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05_Enquête\"/>
    </mc:Choice>
  </mc:AlternateContent>
  <xr:revisionPtr revIDLastSave="0" documentId="13_ncr:1_{97399EDA-8137-4F29-980D-4E5E76802B18}" xr6:coauthVersionLast="43" xr6:coauthVersionMax="43" xr10:uidLastSave="{00000000-0000-0000-0000-000000000000}"/>
  <bookViews>
    <workbookView xWindow="-120" yWindow="-120" windowWidth="20730" windowHeight="11160" activeTab="4" xr2:uid="{18CA3C6F-43FB-411D-A005-ACE0EA47D503}"/>
  </bookViews>
  <sheets>
    <sheet name="Questionnaire" sheetId="1" r:id="rId1"/>
    <sheet name="Q8" sheetId="3" r:id="rId2"/>
    <sheet name="QGIS" sheetId="4" r:id="rId3"/>
    <sheet name="codes_postales" sheetId="6" r:id="rId4"/>
    <sheet name="provinces" sheetId="8" r:id="rId5"/>
  </sheets>
  <externalReferences>
    <externalReference r:id="rId6"/>
  </externalReferences>
  <definedNames>
    <definedName name="_xlnm._FilterDatabase" localSheetId="3" hidden="1">codes_postales!$A$1:$F$2758</definedName>
    <definedName name="_xlcn.WorksheetConnection_testA1C7071" hidden="1">[1]map!$A$1:$C$707</definedName>
    <definedName name="_xlcn.WorksheetConnection_testA1E7071" hidden="1">[1]map!$A$1:$E$707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age" name="Plage" connection="WorksheetConnection_test!$A$1:$C$707"/>
          <x15:modelTable id="Plage 1" name="Plage 1" connection="WorksheetConnection_test!$A$1:$E$70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6" l="1"/>
  <c r="B2" i="8" s="1"/>
  <c r="H1506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B7" i="8" l="1"/>
  <c r="B12" i="8"/>
  <c r="B4" i="8"/>
  <c r="B3" i="8"/>
  <c r="B10" i="8"/>
  <c r="B8" i="8"/>
  <c r="B6" i="8"/>
  <c r="B5" i="8"/>
  <c r="B11" i="8"/>
  <c r="B9" i="8"/>
  <c r="X499" i="3"/>
  <c r="W499" i="3"/>
  <c r="V499" i="3"/>
  <c r="U499" i="3"/>
  <c r="X477" i="3"/>
  <c r="W477" i="3"/>
  <c r="V477" i="3"/>
  <c r="U477" i="3"/>
  <c r="X445" i="3" l="1"/>
  <c r="W445" i="3"/>
  <c r="V445" i="3"/>
  <c r="U445" i="3"/>
  <c r="X430" i="3"/>
  <c r="W430" i="3"/>
  <c r="U430" i="3"/>
  <c r="H428" i="3"/>
  <c r="F428" i="3"/>
  <c r="W418" i="3"/>
  <c r="U418" i="3"/>
  <c r="V413" i="3"/>
  <c r="U413" i="3"/>
  <c r="X911" i="3"/>
  <c r="W911" i="3"/>
  <c r="V911" i="3"/>
  <c r="U911" i="3"/>
  <c r="X910" i="3"/>
  <c r="W910" i="3"/>
  <c r="V910" i="3"/>
  <c r="U910" i="3"/>
  <c r="H905" i="3"/>
  <c r="F905" i="3"/>
  <c r="X905" i="3"/>
  <c r="W905" i="3"/>
  <c r="X903" i="3"/>
  <c r="W903" i="3"/>
  <c r="W896" i="3" l="1"/>
  <c r="V896" i="3"/>
  <c r="U896" i="3"/>
  <c r="X895" i="3"/>
  <c r="W895" i="3"/>
  <c r="V895" i="3"/>
  <c r="U895" i="3"/>
  <c r="X893" i="3"/>
  <c r="W893" i="3"/>
  <c r="V893" i="3"/>
  <c r="U893" i="3"/>
  <c r="X890" i="3"/>
  <c r="W890" i="3"/>
  <c r="V890" i="3"/>
  <c r="U890" i="3"/>
  <c r="I881" i="3"/>
  <c r="G881" i="3"/>
  <c r="F881" i="3"/>
  <c r="X876" i="3"/>
  <c r="W876" i="3"/>
  <c r="V876" i="3"/>
  <c r="X866" i="3"/>
  <c r="W866" i="3"/>
  <c r="X864" i="3"/>
  <c r="W864" i="3"/>
  <c r="V864" i="3"/>
  <c r="U864" i="3"/>
  <c r="X863" i="3"/>
  <c r="W863" i="3"/>
  <c r="V863" i="3"/>
  <c r="U863" i="3"/>
  <c r="H860" i="3"/>
  <c r="G860" i="3"/>
  <c r="F860" i="3"/>
  <c r="Y856" i="3"/>
  <c r="X856" i="3"/>
  <c r="W856" i="3"/>
  <c r="V856" i="3"/>
  <c r="U856" i="3"/>
  <c r="X840" i="3"/>
  <c r="W840" i="3"/>
  <c r="V840" i="3"/>
  <c r="U840" i="3"/>
  <c r="X298" i="3"/>
  <c r="W298" i="3"/>
  <c r="V298" i="3"/>
  <c r="U298" i="3"/>
  <c r="X291" i="3"/>
  <c r="W291" i="3"/>
  <c r="U291" i="3"/>
  <c r="G290" i="3"/>
  <c r="F290" i="3"/>
  <c r="I280" i="3"/>
  <c r="H280" i="3"/>
  <c r="G280" i="3"/>
  <c r="F280" i="3"/>
  <c r="X269" i="3"/>
  <c r="W269" i="3"/>
  <c r="V269" i="3"/>
  <c r="U269" i="3"/>
  <c r="W262" i="3"/>
  <c r="V262" i="3"/>
  <c r="T253" i="3"/>
  <c r="X252" i="3"/>
  <c r="W252" i="3"/>
  <c r="U252" i="3"/>
  <c r="AG238" i="1" l="1"/>
  <c r="X239" i="3"/>
  <c r="W239" i="3"/>
  <c r="V239" i="3"/>
  <c r="X237" i="3"/>
  <c r="W237" i="3"/>
  <c r="U237" i="3"/>
  <c r="X222" i="3" l="1"/>
  <c r="W222" i="3"/>
  <c r="V222" i="3"/>
  <c r="U222" i="3"/>
  <c r="G215" i="3" l="1"/>
  <c r="F215" i="3"/>
  <c r="X214" i="3"/>
  <c r="W214" i="3"/>
  <c r="V214" i="3"/>
  <c r="U214" i="3"/>
  <c r="X209" i="3" l="1"/>
  <c r="W209" i="3"/>
  <c r="V209" i="3"/>
  <c r="U209" i="3"/>
  <c r="I209" i="3"/>
  <c r="H209" i="3"/>
  <c r="G209" i="3"/>
  <c r="F209" i="3"/>
  <c r="Y196" i="3"/>
  <c r="X196" i="3"/>
  <c r="W196" i="3"/>
  <c r="V196" i="3"/>
  <c r="U196" i="3"/>
  <c r="X186" i="3" l="1"/>
  <c r="W186" i="3"/>
  <c r="V186" i="3"/>
  <c r="U186" i="3"/>
  <c r="W170" i="3" l="1"/>
  <c r="V170" i="3"/>
  <c r="U170" i="3"/>
  <c r="X168" i="3"/>
  <c r="W168" i="3"/>
  <c r="V168" i="3"/>
  <c r="U168" i="3"/>
  <c r="I169" i="3"/>
  <c r="H169" i="3"/>
  <c r="F169" i="3"/>
  <c r="X166" i="3" l="1"/>
  <c r="W166" i="3"/>
  <c r="V166" i="3"/>
  <c r="U166" i="3"/>
  <c r="X148" i="3" l="1"/>
  <c r="W148" i="3"/>
  <c r="V148" i="3"/>
  <c r="U148" i="3"/>
  <c r="X145" i="3" l="1"/>
  <c r="W145" i="3"/>
  <c r="U145" i="3"/>
  <c r="W141" i="3"/>
  <c r="V141" i="3"/>
  <c r="U141" i="3"/>
  <c r="X137" i="3" l="1"/>
  <c r="W137" i="3"/>
  <c r="V137" i="3"/>
  <c r="Y134" i="3"/>
  <c r="X134" i="3"/>
  <c r="W134" i="3"/>
  <c r="V134" i="3"/>
  <c r="U134" i="3"/>
  <c r="X129" i="3"/>
  <c r="W129" i="3"/>
  <c r="U129" i="3"/>
  <c r="X117" i="3"/>
  <c r="W117" i="3"/>
  <c r="V117" i="3"/>
  <c r="U117" i="3"/>
  <c r="X116" i="3"/>
  <c r="W116" i="3"/>
  <c r="V116" i="3"/>
  <c r="U116" i="3"/>
  <c r="W114" i="3"/>
  <c r="V114" i="3"/>
  <c r="U114" i="3"/>
  <c r="X112" i="3"/>
  <c r="W112" i="3"/>
  <c r="V112" i="3"/>
  <c r="U112" i="3"/>
  <c r="I111" i="3"/>
  <c r="H111" i="3"/>
  <c r="G111" i="3"/>
  <c r="F111" i="3"/>
  <c r="X100" i="3" l="1"/>
  <c r="W100" i="3"/>
  <c r="V100" i="3"/>
  <c r="U100" i="3"/>
  <c r="X91" i="3"/>
  <c r="W91" i="3"/>
  <c r="U91" i="3"/>
  <c r="G91" i="3"/>
  <c r="F91" i="3"/>
  <c r="X87" i="3" l="1"/>
  <c r="W87" i="3"/>
  <c r="I87" i="3"/>
  <c r="H87" i="3"/>
  <c r="G87" i="3"/>
  <c r="F87" i="3"/>
  <c r="X86" i="3"/>
  <c r="W86" i="3"/>
  <c r="V86" i="3"/>
  <c r="X77" i="3"/>
  <c r="W77" i="3"/>
  <c r="V77" i="3"/>
  <c r="U77" i="3"/>
  <c r="BE69" i="1"/>
  <c r="I72" i="3"/>
  <c r="H72" i="3"/>
  <c r="G72" i="3"/>
  <c r="F72" i="3"/>
  <c r="X71" i="3"/>
  <c r="W71" i="3"/>
  <c r="V71" i="3"/>
  <c r="U71" i="3"/>
  <c r="X68" i="3"/>
  <c r="W68" i="3"/>
  <c r="Y62" i="3" l="1"/>
  <c r="X62" i="3"/>
  <c r="W62" i="3"/>
  <c r="V62" i="3"/>
  <c r="U62" i="3"/>
  <c r="X60" i="3"/>
  <c r="W60" i="3"/>
  <c r="V60" i="3"/>
  <c r="U60" i="3"/>
  <c r="X58" i="3"/>
  <c r="W58" i="3"/>
  <c r="V58" i="3"/>
  <c r="U58" i="3"/>
  <c r="X40" i="3" l="1"/>
  <c r="W40" i="3"/>
  <c r="V40" i="3"/>
  <c r="U40" i="3"/>
  <c r="AG35" i="1"/>
  <c r="AC36" i="3"/>
  <c r="AB36" i="3"/>
  <c r="X34" i="3"/>
  <c r="W34" i="3"/>
  <c r="V34" i="3"/>
  <c r="U34" i="3"/>
  <c r="I34" i="3"/>
  <c r="H34" i="3"/>
  <c r="G34" i="3"/>
  <c r="F34" i="3"/>
  <c r="W31" i="3"/>
  <c r="U31" i="3"/>
  <c r="X21" i="3"/>
  <c r="W21" i="3"/>
  <c r="V21" i="3"/>
  <c r="U21" i="3"/>
  <c r="X13" i="3"/>
  <c r="U13" i="3"/>
  <c r="V13" i="3"/>
  <c r="W13" i="3"/>
  <c r="X11" i="3" l="1"/>
  <c r="W11" i="3"/>
  <c r="V11" i="3"/>
  <c r="U11" i="3"/>
  <c r="I11" i="3"/>
  <c r="H11" i="3"/>
  <c r="G11" i="3"/>
  <c r="F11" i="3"/>
  <c r="U8" i="3"/>
  <c r="V8" i="3"/>
  <c r="X8" i="3"/>
  <c r="W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639A3-D134-42E7-9770-26C3300A70ED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D6426FD-C00B-4964-A742-98DB68E4EEDD}" name="WorksheetConnection_test!$A$1:$C$707" type="102" refreshedVersion="6" minRefreshableVersion="5">
    <extLst>
      <ext xmlns:x15="http://schemas.microsoft.com/office/spreadsheetml/2010/11/main" uri="{DE250136-89BD-433C-8126-D09CA5730AF9}">
        <x15:connection id="Plage">
          <x15:rangePr sourceName="_xlcn.WorksheetConnection_testA1C7071"/>
        </x15:connection>
      </ext>
    </extLst>
  </connection>
  <connection id="3" xr16:uid="{FBB3CF8F-9C94-4CB8-A455-3A9AA2BD9CFA}" name="WorksheetConnection_test!$A$1:$E$707" type="102" refreshedVersion="6" minRefreshableVersion="5">
    <extLst>
      <ext xmlns:x15="http://schemas.microsoft.com/office/spreadsheetml/2010/11/main" uri="{DE250136-89BD-433C-8126-D09CA5730AF9}">
        <x15:connection id="Plage 1">
          <x15:rangePr sourceName="_xlcn.WorksheetConnection_testA1E7071"/>
        </x15:connection>
      </ext>
    </extLst>
  </connection>
</connections>
</file>

<file path=xl/sharedStrings.xml><?xml version="1.0" encoding="utf-8"?>
<sst xmlns="http://schemas.openxmlformats.org/spreadsheetml/2006/main" count="44766" uniqueCount="2804">
  <si>
    <t>Questionnaire</t>
  </si>
  <si>
    <t>Bordereau</t>
  </si>
  <si>
    <t>Q1</t>
  </si>
  <si>
    <t>Langue</t>
  </si>
  <si>
    <t>fr</t>
  </si>
  <si>
    <t>Q2</t>
  </si>
  <si>
    <t>Q4</t>
  </si>
  <si>
    <t>Q5</t>
  </si>
  <si>
    <t>Q6</t>
  </si>
  <si>
    <t>Superficie</t>
  </si>
  <si>
    <t>Production</t>
  </si>
  <si>
    <t>Fumier</t>
  </si>
  <si>
    <t>Lisier</t>
  </si>
  <si>
    <t>Nmineral</t>
  </si>
  <si>
    <t>Proportion - Ensilage</t>
  </si>
  <si>
    <t>Proportion - Foin</t>
  </si>
  <si>
    <t>Proportion - Pâturage vaches</t>
  </si>
  <si>
    <t>Proportion - Pâturage génisses</t>
  </si>
  <si>
    <t>Proportion - Non Utilisé</t>
  </si>
  <si>
    <t>Si ensilage - NbCoupes</t>
  </si>
  <si>
    <t>PrairieTemp_1-2</t>
  </si>
  <si>
    <t>PrairieTemp_2-3</t>
  </si>
  <si>
    <t>PrairieTemp_plus</t>
  </si>
  <si>
    <t>Prairies permanentes</t>
  </si>
  <si>
    <t>Prairies temporaires</t>
  </si>
  <si>
    <t>Date de réception</t>
  </si>
  <si>
    <t>Infos</t>
  </si>
  <si>
    <t>Q9 - bien-être animal</t>
  </si>
  <si>
    <t>Q9 - baisse des coûts</t>
  </si>
  <si>
    <t>Q9 - préservation du paysage</t>
  </si>
  <si>
    <t>Q9 - effet favorable sur l'environnement</t>
  </si>
  <si>
    <t>Q10 - génisses</t>
  </si>
  <si>
    <t>Q10 - vaches en lactation</t>
  </si>
  <si>
    <t>Q10.1 - Insuffisante</t>
  </si>
  <si>
    <t>Q10.1 - Plus faible</t>
  </si>
  <si>
    <t>Q10.1 - Gestion difficile</t>
  </si>
  <si>
    <t>Q10.1 - mauv cond  climatiques</t>
  </si>
  <si>
    <t>Q10.1 - mauv cond de sol</t>
  </si>
  <si>
    <t>Q10.1 - Economique</t>
  </si>
  <si>
    <t>Q12 - Type de pâturage</t>
  </si>
  <si>
    <t>Q13 - Compl alimentaire</t>
  </si>
  <si>
    <t>Q16 - propor d'herbe pâturée (hiver)</t>
  </si>
  <si>
    <t xml:space="preserve">Infos pour recontacter </t>
  </si>
  <si>
    <t>Q14 - Type de compl alimen - Foin</t>
  </si>
  <si>
    <t>Q14 - Type de compl alimen - Ens herb</t>
  </si>
  <si>
    <t>Q14 - Type de compl alimen - Ens maÏs</t>
  </si>
  <si>
    <t>Q14 - Type de compl alimen - Cér</t>
  </si>
  <si>
    <t>code_postale</t>
  </si>
  <si>
    <t>Q17 - raison(s) de pâturage - Coûts</t>
  </si>
  <si>
    <t>Q17 - raison(s) de pâturage - Bien-être</t>
  </si>
  <si>
    <t>Q17 - raison(s) de pâturage - Image</t>
  </si>
  <si>
    <t>Q17 - raison(s) de pâturage - Biodiversité</t>
  </si>
  <si>
    <t>Q17 - raison(s) de pâturage - obligation</t>
  </si>
  <si>
    <t>%legumineuses</t>
  </si>
  <si>
    <t>Q3 &lt;30</t>
  </si>
  <si>
    <t>Q3 30-40</t>
  </si>
  <si>
    <t>Q3 40-50</t>
  </si>
  <si>
    <t>Q3 50-60</t>
  </si>
  <si>
    <t>Q3 &gt;60</t>
  </si>
  <si>
    <t>Q7 - Jersey</t>
  </si>
  <si>
    <t>Q7 - Holstein</t>
  </si>
  <si>
    <t>.</t>
  </si>
  <si>
    <t>Bordereau (numéro de document)</t>
  </si>
  <si>
    <t>al</t>
  </si>
  <si>
    <t>Lisier (Gülle si entouré)</t>
  </si>
  <si>
    <t xml:space="preserve"> </t>
  </si>
  <si>
    <t>Q10.1 - Trop éloigné (pâturage partiel, …)</t>
  </si>
  <si>
    <t>Q15 - propor d'herbe pâturée (été) - 5 (90-100%) - été (-25)&amp;&amp;printemps(25-50)</t>
  </si>
  <si>
    <t>Q14 - Type de compl alimen - Ali composés (kraftfutter, …)</t>
  </si>
  <si>
    <t>Q10 - jeunes bêtes (après un an...)</t>
  </si>
  <si>
    <t>Q10 - vaches taries (oui et non …)</t>
  </si>
  <si>
    <t>Q10.2 - Nb hectares (secheresse</t>
  </si>
  <si>
    <t>Q17 - raison(s) de pâturage - autorités /laiteries (les laiteries sont pas sensible au paturage)</t>
  </si>
  <si>
    <t>Q17 - raison(s) de pâturage - Autres (plaisir au travail, santé animale, weniger arbeit, BIO, gain de temps pour l'éleveur, terrain proche de la ferme, la vache est un ruminant et à besoin d'aller en prairie pour son bon équilibre)</t>
  </si>
  <si>
    <t>%legumineuses (plus = 50 et +)</t>
  </si>
  <si>
    <t>Q11 - Nb de temps de pâturage (ex: avril à novembre)</t>
  </si>
  <si>
    <t>Q17 - raison(s) de pâturage - prime/label (Margueritte Happy Cow, BIO)</t>
  </si>
  <si>
    <t>http://geoportail.wallonie.be/catalogue/4bef2af5-422a-45b0-9e9a-fa692fb0f18c.html</t>
  </si>
  <si>
    <t>http://www.geoinformations.developpement-durable.gouv.fr/fichier/pdf/m08_import_export_papier_cle515241.pdf?arg=177831195&amp;cle=6673ac340d3b317a3548f5d9a730f247e9748faa&amp;file=pdf%2Fm08_import_export_papier_cle515241.pdf</t>
  </si>
  <si>
    <t>Q14 - Type de compl alimen - Autres (pules supressées, pulpes de bett, kraftfutter, luzerne et herbe fraîche)</t>
  </si>
  <si>
    <t>Be (1) &amp; Lux (0)</t>
  </si>
  <si>
    <t>Q18 - pratique de pâturage (5 : je ne sais pas)</t>
  </si>
  <si>
    <t>Q7 - Autres (Flekvieh, Monbéliarde, pie rouge,Normande, Bbmixte, BBB, Brune suisse, croissement Fleckvieh et Montbéliard, Simmental)</t>
  </si>
  <si>
    <t>codes postales</t>
  </si>
  <si>
    <t>localité</t>
  </si>
  <si>
    <t>longitude</t>
  </si>
  <si>
    <t>Bruxelles</t>
  </si>
  <si>
    <t>Laeken</t>
  </si>
  <si>
    <t>Schaerbeek</t>
  </si>
  <si>
    <t>Etterbeek</t>
  </si>
  <si>
    <t>Ixelles</t>
  </si>
  <si>
    <t>Saint-Gilles</t>
  </si>
  <si>
    <t>Anderlecht</t>
  </si>
  <si>
    <t>Molenbeek-Saint-Jean</t>
  </si>
  <si>
    <t>Koekelberg</t>
  </si>
  <si>
    <t>Berchem-Sainte-Agathe</t>
  </si>
  <si>
    <t>Ganshoren</t>
  </si>
  <si>
    <t>Jette</t>
  </si>
  <si>
    <t>Neder-Over-Heembeek</t>
  </si>
  <si>
    <t>Haren</t>
  </si>
  <si>
    <t>Evere</t>
  </si>
  <si>
    <t>Woluwe-Saint-Pierre</t>
  </si>
  <si>
    <t>Auderghem</t>
  </si>
  <si>
    <t>Watermael-Boitsfort</t>
  </si>
  <si>
    <t>Uccle</t>
  </si>
  <si>
    <t>Forest</t>
  </si>
  <si>
    <t>Woluwe-Saint-Lambert</t>
  </si>
  <si>
    <t>Saint-Josse-Ten-Noode</t>
  </si>
  <si>
    <t>Limal</t>
  </si>
  <si>
    <t>Wavre</t>
  </si>
  <si>
    <t>Bierges</t>
  </si>
  <si>
    <t>La Hulpe</t>
  </si>
  <si>
    <t>Glimes</t>
  </si>
  <si>
    <t>Incourt</t>
  </si>
  <si>
    <t>Opprebais</t>
  </si>
  <si>
    <t>Piètrebais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</si>
  <si>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</si>
  <si>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</si>
  <si>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</si>
  <si>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</si>
  <si>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</si>
  <si>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</si>
  <si>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</si>
  <si>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</si>
  <si>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</si>
  <si>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</si>
  <si>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</si>
  <si>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</si>
  <si>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</si>
  <si>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</si>
  <si>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</si>
  <si>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</si>
  <si>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</si>
  <si>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</si>
  <si>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</si>
  <si>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</si>
  <si>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</si>
  <si>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</si>
  <si>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</si>
  <si>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</si>
  <si>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</si>
  <si>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Orp-Jauche</t>
  </si>
  <si>
    <t>Orp-Le-Grand</t>
  </si>
  <si>
    <t>Hélécine</t>
  </si>
  <si>
    <t>Linsmeau</t>
  </si>
  <si>
    <t>Neerheylissem</t>
  </si>
  <si>
    <t>Opheylissem</t>
  </si>
  <si>
    <t>Malèves-Sainte-Marie-Wastines</t>
  </si>
  <si>
    <t>Orbais</t>
  </si>
  <si>
    <t>Perwez</t>
  </si>
  <si>
    <t>Thorembais-Les-Béguines</t>
  </si>
  <si>
    <t>Thorembais-Saint-Trond</t>
  </si>
  <si>
    <t>Autre-Eglise</t>
  </si>
  <si>
    <t>Bomal</t>
  </si>
  <si>
    <t>Gérompont</t>
  </si>
  <si>
    <t>Grand-Rosière-Hottomont</t>
  </si>
  <si>
    <t>Huppaye</t>
  </si>
  <si>
    <t>Mont-Saint-André</t>
  </si>
  <si>
    <t>Ramillies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</si>
  <si>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</si>
  <si>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</si>
  <si>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</si>
  <si>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</si>
  <si>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</si>
  <si>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</si>
  <si>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</si>
  <si>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</si>
  <si>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</si>
  <si>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</si>
  <si>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</si>
  <si>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</si>
  <si>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</si>
  <si>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</si>
  <si>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</si>
  <si>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</si>
  <si>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</si>
  <si>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</si>
  <si>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</si>
  <si>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Grez-Doiceau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</si>
  <si>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</si>
  <si>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</si>
  <si>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</si>
  <si>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</si>
  <si>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</si>
  <si>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</si>
  <si>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</si>
  <si>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</si>
  <si>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</si>
  <si>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</si>
  <si>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</si>
  <si>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Quenast</t>
  </si>
  <si>
    <t>Rebecq</t>
  </si>
  <si>
    <t>Rebecq-Rognon</t>
  </si>
  <si>
    <t>Corbais</t>
  </si>
  <si>
    <t>Hévillers</t>
  </si>
  <si>
    <t>Mont-Saint-Guibert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</si>
  <si>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</si>
  <si>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</si>
  <si>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</si>
  <si>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</si>
  <si>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</si>
  <si>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</si>
  <si>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</si>
  <si>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</si>
  <si>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</si>
  <si>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</si>
  <si>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</si>
  <si>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</si>
  <si>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</si>
  <si>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</si>
  <si>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</si>
  <si>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</si>
  <si>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</si>
  <si>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</si>
  <si>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</si>
  <si>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</si>
  <si>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</si>
  <si>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</si>
  <si>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</si>
  <si>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</si>
  <si>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</si>
  <si>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</si>
  <si>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</si>
  <si>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Marbais</t>
  </si>
  <si>
    <t>Mellery</t>
  </si>
  <si>
    <t>Sart-Dames-Avelines</t>
  </si>
  <si>
    <t>Tilly</t>
  </si>
  <si>
    <t>Villers-La-Ville</t>
  </si>
  <si>
    <t>Halle</t>
  </si>
  <si>
    <t>Buizingen</t>
  </si>
  <si>
    <t>Lembeek</t>
  </si>
  <si>
    <t>Herfelingen</t>
  </si>
  <si>
    <t>Herne</t>
  </si>
  <si>
    <t>Sint-Pieters-Kapelle</t>
  </si>
  <si>
    <t>Biévène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</si>
  <si>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</si>
  <si>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</si>
  <si>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</si>
  <si>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</si>
  <si>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</si>
  <si>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</si>
  <si>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</si>
  <si>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</si>
  <si>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</si>
  <si>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</si>
  <si>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</si>
  <si>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Rhode-Saint-Genèse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</si>
  <si>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</si>
  <si>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</si>
  <si>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</si>
  <si>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</si>
  <si>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</si>
  <si>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</si>
  <si>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</si>
  <si>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</si>
  <si>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</si>
  <si>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</si>
  <si>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</si>
  <si>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</si>
  <si>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</si>
  <si>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</si>
  <si>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</si>
  <si>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</si>
  <si>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</si>
  <si>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</si>
  <si>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</si>
  <si>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</si>
  <si>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</si>
  <si>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</si>
  <si>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</si>
  <si>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</si>
  <si>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</si>
  <si>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</si>
  <si>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</si>
  <si>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</si>
  <si>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</si>
  <si>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</si>
  <si>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</si>
  <si>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</si>
  <si>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</si>
  <si>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</si>
  <si>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</si>
  <si>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</si>
  <si>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</si>
  <si>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</si>
  <si>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</si>
  <si>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</si>
  <si>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</si>
  <si>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Liedekerke</t>
  </si>
  <si>
    <t>Wemmel</t>
  </si>
  <si>
    <t>Brussegem</t>
  </si>
  <si>
    <t>Hamme</t>
  </si>
  <si>
    <t>Merchtem</t>
  </si>
  <si>
    <t>Affligem</t>
  </si>
  <si>
    <t>Essene</t>
  </si>
  <si>
    <t>Hekelgem</t>
  </si>
  <si>
    <t>Teralfene</t>
  </si>
  <si>
    <t>Peutie</t>
  </si>
  <si>
    <t>Vilvoorde</t>
  </si>
  <si>
    <t>Melsbroek</t>
  </si>
  <si>
    <t>Perk</t>
  </si>
  <si>
    <t>Steenokkerzeel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</si>
  <si>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</si>
  <si>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</si>
  <si>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</si>
  <si>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</si>
  <si>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</si>
  <si>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</si>
  <si>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</si>
  <si>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</si>
  <si>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</si>
  <si>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</si>
  <si>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</si>
  <si>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</si>
  <si>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</si>
  <si>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</si>
  <si>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</si>
  <si>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</si>
  <si>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</si>
  <si>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</si>
  <si>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</si>
  <si>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</si>
  <si>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</si>
  <si>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</si>
  <si>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</si>
  <si>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</si>
  <si>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</si>
  <si>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</si>
  <si>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</si>
  <si>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</si>
  <si>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</si>
  <si>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</si>
  <si>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</si>
  <si>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</si>
  <si>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</si>
  <si>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</si>
  <si>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</si>
  <si>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Deurne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</si>
  <si>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</si>
  <si>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</si>
  <si>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</si>
  <si>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</si>
  <si>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</si>
  <si>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</si>
  <si>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</si>
  <si>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</si>
  <si>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</si>
  <si>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</si>
  <si>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</si>
  <si>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</si>
  <si>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</si>
  <si>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</si>
  <si>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</si>
  <si>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</si>
  <si>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</si>
  <si>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</si>
  <si>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</si>
  <si>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</si>
  <si>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</si>
  <si>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</si>
  <si>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</si>
  <si>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</si>
  <si>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</si>
  <si>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</si>
  <si>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</si>
  <si>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</si>
  <si>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Westerlo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</si>
  <si>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</si>
  <si>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</si>
  <si>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</si>
  <si>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</si>
  <si>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</si>
  <si>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</si>
  <si>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</si>
  <si>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</si>
  <si>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</si>
  <si>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</si>
  <si>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</si>
  <si>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</si>
  <si>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</si>
  <si>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</si>
  <si>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</si>
  <si>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</si>
  <si>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</si>
  <si>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</si>
  <si>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</si>
  <si>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</si>
  <si>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</si>
  <si>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</si>
  <si>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</si>
  <si>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</si>
  <si>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</si>
  <si>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</si>
  <si>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</si>
  <si>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</si>
  <si>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</si>
  <si>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</si>
  <si>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</si>
  <si>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</si>
  <si>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Vorst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</si>
  <si>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</si>
  <si>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</si>
  <si>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</si>
  <si>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</si>
  <si>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</si>
  <si>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</si>
  <si>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</si>
  <si>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</si>
  <si>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</si>
  <si>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</si>
  <si>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</si>
  <si>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</si>
  <si>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</si>
  <si>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</si>
  <si>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Emblem</t>
  </si>
  <si>
    <t>Oelegem</t>
  </si>
  <si>
    <t>Ranst</t>
  </si>
  <si>
    <t>Boechout</t>
  </si>
  <si>
    <t>Vremde</t>
  </si>
  <si>
    <t>Hove</t>
  </si>
  <si>
    <t>Lint</t>
  </si>
  <si>
    <t>Kontich</t>
  </si>
  <si>
    <t>Waarloos</t>
  </si>
  <si>
    <t>Bevel</t>
  </si>
  <si>
    <t>Kessel</t>
  </si>
  <si>
    <t>Nijlen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</si>
  <si>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</si>
  <si>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</si>
  <si>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</si>
  <si>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</si>
  <si>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</si>
  <si>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</si>
  <si>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</si>
  <si>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</si>
  <si>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</si>
  <si>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</si>
  <si>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</si>
  <si>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</si>
  <si>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</si>
  <si>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</si>
  <si>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</si>
  <si>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</si>
  <si>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</si>
  <si>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</si>
  <si>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</si>
  <si>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</si>
  <si>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</si>
  <si>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Blaasveld</t>
  </si>
  <si>
    <t>Heindonk</t>
  </si>
  <si>
    <t>Tisselt</t>
  </si>
  <si>
    <t>Willebroek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</si>
  <si>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</si>
  <si>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</si>
  <si>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</si>
  <si>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</si>
  <si>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</si>
  <si>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</si>
  <si>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</si>
  <si>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</si>
  <si>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Liezele</t>
  </si>
  <si>
    <t>Puurs</t>
  </si>
  <si>
    <t>Bornem</t>
  </si>
  <si>
    <t>Hingene</t>
  </si>
  <si>
    <t>Mariekerke</t>
  </si>
  <si>
    <t>Weert</t>
  </si>
  <si>
    <t>Lippelo</t>
  </si>
  <si>
    <t>Oppuurs</t>
  </si>
  <si>
    <t>Sint-Amands</t>
  </si>
  <si>
    <t>Schoten</t>
  </si>
  <si>
    <t>Essen</t>
  </si>
  <si>
    <t>Kalmthout</t>
  </si>
  <si>
    <t>Brasschaat</t>
  </si>
  <si>
    <t>Hoevenen</t>
  </si>
  <si>
    <t>Stabroek</t>
  </si>
  <si>
    <t>Kapellen</t>
  </si>
  <si>
    <t>Brecht</t>
  </si>
  <si>
    <t>Sint-Job-In-'t-Goor</t>
  </si>
  <si>
    <t>Sint-Lenaarts</t>
  </si>
  <si>
    <t>s -Gravenwezel</t>
  </si>
  <si>
    <t>Schilde</t>
  </si>
  <si>
    <t>Zoersel</t>
  </si>
  <si>
    <t>Loenhout</t>
  </si>
  <si>
    <t>Wuustwezel</t>
  </si>
  <si>
    <t>Leuven</t>
  </si>
  <si>
    <t>Heverlee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</si>
  <si>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</si>
  <si>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</si>
  <si>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</si>
  <si>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</si>
  <si>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</si>
  <si>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</si>
  <si>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</si>
  <si>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</si>
  <si>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</si>
  <si>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</si>
  <si>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</si>
  <si>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</si>
  <si>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</si>
  <si>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</si>
  <si>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</si>
  <si>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</si>
  <si>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</si>
  <si>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</si>
  <si>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</si>
  <si>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</si>
  <si>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</si>
  <si>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</si>
  <si>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</si>
  <si>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</si>
  <si>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</si>
  <si>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</si>
  <si>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</si>
  <si>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</si>
  <si>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</si>
  <si>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</si>
  <si>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</si>
  <si>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</si>
  <si>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</si>
  <si>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</si>
  <si>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</si>
  <si>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</si>
  <si>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</si>
  <si>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</si>
  <si>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</si>
  <si>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</si>
  <si>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</si>
  <si>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</si>
  <si>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</si>
  <si>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</si>
  <si>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</si>
  <si>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</si>
  <si>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</si>
  <si>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</si>
  <si>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</si>
  <si>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</si>
  <si>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</si>
  <si>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</si>
  <si>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</si>
  <si>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</si>
  <si>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</si>
  <si>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</si>
  <si>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</si>
  <si>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</si>
  <si>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Diest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</si>
  <si>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</si>
  <si>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</si>
  <si>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</si>
  <si>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</si>
  <si>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</si>
  <si>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</si>
  <si>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</si>
  <si>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</si>
  <si>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</si>
  <si>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</si>
  <si>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</si>
  <si>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</si>
  <si>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</si>
  <si>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</si>
  <si>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</si>
  <si>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</si>
  <si>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</si>
  <si>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</si>
  <si>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</si>
  <si>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</si>
  <si>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</si>
  <si>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</si>
  <si>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</si>
  <si>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</si>
  <si>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</si>
  <si>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</si>
  <si>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</si>
  <si>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</si>
  <si>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</si>
  <si>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</si>
  <si>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</si>
  <si>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</si>
  <si>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</si>
  <si>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</si>
  <si>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</si>
  <si>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</si>
  <si>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Attenrode</t>
  </si>
  <si>
    <t>Houwaart</t>
  </si>
  <si>
    <t>Sint-Joris-Winge</t>
  </si>
  <si>
    <t>Tielt</t>
  </si>
  <si>
    <t>Tielt-Winge</t>
  </si>
  <si>
    <t>Meensel-Kiezegem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</si>
  <si>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</si>
  <si>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</si>
  <si>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</si>
  <si>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</si>
  <si>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</si>
  <si>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</si>
  <si>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</si>
  <si>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</si>
  <si>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</si>
  <si>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</si>
  <si>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</si>
  <si>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</si>
  <si>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</si>
  <si>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</si>
  <si>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</si>
  <si>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</si>
  <si>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</si>
  <si>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</si>
  <si>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Zoutleeuw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</si>
  <si>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</si>
  <si>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</si>
  <si>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</si>
  <si>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</si>
  <si>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</si>
  <si>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</si>
  <si>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</si>
  <si>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</si>
  <si>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</si>
  <si>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</si>
  <si>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</si>
  <si>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</si>
  <si>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</si>
  <si>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</si>
  <si>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</si>
  <si>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</si>
  <si>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</si>
  <si>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</si>
  <si>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</si>
  <si>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</si>
  <si>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</si>
  <si>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</t>
  </si>
  <si>
    <t>Houthalen-Helchteren</t>
  </si>
  <si>
    <t>Berbroek</t>
  </si>
  <si>
    <t>Donk</t>
  </si>
  <si>
    <t>Herk-De-Stad</t>
  </si>
  <si>
    <t>Schulen</t>
  </si>
  <si>
    <t>Halen</t>
  </si>
  <si>
    <t>Loksbergen</t>
  </si>
  <si>
    <t>Zelem</t>
  </si>
  <si>
    <t>Heusden</t>
  </si>
  <si>
    <t>Heusden-Zolder</t>
  </si>
  <si>
    <t>Zolder</t>
  </si>
  <si>
    <t>Linkhout</t>
  </si>
  <si>
    <t>Lummen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</si>
  <si>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</si>
  <si>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</si>
  <si>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</si>
  <si>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</si>
  <si>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</si>
  <si>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</si>
  <si>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</si>
  <si>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</si>
  <si>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</si>
  <si>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</si>
  <si>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</si>
  <si>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</si>
  <si>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</si>
  <si>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</si>
  <si>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</si>
  <si>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</si>
  <si>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</si>
  <si>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</si>
  <si>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</si>
  <si>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</si>
  <si>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</si>
  <si>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</si>
  <si>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</si>
  <si>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</si>
  <si>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</si>
  <si>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</si>
  <si>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</si>
  <si>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</si>
  <si>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</si>
  <si>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</si>
  <si>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</si>
  <si>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Opglabbeek</t>
  </si>
  <si>
    <t>As</t>
  </si>
  <si>
    <t>Niel-Bij-As</t>
  </si>
  <si>
    <t>Ellikom</t>
  </si>
  <si>
    <t>Gruitrode</t>
  </si>
  <si>
    <t>Meeuwen</t>
  </si>
  <si>
    <t>Meeuwen-Gruitrode</t>
  </si>
  <si>
    <t>Neerglabbeek</t>
  </si>
  <si>
    <t>Wijshagen</t>
  </si>
  <si>
    <t>Maaseik</t>
  </si>
  <si>
    <t>Neeroeteren</t>
  </si>
  <si>
    <t>Opoeteren</t>
  </si>
  <si>
    <t>Zutendaal</t>
  </si>
  <si>
    <t>s-Herenelderen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</si>
  <si>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</si>
  <si>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</si>
  <si>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</si>
  <si>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</si>
  <si>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</si>
  <si>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</si>
  <si>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</si>
  <si>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</si>
  <si>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</si>
  <si>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</si>
  <si>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</si>
  <si>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</si>
  <si>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</si>
  <si>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</si>
  <si>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</si>
  <si>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</si>
  <si>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</si>
  <si>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</si>
  <si>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</si>
  <si>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</si>
  <si>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</si>
  <si>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</si>
  <si>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</si>
  <si>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</si>
  <si>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</si>
  <si>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</si>
  <si>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</si>
  <si>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</si>
  <si>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</si>
  <si>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</si>
  <si>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</si>
  <si>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</si>
  <si>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</si>
  <si>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</si>
  <si>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</si>
  <si>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</si>
  <si>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</si>
  <si>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</si>
  <si>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</si>
  <si>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</si>
  <si>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</si>
  <si>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</si>
  <si>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</si>
  <si>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</si>
  <si>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</si>
  <si>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</si>
  <si>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</si>
  <si>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</si>
  <si>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</si>
  <si>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</si>
  <si>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Fouron-Saint-Martin</t>
  </si>
  <si>
    <t>Fourons</t>
  </si>
  <si>
    <t>Mouland</t>
  </si>
  <si>
    <t>Remersdaal</t>
  </si>
  <si>
    <t>Fouron-Saint-Pierre</t>
  </si>
  <si>
    <t>Teuven</t>
  </si>
  <si>
    <t>Fouron-Le-Comte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</si>
  <si>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</si>
  <si>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</si>
  <si>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</si>
  <si>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</si>
  <si>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</si>
  <si>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</si>
  <si>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</si>
  <si>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</si>
  <si>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</si>
  <si>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</si>
  <si>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</si>
  <si>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</si>
  <si>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</si>
  <si>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</si>
  <si>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</si>
  <si>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</si>
  <si>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</si>
  <si>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</si>
  <si>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</si>
  <si>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</si>
  <si>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</si>
  <si>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</si>
  <si>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</si>
  <si>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</si>
  <si>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</si>
  <si>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</si>
  <si>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</si>
  <si>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</si>
  <si>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</si>
  <si>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</si>
  <si>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</si>
  <si>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</si>
  <si>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</si>
  <si>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</si>
  <si>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Nieuwerkerken</t>
  </si>
  <si>
    <t>Wijer</t>
  </si>
  <si>
    <t>Batsheers</t>
  </si>
  <si>
    <t>Bovelingen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</si>
  <si>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</si>
  <si>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</si>
  <si>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</si>
  <si>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</si>
  <si>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</si>
  <si>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</si>
  <si>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</si>
  <si>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</si>
  <si>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</si>
  <si>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</si>
  <si>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</si>
  <si>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</si>
  <si>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</si>
  <si>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</si>
  <si>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</si>
  <si>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</si>
  <si>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</si>
  <si>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</si>
  <si>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</si>
  <si>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</si>
  <si>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Overpelt</t>
  </si>
  <si>
    <t>Neerpelt</t>
  </si>
  <si>
    <t>Sint-Huibrechts-Lille</t>
  </si>
  <si>
    <t>Lommel</t>
  </si>
  <si>
    <t>Achel</t>
  </si>
  <si>
    <t>Hamont</t>
  </si>
  <si>
    <t>Hamont-Achel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</si>
  <si>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</si>
  <si>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</si>
  <si>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</si>
  <si>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</si>
  <si>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</si>
  <si>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</si>
  <si>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</si>
  <si>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</si>
  <si>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</si>
  <si>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</si>
  <si>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</si>
  <si>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</si>
  <si>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</si>
  <si>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</si>
  <si>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</si>
  <si>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Tessenderlo</t>
  </si>
  <si>
    <t>Grote-Brogel</t>
  </si>
  <si>
    <t>Kleine-Brogel</t>
  </si>
  <si>
    <t>Peer</t>
  </si>
  <si>
    <t>Wijchmaal</t>
  </si>
  <si>
    <t>Glain</t>
  </si>
  <si>
    <t>Liège</t>
  </si>
  <si>
    <t>Rocourt</t>
  </si>
  <si>
    <t>Bressoux</t>
  </si>
  <si>
    <t>Jupille-Sur-Meuse</t>
  </si>
  <si>
    <t>Wandre</t>
  </si>
  <si>
    <t>Grivegnee</t>
  </si>
  <si>
    <t>Angleur</t>
  </si>
  <si>
    <t>Chênee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</si>
  <si>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</si>
  <si>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</si>
  <si>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</si>
  <si>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</si>
  <si>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</si>
  <si>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</si>
  <si>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</si>
  <si>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</si>
  <si>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</si>
  <si>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</si>
  <si>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</si>
  <si>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</si>
  <si>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</si>
  <si>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</si>
  <si>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</si>
  <si>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</si>
  <si>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</si>
  <si>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</si>
  <si>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</si>
  <si>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</si>
  <si>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</si>
  <si>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</si>
  <si>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</si>
  <si>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</si>
  <si>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</si>
  <si>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</si>
  <si>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</si>
  <si>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</si>
  <si>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</si>
  <si>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</si>
  <si>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</si>
  <si>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</si>
  <si>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</si>
  <si>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</si>
  <si>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</si>
  <si>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</si>
  <si>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</si>
  <si>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</si>
  <si>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</si>
  <si>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</si>
  <si>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</si>
  <si>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</si>
  <si>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</si>
  <si>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</si>
  <si>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</si>
  <si>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</si>
  <si>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</si>
  <si>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</si>
  <si>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</si>
  <si>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Ambresin</t>
  </si>
  <si>
    <t>Meeffe</t>
  </si>
  <si>
    <t>Wasseiges</t>
  </si>
  <si>
    <t>BoÃ«lhe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</si>
  <si>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</si>
  <si>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</si>
  <si>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</si>
  <si>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</si>
  <si>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</si>
  <si>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</si>
  <si>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</si>
  <si>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</si>
  <si>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Avennes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</si>
  <si>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</si>
  <si>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</si>
  <si>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</si>
  <si>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</si>
  <si>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</si>
  <si>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</si>
  <si>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</si>
  <si>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</si>
  <si>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</si>
  <si>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</si>
  <si>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</si>
  <si>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</si>
  <si>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</si>
  <si>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</si>
  <si>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</si>
  <si>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</si>
  <si>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</si>
  <si>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</si>
  <si>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</si>
  <si>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</si>
  <si>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</si>
  <si>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</si>
  <si>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</si>
  <si>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</si>
  <si>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</si>
  <si>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</si>
  <si>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</si>
  <si>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</si>
  <si>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</si>
  <si>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</si>
  <si>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</si>
  <si>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</si>
  <si>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</si>
  <si>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</si>
  <si>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Waremme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</si>
  <si>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</si>
  <si>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</si>
  <si>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</si>
  <si>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</si>
  <si>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</si>
  <si>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</si>
  <si>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</si>
  <si>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</si>
  <si>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</si>
  <si>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</si>
  <si>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</si>
  <si>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</si>
  <si>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</si>
  <si>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</si>
  <si>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</si>
  <si>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</si>
  <si>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</si>
  <si>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</si>
  <si>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</si>
  <si>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</si>
  <si>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</si>
  <si>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</si>
  <si>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</si>
  <si>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</si>
  <si>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</si>
  <si>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</si>
  <si>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</si>
  <si>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</si>
  <si>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</si>
  <si>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</si>
  <si>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Crisnée</t>
  </si>
  <si>
    <t>Fize-Le-Marsal</t>
  </si>
  <si>
    <t>Kemexhe</t>
  </si>
  <si>
    <t>Odeur</t>
  </si>
  <si>
    <t>Thys</t>
  </si>
  <si>
    <t>Awirs</t>
  </si>
  <si>
    <t>Chokier</t>
  </si>
  <si>
    <t>Flémalle</t>
  </si>
  <si>
    <t>Flémalle-Grande</t>
  </si>
  <si>
    <t>Flémalle-Haute</t>
  </si>
  <si>
    <t>Ivoz-Ramet</t>
  </si>
  <si>
    <t>Mons-Lez-Liège</t>
  </si>
  <si>
    <t>Montegnée</t>
  </si>
  <si>
    <t>Saint-Nicolas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</si>
  <si>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</si>
  <si>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</si>
  <si>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</si>
  <si>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</si>
  <si>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</si>
  <si>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</si>
  <si>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</si>
  <si>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</si>
  <si>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</si>
  <si>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</si>
  <si>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</si>
  <si>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</si>
  <si>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</si>
  <si>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</si>
  <si>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</si>
  <si>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</si>
  <si>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</si>
  <si>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</si>
  <si>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</si>
  <si>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</si>
  <si>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</si>
  <si>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</si>
  <si>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</si>
  <si>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</si>
  <si>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</si>
  <si>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</si>
  <si>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</si>
  <si>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</si>
  <si>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</si>
  <si>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</si>
  <si>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</si>
  <si>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</si>
  <si>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</si>
  <si>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</si>
  <si>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</si>
  <si>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</si>
  <si>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</si>
  <si>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</si>
  <si>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</si>
  <si>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</si>
  <si>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</si>
  <si>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</si>
  <si>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</si>
  <si>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</si>
  <si>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</si>
  <si>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</si>
  <si>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</si>
  <si>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</si>
  <si>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</si>
  <si>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</si>
  <si>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</si>
  <si>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</si>
  <si>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</si>
  <si>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</si>
  <si>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</si>
  <si>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</si>
  <si>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</si>
  <si>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</si>
  <si>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</si>
  <si>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</si>
  <si>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</si>
  <si>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</si>
  <si>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</si>
  <si>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</si>
  <si>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</si>
  <si>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</si>
  <si>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</si>
  <si>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</si>
  <si>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</si>
  <si>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</si>
  <si>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</si>
  <si>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</si>
  <si>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</si>
  <si>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</si>
  <si>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</si>
  <si>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</si>
  <si>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</si>
  <si>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</si>
  <si>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</si>
  <si>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</si>
  <si>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</si>
  <si>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</si>
  <si>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</si>
  <si>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</si>
  <si>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</si>
  <si>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</si>
  <si>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</si>
  <si>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</si>
  <si>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</si>
  <si>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</si>
  <si>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</si>
  <si>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</si>
  <si>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</si>
  <si>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</si>
  <si>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</si>
  <si>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</si>
  <si>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</si>
  <si>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</si>
  <si>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</si>
  <si>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</si>
  <si>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</si>
  <si>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</si>
  <si>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</si>
  <si>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</si>
  <si>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</si>
  <si>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</si>
  <si>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</si>
  <si>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</si>
  <si>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</si>
  <si>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</si>
  <si>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</si>
  <si>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</si>
  <si>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</si>
  <si>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</si>
  <si>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</si>
  <si>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</si>
  <si>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</si>
  <si>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</si>
  <si>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</si>
  <si>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</si>
  <si>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</si>
  <si>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</si>
  <si>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</si>
  <si>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</si>
  <si>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</si>
  <si>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</si>
  <si>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</si>
  <si>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</si>
  <si>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</si>
  <si>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</si>
  <si>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</si>
  <si>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</si>
  <si>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</si>
  <si>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</si>
  <si>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</si>
  <si>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</si>
  <si>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</si>
  <si>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</si>
  <si>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</si>
  <si>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</si>
  <si>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</si>
  <si>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</si>
  <si>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</si>
  <si>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</si>
  <si>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</si>
  <si>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</si>
  <si>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</si>
  <si>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</si>
  <si>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</si>
  <si>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</si>
  <si>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Burg-Reuland</t>
  </si>
  <si>
    <t>Reuland</t>
  </si>
  <si>
    <t>Thommen</t>
  </si>
  <si>
    <t>Ensival</t>
  </si>
  <si>
    <t>Lambermont</t>
  </si>
  <si>
    <t>Petit-Rechain</t>
  </si>
  <si>
    <t>Polleur</t>
  </si>
  <si>
    <t>Verviers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</si>
  <si>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</si>
  <si>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</si>
  <si>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</si>
  <si>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</si>
  <si>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</si>
  <si>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</si>
  <si>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</si>
  <si>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</si>
  <si>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</si>
  <si>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</si>
  <si>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</si>
  <si>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</si>
  <si>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</si>
  <si>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Montzen</t>
  </si>
  <si>
    <t>Moresnet</t>
  </si>
  <si>
    <t>Plombières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</si>
  <si>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</si>
  <si>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</si>
  <si>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</si>
  <si>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</si>
  <si>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</si>
  <si>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</si>
  <si>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</si>
  <si>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</si>
  <si>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Fraipont</t>
  </si>
  <si>
    <t>Nessonvaux</t>
  </si>
  <si>
    <t>Trooz</t>
  </si>
  <si>
    <t>Olne</t>
  </si>
  <si>
    <t>Aubel</t>
  </si>
  <si>
    <t>Clermont</t>
  </si>
  <si>
    <t>Thimister</t>
  </si>
  <si>
    <t>Thimister-Clermont</t>
  </si>
  <si>
    <t>Spa</t>
  </si>
  <si>
    <t>La Reid</t>
  </si>
  <si>
    <t>Theux</t>
  </si>
  <si>
    <t>Aywaille</t>
  </si>
  <si>
    <t>Ernonheid</t>
  </si>
  <si>
    <t>Harzé</t>
  </si>
  <si>
    <t>Faymonville</t>
  </si>
  <si>
    <t>Robertville</t>
  </si>
  <si>
    <t>Sourbrodt</t>
  </si>
  <si>
    <t>Waimes</t>
  </si>
  <si>
    <t>Bevercé</t>
  </si>
  <si>
    <t>Malmedy</t>
  </si>
  <si>
    <t>Francorchamps</t>
  </si>
  <si>
    <t>Stavelot</t>
  </si>
  <si>
    <t>Fosse</t>
  </si>
  <si>
    <t>Trois-Ponts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</si>
  <si>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</si>
  <si>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</si>
  <si>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</si>
  <si>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</si>
  <si>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</si>
  <si>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</si>
  <si>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</si>
  <si>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</si>
  <si>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</si>
  <si>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</si>
  <si>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</si>
  <si>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Namur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</si>
  <si>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</si>
  <si>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</si>
  <si>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</si>
  <si>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</si>
  <si>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</si>
  <si>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</si>
  <si>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</si>
  <si>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</si>
  <si>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</si>
  <si>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</si>
  <si>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</si>
  <si>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</si>
  <si>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</si>
  <si>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</si>
  <si>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</si>
  <si>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</si>
  <si>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</si>
  <si>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</si>
  <si>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</si>
  <si>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</si>
  <si>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</si>
  <si>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</si>
  <si>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</si>
  <si>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</si>
  <si>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</si>
  <si>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</si>
  <si>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</si>
  <si>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</si>
  <si>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</si>
  <si>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</si>
  <si>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</si>
  <si>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</si>
  <si>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Sambreville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</si>
  <si>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</si>
  <si>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</si>
  <si>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</si>
  <si>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</si>
  <si>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</si>
  <si>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</si>
  <si>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</si>
  <si>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</si>
  <si>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</si>
  <si>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</si>
  <si>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</si>
  <si>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</si>
  <si>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</si>
  <si>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</si>
  <si>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</si>
  <si>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</si>
  <si>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</si>
  <si>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</si>
  <si>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</si>
  <si>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</si>
  <si>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</si>
  <si>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</si>
  <si>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</si>
  <si>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</si>
  <si>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</si>
  <si>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</si>
  <si>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</si>
  <si>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</si>
  <si>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</si>
  <si>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</si>
  <si>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</si>
  <si>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</si>
  <si>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</si>
  <si>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</si>
  <si>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</si>
  <si>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Profondeville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</si>
  <si>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</si>
  <si>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</si>
  <si>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</si>
  <si>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</si>
  <si>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</si>
  <si>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</si>
  <si>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</si>
  <si>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</si>
  <si>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</si>
  <si>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</si>
  <si>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</si>
  <si>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</si>
  <si>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</si>
  <si>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</si>
  <si>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</si>
  <si>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</si>
  <si>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</si>
  <si>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</si>
  <si>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</si>
  <si>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</si>
  <si>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</si>
  <si>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</si>
  <si>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</si>
  <si>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</si>
  <si>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</si>
  <si>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</si>
  <si>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</si>
  <si>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</si>
  <si>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</si>
  <si>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</si>
  <si>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Noville-Sur-Méhaigne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</si>
  <si>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</si>
  <si>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</si>
  <si>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</si>
  <si>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</si>
  <si>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</si>
  <si>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</si>
  <si>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</si>
  <si>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</si>
  <si>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</si>
  <si>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</si>
  <si>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</si>
  <si>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</si>
  <si>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</si>
  <si>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</si>
  <si>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</si>
  <si>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</si>
  <si>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</si>
  <si>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</si>
  <si>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</si>
  <si>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</si>
  <si>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</si>
  <si>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</si>
  <si>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</si>
  <si>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</si>
  <si>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</si>
  <si>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</si>
  <si>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</si>
  <si>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</si>
  <si>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</si>
  <si>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</si>
  <si>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</si>
  <si>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</si>
  <si>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</si>
  <si>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</si>
  <si>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</si>
  <si>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</si>
  <si>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</si>
  <si>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</si>
  <si>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</si>
  <si>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</si>
  <si>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</si>
  <si>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</si>
  <si>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</si>
  <si>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</si>
  <si>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</si>
  <si>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</si>
  <si>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</si>
  <si>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Fernelmont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</si>
  <si>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</si>
  <si>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</si>
  <si>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</si>
  <si>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</si>
  <si>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</si>
  <si>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</si>
  <si>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</si>
  <si>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</si>
  <si>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</si>
  <si>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</si>
  <si>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</si>
  <si>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</si>
  <si>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</si>
  <si>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</si>
  <si>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</si>
  <si>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</si>
  <si>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</si>
  <si>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</si>
  <si>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</si>
  <si>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</si>
  <si>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</si>
  <si>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</si>
  <si>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Falaen</t>
  </si>
  <si>
    <t>Sommière</t>
  </si>
  <si>
    <t>Weillen</t>
  </si>
  <si>
    <t>Gerin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</si>
  <si>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</si>
  <si>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</si>
  <si>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</si>
  <si>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</si>
  <si>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</si>
  <si>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</si>
  <si>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</si>
  <si>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</si>
  <si>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</si>
  <si>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</si>
  <si>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</si>
  <si>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</si>
  <si>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</si>
  <si>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</si>
  <si>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</si>
  <si>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</si>
  <si>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</si>
  <si>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</si>
  <si>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</si>
  <si>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</si>
  <si>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Hastière-Par-DelÃ </t>
  </si>
  <si>
    <t>Blaimont</t>
  </si>
  <si>
    <t>Heer</t>
  </si>
  <si>
    <t>Agimont</t>
  </si>
  <si>
    <t>Alle</t>
  </si>
  <si>
    <t>Bagimont</t>
  </si>
  <si>
    <t>Bohan</t>
  </si>
  <si>
    <t>Chairière</t>
  </si>
  <si>
    <t>Laforet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</si>
  <si>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</si>
  <si>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</si>
  <si>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</si>
  <si>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</si>
  <si>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</si>
  <si>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</si>
  <si>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</si>
  <si>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</si>
  <si>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</si>
  <si>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</si>
  <si>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</si>
  <si>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</si>
  <si>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</si>
  <si>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</si>
  <si>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</si>
  <si>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</si>
  <si>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</si>
  <si>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</si>
  <si>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</si>
  <si>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</si>
  <si>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</si>
  <si>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</si>
  <si>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</si>
  <si>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</si>
  <si>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</si>
  <si>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</si>
  <si>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</si>
  <si>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</si>
  <si>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</si>
  <si>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</si>
  <si>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</si>
  <si>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</si>
  <si>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</si>
  <si>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</si>
  <si>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</si>
  <si>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</si>
  <si>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</si>
  <si>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</si>
  <si>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</si>
  <si>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</si>
  <si>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</si>
  <si>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</si>
  <si>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</si>
  <si>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</si>
  <si>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</si>
  <si>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</si>
  <si>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</si>
  <si>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</si>
  <si>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</si>
  <si>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</si>
  <si>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</si>
  <si>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</si>
  <si>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</si>
  <si>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</si>
  <si>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</si>
  <si>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</si>
  <si>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</si>
  <si>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</si>
  <si>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Lessive</t>
  </si>
  <si>
    <t>Mont-Gauthier</t>
  </si>
  <si>
    <t>Rochefort</t>
  </si>
  <si>
    <t>Villers-Sur-Lesse</t>
  </si>
  <si>
    <t>Wavreille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</si>
  <si>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</si>
  <si>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</si>
  <si>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</si>
  <si>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</si>
  <si>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</si>
  <si>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</si>
  <si>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</si>
  <si>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</si>
  <si>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</si>
  <si>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</si>
  <si>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</si>
  <si>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</si>
  <si>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</si>
  <si>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</si>
  <si>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</si>
  <si>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</si>
  <si>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</si>
  <si>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</si>
  <si>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</si>
  <si>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</si>
  <si>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</si>
  <si>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</si>
  <si>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</si>
  <si>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</si>
  <si>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</si>
  <si>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</si>
  <si>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</si>
  <si>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</si>
  <si>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</si>
  <si>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</si>
  <si>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</si>
  <si>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</si>
  <si>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</si>
  <si>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</si>
  <si>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</si>
  <si>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</si>
  <si>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</si>
  <si>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</si>
  <si>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</si>
  <si>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</si>
  <si>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</si>
  <si>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</si>
  <si>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</si>
  <si>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</si>
  <si>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</si>
  <si>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</si>
  <si>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</si>
  <si>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</si>
  <si>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</si>
  <si>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</si>
  <si>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</si>
  <si>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</si>
  <si>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</si>
  <si>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</si>
  <si>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</si>
  <si>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</si>
  <si>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</si>
  <si>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</si>
  <si>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</si>
  <si>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</si>
  <si>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</si>
  <si>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</si>
  <si>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</si>
  <si>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</si>
  <si>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</si>
  <si>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</si>
  <si>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</si>
  <si>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</si>
  <si>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</si>
  <si>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BrÃ»ly</t>
  </si>
  <si>
    <t>BrÃ»ly-De-Pesche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</si>
  <si>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</si>
  <si>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</si>
  <si>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</si>
  <si>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</si>
  <si>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</si>
  <si>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</si>
  <si>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</si>
  <si>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</si>
  <si>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</si>
  <si>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</si>
  <si>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</si>
  <si>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</si>
  <si>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</si>
  <si>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</si>
  <si>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</si>
  <si>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</si>
  <si>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</si>
  <si>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</si>
  <si>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Viroinval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</si>
  <si>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</si>
  <si>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</si>
  <si>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</si>
  <si>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</si>
  <si>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</si>
  <si>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</si>
  <si>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</si>
  <si>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</si>
  <si>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</si>
  <si>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</si>
  <si>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</si>
  <si>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</si>
  <si>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</si>
  <si>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</si>
  <si>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</si>
  <si>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</si>
  <si>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</si>
  <si>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</si>
  <si>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</si>
  <si>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</si>
  <si>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</si>
  <si>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</si>
  <si>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</si>
  <si>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</si>
  <si>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</si>
  <si>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</si>
  <si>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</si>
  <si>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</si>
  <si>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</si>
  <si>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</si>
  <si>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</si>
  <si>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</si>
  <si>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</si>
  <si>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</si>
  <si>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</si>
  <si>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</si>
  <si>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</si>
  <si>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</si>
  <si>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</si>
  <si>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</si>
  <si>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</si>
  <si>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</si>
  <si>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</si>
  <si>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</si>
  <si>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</si>
  <si>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</si>
  <si>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</si>
  <si>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</si>
  <si>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</si>
  <si>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</si>
  <si>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</si>
  <si>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</si>
  <si>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</si>
  <si>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</si>
  <si>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</si>
  <si>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</si>
  <si>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</si>
  <si>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</si>
  <si>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</si>
  <si>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</si>
  <si>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</si>
  <si>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</si>
  <si>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</si>
  <si>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</si>
  <si>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</si>
  <si>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</si>
  <si>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</si>
  <si>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</si>
  <si>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</si>
  <si>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</si>
  <si>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</si>
  <si>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</si>
  <si>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</si>
  <si>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</si>
  <si>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</si>
  <si>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</si>
  <si>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</si>
  <si>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</si>
  <si>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</si>
  <si>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</si>
  <si>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</si>
  <si>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</si>
  <si>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</si>
  <si>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</si>
  <si>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</si>
  <si>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</si>
  <si>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</si>
  <si>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</si>
  <si>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</si>
  <si>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</si>
  <si>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</si>
  <si>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</si>
  <si>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</si>
  <si>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</si>
  <si>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</si>
  <si>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</si>
  <si>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</si>
  <si>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</si>
  <si>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</si>
  <si>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Sivry-Rance</t>
  </si>
  <si>
    <t>BarbenÃ§on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</si>
  <si>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</si>
  <si>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</si>
  <si>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</si>
  <si>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</si>
  <si>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</si>
  <si>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</si>
  <si>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</si>
  <si>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</si>
  <si>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</si>
  <si>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</si>
  <si>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</si>
  <si>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</si>
  <si>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</si>
  <si>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</si>
  <si>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</si>
  <si>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</si>
  <si>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</si>
  <si>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</si>
  <si>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</si>
  <si>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</si>
  <si>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</si>
  <si>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</si>
  <si>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</si>
  <si>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</si>
  <si>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</si>
  <si>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</si>
  <si>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</si>
  <si>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</si>
  <si>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</si>
  <si>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</si>
  <si>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</si>
  <si>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</si>
  <si>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</si>
  <si>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</si>
  <si>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</si>
  <si>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</si>
  <si>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Bastogne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</si>
  <si>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</si>
  <si>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</si>
  <si>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</si>
  <si>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</si>
  <si>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</si>
  <si>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</si>
  <si>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</si>
  <si>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</si>
  <si>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</si>
  <si>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</si>
  <si>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</si>
  <si>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</si>
  <si>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Vaux-Sur-SÃ»re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</si>
  <si>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</si>
  <si>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</si>
  <si>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</si>
  <si>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</si>
  <si>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</si>
  <si>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</si>
  <si>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</si>
  <si>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</si>
  <si>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</si>
  <si>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</si>
  <si>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</si>
  <si>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</si>
  <si>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</si>
  <si>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</si>
  <si>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</si>
  <si>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</si>
  <si>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</si>
  <si>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</si>
  <si>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</si>
  <si>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</si>
  <si>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</si>
  <si>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</si>
  <si>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</si>
  <si>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</si>
  <si>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</si>
  <si>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</si>
  <si>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</si>
  <si>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</si>
  <si>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</si>
  <si>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</si>
  <si>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</si>
  <si>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</si>
  <si>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</si>
  <si>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</si>
  <si>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</si>
  <si>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</si>
  <si>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</si>
  <si>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</si>
  <si>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</si>
  <si>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</si>
  <si>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</si>
  <si>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</si>
  <si>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</si>
  <si>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</si>
  <si>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</si>
  <si>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</si>
  <si>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</si>
  <si>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</si>
  <si>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</si>
  <si>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</si>
  <si>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</si>
  <si>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</si>
  <si>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Saint-Léger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</si>
  <si>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</si>
  <si>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</si>
  <si>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</si>
  <si>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</si>
  <si>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</si>
  <si>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</si>
  <si>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</si>
  <si>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</si>
  <si>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</si>
  <si>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</si>
  <si>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</si>
  <si>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</si>
  <si>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Rouvroy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</si>
  <si>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</si>
  <si>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</si>
  <si>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</si>
  <si>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</si>
  <si>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</si>
  <si>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</si>
  <si>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</si>
  <si>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</si>
  <si>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</si>
  <si>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</si>
  <si>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</si>
  <si>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</si>
  <si>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</si>
  <si>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</si>
  <si>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</si>
  <si>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</si>
  <si>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</si>
  <si>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</si>
  <si>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</si>
  <si>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</si>
  <si>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</si>
  <si>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</si>
  <si>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</si>
  <si>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</si>
  <si>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</si>
  <si>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</si>
  <si>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</si>
  <si>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</si>
  <si>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</si>
  <si>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</si>
  <si>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</si>
  <si>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</si>
  <si>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</si>
  <si>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</si>
  <si>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</si>
  <si>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</si>
  <si>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</si>
  <si>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</si>
  <si>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</si>
  <si>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</si>
  <si>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</si>
  <si>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</si>
  <si>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</si>
  <si>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</si>
  <si>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</si>
  <si>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</si>
  <si>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</si>
  <si>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</si>
  <si>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</si>
  <si>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</si>
  <si>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</si>
  <si>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</si>
  <si>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</si>
  <si>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</si>
  <si>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</si>
  <si>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</si>
  <si>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</si>
  <si>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</si>
  <si>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</si>
  <si>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</si>
  <si>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</si>
  <si>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</si>
  <si>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</si>
  <si>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</si>
  <si>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</si>
  <si>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</si>
  <si>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</si>
  <si>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</si>
  <si>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</si>
  <si>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</si>
  <si>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</si>
  <si>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</si>
  <si>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</si>
  <si>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</si>
  <si>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</si>
  <si>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</si>
  <si>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</si>
  <si>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</si>
  <si>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</si>
  <si>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</si>
  <si>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</si>
  <si>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</si>
  <si>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</si>
  <si>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</si>
  <si>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</si>
  <si>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</si>
  <si>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</si>
  <si>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</si>
  <si>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</si>
  <si>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</si>
  <si>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</si>
  <si>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</si>
  <si>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</si>
  <si>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</si>
  <si>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</si>
  <si>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</si>
  <si>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</si>
  <si>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</si>
  <si>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</si>
  <si>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</si>
  <si>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</si>
  <si>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</si>
  <si>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</si>
  <si>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</si>
  <si>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</si>
  <si>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</si>
  <si>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</si>
  <si>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</si>
  <si>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</si>
  <si>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</si>
  <si>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</si>
  <si>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</si>
  <si>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</si>
  <si>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</si>
  <si>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</si>
  <si>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</si>
  <si>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</si>
  <si>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</si>
  <si>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</si>
  <si>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</si>
  <si>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</si>
  <si>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</si>
  <si>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</si>
  <si>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</si>
  <si>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</si>
  <si>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</si>
  <si>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</si>
  <si>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</si>
  <si>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Manhay</t>
  </si>
  <si>
    <t>Odeigne</t>
  </si>
  <si>
    <t>Vaux-Chavanne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</si>
  <si>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</si>
  <si>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</si>
  <si>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</si>
  <si>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</si>
  <si>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</si>
  <si>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</si>
  <si>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</si>
  <si>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</si>
  <si>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</si>
  <si>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</si>
  <si>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</si>
  <si>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</si>
  <si>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Rendeux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</si>
  <si>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</si>
  <si>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</si>
  <si>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</si>
  <si>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</si>
  <si>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</si>
  <si>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</si>
  <si>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</si>
  <si>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</si>
  <si>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Mons</t>
  </si>
  <si>
    <t>Ghlin</t>
  </si>
  <si>
    <t>Flénu</t>
  </si>
  <si>
    <t>Jemappes</t>
  </si>
  <si>
    <t>Maisières</t>
  </si>
  <si>
    <t>Nimy</t>
  </si>
  <si>
    <t>Havre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</si>
  <si>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</si>
  <si>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</si>
  <si>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</si>
  <si>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</si>
  <si>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</si>
  <si>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</si>
  <si>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</si>
  <si>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</si>
  <si>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</si>
  <si>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</si>
  <si>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</si>
  <si>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</si>
  <si>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</si>
  <si>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</si>
  <si>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</si>
  <si>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</si>
  <si>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</si>
  <si>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</si>
  <si>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</si>
  <si>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</si>
  <si>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</si>
  <si>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</si>
  <si>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</si>
  <si>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</si>
  <si>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</si>
  <si>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</si>
  <si>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</si>
  <si>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</si>
  <si>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</si>
  <si>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</si>
  <si>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</si>
  <si>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</si>
  <si>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</si>
  <si>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</si>
  <si>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</si>
  <si>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</si>
  <si>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</si>
  <si>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</si>
  <si>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</si>
  <si>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</si>
  <si>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</si>
  <si>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</si>
  <si>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</si>
  <si>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</si>
  <si>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</si>
  <si>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</si>
  <si>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</si>
  <si>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</si>
  <si>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</si>
  <si>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</si>
  <si>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</si>
  <si>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</si>
  <si>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</si>
  <si>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</si>
  <si>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</si>
  <si>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</si>
  <si>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</si>
  <si>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</si>
  <si>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</si>
  <si>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</si>
  <si>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</si>
  <si>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</si>
  <si>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</si>
  <si>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</si>
  <si>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</si>
  <si>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</si>
  <si>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</si>
  <si>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</si>
  <si>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</si>
  <si>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</si>
  <si>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</si>
  <si>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</si>
  <si>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</si>
  <si>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</si>
  <si>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</si>
  <si>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</si>
  <si>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</si>
  <si>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</si>
  <si>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</si>
  <si>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</si>
  <si>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</si>
  <si>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</si>
  <si>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</si>
  <si>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</si>
  <si>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</si>
  <si>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</si>
  <si>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</si>
  <si>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</si>
  <si>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</si>
  <si>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</si>
  <si>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</si>
  <si>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</si>
  <si>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</si>
  <si>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</si>
  <si>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</si>
  <si>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</si>
  <si>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</si>
  <si>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</si>
  <si>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</si>
  <si>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</si>
  <si>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</si>
  <si>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</si>
  <si>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</si>
  <si>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</si>
  <si>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</si>
  <si>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</si>
  <si>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</si>
  <si>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</si>
  <si>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</si>
  <si>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</si>
  <si>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</si>
  <si>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</si>
  <si>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</si>
  <si>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</si>
  <si>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</si>
  <si>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</si>
  <si>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</si>
  <si>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</si>
  <si>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</si>
  <si>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</si>
  <si>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</si>
  <si>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</si>
  <si>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</si>
  <si>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</si>
  <si>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</si>
  <si>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</si>
  <si>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</si>
  <si>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</si>
  <si>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</si>
  <si>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</si>
  <si>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</si>
  <si>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</si>
  <si>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</si>
  <si>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</si>
  <si>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</si>
  <si>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</si>
  <si>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</si>
  <si>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Honnelles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</si>
  <si>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</si>
  <si>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</si>
  <si>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</si>
  <si>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</si>
  <si>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</si>
  <si>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</si>
  <si>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</si>
  <si>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</si>
  <si>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Tournai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</si>
  <si>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</si>
  <si>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</si>
  <si>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</si>
  <si>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</si>
  <si>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</si>
  <si>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</si>
  <si>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</si>
  <si>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</si>
  <si>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</si>
  <si>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</si>
  <si>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</si>
  <si>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</si>
  <si>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</si>
  <si>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</si>
  <si>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</si>
  <si>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</si>
  <si>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</si>
  <si>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</si>
  <si>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</si>
  <si>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</si>
  <si>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</si>
  <si>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</si>
  <si>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</si>
  <si>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</si>
  <si>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</si>
  <si>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</si>
  <si>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</si>
  <si>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</si>
  <si>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</si>
  <si>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</si>
  <si>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</si>
  <si>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</si>
  <si>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</si>
  <si>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</si>
  <si>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</si>
  <si>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</si>
  <si>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</si>
  <si>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</si>
  <si>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</si>
  <si>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</si>
  <si>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</si>
  <si>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</si>
  <si>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</si>
  <si>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</si>
  <si>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</si>
  <si>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</si>
  <si>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</si>
  <si>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</si>
  <si>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</si>
  <si>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</si>
  <si>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</si>
  <si>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</si>
  <si>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</si>
  <si>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</si>
  <si>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</si>
  <si>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</si>
  <si>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</si>
  <si>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Mouscron</t>
  </si>
  <si>
    <t>Dottignies</t>
  </si>
  <si>
    <t>Herseaux</t>
  </si>
  <si>
    <t>Bailleul</t>
  </si>
  <si>
    <t>Estaimbourg</t>
  </si>
  <si>
    <t>Estaimpuis</t>
  </si>
  <si>
    <t>Evregnies</t>
  </si>
  <si>
    <t>Leers-Nord</t>
  </si>
  <si>
    <t>Néchin</t>
  </si>
  <si>
    <t>Pecq</t>
  </si>
  <si>
    <t>Warcoing</t>
  </si>
  <si>
    <t>Hérinnes-Lez-Pecq</t>
  </si>
  <si>
    <t>Esquelmes</t>
  </si>
  <si>
    <t>Obigies</t>
  </si>
  <si>
    <t>Amougies</t>
  </si>
  <si>
    <t>Anseroeul</t>
  </si>
  <si>
    <t>Mont-De-L'enclus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</si>
  <si>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</si>
  <si>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</si>
  <si>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</si>
  <si>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</si>
  <si>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</si>
  <si>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</si>
  <si>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</si>
  <si>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</si>
  <si>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Comines-Warneton</t>
  </si>
  <si>
    <t>Houthem</t>
  </si>
  <si>
    <t>Ploegsteert</t>
  </si>
  <si>
    <t>Bizet</t>
  </si>
  <si>
    <t>Bas-Warneton</t>
  </si>
  <si>
    <t>Warneton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</si>
  <si>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</si>
  <si>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</si>
  <si>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</si>
  <si>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</si>
  <si>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</si>
  <si>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</si>
  <si>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</si>
  <si>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</si>
  <si>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</si>
  <si>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</si>
  <si>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</si>
  <si>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</si>
  <si>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</si>
  <si>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</si>
  <si>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</si>
  <si>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</si>
  <si>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</si>
  <si>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</si>
  <si>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</si>
  <si>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</si>
  <si>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</si>
  <si>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</si>
  <si>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</si>
  <si>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</si>
  <si>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</si>
  <si>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</si>
  <si>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Enghien</t>
  </si>
  <si>
    <t>Marcq</t>
  </si>
  <si>
    <t>Petit-Enghien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</si>
  <si>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</si>
  <si>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</si>
  <si>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</si>
  <si>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</si>
  <si>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</si>
  <si>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</si>
  <si>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</si>
  <si>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</si>
  <si>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</si>
  <si>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</si>
  <si>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</si>
  <si>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</si>
  <si>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</si>
  <si>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Flobecq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</si>
  <si>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</si>
  <si>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</si>
  <si>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</si>
  <si>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</si>
  <si>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</si>
  <si>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</si>
  <si>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</si>
  <si>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Pipaix</t>
  </si>
  <si>
    <t>Tourpes</t>
  </si>
  <si>
    <t>Willaupuis</t>
  </si>
  <si>
    <t>Gallaix</t>
  </si>
  <si>
    <t>Anvaing</t>
  </si>
  <si>
    <t>Arc-Wattripont</t>
  </si>
  <si>
    <t>Cordes</t>
  </si>
  <si>
    <t>Ellignies-Lez-Frasnes</t>
  </si>
  <si>
    <t>Frasnes-Lez-Anvaing</t>
  </si>
  <si>
    <t>Wattripont</t>
  </si>
  <si>
    <t>Buissenal</t>
  </si>
  <si>
    <t>Frasnes-Lez-Buissenal</t>
  </si>
  <si>
    <t>Hacquegnies</t>
  </si>
  <si>
    <t>Herquegies</t>
  </si>
  <si>
    <t>Montroeul-Au-Bois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</si>
  <si>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</si>
  <si>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</si>
  <si>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</si>
  <si>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</si>
  <si>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</si>
  <si>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</si>
  <si>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</si>
  <si>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</si>
  <si>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</si>
  <si>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</si>
  <si>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</si>
  <si>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</si>
  <si>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</si>
  <si>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</si>
  <si>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</si>
  <si>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</si>
  <si>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</si>
  <si>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</si>
  <si>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</si>
  <si>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</si>
  <si>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</si>
  <si>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Quevaucamps</t>
  </si>
  <si>
    <t>Grandglise</t>
  </si>
  <si>
    <t>Stambruges</t>
  </si>
  <si>
    <t>Brugge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</si>
  <si>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</si>
  <si>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</si>
  <si>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</si>
  <si>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</si>
  <si>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</si>
  <si>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</si>
  <si>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</si>
  <si>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</si>
  <si>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</si>
  <si>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</si>
  <si>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</si>
  <si>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Knokke</t>
  </si>
  <si>
    <t>Knokke-Heist</t>
  </si>
  <si>
    <t>Westkapelle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</si>
  <si>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</si>
  <si>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</si>
  <si>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</si>
  <si>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</si>
  <si>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</si>
  <si>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</si>
  <si>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</si>
  <si>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</si>
  <si>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</si>
  <si>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</si>
  <si>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</si>
  <si>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</si>
  <si>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</si>
  <si>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</si>
  <si>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</si>
  <si>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</si>
  <si>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</si>
  <si>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</si>
  <si>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</si>
  <si>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</si>
  <si>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</si>
  <si>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</si>
  <si>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</si>
  <si>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</si>
  <si>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</si>
  <si>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</si>
  <si>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</si>
  <si>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</si>
  <si>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</si>
  <si>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</si>
  <si>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</si>
  <si>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</si>
  <si>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</si>
  <si>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</si>
  <si>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</si>
  <si>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</si>
  <si>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</si>
  <si>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</si>
  <si>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</si>
  <si>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</si>
  <si>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</si>
  <si>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</si>
  <si>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</si>
  <si>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</si>
  <si>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</si>
  <si>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</si>
  <si>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</si>
  <si>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</si>
  <si>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</si>
  <si>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</si>
  <si>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</si>
  <si>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</si>
  <si>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</si>
  <si>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</si>
  <si>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</si>
  <si>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</si>
  <si>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</si>
  <si>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</si>
  <si>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</si>
  <si>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</si>
  <si>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</si>
  <si>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</si>
  <si>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</si>
  <si>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</si>
  <si>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</si>
  <si>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</si>
  <si>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</si>
  <si>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</si>
  <si>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</si>
  <si>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Moorsele</t>
  </si>
  <si>
    <t>Wevelgem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</si>
  <si>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</si>
  <si>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</si>
  <si>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</si>
  <si>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</si>
  <si>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</si>
  <si>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</si>
  <si>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</si>
  <si>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</si>
  <si>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</si>
  <si>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</si>
  <si>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</si>
  <si>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Espierres</t>
  </si>
  <si>
    <t>Espierres-Helchin</t>
  </si>
  <si>
    <t>Helchin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</si>
  <si>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</si>
  <si>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</si>
  <si>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</si>
  <si>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</si>
  <si>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</si>
  <si>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</si>
  <si>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</si>
  <si>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</si>
  <si>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</si>
  <si>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</si>
  <si>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</si>
  <si>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</si>
  <si>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</si>
  <si>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</si>
  <si>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</si>
  <si>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</si>
  <si>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</si>
  <si>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</si>
  <si>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</si>
  <si>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</si>
  <si>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</si>
  <si>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</si>
  <si>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</si>
  <si>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</si>
  <si>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</si>
  <si>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</si>
  <si>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</si>
  <si>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</si>
  <si>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</si>
  <si>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</si>
  <si>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</si>
  <si>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</si>
  <si>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</si>
  <si>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</si>
  <si>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</si>
  <si>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</si>
  <si>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</si>
  <si>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</si>
  <si>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</si>
  <si>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</si>
  <si>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</si>
  <si>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</si>
  <si>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</si>
  <si>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</si>
  <si>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</si>
  <si>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</si>
  <si>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</si>
  <si>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</si>
  <si>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</si>
  <si>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</si>
  <si>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</si>
  <si>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</si>
  <si>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</si>
  <si>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</si>
  <si>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</si>
  <si>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</si>
  <si>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</si>
  <si>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</si>
  <si>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</si>
  <si>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</si>
  <si>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</si>
  <si>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</si>
  <si>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</si>
  <si>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</si>
  <si>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</si>
  <si>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</si>
  <si>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</si>
  <si>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</si>
  <si>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</si>
  <si>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</si>
  <si>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</si>
  <si>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</si>
  <si>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</si>
  <si>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</si>
  <si>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</si>
  <si>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</si>
  <si>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</si>
  <si>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</si>
  <si>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</si>
  <si>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</si>
  <si>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</t>
  </si>
  <si>
    <t>Desselgem</t>
  </si>
  <si>
    <t>Sint-Eloois-Vijve</t>
  </si>
  <si>
    <t>Oekene</t>
  </si>
  <si>
    <t>Roeselare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</si>
  <si>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</si>
  <si>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</si>
  <si>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</si>
  <si>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</si>
  <si>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</si>
  <si>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</si>
  <si>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</si>
  <si>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</si>
  <si>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</si>
  <si>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</si>
  <si>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</si>
  <si>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</si>
  <si>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</si>
  <si>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</si>
  <si>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</si>
  <si>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</si>
  <si>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</si>
  <si>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</si>
  <si>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</si>
  <si>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</si>
  <si>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</si>
  <si>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</si>
  <si>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</si>
  <si>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</si>
  <si>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</si>
  <si>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</si>
  <si>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</si>
  <si>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</si>
  <si>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</si>
  <si>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</si>
  <si>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</si>
  <si>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</si>
  <si>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Langemark-Poelkapelle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</si>
  <si>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</si>
  <si>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</si>
  <si>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</si>
  <si>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</si>
  <si>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</si>
  <si>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</si>
  <si>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</si>
  <si>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</si>
  <si>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</si>
  <si>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</si>
  <si>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</si>
  <si>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</si>
  <si>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</si>
  <si>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</si>
  <si>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</si>
  <si>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</si>
  <si>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</si>
  <si>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</si>
  <si>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</si>
  <si>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</si>
  <si>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</si>
  <si>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</si>
  <si>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</si>
  <si>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</si>
  <si>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</si>
  <si>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Gent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</si>
  <si>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</si>
  <si>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</si>
  <si>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</si>
  <si>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</si>
  <si>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</si>
  <si>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</si>
  <si>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</si>
  <si>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</si>
  <si>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</si>
  <si>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</si>
  <si>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</si>
  <si>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</si>
  <si>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</si>
  <si>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</si>
  <si>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</si>
  <si>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</si>
  <si>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</si>
  <si>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</si>
  <si>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</si>
  <si>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</si>
  <si>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</si>
  <si>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</si>
  <si>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</si>
  <si>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</si>
  <si>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</si>
  <si>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</si>
  <si>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</si>
  <si>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</si>
  <si>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</si>
  <si>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</si>
  <si>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</si>
  <si>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</si>
  <si>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</si>
  <si>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</si>
  <si>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Temse</t>
  </si>
  <si>
    <t>Tielrode</t>
  </si>
  <si>
    <t>Bazel</t>
  </si>
  <si>
    <t>Kruibeke</t>
  </si>
  <si>
    <t>Rupelmonde</t>
  </si>
  <si>
    <t>Daknam</t>
  </si>
  <si>
    <t>Eksaarde</t>
  </si>
  <si>
    <t>Lokeren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</si>
  <si>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</si>
  <si>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</si>
  <si>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</si>
  <si>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</si>
  <si>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</si>
  <si>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</si>
  <si>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</si>
  <si>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</si>
  <si>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</si>
  <si>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</si>
  <si>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</si>
  <si>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</si>
  <si>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</si>
  <si>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</si>
  <si>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</si>
  <si>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</si>
  <si>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</si>
  <si>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</si>
  <si>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</si>
  <si>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Wetteren</t>
  </si>
  <si>
    <t>Zele</t>
  </si>
  <si>
    <t>Waasmunster</t>
  </si>
  <si>
    <t>Buggenhout</t>
  </si>
  <si>
    <t>Opdorp</t>
  </si>
  <si>
    <t>Schellebelle</t>
  </si>
  <si>
    <t>Serskamp</t>
  </si>
  <si>
    <t>Wichelen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</si>
  <si>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</si>
  <si>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</si>
  <si>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</si>
  <si>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</si>
  <si>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</si>
  <si>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</si>
  <si>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</si>
  <si>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</si>
  <si>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</si>
  <si>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</si>
  <si>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</si>
  <si>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</si>
  <si>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</si>
  <si>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</si>
  <si>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Lede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</si>
  <si>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</si>
  <si>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</si>
  <si>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</si>
  <si>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</si>
  <si>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</si>
  <si>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</si>
  <si>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</si>
  <si>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</si>
  <si>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</si>
  <si>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</si>
  <si>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</si>
  <si>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</si>
  <si>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</si>
  <si>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</si>
  <si>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</si>
  <si>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</si>
  <si>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</si>
  <si>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</si>
  <si>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</si>
  <si>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</si>
  <si>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Erpe-Mere</t>
  </si>
  <si>
    <t>Mere</t>
  </si>
  <si>
    <t>Ottergem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</si>
  <si>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</si>
  <si>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</si>
  <si>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</si>
  <si>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</si>
  <si>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</si>
  <si>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</si>
  <si>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</si>
  <si>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</si>
  <si>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</si>
  <si>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</si>
  <si>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</si>
  <si>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</si>
  <si>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</si>
  <si>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</si>
  <si>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</si>
  <si>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</si>
  <si>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</si>
  <si>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</si>
  <si>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</si>
  <si>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</si>
  <si>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</si>
  <si>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</si>
  <si>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</si>
  <si>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</si>
  <si>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Oombergen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</si>
  <si>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</si>
  <si>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</si>
  <si>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</si>
  <si>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</si>
  <si>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</si>
  <si>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</si>
  <si>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</si>
  <si>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</si>
  <si>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</si>
  <si>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</si>
  <si>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</si>
  <si>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</si>
  <si>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</si>
  <si>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</si>
  <si>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</si>
  <si>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</si>
  <si>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</si>
  <si>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Renaix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</si>
  <si>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</si>
  <si>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</si>
  <si>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</si>
  <si>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</si>
  <si>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</si>
  <si>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</si>
  <si>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</si>
  <si>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</si>
  <si>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</si>
  <si>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</si>
  <si>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</si>
  <si>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</si>
  <si>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</si>
  <si>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</si>
  <si>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</si>
  <si>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</si>
  <si>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</si>
  <si>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</si>
  <si>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</si>
  <si>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</si>
  <si>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</si>
  <si>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Zwalm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</si>
  <si>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</si>
  <si>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</si>
  <si>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</si>
  <si>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</si>
  <si>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</si>
  <si>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</si>
  <si>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</si>
  <si>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</si>
  <si>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</si>
  <si>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</si>
  <si>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</si>
  <si>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</si>
  <si>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Etikhove</t>
  </si>
  <si>
    <t>Maarke-Kerkem</t>
  </si>
  <si>
    <t>Maarkedal</t>
  </si>
  <si>
    <t>Nukerke</t>
  </si>
  <si>
    <t>Schorisse</t>
  </si>
  <si>
    <t>Kluisbergen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</si>
  <si>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</si>
  <si>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</si>
  <si>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</si>
  <si>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</si>
  <si>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</si>
  <si>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</si>
  <si>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</si>
  <si>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</si>
  <si>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</si>
  <si>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</si>
  <si>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</si>
  <si>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</si>
  <si>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</si>
  <si>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</si>
  <si>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</si>
  <si>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</si>
  <si>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</si>
  <si>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</si>
  <si>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Ouwegem</t>
  </si>
  <si>
    <t>Zingem</t>
  </si>
  <si>
    <t>Kruishoutem</t>
  </si>
  <si>
    <t>Nokere</t>
  </si>
  <si>
    <t>Wannegem-Lede</t>
  </si>
  <si>
    <t>Elsegem</t>
  </si>
  <si>
    <t>Moregem</t>
  </si>
  <si>
    <t>Petegem-Aan-De-Schelde</t>
  </si>
  <si>
    <t>Wortegem</t>
  </si>
  <si>
    <t>Wortegem-Petegem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</si>
  <si>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</si>
  <si>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</si>
  <si>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</si>
  <si>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</si>
  <si>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</si>
  <si>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</si>
  <si>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</si>
  <si>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</si>
  <si>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</si>
  <si>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</si>
  <si>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</si>
  <si>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</si>
  <si>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</si>
  <si>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</si>
  <si>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</si>
  <si>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</si>
  <si>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Merelbeke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</si>
  <si>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</si>
  <si>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</si>
  <si>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</si>
  <si>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</si>
  <si>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</si>
  <si>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</si>
  <si>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</si>
  <si>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</si>
  <si>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</si>
  <si>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Nevele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</si>
  <si>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</si>
  <si>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</si>
  <si>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</si>
  <si>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</si>
  <si>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</si>
  <si>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</si>
  <si>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</si>
  <si>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</si>
  <si>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</si>
  <si>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Zulte</t>
  </si>
  <si>
    <t>Aalter</t>
  </si>
  <si>
    <t>Lotenhulle</t>
  </si>
  <si>
    <t>Poeke</t>
  </si>
  <si>
    <t>Bellem</t>
  </si>
  <si>
    <t>Baaigem</t>
  </si>
  <si>
    <t>Dikkelvenne</t>
  </si>
  <si>
    <t>Gavere</t>
  </si>
  <si>
    <t>Vurste</t>
  </si>
  <si>
    <t>Eeklo</t>
  </si>
  <si>
    <t>Knesselare</t>
  </si>
  <si>
    <t>Ursel</t>
  </si>
  <si>
    <t>Lovendegem</t>
  </si>
  <si>
    <t>Vinderhoute</t>
  </si>
  <si>
    <t>Zomergem</t>
  </si>
  <si>
    <t>Oostwinkel</t>
  </si>
  <si>
    <t>Ronsele</t>
  </si>
  <si>
    <t>Ertvelde</t>
  </si>
  <si>
    <t>Evergem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</si>
  <si>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</si>
  <si>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</si>
  <si>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</si>
  <si>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</si>
  <si>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</si>
  <si>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</si>
  <si>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</si>
  <si>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</si>
  <si>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</si>
  <si>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</si>
  <si>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</si>
  <si>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</si>
  <si>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</si>
  <si>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</si>
  <si>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</si>
  <si>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</si>
  <si>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</si>
  <si>
    <t>Réponse</t>
  </si>
  <si>
    <t>latitude</t>
  </si>
  <si>
    <t>Chapelle-à-Oie</t>
  </si>
  <si>
    <t>Chapelle-à-Wattines</t>
  </si>
  <si>
    <t>Province</t>
  </si>
  <si>
    <t>Région de Bruxelles-Capitale</t>
  </si>
  <si>
    <t>Province du Brabant wallon</t>
  </si>
  <si>
    <t>Province d'Anvers</t>
  </si>
  <si>
    <t>Province du Brabant flamand</t>
  </si>
  <si>
    <t>Province de Limbourg</t>
  </si>
  <si>
    <t>Province de Liège</t>
  </si>
  <si>
    <t>Province de Namur</t>
  </si>
  <si>
    <t>Province de Hainaut</t>
  </si>
  <si>
    <t>Pont-à-Celles</t>
  </si>
  <si>
    <t>Province de Luxembourg</t>
  </si>
  <si>
    <t>Province de Flandre-Occidentale</t>
  </si>
  <si>
    <t>Province de Flandre-Orientale</t>
  </si>
  <si>
    <t>Réponses</t>
  </si>
  <si>
    <t>Régions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</si>
</sst>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textRotation="90"/>
    </xf>
    <xf numFmtId="1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2" fontId="0" fillId="0" borderId="1" xfId="0" applyNumberFormat="1" applyBorder="1" applyAlignment="1">
      <alignment textRotation="90"/>
    </xf>
    <xf numFmtId="0" fontId="0" fillId="0" borderId="2" xfId="0" applyBorder="1" applyAlignment="1">
      <alignment textRotation="90"/>
    </xf>
    <xf numFmtId="0" fontId="0" fillId="0" borderId="0" xfId="0" applyAlignment="1">
      <alignment textRotation="90" wrapText="1"/>
    </xf>
    <xf numFmtId="1" fontId="0" fillId="0" borderId="1" xfId="0" applyNumberFormat="1" applyBorder="1"/>
    <xf numFmtId="1" fontId="0" fillId="0" borderId="2" xfId="0" applyNumberFormat="1" applyBorder="1"/>
    <xf numFmtId="1" fontId="0" fillId="0" borderId="1" xfId="0" applyNumberFormat="1" applyBorder="1" applyAlignment="1">
      <alignment textRotation="90"/>
    </xf>
    <xf numFmtId="1" fontId="0" fillId="0" borderId="0" xfId="0" quotePrefix="1" applyNumberFormat="1"/>
    <xf numFmtId="0" fontId="0" fillId="0" borderId="2" xfId="0" applyBorder="1"/>
    <xf numFmtId="1" fontId="0" fillId="2" borderId="2" xfId="0" applyNumberFormat="1" applyFill="1" applyBorder="1" applyAlignment="1">
      <alignment textRotation="90"/>
    </xf>
    <xf numFmtId="2" fontId="0" fillId="2" borderId="0" xfId="0" applyNumberFormat="1" applyFill="1" applyAlignment="1">
      <alignment textRotation="90"/>
    </xf>
    <xf numFmtId="0" fontId="0" fillId="0" borderId="1" xfId="0" applyBorder="1"/>
    <xf numFmtId="0" fontId="2" fillId="0" borderId="0" xfId="2"/>
    <xf numFmtId="1" fontId="0" fillId="0" borderId="3" xfId="0" applyNumberFormat="1" applyBorder="1" applyAlignment="1">
      <alignment textRotation="90"/>
    </xf>
    <xf numFmtId="1" fontId="0" fillId="0" borderId="3" xfId="0" applyNumberFormat="1" applyBorder="1"/>
    <xf numFmtId="1" fontId="0" fillId="0" borderId="3" xfId="0" quotePrefix="1" applyNumberFormat="1" applyBorder="1"/>
    <xf numFmtId="0" fontId="0" fillId="0" borderId="3" xfId="0" applyBorder="1" applyAlignment="1">
      <alignment textRotation="90" wrapText="1"/>
    </xf>
    <xf numFmtId="0" fontId="0" fillId="0" borderId="3" xfId="0" applyBorder="1"/>
    <xf numFmtId="1" fontId="0" fillId="0" borderId="3" xfId="0" applyNumberFormat="1" applyBorder="1" applyAlignment="1">
      <alignment textRotation="90" wrapText="1"/>
    </xf>
    <xf numFmtId="2" fontId="0" fillId="0" borderId="3" xfId="0" applyNumberFormat="1" applyBorder="1" applyAlignment="1">
      <alignment textRotation="90"/>
    </xf>
    <xf numFmtId="2" fontId="0" fillId="3" borderId="3" xfId="0" applyNumberFormat="1" applyFill="1" applyBorder="1" applyAlignment="1">
      <alignment textRotation="90"/>
    </xf>
    <xf numFmtId="0" fontId="0" fillId="0" borderId="3" xfId="1" applyNumberFormat="1" applyFont="1" applyBorder="1"/>
    <xf numFmtId="14" fontId="0" fillId="0" borderId="3" xfId="0" applyNumberForma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oinformations.developpement-durable.gouv.fr/fichier/pdf/m08_import_export_papier_cle515241.pdf?arg=177831195&amp;cle=6673ac340d3b317a3548f5d9a730f247e9748faa&amp;file=pdf%2Fm08_import_export_papier_cle515241.pdf" TargetMode="External"/><Relationship Id="rId1" Type="http://schemas.openxmlformats.org/officeDocument/2006/relationships/hyperlink" Target="http://geoportail.wallonie.be/catalogue/4bef2af5-422a-45b0-9e9a-fa692fb0f18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2555-F743-45D0-8F20-A4F5932CE8CC}">
  <dimension ref="A1:BE919"/>
  <sheetViews>
    <sheetView zoomScale="70" zoomScaleNormal="70" workbookViewId="0">
      <pane xSplit="33" ySplit="2" topLeftCell="AY860" activePane="bottomRight" state="frozen"/>
      <selection pane="topRight" activeCell="AH1" sqref="AH1"/>
      <selection pane="bottomLeft" activeCell="A3" sqref="A3"/>
      <selection pane="bottomRight" activeCell="BC1" sqref="BC1:BC1048576"/>
    </sheetView>
  </sheetViews>
  <sheetFormatPr baseColWidth="10" defaultRowHeight="15" x14ac:dyDescent="0.25"/>
  <cols>
    <col min="1" max="1" width="10.28515625" bestFit="1" customWidth="1"/>
    <col min="2" max="2" width="5.28515625" bestFit="1" customWidth="1"/>
    <col min="3" max="3" width="3.7109375" style="2" bestFit="1" customWidth="1"/>
    <col min="4" max="4" width="13.5703125" style="2" bestFit="1" customWidth="1"/>
    <col min="5" max="5" width="5.28515625" style="2" bestFit="1" customWidth="1"/>
    <col min="6" max="6" width="3.42578125" style="2" bestFit="1" customWidth="1"/>
    <col min="7" max="11" width="3.42578125" style="19" customWidth="1"/>
    <col min="12" max="14" width="3.42578125" style="2" bestFit="1" customWidth="1"/>
    <col min="15" max="16" width="3.42578125" style="19" customWidth="1"/>
    <col min="17" max="17" width="7.140625" style="19" customWidth="1"/>
    <col min="18" max="18" width="3.42578125" style="2" bestFit="1" customWidth="1"/>
    <col min="19" max="22" width="3.7109375" style="2" bestFit="1" customWidth="1"/>
    <col min="23" max="25" width="3.7109375" bestFit="1" customWidth="1"/>
    <col min="26" max="26" width="5" style="22" bestFit="1" customWidth="1"/>
    <col min="27" max="27" width="3.7109375" style="22" bestFit="1" customWidth="1"/>
    <col min="28" max="28" width="4" style="22" bestFit="1" customWidth="1"/>
    <col min="29" max="29" width="3.7109375" style="22" bestFit="1" customWidth="1"/>
    <col min="30" max="30" width="4" style="22" customWidth="1"/>
    <col min="31" max="32" width="3.7109375" style="22" bestFit="1" customWidth="1"/>
    <col min="33" max="33" width="6" customWidth="1"/>
    <col min="34" max="36" width="3.7109375" bestFit="1" customWidth="1"/>
    <col min="37" max="37" width="3.7109375" style="22" bestFit="1" customWidth="1"/>
    <col min="38" max="41" width="3.7109375" style="22" customWidth="1"/>
    <col min="42" max="42" width="7.42578125" style="22" customWidth="1"/>
    <col min="43" max="43" width="7.85546875" customWidth="1"/>
    <col min="44" max="44" width="3.7109375" bestFit="1" customWidth="1"/>
    <col min="45" max="48" width="3.7109375" style="22" customWidth="1"/>
    <col min="49" max="49" width="7.42578125" style="22" customWidth="1"/>
    <col min="50" max="51" width="3.7109375" style="22" customWidth="1"/>
    <col min="52" max="52" width="9.7109375" style="22" bestFit="1" customWidth="1"/>
    <col min="53" max="53" width="3.7109375" bestFit="1" customWidth="1"/>
    <col min="54" max="54" width="7.42578125" bestFit="1" customWidth="1"/>
    <col min="55" max="55" width="6.28515625" bestFit="1" customWidth="1"/>
    <col min="56" max="56" width="3.7109375" bestFit="1" customWidth="1"/>
    <col min="57" max="57" width="13.140625" bestFit="1" customWidth="1"/>
  </cols>
  <sheetData>
    <row r="1" spans="1:57" ht="240" customHeight="1" x14ac:dyDescent="0.25">
      <c r="A1" s="5" t="s">
        <v>61</v>
      </c>
      <c r="B1" s="5" t="s">
        <v>0</v>
      </c>
      <c r="C1" s="4" t="s">
        <v>3</v>
      </c>
      <c r="D1" s="4" t="s">
        <v>62</v>
      </c>
      <c r="E1" s="4" t="s">
        <v>2</v>
      </c>
      <c r="F1" s="4" t="s">
        <v>5</v>
      </c>
      <c r="G1" s="18" t="s">
        <v>54</v>
      </c>
      <c r="H1" s="18" t="s">
        <v>55</v>
      </c>
      <c r="I1" s="18" t="s">
        <v>56</v>
      </c>
      <c r="J1" s="18" t="s">
        <v>57</v>
      </c>
      <c r="K1" s="18" t="s">
        <v>58</v>
      </c>
      <c r="L1" s="4" t="s">
        <v>6</v>
      </c>
      <c r="M1" s="4" t="s">
        <v>7</v>
      </c>
      <c r="N1" s="4" t="s">
        <v>8</v>
      </c>
      <c r="O1" s="18" t="s">
        <v>60</v>
      </c>
      <c r="P1" s="18" t="s">
        <v>59</v>
      </c>
      <c r="Q1" s="23" t="s">
        <v>82</v>
      </c>
      <c r="R1" s="4" t="s">
        <v>28</v>
      </c>
      <c r="S1" s="4" t="s">
        <v>27</v>
      </c>
      <c r="T1" s="4" t="s">
        <v>29</v>
      </c>
      <c r="U1" s="14" t="s">
        <v>30</v>
      </c>
      <c r="V1" s="11" t="s">
        <v>69</v>
      </c>
      <c r="W1" s="4" t="s">
        <v>31</v>
      </c>
      <c r="X1" s="4" t="s">
        <v>32</v>
      </c>
      <c r="Y1" s="4" t="s">
        <v>70</v>
      </c>
      <c r="Z1" s="21" t="s">
        <v>66</v>
      </c>
      <c r="AA1" s="21" t="s">
        <v>33</v>
      </c>
      <c r="AB1" s="21" t="s">
        <v>34</v>
      </c>
      <c r="AC1" s="21" t="s">
        <v>35</v>
      </c>
      <c r="AD1" s="21" t="s">
        <v>36</v>
      </c>
      <c r="AE1" s="21" t="s">
        <v>37</v>
      </c>
      <c r="AF1" s="21" t="s">
        <v>38</v>
      </c>
      <c r="AG1" s="8" t="s">
        <v>71</v>
      </c>
      <c r="AH1" s="8" t="s">
        <v>75</v>
      </c>
      <c r="AI1" s="8" t="s">
        <v>39</v>
      </c>
      <c r="AJ1" s="8" t="s">
        <v>40</v>
      </c>
      <c r="AK1" s="21" t="s">
        <v>43</v>
      </c>
      <c r="AL1" s="21" t="s">
        <v>44</v>
      </c>
      <c r="AM1" s="21" t="s">
        <v>45</v>
      </c>
      <c r="AN1" s="21" t="s">
        <v>46</v>
      </c>
      <c r="AO1" s="21" t="s">
        <v>68</v>
      </c>
      <c r="AP1" s="21" t="s">
        <v>79</v>
      </c>
      <c r="AQ1" s="8" t="s">
        <v>67</v>
      </c>
      <c r="AR1" s="8" t="s">
        <v>41</v>
      </c>
      <c r="AS1" s="21" t="s">
        <v>48</v>
      </c>
      <c r="AT1" s="21" t="s">
        <v>49</v>
      </c>
      <c r="AU1" s="21" t="s">
        <v>50</v>
      </c>
      <c r="AV1" s="21" t="s">
        <v>51</v>
      </c>
      <c r="AW1" s="21" t="s">
        <v>72</v>
      </c>
      <c r="AX1" s="21" t="s">
        <v>52</v>
      </c>
      <c r="AY1" s="21" t="s">
        <v>76</v>
      </c>
      <c r="AZ1" s="21" t="s">
        <v>73</v>
      </c>
      <c r="BA1" s="8" t="s">
        <v>81</v>
      </c>
      <c r="BB1" s="8" t="s">
        <v>80</v>
      </c>
      <c r="BC1" s="8" t="s">
        <v>47</v>
      </c>
      <c r="BD1" s="8" t="s">
        <v>42</v>
      </c>
      <c r="BE1" s="8" t="s">
        <v>61</v>
      </c>
    </row>
    <row r="2" spans="1:57" x14ac:dyDescent="0.25">
      <c r="A2" s="1">
        <v>43480</v>
      </c>
      <c r="B2">
        <v>1</v>
      </c>
      <c r="C2" s="2" t="s">
        <v>4</v>
      </c>
      <c r="D2" s="2">
        <v>3194132018</v>
      </c>
      <c r="E2" s="2">
        <v>1</v>
      </c>
      <c r="F2" s="2">
        <v>1</v>
      </c>
      <c r="G2" s="19" t="s">
        <v>61</v>
      </c>
      <c r="H2" s="19" t="s">
        <v>61</v>
      </c>
      <c r="I2" s="19" t="s">
        <v>61</v>
      </c>
      <c r="J2" s="19" t="s">
        <v>61</v>
      </c>
      <c r="K2" s="19">
        <v>1</v>
      </c>
      <c r="L2" s="2">
        <v>7</v>
      </c>
      <c r="M2" s="2">
        <v>6</v>
      </c>
      <c r="N2" s="2">
        <v>3</v>
      </c>
      <c r="O2" s="19">
        <v>1</v>
      </c>
      <c r="P2" s="19" t="s">
        <v>61</v>
      </c>
      <c r="Q2" s="19" t="s">
        <v>61</v>
      </c>
      <c r="R2" s="2">
        <v>2</v>
      </c>
      <c r="S2" s="2">
        <v>1</v>
      </c>
      <c r="T2" s="2">
        <v>1</v>
      </c>
      <c r="U2" s="10">
        <v>1</v>
      </c>
      <c r="V2" s="9">
        <v>1</v>
      </c>
      <c r="W2" s="2">
        <v>1</v>
      </c>
      <c r="X2" s="2">
        <v>2</v>
      </c>
      <c r="Y2" s="2">
        <v>1</v>
      </c>
      <c r="Z2" s="19">
        <v>1</v>
      </c>
      <c r="AA2" s="19">
        <v>1</v>
      </c>
      <c r="AB2" s="19">
        <v>1</v>
      </c>
      <c r="AC2" s="19">
        <v>1</v>
      </c>
      <c r="AD2" s="19" t="s">
        <v>61</v>
      </c>
      <c r="AE2" s="19" t="s">
        <v>61</v>
      </c>
      <c r="AF2" s="19" t="s">
        <v>61</v>
      </c>
      <c r="AG2" s="2" t="s">
        <v>61</v>
      </c>
      <c r="AH2" s="2" t="s">
        <v>61</v>
      </c>
      <c r="AI2" s="2">
        <v>2</v>
      </c>
      <c r="AJ2" s="2">
        <v>3</v>
      </c>
      <c r="AK2" s="19">
        <v>1</v>
      </c>
      <c r="AL2" s="19" t="s">
        <v>61</v>
      </c>
      <c r="AM2" s="19" t="s">
        <v>61</v>
      </c>
      <c r="AN2" s="19" t="s">
        <v>61</v>
      </c>
      <c r="AO2" s="19" t="s">
        <v>61</v>
      </c>
      <c r="AP2" s="19" t="s">
        <v>61</v>
      </c>
      <c r="AQ2" s="2">
        <v>3</v>
      </c>
      <c r="AR2" s="2">
        <v>2</v>
      </c>
      <c r="AS2" s="19" t="s">
        <v>61</v>
      </c>
      <c r="AT2" s="19" t="s">
        <v>61</v>
      </c>
      <c r="AU2" s="19" t="s">
        <v>61</v>
      </c>
      <c r="AV2" s="19" t="s">
        <v>61</v>
      </c>
      <c r="AW2" s="19" t="s">
        <v>61</v>
      </c>
      <c r="AX2" s="19" t="s">
        <v>61</v>
      </c>
      <c r="AY2" s="19" t="s">
        <v>61</v>
      </c>
      <c r="AZ2" s="22" t="s">
        <v>61</v>
      </c>
      <c r="BA2" s="2">
        <v>4</v>
      </c>
      <c r="BB2" s="2">
        <v>1</v>
      </c>
      <c r="BC2" s="2">
        <v>4852</v>
      </c>
      <c r="BD2" s="2">
        <v>1</v>
      </c>
      <c r="BE2" t="s">
        <v>61</v>
      </c>
    </row>
    <row r="3" spans="1:57" x14ac:dyDescent="0.25">
      <c r="A3" s="1">
        <v>43480</v>
      </c>
      <c r="B3">
        <v>2</v>
      </c>
      <c r="C3" s="2" t="s">
        <v>4</v>
      </c>
      <c r="D3" s="2">
        <v>3194132018</v>
      </c>
      <c r="E3" s="2">
        <v>1</v>
      </c>
      <c r="F3" s="12">
        <v>4</v>
      </c>
      <c r="G3" s="20" t="s">
        <v>61</v>
      </c>
      <c r="H3" s="20" t="s">
        <v>61</v>
      </c>
      <c r="I3" s="20">
        <v>1</v>
      </c>
      <c r="J3" s="20" t="s">
        <v>61</v>
      </c>
      <c r="K3" s="20" t="s">
        <v>61</v>
      </c>
      <c r="L3" s="2">
        <v>3</v>
      </c>
      <c r="M3" s="2">
        <v>2</v>
      </c>
      <c r="N3" s="2">
        <v>3</v>
      </c>
      <c r="O3" s="19">
        <v>1</v>
      </c>
      <c r="P3" s="19" t="s">
        <v>61</v>
      </c>
      <c r="Q3" s="19" t="s">
        <v>61</v>
      </c>
      <c r="R3" s="2">
        <v>2</v>
      </c>
      <c r="S3" s="2">
        <v>1</v>
      </c>
      <c r="T3" s="2">
        <v>3</v>
      </c>
      <c r="U3" s="2">
        <v>0</v>
      </c>
      <c r="V3" s="2">
        <v>1</v>
      </c>
      <c r="W3" s="2">
        <v>1</v>
      </c>
      <c r="X3" s="2">
        <v>1</v>
      </c>
      <c r="Y3" s="2">
        <v>1</v>
      </c>
      <c r="Z3" s="22" t="s">
        <v>61</v>
      </c>
      <c r="AA3" s="22" t="s">
        <v>61</v>
      </c>
      <c r="AB3" s="22" t="s">
        <v>61</v>
      </c>
      <c r="AC3" s="22" t="s">
        <v>61</v>
      </c>
      <c r="AD3" s="22" t="s">
        <v>61</v>
      </c>
      <c r="AE3" s="22" t="s">
        <v>61</v>
      </c>
      <c r="AF3" s="22" t="s">
        <v>61</v>
      </c>
      <c r="AG3">
        <v>2.5</v>
      </c>
      <c r="AH3">
        <v>3</v>
      </c>
      <c r="AI3">
        <v>2</v>
      </c>
      <c r="AJ3">
        <v>1</v>
      </c>
      <c r="AK3" s="22" t="s">
        <v>61</v>
      </c>
      <c r="AL3" s="22">
        <v>1</v>
      </c>
      <c r="AM3" s="22">
        <v>1</v>
      </c>
      <c r="AN3" s="22">
        <v>1</v>
      </c>
      <c r="AO3" s="22">
        <v>1</v>
      </c>
      <c r="AP3" s="22">
        <v>1</v>
      </c>
      <c r="AQ3">
        <v>1</v>
      </c>
      <c r="AR3">
        <v>2</v>
      </c>
      <c r="AS3" s="22" t="s">
        <v>61</v>
      </c>
      <c r="AT3" s="22">
        <v>1</v>
      </c>
      <c r="AU3" s="22" t="s">
        <v>61</v>
      </c>
      <c r="AV3" s="22" t="s">
        <v>61</v>
      </c>
      <c r="AW3" s="22" t="s">
        <v>61</v>
      </c>
      <c r="AX3" s="22" t="s">
        <v>61</v>
      </c>
      <c r="AY3" s="22" t="s">
        <v>61</v>
      </c>
      <c r="AZ3" s="22" t="s">
        <v>61</v>
      </c>
      <c r="BA3">
        <v>4</v>
      </c>
      <c r="BB3">
        <v>1</v>
      </c>
      <c r="BC3">
        <v>7760</v>
      </c>
      <c r="BD3">
        <v>0</v>
      </c>
      <c r="BE3" t="s">
        <v>61</v>
      </c>
    </row>
    <row r="4" spans="1:57" x14ac:dyDescent="0.25">
      <c r="A4" s="1">
        <v>43480</v>
      </c>
      <c r="B4">
        <v>3</v>
      </c>
      <c r="C4" s="2" t="s">
        <v>4</v>
      </c>
      <c r="D4" s="2">
        <v>3194132018</v>
      </c>
      <c r="E4" s="2">
        <v>2</v>
      </c>
      <c r="F4" s="2">
        <v>2</v>
      </c>
      <c r="G4" s="19" t="s">
        <v>61</v>
      </c>
      <c r="H4" s="19" t="s">
        <v>61</v>
      </c>
      <c r="I4" s="19">
        <v>1</v>
      </c>
      <c r="J4" s="19" t="s">
        <v>61</v>
      </c>
      <c r="K4" s="19" t="s">
        <v>61</v>
      </c>
      <c r="L4" s="2">
        <v>3</v>
      </c>
      <c r="M4" s="2">
        <v>1</v>
      </c>
      <c r="N4" s="2">
        <v>1</v>
      </c>
      <c r="O4" s="19" t="s">
        <v>61</v>
      </c>
      <c r="P4" s="19" t="s">
        <v>61</v>
      </c>
      <c r="Q4" s="19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2" t="s">
        <v>61</v>
      </c>
      <c r="AA4" s="22" t="s">
        <v>61</v>
      </c>
      <c r="AB4" s="22" t="s">
        <v>61</v>
      </c>
      <c r="AC4" s="22" t="s">
        <v>61</v>
      </c>
      <c r="AD4" s="22" t="s">
        <v>61</v>
      </c>
      <c r="AE4" s="22" t="s">
        <v>61</v>
      </c>
      <c r="AF4" s="22" t="s">
        <v>61</v>
      </c>
      <c r="AG4">
        <v>30</v>
      </c>
      <c r="AH4">
        <v>3</v>
      </c>
      <c r="AI4">
        <v>2</v>
      </c>
      <c r="AJ4">
        <v>2</v>
      </c>
      <c r="AK4" s="22" t="s">
        <v>61</v>
      </c>
      <c r="AL4" s="22" t="s">
        <v>61</v>
      </c>
      <c r="AM4" s="22" t="s">
        <v>61</v>
      </c>
      <c r="AN4" s="22">
        <v>1</v>
      </c>
      <c r="AO4" s="22" t="s">
        <v>61</v>
      </c>
      <c r="AP4" s="22" t="s">
        <v>61</v>
      </c>
      <c r="AQ4">
        <v>3</v>
      </c>
      <c r="AR4">
        <v>5</v>
      </c>
      <c r="AS4" s="22">
        <v>1</v>
      </c>
      <c r="AT4" s="22">
        <v>1</v>
      </c>
      <c r="AU4" s="22">
        <v>1</v>
      </c>
      <c r="AV4" s="22">
        <v>1</v>
      </c>
      <c r="AW4" s="22" t="s">
        <v>61</v>
      </c>
      <c r="AX4" s="22" t="s">
        <v>61</v>
      </c>
      <c r="AY4" s="22" t="s">
        <v>61</v>
      </c>
      <c r="AZ4" s="22" t="s">
        <v>61</v>
      </c>
      <c r="BA4">
        <v>4</v>
      </c>
      <c r="BB4">
        <v>1</v>
      </c>
      <c r="BC4" t="s">
        <v>61</v>
      </c>
      <c r="BD4">
        <v>0</v>
      </c>
      <c r="BE4" t="s">
        <v>61</v>
      </c>
    </row>
    <row r="5" spans="1:57" x14ac:dyDescent="0.25">
      <c r="A5" s="1">
        <v>43480</v>
      </c>
      <c r="B5">
        <v>4</v>
      </c>
      <c r="C5" s="2" t="s">
        <v>4</v>
      </c>
      <c r="D5" s="2">
        <v>3194132018</v>
      </c>
      <c r="E5" s="2">
        <v>2</v>
      </c>
      <c r="F5" s="2">
        <v>1</v>
      </c>
      <c r="G5" s="19" t="s">
        <v>61</v>
      </c>
      <c r="H5" s="19" t="s">
        <v>61</v>
      </c>
      <c r="I5" s="19" t="s">
        <v>61</v>
      </c>
      <c r="J5" s="19">
        <v>1</v>
      </c>
      <c r="K5" s="19" t="s">
        <v>61</v>
      </c>
      <c r="L5" s="2">
        <v>1</v>
      </c>
      <c r="M5" s="2">
        <v>1</v>
      </c>
      <c r="N5" s="2">
        <v>1</v>
      </c>
      <c r="O5" s="19" t="s">
        <v>61</v>
      </c>
      <c r="P5" s="19" t="s">
        <v>61</v>
      </c>
      <c r="Q5" s="19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2" t="s">
        <v>61</v>
      </c>
      <c r="AA5" s="22" t="s">
        <v>61</v>
      </c>
      <c r="AB5" s="22" t="s">
        <v>61</v>
      </c>
      <c r="AC5" s="22" t="s">
        <v>61</v>
      </c>
      <c r="AD5" s="22" t="s">
        <v>61</v>
      </c>
      <c r="AE5" s="22" t="s">
        <v>61</v>
      </c>
      <c r="AF5" s="22" t="s">
        <v>61</v>
      </c>
      <c r="AG5">
        <v>7</v>
      </c>
      <c r="AH5">
        <v>3</v>
      </c>
      <c r="AI5">
        <v>2</v>
      </c>
      <c r="AJ5">
        <v>2</v>
      </c>
      <c r="AK5" s="22" t="s">
        <v>61</v>
      </c>
      <c r="AL5" s="22">
        <v>1</v>
      </c>
      <c r="AM5" s="22" t="s">
        <v>61</v>
      </c>
      <c r="AN5" s="22" t="s">
        <v>61</v>
      </c>
      <c r="AO5" s="22" t="s">
        <v>61</v>
      </c>
      <c r="AP5" s="22" t="s">
        <v>61</v>
      </c>
      <c r="AQ5">
        <v>3</v>
      </c>
      <c r="AR5">
        <v>3</v>
      </c>
      <c r="AS5" s="22">
        <v>1</v>
      </c>
      <c r="AT5" s="22">
        <v>1</v>
      </c>
      <c r="AU5" s="22">
        <v>1</v>
      </c>
      <c r="AV5" s="22">
        <v>1</v>
      </c>
      <c r="AW5" s="22">
        <v>1</v>
      </c>
      <c r="AX5" s="22" t="s">
        <v>61</v>
      </c>
      <c r="AY5" s="22">
        <v>1</v>
      </c>
      <c r="AZ5" s="22">
        <v>1</v>
      </c>
      <c r="BA5">
        <v>4</v>
      </c>
      <c r="BB5">
        <v>1</v>
      </c>
      <c r="BC5">
        <v>1472</v>
      </c>
      <c r="BD5">
        <v>0</v>
      </c>
      <c r="BE5" t="s">
        <v>61</v>
      </c>
    </row>
    <row r="6" spans="1:57" x14ac:dyDescent="0.25">
      <c r="A6" s="1">
        <v>43480</v>
      </c>
      <c r="B6">
        <v>5</v>
      </c>
      <c r="C6" s="2" t="s">
        <v>4</v>
      </c>
      <c r="D6" s="2">
        <v>3194132018</v>
      </c>
      <c r="E6" s="2">
        <v>1</v>
      </c>
      <c r="F6" s="2">
        <v>1</v>
      </c>
      <c r="G6" s="19" t="s">
        <v>61</v>
      </c>
      <c r="H6" s="19">
        <v>1</v>
      </c>
      <c r="I6" s="19" t="s">
        <v>61</v>
      </c>
      <c r="J6" s="19" t="s">
        <v>61</v>
      </c>
      <c r="K6" s="19" t="s">
        <v>61</v>
      </c>
      <c r="L6" s="2">
        <v>3</v>
      </c>
      <c r="M6" s="2">
        <v>3</v>
      </c>
      <c r="N6" s="2">
        <v>2</v>
      </c>
      <c r="O6" s="19">
        <v>1</v>
      </c>
      <c r="P6" s="19" t="s">
        <v>61</v>
      </c>
      <c r="Q6" s="19" t="s">
        <v>61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2" t="s">
        <v>61</v>
      </c>
      <c r="AA6" s="22" t="s">
        <v>61</v>
      </c>
      <c r="AB6" s="22" t="s">
        <v>61</v>
      </c>
      <c r="AC6" s="22" t="s">
        <v>61</v>
      </c>
      <c r="AD6" s="22" t="s">
        <v>61</v>
      </c>
      <c r="AE6" s="22" t="s">
        <v>61</v>
      </c>
      <c r="AF6" s="22" t="s">
        <v>61</v>
      </c>
      <c r="AG6">
        <v>20</v>
      </c>
      <c r="AH6">
        <v>3</v>
      </c>
      <c r="AI6">
        <v>2</v>
      </c>
      <c r="AJ6">
        <v>1</v>
      </c>
      <c r="AK6" s="22">
        <v>1</v>
      </c>
      <c r="AL6" s="22">
        <v>1</v>
      </c>
      <c r="AM6" s="22">
        <v>1</v>
      </c>
      <c r="AN6" s="22">
        <v>1</v>
      </c>
      <c r="AO6" s="22" t="s">
        <v>61</v>
      </c>
      <c r="AP6" s="22" t="s">
        <v>61</v>
      </c>
      <c r="AQ6">
        <v>4</v>
      </c>
      <c r="AR6" t="s">
        <v>61</v>
      </c>
      <c r="AS6" s="22" t="s">
        <v>61</v>
      </c>
      <c r="AT6" s="22">
        <v>1</v>
      </c>
      <c r="AU6" s="22" t="s">
        <v>61</v>
      </c>
      <c r="AV6" s="22" t="s">
        <v>61</v>
      </c>
      <c r="AW6" s="22" t="s">
        <v>61</v>
      </c>
      <c r="AX6" s="22" t="s">
        <v>61</v>
      </c>
      <c r="AY6" s="22" t="s">
        <v>61</v>
      </c>
      <c r="AZ6" s="22" t="s">
        <v>61</v>
      </c>
      <c r="BA6">
        <v>1</v>
      </c>
      <c r="BB6">
        <v>1</v>
      </c>
      <c r="BC6">
        <v>6460</v>
      </c>
      <c r="BD6">
        <v>0</v>
      </c>
      <c r="BE6" t="s">
        <v>61</v>
      </c>
    </row>
    <row r="7" spans="1:57" x14ac:dyDescent="0.25">
      <c r="A7" s="1">
        <v>43480</v>
      </c>
      <c r="B7">
        <v>6</v>
      </c>
      <c r="C7" s="2" t="s">
        <v>4</v>
      </c>
      <c r="D7" s="2">
        <v>3194132018</v>
      </c>
      <c r="E7" s="2">
        <v>1</v>
      </c>
      <c r="F7" s="2">
        <v>1</v>
      </c>
      <c r="G7" s="19" t="s">
        <v>61</v>
      </c>
      <c r="H7" s="19" t="s">
        <v>61</v>
      </c>
      <c r="I7" s="19" t="s">
        <v>61</v>
      </c>
      <c r="J7" s="19">
        <v>1</v>
      </c>
      <c r="K7" s="19" t="s">
        <v>61</v>
      </c>
      <c r="L7" s="2">
        <v>4</v>
      </c>
      <c r="M7" s="2">
        <v>2</v>
      </c>
      <c r="N7" s="2">
        <v>2</v>
      </c>
      <c r="O7" s="19">
        <v>1</v>
      </c>
      <c r="P7" s="19" t="s">
        <v>61</v>
      </c>
      <c r="Q7" s="19" t="s">
        <v>61</v>
      </c>
      <c r="R7" s="2">
        <v>1</v>
      </c>
      <c r="S7" s="2">
        <v>1</v>
      </c>
      <c r="T7" s="2">
        <v>3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2" t="s">
        <v>61</v>
      </c>
      <c r="AA7" s="22" t="s">
        <v>61</v>
      </c>
      <c r="AB7" s="22" t="s">
        <v>61</v>
      </c>
      <c r="AC7" s="22" t="s">
        <v>61</v>
      </c>
      <c r="AD7" s="22" t="s">
        <v>61</v>
      </c>
      <c r="AE7" s="22" t="s">
        <v>61</v>
      </c>
      <c r="AF7" s="22" t="s">
        <v>61</v>
      </c>
      <c r="AG7">
        <v>80</v>
      </c>
      <c r="AH7">
        <v>3</v>
      </c>
      <c r="AI7">
        <v>2</v>
      </c>
      <c r="AJ7">
        <v>3</v>
      </c>
      <c r="AK7" s="22" t="s">
        <v>61</v>
      </c>
      <c r="AL7" s="22" t="s">
        <v>61</v>
      </c>
      <c r="AM7" s="22" t="s">
        <v>61</v>
      </c>
      <c r="AN7" s="22" t="s">
        <v>61</v>
      </c>
      <c r="AO7" s="22" t="s">
        <v>61</v>
      </c>
      <c r="AP7" s="22" t="s">
        <v>61</v>
      </c>
      <c r="AQ7">
        <v>3</v>
      </c>
      <c r="AR7">
        <v>3</v>
      </c>
      <c r="AS7" s="22">
        <v>1</v>
      </c>
      <c r="AT7" s="22">
        <v>1</v>
      </c>
      <c r="AU7" s="22">
        <v>1</v>
      </c>
      <c r="AV7" s="22" t="s">
        <v>61</v>
      </c>
      <c r="AW7" s="22">
        <v>1</v>
      </c>
      <c r="AX7" s="22" t="s">
        <v>61</v>
      </c>
      <c r="AY7" s="22" t="s">
        <v>61</v>
      </c>
      <c r="AZ7" s="22" t="s">
        <v>61</v>
      </c>
      <c r="BA7">
        <v>4</v>
      </c>
      <c r="BB7">
        <v>1</v>
      </c>
      <c r="BC7">
        <v>6593</v>
      </c>
      <c r="BD7">
        <v>0</v>
      </c>
      <c r="BE7" t="s">
        <v>61</v>
      </c>
    </row>
    <row r="8" spans="1:57" x14ac:dyDescent="0.25">
      <c r="A8" s="1">
        <v>43480</v>
      </c>
      <c r="B8">
        <v>7</v>
      </c>
      <c r="C8" s="2" t="s">
        <v>4</v>
      </c>
      <c r="D8" s="2">
        <v>3194132018</v>
      </c>
      <c r="E8" s="2">
        <v>1</v>
      </c>
      <c r="F8" s="2">
        <v>2</v>
      </c>
      <c r="G8" s="19" t="s">
        <v>61</v>
      </c>
      <c r="H8" s="19">
        <v>1</v>
      </c>
      <c r="I8" s="19" t="s">
        <v>61</v>
      </c>
      <c r="J8" s="19" t="s">
        <v>61</v>
      </c>
      <c r="K8" s="19" t="s">
        <v>61</v>
      </c>
      <c r="L8" s="2">
        <v>3</v>
      </c>
      <c r="M8" s="2">
        <v>2</v>
      </c>
      <c r="N8" s="2">
        <v>2</v>
      </c>
      <c r="O8" s="19" t="s">
        <v>61</v>
      </c>
      <c r="P8" s="19" t="s">
        <v>61</v>
      </c>
      <c r="Q8" s="19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19" t="s">
        <v>61</v>
      </c>
      <c r="AA8" s="22" t="s">
        <v>61</v>
      </c>
      <c r="AB8" s="22" t="s">
        <v>61</v>
      </c>
      <c r="AC8" s="22">
        <v>1</v>
      </c>
      <c r="AD8" s="22" t="s">
        <v>61</v>
      </c>
      <c r="AE8" s="22" t="s">
        <v>61</v>
      </c>
      <c r="AF8" s="22" t="s">
        <v>61</v>
      </c>
      <c r="AG8" t="s">
        <v>61</v>
      </c>
      <c r="AH8">
        <v>3</v>
      </c>
      <c r="AI8">
        <v>2</v>
      </c>
      <c r="AJ8">
        <v>3</v>
      </c>
      <c r="AK8" s="22" t="s">
        <v>61</v>
      </c>
      <c r="AL8" s="22" t="s">
        <v>61</v>
      </c>
      <c r="AM8" s="22" t="s">
        <v>61</v>
      </c>
      <c r="AN8" s="22" t="s">
        <v>61</v>
      </c>
      <c r="AO8" s="22" t="s">
        <v>61</v>
      </c>
      <c r="AP8" s="22" t="s">
        <v>61</v>
      </c>
      <c r="AQ8">
        <v>3</v>
      </c>
      <c r="AR8">
        <v>2</v>
      </c>
      <c r="AS8" s="22">
        <v>1</v>
      </c>
      <c r="AT8" s="22">
        <v>1</v>
      </c>
      <c r="AU8" s="22">
        <v>1</v>
      </c>
      <c r="AV8" s="22">
        <v>1</v>
      </c>
      <c r="AW8" s="22" t="s">
        <v>61</v>
      </c>
      <c r="AX8" s="22" t="s">
        <v>61</v>
      </c>
      <c r="AY8" s="22" t="s">
        <v>61</v>
      </c>
      <c r="AZ8" s="22" t="s">
        <v>61</v>
      </c>
      <c r="BA8">
        <v>4</v>
      </c>
      <c r="BB8" t="s">
        <v>61</v>
      </c>
      <c r="BC8" t="s">
        <v>61</v>
      </c>
      <c r="BD8">
        <v>0</v>
      </c>
      <c r="BE8" t="s">
        <v>61</v>
      </c>
    </row>
    <row r="9" spans="1:57" x14ac:dyDescent="0.25">
      <c r="A9" s="1">
        <v>43480</v>
      </c>
      <c r="B9">
        <v>8</v>
      </c>
      <c r="C9" s="2" t="s">
        <v>4</v>
      </c>
      <c r="D9" s="2">
        <v>3194132018</v>
      </c>
      <c r="E9" s="2">
        <v>1</v>
      </c>
      <c r="F9" s="2">
        <v>3</v>
      </c>
      <c r="G9" s="19" t="s">
        <v>61</v>
      </c>
      <c r="H9" s="19" t="s">
        <v>61</v>
      </c>
      <c r="I9" s="19" t="s">
        <v>61</v>
      </c>
      <c r="J9" s="19">
        <v>1</v>
      </c>
      <c r="K9" s="19" t="s">
        <v>61</v>
      </c>
      <c r="L9" s="2">
        <v>6</v>
      </c>
      <c r="M9" s="2">
        <v>3</v>
      </c>
      <c r="N9" s="2">
        <v>3</v>
      </c>
      <c r="O9" s="19">
        <v>1</v>
      </c>
      <c r="P9" s="19" t="s">
        <v>61</v>
      </c>
      <c r="Q9" s="19" t="s">
        <v>61</v>
      </c>
      <c r="R9" s="2">
        <v>1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1</v>
      </c>
      <c r="Y9" s="2">
        <v>1</v>
      </c>
      <c r="Z9" s="22" t="s">
        <v>61</v>
      </c>
      <c r="AA9" s="22" t="s">
        <v>61</v>
      </c>
      <c r="AB9" s="22" t="s">
        <v>61</v>
      </c>
      <c r="AC9" s="22" t="s">
        <v>61</v>
      </c>
      <c r="AD9" s="22" t="s">
        <v>61</v>
      </c>
      <c r="AE9" s="22" t="s">
        <v>61</v>
      </c>
      <c r="AF9" s="22" t="s">
        <v>61</v>
      </c>
      <c r="AG9">
        <v>22</v>
      </c>
      <c r="AH9">
        <v>3</v>
      </c>
      <c r="AI9">
        <v>2</v>
      </c>
      <c r="AJ9">
        <v>2</v>
      </c>
      <c r="AK9" s="22" t="s">
        <v>61</v>
      </c>
      <c r="AL9" s="22">
        <v>1</v>
      </c>
      <c r="AM9" s="22">
        <v>1</v>
      </c>
      <c r="AN9" s="22" t="s">
        <v>61</v>
      </c>
      <c r="AO9" s="22" t="s">
        <v>61</v>
      </c>
      <c r="AP9" s="22">
        <v>1</v>
      </c>
      <c r="AQ9">
        <v>3</v>
      </c>
      <c r="AR9">
        <v>2</v>
      </c>
      <c r="AS9" s="22">
        <v>1</v>
      </c>
      <c r="AT9" s="22">
        <v>1</v>
      </c>
      <c r="AU9" s="22">
        <v>1</v>
      </c>
      <c r="AV9" s="22">
        <v>1</v>
      </c>
      <c r="AW9" s="22" t="s">
        <v>61</v>
      </c>
      <c r="AX9" s="22" t="s">
        <v>61</v>
      </c>
      <c r="AY9" s="22" t="s">
        <v>61</v>
      </c>
      <c r="AZ9" s="22" t="s">
        <v>61</v>
      </c>
      <c r="BA9">
        <v>4</v>
      </c>
      <c r="BB9">
        <v>1</v>
      </c>
      <c r="BC9">
        <v>5522</v>
      </c>
      <c r="BD9">
        <v>0</v>
      </c>
      <c r="BE9" t="s">
        <v>61</v>
      </c>
    </row>
    <row r="10" spans="1:57" x14ac:dyDescent="0.25">
      <c r="A10" s="1">
        <v>43480</v>
      </c>
      <c r="B10">
        <v>9</v>
      </c>
      <c r="C10" s="2" t="s">
        <v>4</v>
      </c>
      <c r="D10" s="2">
        <v>3194132018</v>
      </c>
      <c r="E10" s="2">
        <v>1</v>
      </c>
      <c r="F10" s="2">
        <v>3</v>
      </c>
      <c r="G10" s="19" t="s">
        <v>61</v>
      </c>
      <c r="H10" s="19" t="s">
        <v>61</v>
      </c>
      <c r="I10" s="19" t="s">
        <v>61</v>
      </c>
      <c r="J10" s="19">
        <v>1</v>
      </c>
      <c r="K10" s="19" t="s">
        <v>61</v>
      </c>
      <c r="L10" s="2">
        <v>3</v>
      </c>
      <c r="M10" s="2">
        <v>1</v>
      </c>
      <c r="N10" s="2">
        <v>2</v>
      </c>
      <c r="O10" s="19">
        <v>1</v>
      </c>
      <c r="P10" s="19" t="s">
        <v>61</v>
      </c>
      <c r="Q10" s="19" t="s">
        <v>61</v>
      </c>
      <c r="R10" s="2" t="s">
        <v>61</v>
      </c>
      <c r="S10" s="2">
        <v>1</v>
      </c>
      <c r="T10" s="2" t="s">
        <v>61</v>
      </c>
      <c r="U10" s="2" t="s">
        <v>61</v>
      </c>
      <c r="V10" s="2" t="s">
        <v>61</v>
      </c>
      <c r="W10" s="2">
        <v>1</v>
      </c>
      <c r="X10" s="2">
        <v>1</v>
      </c>
      <c r="Y10" s="2">
        <v>1</v>
      </c>
      <c r="Z10" s="22" t="s">
        <v>61</v>
      </c>
      <c r="AA10" s="22" t="s">
        <v>61</v>
      </c>
      <c r="AB10" s="22" t="s">
        <v>61</v>
      </c>
      <c r="AC10" s="22" t="s">
        <v>61</v>
      </c>
      <c r="AD10" s="22" t="s">
        <v>61</v>
      </c>
      <c r="AE10" s="22" t="s">
        <v>61</v>
      </c>
      <c r="AF10" s="22" t="s">
        <v>61</v>
      </c>
      <c r="AG10">
        <v>9</v>
      </c>
      <c r="AH10">
        <v>3</v>
      </c>
      <c r="AI10">
        <v>2</v>
      </c>
      <c r="AJ10">
        <v>1</v>
      </c>
      <c r="AK10" s="22" t="s">
        <v>61</v>
      </c>
      <c r="AL10" s="22">
        <v>1</v>
      </c>
      <c r="AM10" s="22">
        <v>1</v>
      </c>
      <c r="AN10" s="22">
        <v>1</v>
      </c>
      <c r="AO10" s="22" t="s">
        <v>61</v>
      </c>
      <c r="AP10" s="22" t="s">
        <v>61</v>
      </c>
      <c r="AQ10">
        <v>4</v>
      </c>
      <c r="AR10">
        <v>2</v>
      </c>
      <c r="AS10" s="22" t="s">
        <v>61</v>
      </c>
      <c r="AT10" s="22">
        <v>1</v>
      </c>
      <c r="AU10" s="22" t="s">
        <v>61</v>
      </c>
      <c r="AV10" s="22" t="s">
        <v>61</v>
      </c>
      <c r="AW10" s="22" t="s">
        <v>61</v>
      </c>
      <c r="AX10" s="22" t="s">
        <v>61</v>
      </c>
      <c r="AY10" s="22" t="s">
        <v>61</v>
      </c>
      <c r="AZ10" s="22" t="s">
        <v>61</v>
      </c>
      <c r="BA10">
        <v>4</v>
      </c>
      <c r="BB10">
        <v>1</v>
      </c>
      <c r="BC10">
        <v>7060</v>
      </c>
      <c r="BD10">
        <v>1</v>
      </c>
      <c r="BE10" t="s">
        <v>61</v>
      </c>
    </row>
    <row r="11" spans="1:57" x14ac:dyDescent="0.25">
      <c r="A11" s="1">
        <v>43480</v>
      </c>
      <c r="B11">
        <v>10</v>
      </c>
      <c r="C11" s="2" t="s">
        <v>4</v>
      </c>
      <c r="D11" s="2">
        <v>3194132018</v>
      </c>
      <c r="E11" s="2">
        <v>1</v>
      </c>
      <c r="F11" s="2">
        <v>4</v>
      </c>
      <c r="G11" s="19" t="s">
        <v>61</v>
      </c>
      <c r="H11" s="19" t="s">
        <v>61</v>
      </c>
      <c r="I11" s="19" t="s">
        <v>61</v>
      </c>
      <c r="J11" s="19">
        <v>1</v>
      </c>
      <c r="K11" s="19" t="s">
        <v>61</v>
      </c>
      <c r="L11" s="2">
        <v>5</v>
      </c>
      <c r="M11" s="2">
        <v>1</v>
      </c>
      <c r="N11" s="2">
        <v>2</v>
      </c>
      <c r="O11" s="19">
        <v>1</v>
      </c>
      <c r="P11" s="19" t="s">
        <v>61</v>
      </c>
      <c r="Q11" s="19" t="s">
        <v>61</v>
      </c>
      <c r="R11" s="2">
        <v>1</v>
      </c>
      <c r="S11" s="2">
        <v>1</v>
      </c>
      <c r="T11" s="2">
        <v>1</v>
      </c>
      <c r="U11" s="2">
        <v>3</v>
      </c>
      <c r="V11" s="2">
        <v>1</v>
      </c>
      <c r="W11" s="2">
        <v>1</v>
      </c>
      <c r="X11" s="2">
        <v>1</v>
      </c>
      <c r="Y11" s="2">
        <v>1</v>
      </c>
      <c r="Z11" s="22" t="s">
        <v>61</v>
      </c>
      <c r="AA11" s="22" t="s">
        <v>61</v>
      </c>
      <c r="AB11" s="22" t="s">
        <v>61</v>
      </c>
      <c r="AC11" s="22" t="s">
        <v>61</v>
      </c>
      <c r="AD11" s="22" t="s">
        <v>61</v>
      </c>
      <c r="AE11" s="22" t="s">
        <v>61</v>
      </c>
      <c r="AF11" s="22" t="s">
        <v>61</v>
      </c>
      <c r="AG11">
        <v>6.3</v>
      </c>
      <c r="AH11">
        <v>3</v>
      </c>
      <c r="AI11">
        <v>2</v>
      </c>
      <c r="AJ11">
        <v>1</v>
      </c>
      <c r="AK11" s="22" t="s">
        <v>61</v>
      </c>
      <c r="AL11" s="22" t="s">
        <v>61</v>
      </c>
      <c r="AM11" s="22">
        <v>1</v>
      </c>
      <c r="AN11" s="22" t="s">
        <v>61</v>
      </c>
      <c r="AO11" s="22" t="s">
        <v>61</v>
      </c>
      <c r="AP11" s="22" t="s">
        <v>61</v>
      </c>
      <c r="AQ11">
        <v>3</v>
      </c>
      <c r="AR11">
        <v>1</v>
      </c>
      <c r="AS11" s="22">
        <v>1</v>
      </c>
      <c r="AT11" s="22">
        <v>1</v>
      </c>
      <c r="AU11" s="22">
        <v>1</v>
      </c>
      <c r="AV11" s="22" t="s">
        <v>61</v>
      </c>
      <c r="AW11" s="22" t="s">
        <v>61</v>
      </c>
      <c r="AX11" s="22" t="s">
        <v>61</v>
      </c>
      <c r="AY11" s="22" t="s">
        <v>61</v>
      </c>
      <c r="AZ11" s="22" t="s">
        <v>61</v>
      </c>
      <c r="BA11">
        <v>4</v>
      </c>
      <c r="BB11" t="s">
        <v>61</v>
      </c>
      <c r="BC11" t="s">
        <v>61</v>
      </c>
      <c r="BD11">
        <v>0</v>
      </c>
      <c r="BE11" t="s">
        <v>61</v>
      </c>
    </row>
    <row r="12" spans="1:57" x14ac:dyDescent="0.25">
      <c r="A12" s="1">
        <v>43480</v>
      </c>
      <c r="B12">
        <v>11</v>
      </c>
      <c r="C12" s="2" t="s">
        <v>4</v>
      </c>
      <c r="D12" s="2">
        <v>3194132018</v>
      </c>
      <c r="E12" s="2">
        <v>2</v>
      </c>
      <c r="F12" s="2">
        <v>1</v>
      </c>
      <c r="G12" s="19" t="s">
        <v>61</v>
      </c>
      <c r="H12" s="19" t="s">
        <v>61</v>
      </c>
      <c r="I12" s="19" t="s">
        <v>61</v>
      </c>
      <c r="J12" s="19">
        <v>1</v>
      </c>
      <c r="K12" s="19" t="s">
        <v>61</v>
      </c>
      <c r="L12" s="2">
        <v>3</v>
      </c>
      <c r="M12" s="2">
        <v>2</v>
      </c>
      <c r="N12" s="2">
        <v>2</v>
      </c>
      <c r="O12" s="19">
        <v>1</v>
      </c>
      <c r="P12" s="19" t="s">
        <v>61</v>
      </c>
      <c r="Q12" s="19" t="s">
        <v>61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2" t="s">
        <v>61</v>
      </c>
      <c r="AA12" s="22" t="s">
        <v>61</v>
      </c>
      <c r="AB12" s="22" t="s">
        <v>61</v>
      </c>
      <c r="AC12" s="22" t="s">
        <v>61</v>
      </c>
      <c r="AD12" s="22" t="s">
        <v>61</v>
      </c>
      <c r="AE12" s="22" t="s">
        <v>61</v>
      </c>
      <c r="AF12" s="22" t="s">
        <v>61</v>
      </c>
      <c r="AG12">
        <v>50</v>
      </c>
      <c r="AH12">
        <v>3</v>
      </c>
      <c r="AI12">
        <v>2</v>
      </c>
      <c r="AJ12">
        <v>3</v>
      </c>
      <c r="AK12" s="22">
        <v>1</v>
      </c>
      <c r="AL12" s="22">
        <v>1</v>
      </c>
      <c r="AM12" s="22" t="s">
        <v>61</v>
      </c>
      <c r="AN12" s="22">
        <v>1</v>
      </c>
      <c r="AO12" s="22" t="s">
        <v>61</v>
      </c>
      <c r="AP12" s="22" t="s">
        <v>61</v>
      </c>
      <c r="AQ12">
        <v>3</v>
      </c>
      <c r="AR12">
        <v>4</v>
      </c>
      <c r="AS12" s="22">
        <v>1</v>
      </c>
      <c r="AT12" s="22">
        <v>1</v>
      </c>
      <c r="AU12" s="22">
        <v>1</v>
      </c>
      <c r="AV12" s="22">
        <v>1</v>
      </c>
      <c r="AW12" s="22" t="s">
        <v>61</v>
      </c>
      <c r="AX12" s="22">
        <v>1</v>
      </c>
      <c r="AY12" s="22" t="s">
        <v>61</v>
      </c>
      <c r="AZ12" s="22" t="s">
        <v>61</v>
      </c>
      <c r="BA12">
        <v>4</v>
      </c>
      <c r="BB12">
        <v>1</v>
      </c>
      <c r="BC12">
        <v>6987</v>
      </c>
      <c r="BD12">
        <v>0</v>
      </c>
      <c r="BE12" t="s">
        <v>61</v>
      </c>
    </row>
    <row r="13" spans="1:57" x14ac:dyDescent="0.25">
      <c r="A13" s="1">
        <v>43480</v>
      </c>
      <c r="B13">
        <v>12</v>
      </c>
      <c r="C13" s="2" t="s">
        <v>4</v>
      </c>
      <c r="D13" s="2">
        <v>3194132018</v>
      </c>
      <c r="E13" s="2">
        <v>1</v>
      </c>
      <c r="F13" s="2">
        <v>4</v>
      </c>
      <c r="G13" s="19">
        <v>1</v>
      </c>
      <c r="H13" s="19" t="s">
        <v>61</v>
      </c>
      <c r="I13" s="19" t="s">
        <v>61</v>
      </c>
      <c r="J13" s="19">
        <v>1</v>
      </c>
      <c r="K13" s="19" t="s">
        <v>61</v>
      </c>
      <c r="L13" s="2">
        <v>5</v>
      </c>
      <c r="M13" s="2">
        <v>2</v>
      </c>
      <c r="N13" s="2">
        <v>2</v>
      </c>
      <c r="O13" s="19">
        <v>1</v>
      </c>
      <c r="P13" s="19" t="s">
        <v>61</v>
      </c>
      <c r="Q13" s="19" t="s">
        <v>61</v>
      </c>
      <c r="R13" s="2">
        <v>2</v>
      </c>
      <c r="S13" s="2">
        <v>1</v>
      </c>
      <c r="T13" s="2">
        <v>1</v>
      </c>
      <c r="U13" s="2">
        <v>1</v>
      </c>
      <c r="V13" s="2">
        <v>2</v>
      </c>
      <c r="W13" s="2">
        <v>1</v>
      </c>
      <c r="X13" s="2">
        <v>1</v>
      </c>
      <c r="Y13" s="2">
        <v>2</v>
      </c>
      <c r="Z13" s="22" t="s">
        <v>61</v>
      </c>
      <c r="AA13" s="22" t="s">
        <v>61</v>
      </c>
      <c r="AB13" s="19">
        <v>1</v>
      </c>
      <c r="AC13" s="22" t="s">
        <v>61</v>
      </c>
      <c r="AD13" s="22">
        <v>1</v>
      </c>
      <c r="AE13" s="22" t="s">
        <v>61</v>
      </c>
      <c r="AF13" s="22" t="s">
        <v>61</v>
      </c>
      <c r="AG13">
        <v>4</v>
      </c>
      <c r="AH13">
        <v>2</v>
      </c>
      <c r="AI13">
        <v>3</v>
      </c>
      <c r="AJ13">
        <v>1</v>
      </c>
      <c r="AK13" s="22" t="s">
        <v>61</v>
      </c>
      <c r="AL13" s="22">
        <v>1</v>
      </c>
      <c r="AM13" s="22">
        <v>1</v>
      </c>
      <c r="AN13" s="22" t="s">
        <v>61</v>
      </c>
      <c r="AO13" s="22">
        <v>1</v>
      </c>
      <c r="AP13" s="22" t="s">
        <v>61</v>
      </c>
      <c r="AQ13">
        <v>4</v>
      </c>
      <c r="AR13">
        <v>1</v>
      </c>
      <c r="AS13" s="22" t="s">
        <v>61</v>
      </c>
      <c r="AT13" s="22">
        <v>1</v>
      </c>
      <c r="AU13" s="22">
        <v>1</v>
      </c>
      <c r="AV13" s="22" t="s">
        <v>61</v>
      </c>
      <c r="AW13" s="22">
        <v>1</v>
      </c>
      <c r="AX13" s="22" t="s">
        <v>61</v>
      </c>
      <c r="AY13" s="22">
        <v>1</v>
      </c>
      <c r="AZ13" s="22" t="s">
        <v>61</v>
      </c>
      <c r="BA13">
        <v>4</v>
      </c>
      <c r="BB13">
        <v>1</v>
      </c>
      <c r="BC13">
        <v>1370</v>
      </c>
      <c r="BD13">
        <v>0</v>
      </c>
      <c r="BE13" t="s">
        <v>61</v>
      </c>
    </row>
    <row r="14" spans="1:57" x14ac:dyDescent="0.25">
      <c r="A14" s="1">
        <v>43480</v>
      </c>
      <c r="B14">
        <v>13</v>
      </c>
      <c r="C14" s="2" t="s">
        <v>4</v>
      </c>
      <c r="D14" s="2">
        <v>3194132018</v>
      </c>
      <c r="E14" s="2">
        <v>1</v>
      </c>
      <c r="F14" s="2">
        <v>2</v>
      </c>
      <c r="G14" s="19" t="s">
        <v>61</v>
      </c>
      <c r="H14" s="19">
        <v>1</v>
      </c>
      <c r="I14" s="19" t="s">
        <v>61</v>
      </c>
      <c r="J14" s="19">
        <v>1</v>
      </c>
      <c r="K14" s="19">
        <v>1</v>
      </c>
      <c r="L14" s="2">
        <v>6</v>
      </c>
      <c r="M14" s="2">
        <v>2</v>
      </c>
      <c r="N14" s="2">
        <v>2</v>
      </c>
      <c r="O14" s="19">
        <v>1</v>
      </c>
      <c r="P14" s="19" t="s">
        <v>61</v>
      </c>
      <c r="Q14" s="19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2" t="s">
        <v>61</v>
      </c>
      <c r="AA14" s="22" t="s">
        <v>61</v>
      </c>
      <c r="AB14" s="22" t="s">
        <v>61</v>
      </c>
      <c r="AC14" s="22" t="s">
        <v>61</v>
      </c>
      <c r="AD14" s="22" t="s">
        <v>61</v>
      </c>
      <c r="AE14" s="22" t="s">
        <v>61</v>
      </c>
      <c r="AF14" s="22" t="s">
        <v>61</v>
      </c>
      <c r="AG14">
        <v>40</v>
      </c>
      <c r="AH14">
        <v>3</v>
      </c>
      <c r="AI14">
        <v>2</v>
      </c>
      <c r="AJ14">
        <v>3</v>
      </c>
      <c r="AK14" s="22" t="s">
        <v>61</v>
      </c>
      <c r="AL14" s="22" t="s">
        <v>61</v>
      </c>
      <c r="AM14" s="22">
        <v>1</v>
      </c>
      <c r="AN14" s="22" t="s">
        <v>61</v>
      </c>
      <c r="AO14" s="22" t="s">
        <v>61</v>
      </c>
      <c r="AP14" s="22" t="s">
        <v>61</v>
      </c>
      <c r="AQ14">
        <v>2</v>
      </c>
      <c r="AR14">
        <v>2</v>
      </c>
      <c r="AS14" s="22">
        <v>1</v>
      </c>
      <c r="AT14" s="22">
        <v>1</v>
      </c>
      <c r="AU14" s="22" t="s">
        <v>61</v>
      </c>
      <c r="AV14" s="22" t="s">
        <v>61</v>
      </c>
      <c r="AW14" s="22">
        <v>1</v>
      </c>
      <c r="AX14" s="22">
        <v>1</v>
      </c>
      <c r="AY14" s="22" t="s">
        <v>61</v>
      </c>
      <c r="AZ14" s="22" t="s">
        <v>61</v>
      </c>
      <c r="BA14">
        <v>4</v>
      </c>
      <c r="BB14">
        <v>1</v>
      </c>
      <c r="BC14">
        <v>6440</v>
      </c>
      <c r="BD14">
        <v>0</v>
      </c>
      <c r="BE14" t="s">
        <v>61</v>
      </c>
    </row>
    <row r="15" spans="1:57" x14ac:dyDescent="0.25">
      <c r="A15" s="1">
        <v>43480</v>
      </c>
      <c r="B15">
        <v>14</v>
      </c>
      <c r="C15" s="2" t="s">
        <v>4</v>
      </c>
      <c r="D15" s="2">
        <v>3194132018</v>
      </c>
      <c r="E15" s="2">
        <v>1</v>
      </c>
      <c r="F15" s="2">
        <v>3</v>
      </c>
      <c r="G15" s="19" t="s">
        <v>61</v>
      </c>
      <c r="H15" s="19">
        <v>1</v>
      </c>
      <c r="I15" s="19" t="s">
        <v>61</v>
      </c>
      <c r="J15" s="19" t="s">
        <v>61</v>
      </c>
      <c r="K15" s="19">
        <v>1</v>
      </c>
      <c r="L15" s="2">
        <v>4</v>
      </c>
      <c r="M15" s="2">
        <v>1</v>
      </c>
      <c r="N15" s="2">
        <v>1</v>
      </c>
      <c r="O15" s="19" t="s">
        <v>61</v>
      </c>
      <c r="P15" s="19" t="s">
        <v>61</v>
      </c>
      <c r="Q15" s="19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2" t="s">
        <v>61</v>
      </c>
      <c r="AA15" s="22" t="s">
        <v>61</v>
      </c>
      <c r="AB15" s="22" t="s">
        <v>61</v>
      </c>
      <c r="AC15" s="22" t="s">
        <v>61</v>
      </c>
      <c r="AD15" s="22" t="s">
        <v>61</v>
      </c>
      <c r="AE15" s="22" t="s">
        <v>61</v>
      </c>
      <c r="AF15" s="22" t="s">
        <v>61</v>
      </c>
      <c r="AG15">
        <v>15</v>
      </c>
      <c r="AH15">
        <v>3</v>
      </c>
      <c r="AI15">
        <v>2</v>
      </c>
      <c r="AJ15">
        <v>2</v>
      </c>
      <c r="AK15" s="22" t="s">
        <v>61</v>
      </c>
      <c r="AL15" s="22" t="s">
        <v>61</v>
      </c>
      <c r="AM15" s="22">
        <v>1</v>
      </c>
      <c r="AN15" s="22" t="s">
        <v>61</v>
      </c>
      <c r="AO15" s="22" t="s">
        <v>61</v>
      </c>
      <c r="AP15" s="22" t="s">
        <v>61</v>
      </c>
      <c r="AQ15">
        <v>2</v>
      </c>
      <c r="AR15">
        <v>2</v>
      </c>
      <c r="AS15" s="22" t="s">
        <v>61</v>
      </c>
      <c r="AT15" s="22">
        <v>1</v>
      </c>
      <c r="AU15" s="22">
        <v>1</v>
      </c>
      <c r="AV15" s="22">
        <v>1</v>
      </c>
      <c r="AW15" s="22" t="s">
        <v>61</v>
      </c>
      <c r="AX15" s="22">
        <v>1</v>
      </c>
      <c r="AY15" s="22" t="s">
        <v>61</v>
      </c>
      <c r="AZ15" s="22" t="s">
        <v>61</v>
      </c>
      <c r="BA15">
        <v>4</v>
      </c>
      <c r="BB15">
        <v>1</v>
      </c>
      <c r="BC15">
        <v>1470</v>
      </c>
      <c r="BD15">
        <v>0</v>
      </c>
      <c r="BE15" t="s">
        <v>61</v>
      </c>
    </row>
    <row r="16" spans="1:57" x14ac:dyDescent="0.25">
      <c r="A16" s="1">
        <v>43480</v>
      </c>
      <c r="B16">
        <v>15</v>
      </c>
      <c r="C16" s="2" t="s">
        <v>4</v>
      </c>
      <c r="D16" s="2">
        <v>3194132018</v>
      </c>
      <c r="E16" s="2">
        <v>1</v>
      </c>
      <c r="F16" s="2">
        <v>4</v>
      </c>
      <c r="G16" s="19" t="s">
        <v>61</v>
      </c>
      <c r="H16" s="19">
        <v>1</v>
      </c>
      <c r="I16" s="19" t="s">
        <v>61</v>
      </c>
      <c r="J16" s="19" t="s">
        <v>61</v>
      </c>
      <c r="K16" s="19" t="s">
        <v>61</v>
      </c>
      <c r="L16" s="2">
        <v>5</v>
      </c>
      <c r="M16" s="2">
        <v>3</v>
      </c>
      <c r="N16" s="2">
        <v>2</v>
      </c>
      <c r="O16" s="19">
        <v>1</v>
      </c>
      <c r="P16" s="19" t="s">
        <v>61</v>
      </c>
      <c r="Q16" s="19" t="s">
        <v>61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2" t="s">
        <v>61</v>
      </c>
      <c r="AA16" s="22" t="s">
        <v>61</v>
      </c>
      <c r="AB16" s="22" t="s">
        <v>61</v>
      </c>
      <c r="AC16" s="22" t="s">
        <v>61</v>
      </c>
      <c r="AD16" s="22" t="s">
        <v>61</v>
      </c>
      <c r="AE16" s="22" t="s">
        <v>61</v>
      </c>
      <c r="AF16" s="22" t="s">
        <v>61</v>
      </c>
      <c r="AG16">
        <v>20</v>
      </c>
      <c r="AH16">
        <v>3</v>
      </c>
      <c r="AI16">
        <v>2</v>
      </c>
      <c r="AJ16">
        <v>1</v>
      </c>
      <c r="AK16" s="22" t="s">
        <v>61</v>
      </c>
      <c r="AL16" s="22" t="s">
        <v>61</v>
      </c>
      <c r="AM16" s="22">
        <v>1</v>
      </c>
      <c r="AN16" s="22">
        <v>1</v>
      </c>
      <c r="AO16" s="22">
        <v>1</v>
      </c>
      <c r="AP16" s="22" t="s">
        <v>61</v>
      </c>
      <c r="AQ16">
        <v>2</v>
      </c>
      <c r="AR16">
        <v>1</v>
      </c>
      <c r="AS16" s="22">
        <v>1</v>
      </c>
      <c r="AT16" s="22">
        <v>1</v>
      </c>
      <c r="AU16" s="22" t="s">
        <v>61</v>
      </c>
      <c r="AV16" s="22" t="s">
        <v>61</v>
      </c>
      <c r="AW16" s="22" t="s">
        <v>61</v>
      </c>
      <c r="AX16" s="22" t="s">
        <v>61</v>
      </c>
      <c r="AY16" s="22" t="s">
        <v>61</v>
      </c>
      <c r="AZ16" s="22" t="s">
        <v>61</v>
      </c>
      <c r="BA16">
        <v>4</v>
      </c>
      <c r="BB16">
        <v>1</v>
      </c>
      <c r="BC16">
        <v>7600</v>
      </c>
      <c r="BD16">
        <v>1</v>
      </c>
      <c r="BE16" t="s">
        <v>61</v>
      </c>
    </row>
    <row r="17" spans="1:57" x14ac:dyDescent="0.25">
      <c r="A17" s="1">
        <v>43480</v>
      </c>
      <c r="B17">
        <v>16</v>
      </c>
      <c r="C17" s="2" t="s">
        <v>4</v>
      </c>
      <c r="D17" s="2">
        <v>3194132018</v>
      </c>
      <c r="E17" s="2">
        <v>1</v>
      </c>
      <c r="F17" s="2">
        <v>4</v>
      </c>
      <c r="G17" s="19" t="s">
        <v>61</v>
      </c>
      <c r="H17" s="19" t="s">
        <v>61</v>
      </c>
      <c r="I17" s="19" t="s">
        <v>61</v>
      </c>
      <c r="J17" s="19">
        <v>1</v>
      </c>
      <c r="K17" s="19" t="s">
        <v>61</v>
      </c>
      <c r="L17" s="2">
        <v>3</v>
      </c>
      <c r="M17" s="2">
        <v>1</v>
      </c>
      <c r="N17" s="2">
        <v>3</v>
      </c>
      <c r="O17" s="19">
        <v>1</v>
      </c>
      <c r="P17" s="19" t="s">
        <v>61</v>
      </c>
      <c r="Q17" s="19" t="s">
        <v>61</v>
      </c>
      <c r="R17" s="2">
        <v>1</v>
      </c>
      <c r="S17" s="2">
        <v>1</v>
      </c>
      <c r="T17" s="2">
        <v>1</v>
      </c>
      <c r="U17" s="2">
        <v>1</v>
      </c>
      <c r="V17" s="2">
        <v>2</v>
      </c>
      <c r="W17" s="2">
        <v>1</v>
      </c>
      <c r="X17" s="2">
        <v>1</v>
      </c>
      <c r="Y17" s="2">
        <v>1</v>
      </c>
      <c r="Z17" s="22" t="s">
        <v>61</v>
      </c>
      <c r="AA17" s="22" t="s">
        <v>61</v>
      </c>
      <c r="AB17" s="22" t="s">
        <v>61</v>
      </c>
      <c r="AC17" s="22" t="s">
        <v>61</v>
      </c>
      <c r="AD17" s="22" t="s">
        <v>61</v>
      </c>
      <c r="AE17" s="22" t="s">
        <v>61</v>
      </c>
      <c r="AF17" s="22" t="s">
        <v>61</v>
      </c>
      <c r="AG17">
        <v>4</v>
      </c>
      <c r="AH17">
        <v>3</v>
      </c>
      <c r="AI17">
        <v>2</v>
      </c>
      <c r="AJ17">
        <v>1</v>
      </c>
      <c r="AK17" s="22">
        <v>1</v>
      </c>
      <c r="AL17" s="22">
        <v>1</v>
      </c>
      <c r="AM17" s="22">
        <v>1</v>
      </c>
      <c r="AN17" s="22" t="s">
        <v>61</v>
      </c>
      <c r="AO17" s="22" t="s">
        <v>61</v>
      </c>
      <c r="AP17" s="22" t="s">
        <v>61</v>
      </c>
      <c r="AQ17">
        <v>4</v>
      </c>
      <c r="AR17">
        <v>1</v>
      </c>
      <c r="AS17" s="22">
        <v>1</v>
      </c>
      <c r="AT17" s="22">
        <v>1</v>
      </c>
      <c r="AU17" s="22" t="s">
        <v>61</v>
      </c>
      <c r="AV17" s="22" t="s">
        <v>61</v>
      </c>
      <c r="AW17" s="22" t="s">
        <v>61</v>
      </c>
      <c r="AX17" s="22">
        <v>1</v>
      </c>
      <c r="AY17" s="22" t="s">
        <v>61</v>
      </c>
      <c r="AZ17" s="22" t="s">
        <v>61</v>
      </c>
      <c r="BA17">
        <v>4</v>
      </c>
      <c r="BB17">
        <v>1</v>
      </c>
      <c r="BC17">
        <v>7600</v>
      </c>
      <c r="BD17">
        <v>0</v>
      </c>
      <c r="BE17" t="s">
        <v>61</v>
      </c>
    </row>
    <row r="18" spans="1:57" x14ac:dyDescent="0.25">
      <c r="A18" s="1">
        <v>43480</v>
      </c>
      <c r="B18">
        <v>17</v>
      </c>
      <c r="C18" s="2" t="s">
        <v>4</v>
      </c>
      <c r="D18" s="2">
        <v>3194132018</v>
      </c>
      <c r="E18" s="2">
        <v>1</v>
      </c>
      <c r="F18" s="2">
        <v>3</v>
      </c>
      <c r="G18" s="19" t="s">
        <v>61</v>
      </c>
      <c r="H18" s="19" t="s">
        <v>61</v>
      </c>
      <c r="I18" s="19" t="s">
        <v>61</v>
      </c>
      <c r="J18" s="19">
        <v>1</v>
      </c>
      <c r="K18" s="19" t="s">
        <v>61</v>
      </c>
      <c r="L18" s="2">
        <v>4</v>
      </c>
      <c r="M18" s="2">
        <v>2</v>
      </c>
      <c r="N18" s="2">
        <v>3</v>
      </c>
      <c r="O18" s="19">
        <v>1</v>
      </c>
      <c r="P18" s="19" t="s">
        <v>61</v>
      </c>
      <c r="Q18" s="19" t="s">
        <v>61</v>
      </c>
      <c r="R18" s="2">
        <v>1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1</v>
      </c>
      <c r="Y18" s="2">
        <v>2</v>
      </c>
      <c r="Z18" s="22" t="s">
        <v>61</v>
      </c>
      <c r="AA18" s="22" t="s">
        <v>61</v>
      </c>
      <c r="AB18" s="22" t="s">
        <v>61</v>
      </c>
      <c r="AC18" s="22" t="s">
        <v>61</v>
      </c>
      <c r="AD18" s="22" t="s">
        <v>61</v>
      </c>
      <c r="AE18" s="22" t="s">
        <v>61</v>
      </c>
      <c r="AF18" s="22" t="s">
        <v>61</v>
      </c>
      <c r="AG18">
        <v>12</v>
      </c>
      <c r="AH18">
        <v>3</v>
      </c>
      <c r="AI18">
        <v>2</v>
      </c>
      <c r="AJ18">
        <v>1</v>
      </c>
      <c r="AK18" s="22" t="s">
        <v>61</v>
      </c>
      <c r="AL18" s="22">
        <v>1</v>
      </c>
      <c r="AM18" s="22">
        <v>1</v>
      </c>
      <c r="AN18" s="22">
        <v>1</v>
      </c>
      <c r="AO18" s="22">
        <v>1</v>
      </c>
      <c r="AP18" s="22">
        <v>1</v>
      </c>
      <c r="AQ18">
        <v>1</v>
      </c>
      <c r="AR18">
        <v>1</v>
      </c>
      <c r="AS18" s="22">
        <v>1</v>
      </c>
      <c r="AT18" s="22">
        <v>1</v>
      </c>
      <c r="AU18" s="22" t="s">
        <v>61</v>
      </c>
      <c r="AV18" s="22" t="s">
        <v>61</v>
      </c>
      <c r="AW18" s="22" t="s">
        <v>61</v>
      </c>
      <c r="AX18" s="22">
        <v>1</v>
      </c>
      <c r="AY18" s="22" t="s">
        <v>61</v>
      </c>
      <c r="AZ18" s="22" t="s">
        <v>61</v>
      </c>
      <c r="BA18">
        <v>4</v>
      </c>
      <c r="BB18" t="s">
        <v>61</v>
      </c>
      <c r="BC18" t="s">
        <v>61</v>
      </c>
      <c r="BD18">
        <v>0</v>
      </c>
      <c r="BE18" t="s">
        <v>61</v>
      </c>
    </row>
    <row r="19" spans="1:57" x14ac:dyDescent="0.25">
      <c r="A19" s="1">
        <v>43480</v>
      </c>
      <c r="B19">
        <v>18</v>
      </c>
      <c r="C19" s="2" t="s">
        <v>4</v>
      </c>
      <c r="D19" s="2">
        <v>3194132018</v>
      </c>
      <c r="E19" s="2">
        <v>2</v>
      </c>
      <c r="F19" s="2">
        <v>1</v>
      </c>
      <c r="G19" s="19">
        <v>1</v>
      </c>
      <c r="H19" s="19" t="s">
        <v>61</v>
      </c>
      <c r="I19" s="19" t="s">
        <v>61</v>
      </c>
      <c r="J19" s="19" t="s">
        <v>61</v>
      </c>
      <c r="K19" s="19" t="s">
        <v>61</v>
      </c>
      <c r="L19" s="2">
        <v>1</v>
      </c>
      <c r="M19" s="2">
        <v>2</v>
      </c>
      <c r="N19" s="2">
        <v>1</v>
      </c>
      <c r="O19" s="19">
        <v>1</v>
      </c>
      <c r="P19" s="19" t="s">
        <v>61</v>
      </c>
      <c r="Q19" s="19" t="s">
        <v>61</v>
      </c>
      <c r="R19" s="2">
        <v>1</v>
      </c>
      <c r="S19" s="2">
        <v>3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2" t="s">
        <v>61</v>
      </c>
      <c r="AA19" s="22" t="s">
        <v>61</v>
      </c>
      <c r="AB19" s="22" t="s">
        <v>61</v>
      </c>
      <c r="AC19" s="22" t="s">
        <v>61</v>
      </c>
      <c r="AD19" s="22" t="s">
        <v>61</v>
      </c>
      <c r="AE19" s="22" t="s">
        <v>61</v>
      </c>
      <c r="AF19" s="22" t="s">
        <v>61</v>
      </c>
      <c r="AG19">
        <v>25</v>
      </c>
      <c r="AH19">
        <v>3</v>
      </c>
      <c r="AI19">
        <v>2</v>
      </c>
      <c r="AJ19">
        <v>3</v>
      </c>
      <c r="AK19" s="22" t="s">
        <v>61</v>
      </c>
      <c r="AL19" s="22" t="s">
        <v>61</v>
      </c>
      <c r="AM19" s="22" t="s">
        <v>61</v>
      </c>
      <c r="AN19" s="22" t="s">
        <v>61</v>
      </c>
      <c r="AO19" s="22" t="s">
        <v>61</v>
      </c>
      <c r="AP19" s="22" t="s">
        <v>61</v>
      </c>
      <c r="AQ19">
        <v>5</v>
      </c>
      <c r="AR19">
        <v>4</v>
      </c>
      <c r="AS19" s="22">
        <v>1</v>
      </c>
      <c r="AT19" s="22" t="s">
        <v>61</v>
      </c>
      <c r="AU19" s="22">
        <v>1</v>
      </c>
      <c r="AV19" s="22">
        <v>1</v>
      </c>
      <c r="AW19" s="22" t="s">
        <v>61</v>
      </c>
      <c r="AX19" s="22" t="s">
        <v>61</v>
      </c>
      <c r="AY19" s="22" t="s">
        <v>61</v>
      </c>
      <c r="AZ19" s="22">
        <v>1</v>
      </c>
      <c r="BA19">
        <v>4</v>
      </c>
      <c r="BB19">
        <v>1</v>
      </c>
      <c r="BC19">
        <v>6690</v>
      </c>
      <c r="BD19">
        <v>1</v>
      </c>
      <c r="BE19" t="s">
        <v>61</v>
      </c>
    </row>
    <row r="20" spans="1:57" x14ac:dyDescent="0.25">
      <c r="A20" s="1">
        <v>43480</v>
      </c>
      <c r="B20">
        <v>19</v>
      </c>
      <c r="C20" s="2" t="s">
        <v>4</v>
      </c>
      <c r="D20" s="2">
        <v>3194132018</v>
      </c>
      <c r="E20" s="2">
        <v>1</v>
      </c>
      <c r="F20" s="2">
        <v>1</v>
      </c>
      <c r="G20" s="19" t="s">
        <v>61</v>
      </c>
      <c r="H20" s="19" t="s">
        <v>61</v>
      </c>
      <c r="I20" s="19" t="s">
        <v>61</v>
      </c>
      <c r="J20" s="19" t="s">
        <v>61</v>
      </c>
      <c r="K20" s="19">
        <v>1</v>
      </c>
      <c r="L20" s="2">
        <v>2</v>
      </c>
      <c r="M20" s="2">
        <v>2</v>
      </c>
      <c r="N20" s="2">
        <v>3</v>
      </c>
      <c r="O20" s="19">
        <v>1</v>
      </c>
      <c r="P20" s="19" t="s">
        <v>61</v>
      </c>
      <c r="Q20" s="19" t="s">
        <v>61</v>
      </c>
      <c r="R20" s="2">
        <v>1</v>
      </c>
      <c r="S20" s="2">
        <v>1</v>
      </c>
      <c r="T20" s="2">
        <v>1</v>
      </c>
      <c r="U20" s="2">
        <v>3</v>
      </c>
      <c r="V20" s="2">
        <v>1</v>
      </c>
      <c r="W20" s="2">
        <v>1</v>
      </c>
      <c r="X20" s="2">
        <v>1</v>
      </c>
      <c r="Y20" s="2">
        <v>1</v>
      </c>
      <c r="Z20" s="22" t="s">
        <v>61</v>
      </c>
      <c r="AA20" s="22" t="s">
        <v>61</v>
      </c>
      <c r="AB20" s="22" t="s">
        <v>61</v>
      </c>
      <c r="AC20" s="22" t="s">
        <v>61</v>
      </c>
      <c r="AD20" s="22" t="s">
        <v>61</v>
      </c>
      <c r="AE20" s="22" t="s">
        <v>61</v>
      </c>
      <c r="AF20" s="22" t="s">
        <v>61</v>
      </c>
      <c r="AG20">
        <v>21</v>
      </c>
      <c r="AH20">
        <v>3</v>
      </c>
      <c r="AI20">
        <v>2</v>
      </c>
      <c r="AJ20">
        <v>2</v>
      </c>
      <c r="AK20" s="22" t="s">
        <v>61</v>
      </c>
      <c r="AL20" s="22">
        <v>1</v>
      </c>
      <c r="AM20" s="22">
        <v>1</v>
      </c>
      <c r="AN20" s="22" t="s">
        <v>61</v>
      </c>
      <c r="AO20" s="22" t="s">
        <v>61</v>
      </c>
      <c r="AP20" s="22" t="s">
        <v>61</v>
      </c>
      <c r="AQ20">
        <v>3</v>
      </c>
      <c r="AR20">
        <v>3</v>
      </c>
      <c r="AS20" s="22">
        <v>1</v>
      </c>
      <c r="AT20" s="22">
        <v>1</v>
      </c>
      <c r="AU20" s="22">
        <v>1</v>
      </c>
      <c r="AV20" s="22">
        <v>1</v>
      </c>
      <c r="AW20" s="22" t="s">
        <v>61</v>
      </c>
      <c r="AX20" s="22" t="s">
        <v>61</v>
      </c>
      <c r="AY20" s="22">
        <v>1</v>
      </c>
      <c r="AZ20" s="22" t="s">
        <v>61</v>
      </c>
      <c r="BA20">
        <v>4</v>
      </c>
      <c r="BB20">
        <v>1</v>
      </c>
      <c r="BC20">
        <v>4800</v>
      </c>
      <c r="BD20">
        <v>0</v>
      </c>
      <c r="BE20" t="s">
        <v>61</v>
      </c>
    </row>
    <row r="21" spans="1:57" x14ac:dyDescent="0.25">
      <c r="A21" s="1">
        <v>43480</v>
      </c>
      <c r="B21">
        <v>20</v>
      </c>
      <c r="C21" s="2" t="s">
        <v>4</v>
      </c>
      <c r="D21" s="2">
        <v>3194132018</v>
      </c>
      <c r="E21" s="2">
        <v>1</v>
      </c>
      <c r="F21" s="2">
        <v>1</v>
      </c>
      <c r="G21" s="19">
        <v>1</v>
      </c>
      <c r="H21" s="19">
        <v>1</v>
      </c>
      <c r="I21" s="19" t="s">
        <v>61</v>
      </c>
      <c r="J21" s="19" t="s">
        <v>61</v>
      </c>
      <c r="K21" s="19" t="s">
        <v>61</v>
      </c>
      <c r="L21" s="2">
        <v>2</v>
      </c>
      <c r="M21" s="2">
        <v>2</v>
      </c>
      <c r="N21" s="2">
        <v>1</v>
      </c>
      <c r="O21" s="19" t="s">
        <v>61</v>
      </c>
      <c r="P21" s="19" t="s">
        <v>61</v>
      </c>
      <c r="Q21" s="19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2" t="s">
        <v>61</v>
      </c>
      <c r="AA21" s="22" t="s">
        <v>61</v>
      </c>
      <c r="AB21" s="22" t="s">
        <v>61</v>
      </c>
      <c r="AC21" s="22" t="s">
        <v>61</v>
      </c>
      <c r="AD21" s="22" t="s">
        <v>61</v>
      </c>
      <c r="AE21" s="22" t="s">
        <v>61</v>
      </c>
      <c r="AF21" s="22" t="s">
        <v>61</v>
      </c>
      <c r="AG21">
        <v>20</v>
      </c>
      <c r="AH21">
        <v>3</v>
      </c>
      <c r="AI21">
        <v>2</v>
      </c>
      <c r="AJ21">
        <v>1</v>
      </c>
      <c r="AK21" s="22">
        <v>1</v>
      </c>
      <c r="AL21" s="22" t="s">
        <v>61</v>
      </c>
      <c r="AM21" s="22" t="s">
        <v>61</v>
      </c>
      <c r="AN21" s="22">
        <v>1</v>
      </c>
      <c r="AO21" s="22" t="s">
        <v>61</v>
      </c>
      <c r="AP21" s="22" t="s">
        <v>61</v>
      </c>
      <c r="AQ21">
        <v>5</v>
      </c>
      <c r="AR21">
        <v>4</v>
      </c>
      <c r="AS21" s="22">
        <v>1</v>
      </c>
      <c r="AT21" s="22">
        <v>1</v>
      </c>
      <c r="AU21" s="22">
        <v>1</v>
      </c>
      <c r="AV21" s="22">
        <v>1</v>
      </c>
      <c r="AW21" s="22" t="s">
        <v>61</v>
      </c>
      <c r="AX21" s="22" t="s">
        <v>61</v>
      </c>
      <c r="AY21" s="22" t="s">
        <v>61</v>
      </c>
      <c r="AZ21" s="22" t="s">
        <v>61</v>
      </c>
      <c r="BA21">
        <v>1</v>
      </c>
      <c r="BB21">
        <v>1</v>
      </c>
      <c r="BC21">
        <v>4877</v>
      </c>
      <c r="BD21">
        <v>0</v>
      </c>
      <c r="BE21" t="s">
        <v>61</v>
      </c>
    </row>
    <row r="22" spans="1:57" x14ac:dyDescent="0.25">
      <c r="A22" s="1">
        <v>43480</v>
      </c>
      <c r="B22">
        <v>21</v>
      </c>
      <c r="C22" s="2" t="s">
        <v>4</v>
      </c>
      <c r="D22" s="2">
        <v>3194132018</v>
      </c>
      <c r="E22" s="2">
        <v>1</v>
      </c>
      <c r="F22" s="2">
        <v>1</v>
      </c>
      <c r="G22" s="19" t="s">
        <v>61</v>
      </c>
      <c r="H22" s="19" t="s">
        <v>61</v>
      </c>
      <c r="I22" s="19" t="s">
        <v>61</v>
      </c>
      <c r="J22" s="19">
        <v>1</v>
      </c>
      <c r="K22" s="19" t="s">
        <v>61</v>
      </c>
      <c r="L22" s="2">
        <v>4</v>
      </c>
      <c r="M22" s="2">
        <v>4</v>
      </c>
      <c r="N22" s="2">
        <v>3</v>
      </c>
      <c r="O22" s="19">
        <v>1</v>
      </c>
      <c r="P22" s="19" t="s">
        <v>61</v>
      </c>
      <c r="Q22" s="19" t="s">
        <v>61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W22" s="2">
        <v>1</v>
      </c>
      <c r="X22" s="2">
        <v>1</v>
      </c>
      <c r="Y22" s="2">
        <v>2</v>
      </c>
      <c r="Z22" s="22" t="s">
        <v>61</v>
      </c>
      <c r="AA22" s="22" t="s">
        <v>61</v>
      </c>
      <c r="AB22" s="22" t="s">
        <v>61</v>
      </c>
      <c r="AC22" s="22" t="s">
        <v>61</v>
      </c>
      <c r="AD22" s="22" t="s">
        <v>61</v>
      </c>
      <c r="AE22" s="22" t="s">
        <v>61</v>
      </c>
      <c r="AF22" s="22" t="s">
        <v>61</v>
      </c>
      <c r="AG22">
        <v>6</v>
      </c>
      <c r="AH22">
        <v>3</v>
      </c>
      <c r="AI22">
        <v>2</v>
      </c>
      <c r="AJ22">
        <v>1</v>
      </c>
      <c r="AK22" s="22" t="s">
        <v>61</v>
      </c>
      <c r="AL22" s="22">
        <v>1</v>
      </c>
      <c r="AM22" s="22">
        <v>1</v>
      </c>
      <c r="AN22" s="22">
        <v>1</v>
      </c>
      <c r="AO22" s="22" t="s">
        <v>61</v>
      </c>
      <c r="AP22" s="22">
        <v>1</v>
      </c>
      <c r="AQ22">
        <v>1</v>
      </c>
      <c r="AR22">
        <v>2</v>
      </c>
      <c r="AS22" s="22" t="s">
        <v>61</v>
      </c>
      <c r="AT22" s="22">
        <v>1</v>
      </c>
      <c r="AU22" s="22">
        <v>1</v>
      </c>
      <c r="AV22" s="22" t="s">
        <v>61</v>
      </c>
      <c r="AW22" s="22" t="s">
        <v>61</v>
      </c>
      <c r="AX22" s="22" t="s">
        <v>61</v>
      </c>
      <c r="AY22" s="22" t="s">
        <v>61</v>
      </c>
      <c r="AZ22" s="22">
        <v>1</v>
      </c>
      <c r="BA22">
        <v>4</v>
      </c>
      <c r="BB22">
        <v>1</v>
      </c>
      <c r="BC22">
        <v>4140</v>
      </c>
      <c r="BD22">
        <v>0</v>
      </c>
      <c r="BE22" t="s">
        <v>61</v>
      </c>
    </row>
    <row r="23" spans="1:57" x14ac:dyDescent="0.25">
      <c r="A23" s="1">
        <v>43480</v>
      </c>
      <c r="B23">
        <v>22</v>
      </c>
      <c r="C23" s="2" t="s">
        <v>4</v>
      </c>
      <c r="D23" s="2">
        <v>3194132018</v>
      </c>
      <c r="E23" s="2">
        <v>1</v>
      </c>
      <c r="F23" s="2">
        <v>3</v>
      </c>
      <c r="G23" s="19" t="s">
        <v>61</v>
      </c>
      <c r="H23" s="19" t="s">
        <v>61</v>
      </c>
      <c r="I23" s="19">
        <v>1</v>
      </c>
      <c r="J23" s="19" t="s">
        <v>61</v>
      </c>
      <c r="K23" s="19" t="s">
        <v>61</v>
      </c>
      <c r="L23" s="2">
        <v>3</v>
      </c>
      <c r="M23" s="2">
        <v>2</v>
      </c>
      <c r="N23" s="2">
        <v>3</v>
      </c>
      <c r="O23" s="19">
        <v>1</v>
      </c>
      <c r="P23" s="19" t="s">
        <v>61</v>
      </c>
      <c r="Q23" s="19" t="s">
        <v>61</v>
      </c>
      <c r="R23" s="2">
        <v>1</v>
      </c>
      <c r="S23" s="2">
        <v>1</v>
      </c>
      <c r="T23" s="2">
        <v>1</v>
      </c>
      <c r="U23" s="2">
        <v>1</v>
      </c>
      <c r="V23" s="2" t="s">
        <v>61</v>
      </c>
      <c r="W23" t="s">
        <v>61</v>
      </c>
      <c r="X23" t="s">
        <v>61</v>
      </c>
      <c r="Y23" s="2" t="s">
        <v>61</v>
      </c>
      <c r="Z23" s="19" t="s">
        <v>61</v>
      </c>
      <c r="AA23" s="19" t="s">
        <v>61</v>
      </c>
      <c r="AB23" s="19" t="s">
        <v>61</v>
      </c>
      <c r="AC23" s="19" t="s">
        <v>61</v>
      </c>
      <c r="AD23" s="19" t="s">
        <v>61</v>
      </c>
      <c r="AE23" s="19" t="s">
        <v>61</v>
      </c>
      <c r="AF23" s="19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19" t="s">
        <v>61</v>
      </c>
      <c r="AL23" s="19" t="s">
        <v>61</v>
      </c>
      <c r="AM23" s="19" t="s">
        <v>61</v>
      </c>
      <c r="AN23" s="19" t="s">
        <v>61</v>
      </c>
      <c r="AO23" s="19" t="s">
        <v>61</v>
      </c>
      <c r="AP23" s="19" t="s">
        <v>61</v>
      </c>
      <c r="AQ23" s="2" t="s">
        <v>61</v>
      </c>
      <c r="AR23">
        <v>2</v>
      </c>
      <c r="AS23" s="22">
        <v>1</v>
      </c>
      <c r="AT23" s="22">
        <v>1</v>
      </c>
      <c r="AU23" s="22">
        <v>1</v>
      </c>
      <c r="AV23" s="22" t="s">
        <v>61</v>
      </c>
      <c r="AW23" s="22">
        <v>1</v>
      </c>
      <c r="AX23" s="22">
        <v>1</v>
      </c>
      <c r="AY23" s="22" t="s">
        <v>61</v>
      </c>
      <c r="AZ23" s="22" t="s">
        <v>61</v>
      </c>
      <c r="BA23">
        <v>4</v>
      </c>
      <c r="BB23">
        <v>1</v>
      </c>
      <c r="BC23">
        <v>1460</v>
      </c>
      <c r="BD23">
        <v>0</v>
      </c>
      <c r="BE23" t="s">
        <v>61</v>
      </c>
    </row>
    <row r="24" spans="1:57" x14ac:dyDescent="0.25">
      <c r="A24" s="1">
        <v>43480</v>
      </c>
      <c r="B24">
        <v>23</v>
      </c>
      <c r="C24" s="2" t="s">
        <v>4</v>
      </c>
      <c r="D24" s="2">
        <v>3194132018</v>
      </c>
      <c r="E24" s="2">
        <v>2</v>
      </c>
      <c r="F24" s="2">
        <v>1</v>
      </c>
      <c r="G24" s="19" t="s">
        <v>61</v>
      </c>
      <c r="H24" s="19" t="s">
        <v>61</v>
      </c>
      <c r="I24" s="19" t="s">
        <v>61</v>
      </c>
      <c r="J24" s="19">
        <v>1</v>
      </c>
      <c r="K24" s="19" t="s">
        <v>61</v>
      </c>
      <c r="L24" s="2">
        <v>2</v>
      </c>
      <c r="M24" s="2">
        <v>2</v>
      </c>
      <c r="N24" s="2">
        <v>2</v>
      </c>
      <c r="O24" s="19">
        <v>1</v>
      </c>
      <c r="P24" s="19" t="s">
        <v>61</v>
      </c>
      <c r="Q24" s="19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2" t="s">
        <v>61</v>
      </c>
      <c r="AA24" s="22" t="s">
        <v>61</v>
      </c>
      <c r="AB24" s="22" t="s">
        <v>61</v>
      </c>
      <c r="AC24" s="22" t="s">
        <v>61</v>
      </c>
      <c r="AD24" s="22">
        <v>1</v>
      </c>
      <c r="AE24" s="22" t="s">
        <v>61</v>
      </c>
      <c r="AF24" s="22" t="s">
        <v>61</v>
      </c>
      <c r="AG24" t="s">
        <v>61</v>
      </c>
      <c r="AH24">
        <v>3</v>
      </c>
      <c r="AI24">
        <v>2</v>
      </c>
      <c r="AJ24">
        <v>4</v>
      </c>
      <c r="AK24" s="22" t="s">
        <v>61</v>
      </c>
      <c r="AL24" s="22" t="s">
        <v>61</v>
      </c>
      <c r="AM24" s="22" t="s">
        <v>61</v>
      </c>
      <c r="AN24" s="22">
        <v>1</v>
      </c>
      <c r="AO24" s="22" t="s">
        <v>61</v>
      </c>
      <c r="AP24" s="22" t="s">
        <v>61</v>
      </c>
      <c r="AQ24">
        <v>3</v>
      </c>
      <c r="AR24">
        <v>3</v>
      </c>
      <c r="AS24" s="22">
        <v>1</v>
      </c>
      <c r="AT24" s="22" t="s">
        <v>61</v>
      </c>
      <c r="AU24" s="22">
        <v>1</v>
      </c>
      <c r="AV24" s="22" t="s">
        <v>61</v>
      </c>
      <c r="AW24" s="22" t="s">
        <v>61</v>
      </c>
      <c r="AX24" s="22" t="s">
        <v>61</v>
      </c>
      <c r="AY24" s="22" t="s">
        <v>61</v>
      </c>
      <c r="AZ24" s="22" t="s">
        <v>61</v>
      </c>
      <c r="BA24">
        <v>4</v>
      </c>
      <c r="BB24">
        <v>1</v>
      </c>
      <c r="BC24">
        <v>6831</v>
      </c>
      <c r="BD24">
        <v>0</v>
      </c>
      <c r="BE24" t="s">
        <v>61</v>
      </c>
    </row>
    <row r="25" spans="1:57" x14ac:dyDescent="0.25">
      <c r="A25" s="1">
        <v>43480</v>
      </c>
      <c r="B25">
        <v>24</v>
      </c>
      <c r="C25" s="2" t="s">
        <v>4</v>
      </c>
      <c r="D25" s="2">
        <v>3194132018</v>
      </c>
      <c r="E25" s="2">
        <v>1</v>
      </c>
      <c r="F25" s="2">
        <v>3</v>
      </c>
      <c r="G25" s="19">
        <v>1</v>
      </c>
      <c r="H25" s="19" t="s">
        <v>61</v>
      </c>
      <c r="I25" s="19" t="s">
        <v>61</v>
      </c>
      <c r="J25" s="19">
        <v>1</v>
      </c>
      <c r="K25" s="19" t="s">
        <v>61</v>
      </c>
      <c r="L25" s="2">
        <v>2</v>
      </c>
      <c r="M25" s="2">
        <v>2</v>
      </c>
      <c r="N25" s="2">
        <v>2</v>
      </c>
      <c r="O25" s="19">
        <v>1</v>
      </c>
      <c r="P25" s="19" t="s">
        <v>61</v>
      </c>
      <c r="Q25" s="19" t="s">
        <v>61</v>
      </c>
      <c r="R25" s="2">
        <v>2</v>
      </c>
      <c r="S25" s="2">
        <v>3</v>
      </c>
      <c r="T25" s="2">
        <v>3</v>
      </c>
      <c r="U25" s="2">
        <v>2</v>
      </c>
      <c r="V25" s="2">
        <v>1</v>
      </c>
      <c r="W25" s="2">
        <v>1</v>
      </c>
      <c r="X25" s="2">
        <v>1</v>
      </c>
      <c r="Y25" t="s">
        <v>61</v>
      </c>
      <c r="Z25" s="19" t="s">
        <v>61</v>
      </c>
      <c r="AA25" s="19">
        <v>1</v>
      </c>
      <c r="AB25" s="19">
        <v>1</v>
      </c>
      <c r="AC25" s="22" t="s">
        <v>61</v>
      </c>
      <c r="AD25" s="19" t="s">
        <v>61</v>
      </c>
      <c r="AE25" s="19" t="s">
        <v>61</v>
      </c>
      <c r="AF25" s="19" t="s">
        <v>61</v>
      </c>
      <c r="AG25">
        <v>5</v>
      </c>
      <c r="AH25">
        <v>1</v>
      </c>
      <c r="AI25">
        <v>3</v>
      </c>
      <c r="AJ25">
        <v>1</v>
      </c>
      <c r="AK25" s="22" t="s">
        <v>61</v>
      </c>
      <c r="AL25" s="22">
        <v>1</v>
      </c>
      <c r="AM25" s="22">
        <v>1</v>
      </c>
      <c r="AN25" s="22" t="s">
        <v>61</v>
      </c>
      <c r="AO25" s="22" t="s">
        <v>61</v>
      </c>
      <c r="AP25" s="22">
        <v>1</v>
      </c>
      <c r="AQ25">
        <v>1</v>
      </c>
      <c r="AR25">
        <v>2</v>
      </c>
      <c r="AS25" s="22" t="s">
        <v>61</v>
      </c>
      <c r="AT25" s="22" t="s">
        <v>61</v>
      </c>
      <c r="AU25" s="22" t="s">
        <v>61</v>
      </c>
      <c r="AV25" s="22" t="s">
        <v>61</v>
      </c>
      <c r="AW25" s="22" t="s">
        <v>61</v>
      </c>
      <c r="AX25" s="22">
        <v>1</v>
      </c>
      <c r="AY25" s="22" t="s">
        <v>61</v>
      </c>
      <c r="AZ25" s="22" t="s">
        <v>61</v>
      </c>
      <c r="BA25">
        <v>2</v>
      </c>
      <c r="BB25" t="s">
        <v>61</v>
      </c>
      <c r="BC25" t="s">
        <v>61</v>
      </c>
      <c r="BD25">
        <v>0</v>
      </c>
      <c r="BE25" t="s">
        <v>61</v>
      </c>
    </row>
    <row r="26" spans="1:57" x14ac:dyDescent="0.25">
      <c r="A26" s="1">
        <v>43480</v>
      </c>
      <c r="B26">
        <v>25</v>
      </c>
      <c r="C26" s="2" t="s">
        <v>4</v>
      </c>
      <c r="D26" s="2">
        <v>3194132018</v>
      </c>
      <c r="E26" s="2">
        <v>1</v>
      </c>
      <c r="F26" s="2">
        <v>3</v>
      </c>
      <c r="G26" s="19" t="s">
        <v>61</v>
      </c>
      <c r="H26" s="19" t="s">
        <v>61</v>
      </c>
      <c r="I26" s="19" t="s">
        <v>61</v>
      </c>
      <c r="J26" s="19">
        <v>1</v>
      </c>
      <c r="K26" s="19" t="s">
        <v>61</v>
      </c>
      <c r="L26" s="2">
        <v>4</v>
      </c>
      <c r="M26" s="2">
        <v>2</v>
      </c>
      <c r="N26" s="2">
        <v>3</v>
      </c>
      <c r="O26" s="19">
        <v>1</v>
      </c>
      <c r="P26" s="19" t="s">
        <v>61</v>
      </c>
      <c r="Q26" s="19" t="s">
        <v>61</v>
      </c>
      <c r="R26" s="2" t="s">
        <v>61</v>
      </c>
      <c r="S26" s="2">
        <v>1</v>
      </c>
      <c r="T26" s="2">
        <v>1</v>
      </c>
      <c r="U26" s="2">
        <v>3</v>
      </c>
      <c r="V26" s="2">
        <v>1</v>
      </c>
      <c r="W26" s="2">
        <v>1</v>
      </c>
      <c r="X26" s="2">
        <v>1</v>
      </c>
      <c r="Y26" s="2">
        <v>1</v>
      </c>
      <c r="Z26" s="22" t="s">
        <v>61</v>
      </c>
      <c r="AA26" s="22" t="s">
        <v>61</v>
      </c>
      <c r="AB26" s="22" t="s">
        <v>61</v>
      </c>
      <c r="AC26" s="22" t="s">
        <v>61</v>
      </c>
      <c r="AD26" s="22" t="s">
        <v>61</v>
      </c>
      <c r="AE26" s="22" t="s">
        <v>61</v>
      </c>
      <c r="AF26" s="22" t="s">
        <v>61</v>
      </c>
      <c r="AG26">
        <v>7</v>
      </c>
      <c r="AH26">
        <v>3</v>
      </c>
      <c r="AI26">
        <v>1</v>
      </c>
      <c r="AJ26">
        <v>1</v>
      </c>
      <c r="AK26" s="22">
        <v>1</v>
      </c>
      <c r="AL26" s="22">
        <v>1</v>
      </c>
      <c r="AM26" s="22">
        <v>1</v>
      </c>
      <c r="AN26" s="22">
        <v>1</v>
      </c>
      <c r="AO26" s="22" t="s">
        <v>61</v>
      </c>
      <c r="AP26" s="22">
        <v>1</v>
      </c>
      <c r="AQ26">
        <v>1</v>
      </c>
      <c r="AR26">
        <v>2</v>
      </c>
      <c r="AS26" s="22" t="s">
        <v>61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2">
        <v>1</v>
      </c>
      <c r="AZ26" s="22" t="s">
        <v>61</v>
      </c>
      <c r="BA26">
        <v>4</v>
      </c>
      <c r="BB26">
        <v>1</v>
      </c>
      <c r="BC26">
        <v>7950</v>
      </c>
      <c r="BD26">
        <v>1</v>
      </c>
      <c r="BE26" t="s">
        <v>61</v>
      </c>
    </row>
    <row r="27" spans="1:57" x14ac:dyDescent="0.25">
      <c r="A27" s="1">
        <v>43480</v>
      </c>
      <c r="B27">
        <v>26</v>
      </c>
      <c r="C27" s="2" t="s">
        <v>4</v>
      </c>
      <c r="D27" s="2">
        <v>3194132018</v>
      </c>
      <c r="E27" s="2">
        <v>1</v>
      </c>
      <c r="F27" s="2">
        <v>1</v>
      </c>
      <c r="G27" s="19" t="s">
        <v>61</v>
      </c>
      <c r="H27" s="19" t="s">
        <v>61</v>
      </c>
      <c r="I27" s="19" t="s">
        <v>61</v>
      </c>
      <c r="J27" s="19" t="s">
        <v>61</v>
      </c>
      <c r="K27" s="19">
        <v>1</v>
      </c>
      <c r="L27" s="2">
        <v>1</v>
      </c>
      <c r="M27" s="2">
        <v>1</v>
      </c>
      <c r="N27" s="2">
        <v>2</v>
      </c>
      <c r="O27" s="19">
        <v>1</v>
      </c>
      <c r="P27" s="19" t="s">
        <v>61</v>
      </c>
      <c r="Q27" s="19" t="s">
        <v>61</v>
      </c>
      <c r="R27" s="2">
        <v>1</v>
      </c>
      <c r="S27" s="2">
        <v>1</v>
      </c>
      <c r="T27" s="2">
        <v>1</v>
      </c>
      <c r="U27" s="2">
        <v>1</v>
      </c>
      <c r="V27" s="2">
        <v>2</v>
      </c>
      <c r="W27" s="2">
        <v>2</v>
      </c>
      <c r="X27" s="2">
        <v>1</v>
      </c>
      <c r="Y27" s="2">
        <v>1</v>
      </c>
      <c r="Z27" s="19" t="s">
        <v>61</v>
      </c>
      <c r="AA27" s="19" t="s">
        <v>61</v>
      </c>
      <c r="AB27" s="19" t="s">
        <v>61</v>
      </c>
      <c r="AC27" s="19" t="s">
        <v>61</v>
      </c>
      <c r="AD27" s="19" t="s">
        <v>61</v>
      </c>
      <c r="AE27" s="19" t="s">
        <v>61</v>
      </c>
      <c r="AF27" s="19" t="s">
        <v>61</v>
      </c>
      <c r="AG27">
        <v>4.5</v>
      </c>
      <c r="AH27" s="2" t="s">
        <v>61</v>
      </c>
      <c r="AI27">
        <v>2</v>
      </c>
      <c r="AJ27">
        <v>1</v>
      </c>
      <c r="AK27" s="22" t="s">
        <v>61</v>
      </c>
      <c r="AL27" s="22">
        <v>1</v>
      </c>
      <c r="AM27" s="22" t="s">
        <v>61</v>
      </c>
      <c r="AN27" s="22" t="s">
        <v>61</v>
      </c>
      <c r="AO27" s="22">
        <v>1</v>
      </c>
      <c r="AP27" s="22" t="s">
        <v>61</v>
      </c>
      <c r="AQ27">
        <v>3</v>
      </c>
      <c r="AR27">
        <v>2</v>
      </c>
      <c r="AS27" s="22">
        <v>1</v>
      </c>
      <c r="AT27" s="22">
        <v>1</v>
      </c>
      <c r="AU27" s="22" t="s">
        <v>61</v>
      </c>
      <c r="AV27" s="22" t="s">
        <v>61</v>
      </c>
      <c r="AW27" s="22" t="s">
        <v>61</v>
      </c>
      <c r="AX27" s="22" t="s">
        <v>61</v>
      </c>
      <c r="AY27" s="22" t="s">
        <v>61</v>
      </c>
      <c r="AZ27" s="22" t="s">
        <v>61</v>
      </c>
      <c r="BA27">
        <v>3</v>
      </c>
      <c r="BB27">
        <v>1</v>
      </c>
      <c r="BC27">
        <v>7900</v>
      </c>
      <c r="BD27">
        <v>0</v>
      </c>
      <c r="BE27" t="s">
        <v>61</v>
      </c>
    </row>
    <row r="28" spans="1:57" x14ac:dyDescent="0.25">
      <c r="A28" s="1">
        <v>43480</v>
      </c>
      <c r="B28">
        <v>27</v>
      </c>
      <c r="C28" s="2" t="s">
        <v>4</v>
      </c>
      <c r="D28" s="2">
        <v>3194132018</v>
      </c>
      <c r="E28" s="2">
        <v>3</v>
      </c>
      <c r="F28" s="2">
        <v>2</v>
      </c>
      <c r="G28" s="19" t="s">
        <v>61</v>
      </c>
      <c r="H28" s="19">
        <v>1</v>
      </c>
      <c r="I28" s="19" t="s">
        <v>61</v>
      </c>
      <c r="J28" s="19" t="s">
        <v>61</v>
      </c>
      <c r="K28" s="19" t="s">
        <v>61</v>
      </c>
      <c r="L28" s="2">
        <v>4</v>
      </c>
      <c r="M28" s="2">
        <v>2</v>
      </c>
      <c r="N28" s="2">
        <v>1</v>
      </c>
      <c r="O28" s="19" t="s">
        <v>61</v>
      </c>
      <c r="P28" s="19" t="s">
        <v>61</v>
      </c>
      <c r="Q28" s="19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2" t="s">
        <v>61</v>
      </c>
      <c r="AA28" s="22" t="s">
        <v>61</v>
      </c>
      <c r="AB28" s="22" t="s">
        <v>61</v>
      </c>
      <c r="AC28" s="22" t="s">
        <v>61</v>
      </c>
      <c r="AD28" s="22" t="s">
        <v>61</v>
      </c>
      <c r="AE28" s="22" t="s">
        <v>61</v>
      </c>
      <c r="AF28" s="22" t="s">
        <v>61</v>
      </c>
      <c r="AG28">
        <v>15</v>
      </c>
      <c r="AH28">
        <v>3</v>
      </c>
      <c r="AI28">
        <v>2</v>
      </c>
      <c r="AJ28">
        <v>1</v>
      </c>
      <c r="AK28" s="22" t="s">
        <v>61</v>
      </c>
      <c r="AL28" s="22">
        <v>1</v>
      </c>
      <c r="AM28" s="22" t="s">
        <v>61</v>
      </c>
      <c r="AN28" s="22">
        <v>1</v>
      </c>
      <c r="AO28" s="22" t="s">
        <v>61</v>
      </c>
      <c r="AP28" s="22" t="s">
        <v>61</v>
      </c>
      <c r="AQ28">
        <v>3</v>
      </c>
      <c r="AR28">
        <v>4</v>
      </c>
      <c r="AS28" s="22">
        <v>1</v>
      </c>
      <c r="AT28" s="22">
        <v>1</v>
      </c>
      <c r="AU28" s="22">
        <v>1</v>
      </c>
      <c r="AV28" s="22">
        <v>1</v>
      </c>
      <c r="AW28" s="22" t="s">
        <v>61</v>
      </c>
      <c r="AX28" s="22" t="s">
        <v>61</v>
      </c>
      <c r="AY28" s="22" t="s">
        <v>61</v>
      </c>
      <c r="AZ28" s="22" t="s">
        <v>61</v>
      </c>
      <c r="BA28">
        <v>4</v>
      </c>
      <c r="BB28">
        <v>1</v>
      </c>
      <c r="BC28">
        <v>5660</v>
      </c>
      <c r="BD28">
        <v>1</v>
      </c>
      <c r="BE28" t="s">
        <v>61</v>
      </c>
    </row>
    <row r="29" spans="1:57" x14ac:dyDescent="0.25">
      <c r="A29" s="1">
        <v>43480</v>
      </c>
      <c r="B29">
        <v>28</v>
      </c>
      <c r="C29" s="2" t="s">
        <v>4</v>
      </c>
      <c r="D29" s="2">
        <v>3194132018</v>
      </c>
      <c r="E29" s="2">
        <v>1</v>
      </c>
      <c r="F29" s="2">
        <v>1</v>
      </c>
      <c r="G29" s="19" t="s">
        <v>61</v>
      </c>
      <c r="H29" s="19" t="s">
        <v>61</v>
      </c>
      <c r="I29" s="19" t="s">
        <v>61</v>
      </c>
      <c r="J29" s="19">
        <v>1</v>
      </c>
      <c r="K29" s="19" t="s">
        <v>61</v>
      </c>
      <c r="L29" s="2">
        <v>1</v>
      </c>
      <c r="M29" s="2">
        <v>1</v>
      </c>
      <c r="N29" s="2">
        <v>3</v>
      </c>
      <c r="O29" s="19">
        <v>1</v>
      </c>
      <c r="P29" s="19" t="s">
        <v>61</v>
      </c>
      <c r="Q29" s="19" t="s">
        <v>61</v>
      </c>
      <c r="R29" s="2">
        <v>1</v>
      </c>
      <c r="S29" s="2">
        <v>1</v>
      </c>
      <c r="T29" s="2">
        <v>1</v>
      </c>
      <c r="U29" s="2">
        <v>1</v>
      </c>
      <c r="V29" s="2" t="s">
        <v>61</v>
      </c>
      <c r="W29" s="2">
        <v>1</v>
      </c>
      <c r="X29" s="2">
        <v>1</v>
      </c>
      <c r="Y29" s="2">
        <v>1</v>
      </c>
      <c r="Z29" s="19" t="s">
        <v>61</v>
      </c>
      <c r="AA29" s="19" t="s">
        <v>61</v>
      </c>
      <c r="AB29" s="19" t="s">
        <v>61</v>
      </c>
      <c r="AC29" s="19" t="s">
        <v>61</v>
      </c>
      <c r="AD29" s="19" t="s">
        <v>61</v>
      </c>
      <c r="AE29" s="19" t="s">
        <v>61</v>
      </c>
      <c r="AF29" s="19" t="s">
        <v>61</v>
      </c>
      <c r="AG29">
        <v>11</v>
      </c>
      <c r="AH29">
        <v>3</v>
      </c>
      <c r="AI29">
        <v>2</v>
      </c>
      <c r="AJ29">
        <v>1</v>
      </c>
      <c r="AK29" s="22">
        <v>1</v>
      </c>
      <c r="AL29" s="22" t="s">
        <v>61</v>
      </c>
      <c r="AM29" s="22">
        <v>1</v>
      </c>
      <c r="AN29" s="22" t="s">
        <v>61</v>
      </c>
      <c r="AO29" s="22" t="s">
        <v>61</v>
      </c>
      <c r="AP29" s="22">
        <v>1</v>
      </c>
      <c r="AQ29">
        <v>1</v>
      </c>
      <c r="AR29">
        <v>1</v>
      </c>
      <c r="AS29" s="22">
        <v>1</v>
      </c>
      <c r="AT29" s="22">
        <v>1</v>
      </c>
      <c r="AU29" s="22" t="s">
        <v>61</v>
      </c>
      <c r="AV29" s="22" t="s">
        <v>61</v>
      </c>
      <c r="AW29" s="22" t="s">
        <v>61</v>
      </c>
      <c r="AX29" s="22" t="s">
        <v>61</v>
      </c>
      <c r="AY29" s="22" t="s">
        <v>61</v>
      </c>
      <c r="AZ29" s="22" t="s">
        <v>61</v>
      </c>
      <c r="BA29">
        <v>4</v>
      </c>
      <c r="BB29">
        <v>1</v>
      </c>
      <c r="BC29">
        <v>7730</v>
      </c>
      <c r="BD29">
        <v>0</v>
      </c>
      <c r="BE29" t="s">
        <v>61</v>
      </c>
    </row>
    <row r="30" spans="1:57" x14ac:dyDescent="0.25">
      <c r="A30" s="1">
        <v>43480</v>
      </c>
      <c r="B30">
        <v>29</v>
      </c>
      <c r="C30" s="2" t="s">
        <v>4</v>
      </c>
      <c r="D30" s="2">
        <v>3194132018</v>
      </c>
      <c r="E30" s="2">
        <v>1</v>
      </c>
      <c r="F30" s="2">
        <v>3</v>
      </c>
      <c r="G30" s="19" t="s">
        <v>61</v>
      </c>
      <c r="H30" s="19" t="s">
        <v>61</v>
      </c>
      <c r="I30" s="19" t="s">
        <v>61</v>
      </c>
      <c r="J30" s="19" t="s">
        <v>61</v>
      </c>
      <c r="K30" s="19">
        <v>1</v>
      </c>
      <c r="L30" s="2">
        <v>5</v>
      </c>
      <c r="M30" s="2">
        <v>2</v>
      </c>
      <c r="N30" s="2">
        <v>3</v>
      </c>
      <c r="O30" s="19">
        <v>1</v>
      </c>
      <c r="P30" s="19" t="s">
        <v>61</v>
      </c>
      <c r="Q30" s="19" t="s">
        <v>61</v>
      </c>
      <c r="R30" s="2">
        <v>1</v>
      </c>
      <c r="S30" s="2">
        <v>1</v>
      </c>
      <c r="T30" s="2">
        <v>1</v>
      </c>
      <c r="U30" s="2">
        <v>1</v>
      </c>
      <c r="V30" s="2">
        <v>2</v>
      </c>
      <c r="W30" s="2">
        <v>1</v>
      </c>
      <c r="X30" s="2">
        <v>1</v>
      </c>
      <c r="Y30" s="2">
        <v>1</v>
      </c>
      <c r="Z30" s="19">
        <v>1</v>
      </c>
      <c r="AA30" s="22" t="s">
        <v>61</v>
      </c>
      <c r="AB30" s="22" t="s">
        <v>61</v>
      </c>
      <c r="AC30" s="22" t="s">
        <v>61</v>
      </c>
      <c r="AD30" s="22" t="s">
        <v>61</v>
      </c>
      <c r="AE30" s="22" t="s">
        <v>61</v>
      </c>
      <c r="AF30" s="22" t="s">
        <v>61</v>
      </c>
      <c r="AG30">
        <v>5</v>
      </c>
      <c r="AH30">
        <v>3</v>
      </c>
      <c r="AI30">
        <v>1</v>
      </c>
      <c r="AJ30">
        <v>2</v>
      </c>
      <c r="AK30" s="22" t="s">
        <v>61</v>
      </c>
      <c r="AL30" s="22">
        <v>1</v>
      </c>
      <c r="AM30" s="22">
        <v>1</v>
      </c>
      <c r="AN30" s="22" t="s">
        <v>61</v>
      </c>
      <c r="AO30" s="22" t="s">
        <v>61</v>
      </c>
      <c r="AP30" s="22" t="s">
        <v>61</v>
      </c>
      <c r="AQ30">
        <v>4</v>
      </c>
      <c r="AR30">
        <v>2</v>
      </c>
      <c r="AS30" s="22">
        <v>1</v>
      </c>
      <c r="AT30" s="22">
        <v>1</v>
      </c>
      <c r="AU30" s="22" t="s">
        <v>61</v>
      </c>
      <c r="AV30" s="22" t="s">
        <v>61</v>
      </c>
      <c r="AW30" s="22" t="s">
        <v>61</v>
      </c>
      <c r="AX30" s="22" t="s">
        <v>61</v>
      </c>
      <c r="AY30" s="22" t="s">
        <v>61</v>
      </c>
      <c r="AZ30" s="22" t="s">
        <v>61</v>
      </c>
      <c r="BA30">
        <v>4</v>
      </c>
      <c r="BB30">
        <v>1</v>
      </c>
      <c r="BC30">
        <v>7712</v>
      </c>
      <c r="BD30">
        <v>0</v>
      </c>
      <c r="BE30" t="s">
        <v>61</v>
      </c>
    </row>
    <row r="31" spans="1:57" x14ac:dyDescent="0.25">
      <c r="A31" s="1">
        <v>43480</v>
      </c>
      <c r="B31">
        <v>30</v>
      </c>
      <c r="C31" s="2" t="s">
        <v>4</v>
      </c>
      <c r="D31" s="2">
        <v>3194132018</v>
      </c>
      <c r="E31" s="2">
        <v>1</v>
      </c>
      <c r="F31" s="2">
        <v>3</v>
      </c>
      <c r="G31" s="19" t="s">
        <v>61</v>
      </c>
      <c r="H31" s="19" t="s">
        <v>61</v>
      </c>
      <c r="I31" s="19" t="s">
        <v>61</v>
      </c>
      <c r="J31" s="19" t="s">
        <v>61</v>
      </c>
      <c r="K31" s="19">
        <v>1</v>
      </c>
      <c r="L31" s="2">
        <v>1</v>
      </c>
      <c r="M31" s="2">
        <v>1</v>
      </c>
      <c r="N31" s="2">
        <v>1</v>
      </c>
      <c r="O31" s="19">
        <v>1</v>
      </c>
      <c r="P31" s="19" t="s">
        <v>61</v>
      </c>
      <c r="Q31" s="19">
        <v>1</v>
      </c>
      <c r="R31" s="2">
        <v>1</v>
      </c>
      <c r="S31" s="2">
        <v>1</v>
      </c>
      <c r="T31" s="2">
        <v>3</v>
      </c>
      <c r="U31" s="2">
        <v>3</v>
      </c>
      <c r="V31" s="2">
        <v>1</v>
      </c>
      <c r="W31" s="2">
        <v>1</v>
      </c>
      <c r="X31" s="2">
        <v>1</v>
      </c>
      <c r="Y31" s="2">
        <v>1</v>
      </c>
      <c r="Z31" s="19" t="s">
        <v>61</v>
      </c>
      <c r="AA31" s="19" t="s">
        <v>61</v>
      </c>
      <c r="AB31" s="19" t="s">
        <v>61</v>
      </c>
      <c r="AC31" s="19" t="s">
        <v>61</v>
      </c>
      <c r="AD31" s="19" t="s">
        <v>61</v>
      </c>
      <c r="AE31" s="19" t="s">
        <v>61</v>
      </c>
      <c r="AF31" s="19" t="s">
        <v>61</v>
      </c>
      <c r="AG31">
        <v>5.3</v>
      </c>
      <c r="AH31">
        <v>3</v>
      </c>
      <c r="AI31">
        <v>2</v>
      </c>
      <c r="AJ31">
        <v>3</v>
      </c>
      <c r="AK31" s="22" t="s">
        <v>61</v>
      </c>
      <c r="AL31" s="22" t="s">
        <v>61</v>
      </c>
      <c r="AM31" s="22">
        <v>1</v>
      </c>
      <c r="AN31" s="22" t="s">
        <v>61</v>
      </c>
      <c r="AO31" s="22" t="s">
        <v>61</v>
      </c>
      <c r="AP31" s="22" t="s">
        <v>61</v>
      </c>
      <c r="AQ31">
        <v>3</v>
      </c>
      <c r="AR31">
        <v>1</v>
      </c>
      <c r="AS31" s="22">
        <v>1</v>
      </c>
      <c r="AT31" s="22">
        <v>1</v>
      </c>
      <c r="AU31" s="22" t="s">
        <v>61</v>
      </c>
      <c r="AV31" s="22" t="s">
        <v>61</v>
      </c>
      <c r="AW31" s="22">
        <v>1</v>
      </c>
      <c r="AX31" s="22" t="s">
        <v>61</v>
      </c>
      <c r="AY31" s="22" t="s">
        <v>61</v>
      </c>
      <c r="AZ31" s="22" t="s">
        <v>61</v>
      </c>
      <c r="BA31">
        <v>3</v>
      </c>
      <c r="BB31">
        <v>1</v>
      </c>
      <c r="BC31">
        <v>7903</v>
      </c>
      <c r="BD31">
        <v>1</v>
      </c>
      <c r="BE31" t="s">
        <v>61</v>
      </c>
    </row>
    <row r="32" spans="1:57" x14ac:dyDescent="0.25">
      <c r="A32" s="1">
        <v>43480</v>
      </c>
      <c r="B32">
        <v>31</v>
      </c>
      <c r="C32" s="2" t="s">
        <v>4</v>
      </c>
      <c r="D32" s="2">
        <v>3194132018</v>
      </c>
      <c r="E32" s="2">
        <v>1</v>
      </c>
      <c r="F32" s="2">
        <v>4</v>
      </c>
      <c r="G32" s="19" t="s">
        <v>61</v>
      </c>
      <c r="H32" s="19" t="s">
        <v>61</v>
      </c>
      <c r="I32" s="19">
        <v>1</v>
      </c>
      <c r="J32" s="19">
        <v>1</v>
      </c>
      <c r="K32" s="19" t="s">
        <v>61</v>
      </c>
      <c r="L32" s="2">
        <v>4</v>
      </c>
      <c r="M32" s="2">
        <v>3</v>
      </c>
      <c r="N32" s="2">
        <v>3</v>
      </c>
      <c r="O32" s="19">
        <v>1</v>
      </c>
      <c r="P32" s="19" t="s">
        <v>61</v>
      </c>
      <c r="Q32" s="19" t="s">
        <v>61</v>
      </c>
      <c r="R32" s="2">
        <v>3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2</v>
      </c>
      <c r="Z32" s="19" t="s">
        <v>61</v>
      </c>
      <c r="AA32" s="22" t="s">
        <v>61</v>
      </c>
      <c r="AB32" s="22" t="s">
        <v>61</v>
      </c>
      <c r="AC32" s="19" t="s">
        <v>61</v>
      </c>
      <c r="AD32" s="19" t="s">
        <v>61</v>
      </c>
      <c r="AE32" s="19" t="s">
        <v>61</v>
      </c>
      <c r="AF32" s="19" t="s">
        <v>61</v>
      </c>
      <c r="AG32">
        <v>12</v>
      </c>
      <c r="AH32">
        <v>3</v>
      </c>
      <c r="AI32">
        <v>1</v>
      </c>
      <c r="AJ32">
        <v>1</v>
      </c>
      <c r="AK32" s="22" t="s">
        <v>61</v>
      </c>
      <c r="AL32" s="22">
        <v>1</v>
      </c>
      <c r="AM32" s="22">
        <v>1</v>
      </c>
      <c r="AN32" s="22" t="s">
        <v>61</v>
      </c>
      <c r="AO32" s="22" t="s">
        <v>61</v>
      </c>
      <c r="AP32" s="22">
        <v>1</v>
      </c>
      <c r="AQ32">
        <v>2</v>
      </c>
      <c r="AR32">
        <v>2</v>
      </c>
      <c r="AS32" s="22" t="s">
        <v>61</v>
      </c>
      <c r="AT32" s="22">
        <v>1</v>
      </c>
      <c r="AU32" s="22">
        <v>1</v>
      </c>
      <c r="AV32" s="22">
        <v>1</v>
      </c>
      <c r="AW32" s="22" t="s">
        <v>61</v>
      </c>
      <c r="AX32" s="22" t="s">
        <v>61</v>
      </c>
      <c r="AY32" s="22" t="s">
        <v>61</v>
      </c>
      <c r="AZ32" s="22" t="s">
        <v>61</v>
      </c>
      <c r="BA32">
        <v>4</v>
      </c>
      <c r="BB32">
        <v>1</v>
      </c>
      <c r="BC32">
        <v>7532</v>
      </c>
      <c r="BD32">
        <v>0</v>
      </c>
      <c r="BE32" t="s">
        <v>61</v>
      </c>
    </row>
    <row r="33" spans="1:57" x14ac:dyDescent="0.25">
      <c r="A33" s="1">
        <v>43480</v>
      </c>
      <c r="B33">
        <v>32</v>
      </c>
      <c r="C33" s="2" t="s">
        <v>4</v>
      </c>
      <c r="D33" s="2">
        <v>3194132018</v>
      </c>
      <c r="E33" s="2">
        <v>2</v>
      </c>
      <c r="F33" s="2">
        <v>2</v>
      </c>
      <c r="G33" s="19" t="s">
        <v>61</v>
      </c>
      <c r="H33" s="19" t="s">
        <v>61</v>
      </c>
      <c r="I33" s="19" t="s">
        <v>61</v>
      </c>
      <c r="J33" s="19">
        <v>1</v>
      </c>
      <c r="K33" s="19" t="s">
        <v>61</v>
      </c>
      <c r="L33" s="2">
        <v>1</v>
      </c>
      <c r="M33" s="2">
        <v>1</v>
      </c>
      <c r="N33" s="2">
        <v>1</v>
      </c>
      <c r="O33" s="19" t="s">
        <v>61</v>
      </c>
      <c r="P33" s="19" t="s">
        <v>61</v>
      </c>
      <c r="Q33" s="19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19" t="s">
        <v>61</v>
      </c>
      <c r="AA33" s="19" t="s">
        <v>61</v>
      </c>
      <c r="AB33" s="19" t="s">
        <v>61</v>
      </c>
      <c r="AC33" s="19" t="s">
        <v>61</v>
      </c>
      <c r="AD33" s="19" t="s">
        <v>61</v>
      </c>
      <c r="AE33" s="19" t="s">
        <v>61</v>
      </c>
      <c r="AF33" s="19" t="s">
        <v>61</v>
      </c>
      <c r="AG33">
        <v>25</v>
      </c>
      <c r="AH33">
        <v>3</v>
      </c>
      <c r="AI33">
        <v>2</v>
      </c>
      <c r="AJ33">
        <v>1</v>
      </c>
      <c r="AK33" s="22">
        <v>1</v>
      </c>
      <c r="AL33" s="22">
        <v>1</v>
      </c>
      <c r="AM33" s="22" t="s">
        <v>61</v>
      </c>
      <c r="AN33" s="22">
        <v>1</v>
      </c>
      <c r="AO33" s="22" t="s">
        <v>61</v>
      </c>
      <c r="AP33" s="22" t="s">
        <v>61</v>
      </c>
      <c r="AQ33">
        <v>5</v>
      </c>
      <c r="AR33">
        <v>4</v>
      </c>
      <c r="AS33" s="22">
        <v>1</v>
      </c>
      <c r="AT33" s="22">
        <v>1</v>
      </c>
      <c r="AU33" s="22">
        <v>1</v>
      </c>
      <c r="AV33" s="22">
        <v>1</v>
      </c>
      <c r="AW33" s="22" t="s">
        <v>61</v>
      </c>
      <c r="AX33" s="22" t="s">
        <v>61</v>
      </c>
      <c r="AY33" s="22" t="s">
        <v>61</v>
      </c>
      <c r="AZ33" s="22" t="s">
        <v>61</v>
      </c>
      <c r="BA33">
        <v>4</v>
      </c>
      <c r="BB33">
        <v>1</v>
      </c>
      <c r="BC33">
        <v>4790</v>
      </c>
      <c r="BD33">
        <v>1</v>
      </c>
      <c r="BE33" t="s">
        <v>61</v>
      </c>
    </row>
    <row r="34" spans="1:57" x14ac:dyDescent="0.25">
      <c r="A34" s="1">
        <v>43480</v>
      </c>
      <c r="B34">
        <v>33</v>
      </c>
      <c r="C34" s="2" t="s">
        <v>4</v>
      </c>
      <c r="D34" s="2">
        <v>3194132018</v>
      </c>
      <c r="E34" s="2">
        <v>2</v>
      </c>
      <c r="F34" s="2">
        <v>1</v>
      </c>
      <c r="G34" s="19" t="s">
        <v>61</v>
      </c>
      <c r="H34" s="19">
        <v>1</v>
      </c>
      <c r="I34" s="19" t="s">
        <v>61</v>
      </c>
      <c r="J34" s="19" t="s">
        <v>61</v>
      </c>
      <c r="K34" s="19" t="s">
        <v>61</v>
      </c>
      <c r="L34" s="2">
        <v>2</v>
      </c>
      <c r="M34" s="2">
        <v>2</v>
      </c>
      <c r="N34" s="2">
        <v>2</v>
      </c>
      <c r="O34" s="19">
        <v>1</v>
      </c>
      <c r="P34" s="19" t="s">
        <v>61</v>
      </c>
      <c r="Q34" s="19" t="s">
        <v>61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19" t="s">
        <v>61</v>
      </c>
      <c r="AA34" s="22" t="s">
        <v>61</v>
      </c>
      <c r="AB34" s="22" t="s">
        <v>61</v>
      </c>
      <c r="AC34" s="19" t="s">
        <v>61</v>
      </c>
      <c r="AD34" s="19" t="s">
        <v>61</v>
      </c>
      <c r="AE34" s="19" t="s">
        <v>61</v>
      </c>
      <c r="AF34" s="19" t="s">
        <v>61</v>
      </c>
      <c r="AG34">
        <v>35</v>
      </c>
      <c r="AH34">
        <v>3</v>
      </c>
      <c r="AI34">
        <v>2</v>
      </c>
      <c r="AJ34">
        <v>2</v>
      </c>
      <c r="AK34" s="22" t="s">
        <v>61</v>
      </c>
      <c r="AL34" s="22">
        <v>1</v>
      </c>
      <c r="AM34" s="22" t="s">
        <v>61</v>
      </c>
      <c r="AN34" s="22" t="s">
        <v>61</v>
      </c>
      <c r="AO34" s="22" t="s">
        <v>61</v>
      </c>
      <c r="AP34" s="22">
        <v>1</v>
      </c>
      <c r="AQ34">
        <v>3</v>
      </c>
      <c r="AR34">
        <v>4</v>
      </c>
      <c r="AS34" s="22">
        <v>1</v>
      </c>
      <c r="AT34" s="22">
        <v>1</v>
      </c>
      <c r="AU34" s="22">
        <v>1</v>
      </c>
      <c r="AV34" s="22">
        <v>1</v>
      </c>
      <c r="AW34" s="22" t="s">
        <v>61</v>
      </c>
      <c r="AX34" s="22" t="s">
        <v>61</v>
      </c>
      <c r="AY34" s="22" t="s">
        <v>61</v>
      </c>
      <c r="AZ34" s="22" t="s">
        <v>61</v>
      </c>
      <c r="BA34">
        <v>4</v>
      </c>
      <c r="BB34">
        <v>1</v>
      </c>
      <c r="BC34">
        <v>4650</v>
      </c>
      <c r="BD34">
        <v>0</v>
      </c>
      <c r="BE34" t="s">
        <v>61</v>
      </c>
    </row>
    <row r="35" spans="1:57" x14ac:dyDescent="0.25">
      <c r="A35" s="1">
        <v>43480</v>
      </c>
      <c r="B35">
        <v>34</v>
      </c>
      <c r="C35" s="2" t="s">
        <v>4</v>
      </c>
      <c r="D35" s="2">
        <v>5383008158</v>
      </c>
      <c r="E35" s="2">
        <v>1</v>
      </c>
      <c r="F35" s="2">
        <v>2</v>
      </c>
      <c r="G35" s="19">
        <v>1</v>
      </c>
      <c r="H35" s="19" t="s">
        <v>61</v>
      </c>
      <c r="I35" s="19">
        <v>1</v>
      </c>
      <c r="J35" s="19">
        <v>1</v>
      </c>
      <c r="K35" s="19" t="s">
        <v>61</v>
      </c>
      <c r="L35" s="2">
        <v>7</v>
      </c>
      <c r="M35" s="2">
        <v>4</v>
      </c>
      <c r="N35" s="2">
        <v>2</v>
      </c>
      <c r="O35" s="19">
        <v>1</v>
      </c>
      <c r="P35" s="19" t="s">
        <v>61</v>
      </c>
      <c r="Q35" s="19" t="s">
        <v>61</v>
      </c>
      <c r="R35" s="2">
        <v>1</v>
      </c>
      <c r="S35" s="2">
        <v>1</v>
      </c>
      <c r="T35" s="2">
        <v>3</v>
      </c>
      <c r="U35" s="2">
        <v>1</v>
      </c>
      <c r="V35" s="2">
        <v>2</v>
      </c>
      <c r="W35" s="2">
        <v>1</v>
      </c>
      <c r="X35" s="2">
        <v>1</v>
      </c>
      <c r="Y35" s="2">
        <v>1</v>
      </c>
      <c r="Z35" s="19" t="s">
        <v>61</v>
      </c>
      <c r="AA35" s="19" t="s">
        <v>61</v>
      </c>
      <c r="AB35" s="19" t="s">
        <v>61</v>
      </c>
      <c r="AC35" s="19" t="s">
        <v>61</v>
      </c>
      <c r="AD35" s="19" t="s">
        <v>61</v>
      </c>
      <c r="AE35" s="19" t="s">
        <v>61</v>
      </c>
      <c r="AF35" s="19" t="s">
        <v>61</v>
      </c>
      <c r="AG35">
        <f>AVERAGE(16,60)</f>
        <v>38</v>
      </c>
      <c r="AH35">
        <v>3</v>
      </c>
      <c r="AI35">
        <v>1</v>
      </c>
      <c r="AJ35">
        <v>2</v>
      </c>
      <c r="AK35" s="22" t="s">
        <v>61</v>
      </c>
      <c r="AL35" s="22">
        <v>1</v>
      </c>
      <c r="AM35" s="22">
        <v>1</v>
      </c>
      <c r="AN35" s="22">
        <v>1</v>
      </c>
      <c r="AO35" s="22" t="s">
        <v>61</v>
      </c>
      <c r="AP35" s="22" t="s">
        <v>61</v>
      </c>
      <c r="AQ35">
        <v>3</v>
      </c>
      <c r="AR35">
        <v>2</v>
      </c>
      <c r="AS35" s="22">
        <v>1</v>
      </c>
      <c r="AT35" s="22">
        <v>1</v>
      </c>
      <c r="AU35" s="22" t="s">
        <v>61</v>
      </c>
      <c r="AV35" s="22" t="s">
        <v>61</v>
      </c>
      <c r="AW35" s="22" t="s">
        <v>61</v>
      </c>
      <c r="AX35" s="22" t="s">
        <v>61</v>
      </c>
      <c r="AY35" s="22" t="s">
        <v>61</v>
      </c>
      <c r="AZ35" s="22" t="s">
        <v>61</v>
      </c>
      <c r="BA35">
        <v>4</v>
      </c>
      <c r="BB35">
        <v>1</v>
      </c>
      <c r="BC35">
        <v>4990</v>
      </c>
      <c r="BD35">
        <v>1</v>
      </c>
      <c r="BE35" t="s">
        <v>61</v>
      </c>
    </row>
    <row r="36" spans="1:57" x14ac:dyDescent="0.25">
      <c r="A36" s="1">
        <v>43480</v>
      </c>
      <c r="B36">
        <v>35</v>
      </c>
      <c r="C36" s="2" t="s">
        <v>4</v>
      </c>
      <c r="D36" s="2">
        <v>5383008158</v>
      </c>
      <c r="E36" s="2">
        <v>2</v>
      </c>
      <c r="F36" s="2">
        <v>1</v>
      </c>
      <c r="G36" s="19" t="s">
        <v>61</v>
      </c>
      <c r="H36" s="19" t="s">
        <v>61</v>
      </c>
      <c r="I36" s="19" t="s">
        <v>61</v>
      </c>
      <c r="J36" s="19">
        <v>1</v>
      </c>
      <c r="K36" s="19" t="s">
        <v>61</v>
      </c>
      <c r="L36" s="2">
        <v>4</v>
      </c>
      <c r="M36" s="2">
        <v>3</v>
      </c>
      <c r="N36" s="2">
        <v>2</v>
      </c>
      <c r="O36" s="19" t="s">
        <v>61</v>
      </c>
      <c r="P36" s="19" t="s">
        <v>61</v>
      </c>
      <c r="Q36" s="19">
        <v>1</v>
      </c>
      <c r="R36" s="2">
        <v>1</v>
      </c>
      <c r="S36" s="2">
        <v>1</v>
      </c>
      <c r="T36" s="2">
        <v>3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19" t="s">
        <v>61</v>
      </c>
      <c r="AA36" s="22" t="s">
        <v>61</v>
      </c>
      <c r="AB36" s="22" t="s">
        <v>61</v>
      </c>
      <c r="AC36" s="19" t="s">
        <v>61</v>
      </c>
      <c r="AD36" s="19" t="s">
        <v>61</v>
      </c>
      <c r="AE36" s="19" t="s">
        <v>61</v>
      </c>
      <c r="AF36" s="19" t="s">
        <v>61</v>
      </c>
      <c r="AG36">
        <v>25</v>
      </c>
      <c r="AH36">
        <v>3</v>
      </c>
      <c r="AI36">
        <v>2</v>
      </c>
      <c r="AJ36">
        <v>2</v>
      </c>
      <c r="AK36" s="22">
        <v>1</v>
      </c>
      <c r="AL36" s="22">
        <v>1</v>
      </c>
      <c r="AM36" s="22" t="s">
        <v>61</v>
      </c>
      <c r="AN36" s="22" t="s">
        <v>61</v>
      </c>
      <c r="AO36" s="22" t="s">
        <v>61</v>
      </c>
      <c r="AP36" s="22" t="s">
        <v>61</v>
      </c>
      <c r="AQ36">
        <v>3</v>
      </c>
      <c r="AR36">
        <v>3</v>
      </c>
      <c r="AS36" s="22" t="s">
        <v>61</v>
      </c>
      <c r="AT36" s="22" t="s">
        <v>61</v>
      </c>
      <c r="AU36" s="22" t="s">
        <v>61</v>
      </c>
      <c r="AV36" s="22" t="s">
        <v>61</v>
      </c>
      <c r="AW36" s="22" t="s">
        <v>61</v>
      </c>
      <c r="AX36" s="22" t="s">
        <v>61</v>
      </c>
      <c r="AY36" s="22">
        <v>1</v>
      </c>
      <c r="AZ36" s="22" t="s">
        <v>61</v>
      </c>
      <c r="BA36">
        <v>4</v>
      </c>
      <c r="BB36">
        <v>1</v>
      </c>
      <c r="BC36">
        <v>4960</v>
      </c>
      <c r="BD36">
        <v>1</v>
      </c>
      <c r="BE36" t="s">
        <v>61</v>
      </c>
    </row>
    <row r="37" spans="1:57" x14ac:dyDescent="0.25">
      <c r="A37" s="1">
        <v>43480</v>
      </c>
      <c r="B37">
        <v>36</v>
      </c>
      <c r="C37" s="2" t="s">
        <v>63</v>
      </c>
      <c r="D37" s="2">
        <v>5383008158</v>
      </c>
      <c r="E37" s="2">
        <v>1</v>
      </c>
      <c r="F37" s="2">
        <v>2</v>
      </c>
      <c r="G37" s="19">
        <v>1</v>
      </c>
      <c r="H37" s="19" t="s">
        <v>61</v>
      </c>
      <c r="I37" s="19">
        <v>1</v>
      </c>
      <c r="J37" s="19" t="s">
        <v>61</v>
      </c>
      <c r="K37" s="19" t="s">
        <v>61</v>
      </c>
      <c r="L37" s="2">
        <v>5</v>
      </c>
      <c r="M37" s="2">
        <v>3</v>
      </c>
      <c r="N37" s="2">
        <v>2</v>
      </c>
      <c r="O37" s="19">
        <v>1</v>
      </c>
      <c r="P37" s="19" t="s">
        <v>61</v>
      </c>
      <c r="Q37" s="19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>
        <v>1</v>
      </c>
      <c r="W37" s="2">
        <v>1</v>
      </c>
      <c r="X37" s="2">
        <v>1</v>
      </c>
      <c r="Y37" s="2">
        <v>1</v>
      </c>
      <c r="Z37" s="19" t="s">
        <v>61</v>
      </c>
      <c r="AA37" s="19" t="s">
        <v>61</v>
      </c>
      <c r="AB37" s="19" t="s">
        <v>61</v>
      </c>
      <c r="AC37" s="19" t="s">
        <v>61</v>
      </c>
      <c r="AD37" s="19" t="s">
        <v>61</v>
      </c>
      <c r="AE37" s="19" t="s">
        <v>61</v>
      </c>
      <c r="AF37" s="19" t="s">
        <v>61</v>
      </c>
      <c r="AG37">
        <v>40</v>
      </c>
      <c r="AH37">
        <v>3</v>
      </c>
      <c r="AI37">
        <v>1</v>
      </c>
      <c r="AJ37">
        <v>2</v>
      </c>
      <c r="AK37" s="22" t="s">
        <v>61</v>
      </c>
      <c r="AL37" s="22">
        <v>1</v>
      </c>
      <c r="AM37" s="22">
        <v>1</v>
      </c>
      <c r="AN37" s="22" t="s">
        <v>61</v>
      </c>
      <c r="AO37" s="22" t="s">
        <v>61</v>
      </c>
      <c r="AP37" s="22" t="s">
        <v>61</v>
      </c>
      <c r="AQ37">
        <v>2</v>
      </c>
      <c r="AR37">
        <v>4</v>
      </c>
      <c r="AS37" s="22">
        <v>1</v>
      </c>
      <c r="AT37" s="22">
        <v>1</v>
      </c>
      <c r="AU37" s="22" t="s">
        <v>61</v>
      </c>
      <c r="AV37" s="22" t="s">
        <v>61</v>
      </c>
      <c r="AW37" s="22">
        <v>1</v>
      </c>
      <c r="AX37" s="22" t="s">
        <v>61</v>
      </c>
      <c r="AY37" s="22" t="s">
        <v>61</v>
      </c>
      <c r="AZ37" s="22" t="s">
        <v>61</v>
      </c>
      <c r="BA37">
        <v>4</v>
      </c>
      <c r="BB37">
        <v>1</v>
      </c>
      <c r="BC37">
        <v>4760</v>
      </c>
      <c r="BD37">
        <v>0</v>
      </c>
      <c r="BE37" t="s">
        <v>61</v>
      </c>
    </row>
    <row r="38" spans="1:57" x14ac:dyDescent="0.25">
      <c r="A38" s="1">
        <v>43480</v>
      </c>
      <c r="B38">
        <v>37</v>
      </c>
      <c r="C38" s="2" t="s">
        <v>4</v>
      </c>
      <c r="D38" s="2">
        <v>5383008158</v>
      </c>
      <c r="E38" s="2" t="s">
        <v>61</v>
      </c>
      <c r="F38" s="2">
        <v>4</v>
      </c>
      <c r="G38" s="19" t="s">
        <v>61</v>
      </c>
      <c r="H38" s="19" t="s">
        <v>61</v>
      </c>
      <c r="I38" s="19" t="s">
        <v>61</v>
      </c>
      <c r="J38" s="19">
        <v>1</v>
      </c>
      <c r="K38" s="19" t="s">
        <v>61</v>
      </c>
      <c r="L38" s="2">
        <v>2</v>
      </c>
      <c r="M38" s="2">
        <v>2</v>
      </c>
      <c r="N38" s="2">
        <v>2</v>
      </c>
      <c r="O38" s="19">
        <v>1</v>
      </c>
      <c r="P38" s="19" t="s">
        <v>61</v>
      </c>
      <c r="Q38" s="19" t="s">
        <v>61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19" t="s">
        <v>61</v>
      </c>
      <c r="AA38" s="22" t="s">
        <v>61</v>
      </c>
      <c r="AB38" s="22" t="s">
        <v>61</v>
      </c>
      <c r="AC38" s="19" t="s">
        <v>61</v>
      </c>
      <c r="AD38" s="19" t="s">
        <v>61</v>
      </c>
      <c r="AE38" s="19" t="s">
        <v>61</v>
      </c>
      <c r="AF38" s="19" t="s">
        <v>61</v>
      </c>
      <c r="AG38">
        <v>30</v>
      </c>
      <c r="AH38">
        <v>3</v>
      </c>
      <c r="AI38">
        <v>2</v>
      </c>
      <c r="AJ38">
        <v>1</v>
      </c>
      <c r="AK38" s="22">
        <v>1</v>
      </c>
      <c r="AL38" s="22" t="s">
        <v>61</v>
      </c>
      <c r="AM38" s="22">
        <v>1</v>
      </c>
      <c r="AN38" s="22" t="s">
        <v>61</v>
      </c>
      <c r="AO38" s="22" t="s">
        <v>61</v>
      </c>
      <c r="AP38" s="22" t="s">
        <v>61</v>
      </c>
      <c r="AQ38">
        <v>3</v>
      </c>
      <c r="AR38">
        <v>3</v>
      </c>
      <c r="AS38" s="22">
        <v>1</v>
      </c>
      <c r="AT38" s="22">
        <v>1</v>
      </c>
      <c r="AU38" s="22">
        <v>1</v>
      </c>
      <c r="AV38" s="22">
        <v>1</v>
      </c>
      <c r="AW38" s="22" t="s">
        <v>61</v>
      </c>
      <c r="AX38" s="22">
        <v>1</v>
      </c>
      <c r="AY38" s="22" t="s">
        <v>61</v>
      </c>
      <c r="AZ38" s="22" t="s">
        <v>61</v>
      </c>
      <c r="BA38">
        <v>4</v>
      </c>
      <c r="BB38">
        <v>1</v>
      </c>
      <c r="BC38">
        <v>4630</v>
      </c>
      <c r="BD38">
        <v>0</v>
      </c>
      <c r="BE38" t="s">
        <v>61</v>
      </c>
    </row>
    <row r="39" spans="1:57" x14ac:dyDescent="0.25">
      <c r="A39" s="1">
        <v>43480</v>
      </c>
      <c r="B39">
        <v>38</v>
      </c>
      <c r="C39" s="2" t="s">
        <v>4</v>
      </c>
      <c r="D39" s="2">
        <v>5383008158</v>
      </c>
      <c r="E39" s="2">
        <v>1</v>
      </c>
      <c r="F39" s="2">
        <v>1</v>
      </c>
      <c r="G39" s="19" t="s">
        <v>61</v>
      </c>
      <c r="H39" s="19" t="s">
        <v>61</v>
      </c>
      <c r="I39" s="19" t="s">
        <v>61</v>
      </c>
      <c r="J39" s="19">
        <v>1</v>
      </c>
      <c r="K39" s="19" t="s">
        <v>61</v>
      </c>
      <c r="L39" s="2">
        <v>6</v>
      </c>
      <c r="M39" s="2">
        <v>6</v>
      </c>
      <c r="N39" s="2">
        <v>3</v>
      </c>
      <c r="O39" s="19">
        <v>1</v>
      </c>
      <c r="P39" s="19" t="s">
        <v>61</v>
      </c>
      <c r="Q39" s="19" t="s">
        <v>61</v>
      </c>
      <c r="R39" s="2">
        <v>1</v>
      </c>
      <c r="S39" s="2">
        <v>1</v>
      </c>
      <c r="T39" s="2">
        <v>1</v>
      </c>
      <c r="U39" s="2">
        <v>1</v>
      </c>
      <c r="V39" s="2">
        <v>2</v>
      </c>
      <c r="W39" s="2">
        <v>1</v>
      </c>
      <c r="X39" s="2">
        <v>1</v>
      </c>
      <c r="Y39" s="2">
        <v>1</v>
      </c>
      <c r="Z39" s="19" t="s">
        <v>61</v>
      </c>
      <c r="AA39" s="19" t="s">
        <v>61</v>
      </c>
      <c r="AB39" s="19" t="s">
        <v>61</v>
      </c>
      <c r="AC39" s="19" t="s">
        <v>61</v>
      </c>
      <c r="AD39" s="19" t="s">
        <v>61</v>
      </c>
      <c r="AE39" s="19" t="s">
        <v>61</v>
      </c>
      <c r="AF39" s="19" t="s">
        <v>61</v>
      </c>
      <c r="AG39">
        <v>53.62</v>
      </c>
      <c r="AH39">
        <v>3</v>
      </c>
      <c r="AI39">
        <v>1</v>
      </c>
      <c r="AJ39">
        <v>1</v>
      </c>
      <c r="AK39" s="22" t="s">
        <v>61</v>
      </c>
      <c r="AL39" s="22">
        <v>1</v>
      </c>
      <c r="AM39" s="22">
        <v>1</v>
      </c>
      <c r="AN39" s="22" t="s">
        <v>61</v>
      </c>
      <c r="AO39" s="22">
        <v>1</v>
      </c>
      <c r="AP39" s="22">
        <v>1</v>
      </c>
      <c r="AQ39">
        <v>2</v>
      </c>
      <c r="AR39">
        <v>3</v>
      </c>
      <c r="AS39" s="22">
        <v>1</v>
      </c>
      <c r="AT39" s="22">
        <v>1</v>
      </c>
      <c r="AU39" s="22">
        <v>1</v>
      </c>
      <c r="AV39" s="22">
        <v>1</v>
      </c>
      <c r="AW39" s="22" t="s">
        <v>61</v>
      </c>
      <c r="AX39" s="22" t="s">
        <v>61</v>
      </c>
      <c r="AY39" s="22" t="s">
        <v>61</v>
      </c>
      <c r="AZ39" s="22" t="s">
        <v>61</v>
      </c>
      <c r="BA39">
        <v>4</v>
      </c>
      <c r="BB39">
        <v>1</v>
      </c>
      <c r="BC39">
        <v>4950</v>
      </c>
      <c r="BD39">
        <v>1</v>
      </c>
      <c r="BE39" t="s">
        <v>61</v>
      </c>
    </row>
    <row r="40" spans="1:57" x14ac:dyDescent="0.25">
      <c r="A40" s="1">
        <v>43480</v>
      </c>
      <c r="B40">
        <v>39</v>
      </c>
      <c r="C40" s="2" t="s">
        <v>63</v>
      </c>
      <c r="D40" s="2">
        <v>5383008158</v>
      </c>
      <c r="E40" s="2">
        <v>1</v>
      </c>
      <c r="F40" s="2">
        <v>1</v>
      </c>
      <c r="G40" s="19" t="s">
        <v>61</v>
      </c>
      <c r="H40" s="19" t="s">
        <v>61</v>
      </c>
      <c r="I40" s="19" t="s">
        <v>61</v>
      </c>
      <c r="J40" s="19">
        <v>1</v>
      </c>
      <c r="K40" s="19" t="s">
        <v>61</v>
      </c>
      <c r="L40" s="2">
        <v>1</v>
      </c>
      <c r="M40" s="2">
        <v>2</v>
      </c>
      <c r="N40" s="2">
        <v>3</v>
      </c>
      <c r="O40" s="19">
        <v>1</v>
      </c>
      <c r="P40" s="19" t="s">
        <v>61</v>
      </c>
      <c r="Q40" s="19" t="s">
        <v>61</v>
      </c>
      <c r="R40" s="2">
        <v>1</v>
      </c>
      <c r="S40" s="2">
        <v>1</v>
      </c>
      <c r="T40" s="2">
        <v>1</v>
      </c>
      <c r="U40" s="2" t="s">
        <v>61</v>
      </c>
      <c r="V40" s="2">
        <v>2</v>
      </c>
      <c r="W40" s="2">
        <v>1</v>
      </c>
      <c r="X40" s="2">
        <v>1</v>
      </c>
      <c r="Y40" s="2">
        <v>1</v>
      </c>
      <c r="Z40" s="19" t="s">
        <v>61</v>
      </c>
      <c r="AA40" s="22" t="s">
        <v>61</v>
      </c>
      <c r="AB40" s="22" t="s">
        <v>61</v>
      </c>
      <c r="AC40" s="19" t="s">
        <v>61</v>
      </c>
      <c r="AD40" s="19" t="s">
        <v>61</v>
      </c>
      <c r="AE40" s="19" t="s">
        <v>61</v>
      </c>
      <c r="AF40" s="19" t="s">
        <v>61</v>
      </c>
      <c r="AG40">
        <v>20</v>
      </c>
      <c r="AH40">
        <v>3</v>
      </c>
      <c r="AI40">
        <v>2</v>
      </c>
      <c r="AJ40">
        <v>1</v>
      </c>
      <c r="AK40" s="22" t="s">
        <v>61</v>
      </c>
      <c r="AL40" s="22" t="s">
        <v>61</v>
      </c>
      <c r="AM40" s="22" t="s">
        <v>61</v>
      </c>
      <c r="AN40" s="22" t="s">
        <v>61</v>
      </c>
      <c r="AO40" s="22">
        <v>1</v>
      </c>
      <c r="AP40" s="22" t="s">
        <v>61</v>
      </c>
      <c r="AQ40">
        <v>2</v>
      </c>
      <c r="AR40">
        <v>3</v>
      </c>
      <c r="AS40" s="22">
        <v>1</v>
      </c>
      <c r="AT40" s="22">
        <v>1</v>
      </c>
      <c r="AU40" s="22" t="s">
        <v>61</v>
      </c>
      <c r="AV40" s="22" t="s">
        <v>61</v>
      </c>
      <c r="AW40" s="22" t="s">
        <v>61</v>
      </c>
      <c r="AX40" s="22" t="s">
        <v>61</v>
      </c>
      <c r="AY40" s="22" t="s">
        <v>61</v>
      </c>
      <c r="AZ40" s="22" t="s">
        <v>61</v>
      </c>
      <c r="BA40">
        <v>4</v>
      </c>
      <c r="BB40" t="s">
        <v>61</v>
      </c>
      <c r="BC40" t="s">
        <v>61</v>
      </c>
      <c r="BD40">
        <v>0</v>
      </c>
      <c r="BE40" t="s">
        <v>61</v>
      </c>
    </row>
    <row r="41" spans="1:57" x14ac:dyDescent="0.25">
      <c r="A41" s="1">
        <v>43480</v>
      </c>
      <c r="B41">
        <v>40</v>
      </c>
      <c r="C41" s="2" t="s">
        <v>4</v>
      </c>
      <c r="D41" s="2">
        <v>5383008158</v>
      </c>
      <c r="E41" s="2">
        <v>1</v>
      </c>
      <c r="F41" s="2">
        <v>1</v>
      </c>
      <c r="G41" s="19" t="s">
        <v>61</v>
      </c>
      <c r="H41" s="19">
        <v>1</v>
      </c>
      <c r="I41" s="19" t="s">
        <v>61</v>
      </c>
      <c r="J41" s="19" t="s">
        <v>61</v>
      </c>
      <c r="K41" s="19">
        <v>1</v>
      </c>
      <c r="L41" s="2">
        <v>3</v>
      </c>
      <c r="M41" s="2">
        <v>3</v>
      </c>
      <c r="N41" s="2">
        <v>2</v>
      </c>
      <c r="O41" s="19">
        <v>1</v>
      </c>
      <c r="P41" s="19" t="s">
        <v>61</v>
      </c>
      <c r="Q41" s="19" t="s">
        <v>61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19" t="s">
        <v>61</v>
      </c>
      <c r="AA41" s="19" t="s">
        <v>61</v>
      </c>
      <c r="AB41" s="19" t="s">
        <v>61</v>
      </c>
      <c r="AC41" s="19" t="s">
        <v>61</v>
      </c>
      <c r="AD41" s="19" t="s">
        <v>61</v>
      </c>
      <c r="AE41" s="19" t="s">
        <v>61</v>
      </c>
      <c r="AF41" s="19" t="s">
        <v>61</v>
      </c>
      <c r="AG41">
        <v>45</v>
      </c>
      <c r="AH41">
        <v>3</v>
      </c>
      <c r="AI41">
        <v>2</v>
      </c>
      <c r="AJ41">
        <v>1</v>
      </c>
      <c r="AK41" s="22" t="s">
        <v>61</v>
      </c>
      <c r="AL41" s="22" t="s">
        <v>61</v>
      </c>
      <c r="AM41" s="22">
        <v>1</v>
      </c>
      <c r="AN41" s="22" t="s">
        <v>61</v>
      </c>
      <c r="AO41" s="22" t="s">
        <v>61</v>
      </c>
      <c r="AP41" s="22" t="s">
        <v>61</v>
      </c>
      <c r="AQ41">
        <v>3</v>
      </c>
      <c r="AR41">
        <v>3</v>
      </c>
      <c r="AS41" s="22">
        <v>1</v>
      </c>
      <c r="AT41" s="22">
        <v>1</v>
      </c>
      <c r="AU41" s="22">
        <v>1</v>
      </c>
      <c r="AV41" s="22">
        <v>1</v>
      </c>
      <c r="AW41" s="22">
        <v>1</v>
      </c>
      <c r="AX41" s="22" t="s">
        <v>61</v>
      </c>
      <c r="AY41" s="22" t="s">
        <v>61</v>
      </c>
      <c r="AZ41" s="22" t="s">
        <v>61</v>
      </c>
      <c r="BA41">
        <v>4</v>
      </c>
      <c r="BB41">
        <v>1</v>
      </c>
      <c r="BC41">
        <v>4860</v>
      </c>
      <c r="BD41">
        <v>1</v>
      </c>
      <c r="BE41" t="s">
        <v>61</v>
      </c>
    </row>
    <row r="42" spans="1:57" x14ac:dyDescent="0.25">
      <c r="A42" s="1">
        <v>43480</v>
      </c>
      <c r="B42">
        <v>41</v>
      </c>
      <c r="C42" s="2" t="s">
        <v>63</v>
      </c>
      <c r="D42" s="2" t="s">
        <v>61</v>
      </c>
      <c r="E42" s="2">
        <v>3</v>
      </c>
      <c r="F42" s="2">
        <v>2</v>
      </c>
      <c r="G42" s="19">
        <v>1</v>
      </c>
      <c r="H42" s="19" t="s">
        <v>61</v>
      </c>
      <c r="I42" s="19" t="s">
        <v>61</v>
      </c>
      <c r="J42" s="19">
        <v>1</v>
      </c>
      <c r="K42" s="19" t="s">
        <v>61</v>
      </c>
      <c r="L42" s="2">
        <v>5</v>
      </c>
      <c r="M42" s="2">
        <v>3</v>
      </c>
      <c r="N42" s="2">
        <v>1</v>
      </c>
      <c r="O42" s="19" t="s">
        <v>61</v>
      </c>
      <c r="P42" s="19" t="s">
        <v>61</v>
      </c>
      <c r="Q42" s="19">
        <v>1</v>
      </c>
      <c r="R42" s="2">
        <v>1</v>
      </c>
      <c r="S42" s="2">
        <v>1</v>
      </c>
      <c r="T42" s="2">
        <v>1</v>
      </c>
      <c r="U42" s="2" t="s">
        <v>61</v>
      </c>
      <c r="V42" s="2">
        <v>1</v>
      </c>
      <c r="W42" s="2">
        <v>1</v>
      </c>
      <c r="X42" s="2">
        <v>1</v>
      </c>
      <c r="Y42" s="2">
        <v>1</v>
      </c>
      <c r="Z42" s="19" t="s">
        <v>61</v>
      </c>
      <c r="AA42" s="22" t="s">
        <v>61</v>
      </c>
      <c r="AB42" s="22" t="s">
        <v>61</v>
      </c>
      <c r="AC42" s="19" t="s">
        <v>61</v>
      </c>
      <c r="AD42" s="19" t="s">
        <v>61</v>
      </c>
      <c r="AE42" s="19" t="s">
        <v>61</v>
      </c>
      <c r="AF42" s="19" t="s">
        <v>61</v>
      </c>
      <c r="AG42">
        <v>30</v>
      </c>
      <c r="AH42">
        <v>3</v>
      </c>
      <c r="AI42">
        <v>2</v>
      </c>
      <c r="AJ42">
        <v>2</v>
      </c>
      <c r="AK42" s="22">
        <v>1</v>
      </c>
      <c r="AL42" s="22">
        <v>1</v>
      </c>
      <c r="AM42" s="22" t="s">
        <v>61</v>
      </c>
      <c r="AN42" s="22" t="s">
        <v>61</v>
      </c>
      <c r="AO42" s="22">
        <v>1</v>
      </c>
      <c r="AP42" s="22" t="s">
        <v>61</v>
      </c>
      <c r="AQ42">
        <v>4</v>
      </c>
      <c r="AR42">
        <v>5</v>
      </c>
      <c r="AS42" s="22">
        <v>1</v>
      </c>
      <c r="AT42" s="22">
        <v>1</v>
      </c>
      <c r="AU42" s="22">
        <v>1</v>
      </c>
      <c r="AV42" s="22">
        <v>1</v>
      </c>
      <c r="AW42" s="22">
        <v>1</v>
      </c>
      <c r="AX42" s="22" t="s">
        <v>61</v>
      </c>
      <c r="AY42" s="22" t="s">
        <v>61</v>
      </c>
      <c r="AZ42" s="22" t="s">
        <v>61</v>
      </c>
      <c r="BA42">
        <v>1</v>
      </c>
      <c r="BB42">
        <v>1</v>
      </c>
      <c r="BC42">
        <v>4770</v>
      </c>
      <c r="BD42">
        <v>1</v>
      </c>
      <c r="BE42" t="s">
        <v>61</v>
      </c>
    </row>
    <row r="43" spans="1:57" x14ac:dyDescent="0.25">
      <c r="A43" s="1">
        <v>43481</v>
      </c>
      <c r="B43">
        <v>42</v>
      </c>
      <c r="C43" s="2" t="s">
        <v>4</v>
      </c>
      <c r="D43" s="2">
        <v>5385046165</v>
      </c>
      <c r="E43" s="2">
        <v>1</v>
      </c>
      <c r="F43" s="2">
        <v>1</v>
      </c>
      <c r="G43" s="19" t="s">
        <v>61</v>
      </c>
      <c r="H43" s="19" t="s">
        <v>61</v>
      </c>
      <c r="I43" s="19" t="s">
        <v>61</v>
      </c>
      <c r="J43" s="19">
        <v>1</v>
      </c>
      <c r="K43" s="19" t="s">
        <v>61</v>
      </c>
      <c r="L43" s="2">
        <v>1</v>
      </c>
      <c r="M43" s="2">
        <v>1</v>
      </c>
      <c r="N43" s="2">
        <v>2</v>
      </c>
      <c r="O43" s="19">
        <v>1</v>
      </c>
      <c r="P43" s="19" t="s">
        <v>61</v>
      </c>
      <c r="Q43" s="19" t="s">
        <v>61</v>
      </c>
      <c r="R43" s="2">
        <v>1</v>
      </c>
      <c r="S43" s="2">
        <v>1</v>
      </c>
      <c r="T43" s="2">
        <v>1</v>
      </c>
      <c r="U43" s="2" t="s">
        <v>61</v>
      </c>
      <c r="V43" s="2">
        <v>1</v>
      </c>
      <c r="W43" s="2">
        <v>1</v>
      </c>
      <c r="X43" s="2">
        <v>1</v>
      </c>
      <c r="Y43" s="2">
        <v>1</v>
      </c>
      <c r="Z43" s="19" t="s">
        <v>61</v>
      </c>
      <c r="AA43" s="19" t="s">
        <v>61</v>
      </c>
      <c r="AB43" s="19" t="s">
        <v>61</v>
      </c>
      <c r="AC43" s="19" t="s">
        <v>61</v>
      </c>
      <c r="AD43" s="19" t="s">
        <v>61</v>
      </c>
      <c r="AE43" s="19" t="s">
        <v>61</v>
      </c>
      <c r="AF43" s="19" t="s">
        <v>61</v>
      </c>
      <c r="AG43">
        <v>12</v>
      </c>
      <c r="AH43">
        <v>3</v>
      </c>
      <c r="AI43">
        <v>2</v>
      </c>
      <c r="AJ43">
        <v>3</v>
      </c>
      <c r="AK43" s="22" t="s">
        <v>61</v>
      </c>
      <c r="AL43" s="22" t="s">
        <v>61</v>
      </c>
      <c r="AM43" s="22">
        <v>1</v>
      </c>
      <c r="AN43" s="22" t="s">
        <v>61</v>
      </c>
      <c r="AO43" s="22">
        <v>1</v>
      </c>
      <c r="AP43" s="22" t="s">
        <v>61</v>
      </c>
      <c r="AQ43">
        <v>5</v>
      </c>
      <c r="AR43">
        <v>3</v>
      </c>
      <c r="AS43" s="22">
        <v>1</v>
      </c>
      <c r="AT43" s="22">
        <v>1</v>
      </c>
      <c r="AU43" s="22" t="s">
        <v>61</v>
      </c>
      <c r="AV43" s="22">
        <v>1</v>
      </c>
      <c r="AW43" s="22" t="s">
        <v>61</v>
      </c>
      <c r="AX43" s="22" t="s">
        <v>61</v>
      </c>
      <c r="AY43" s="22" t="s">
        <v>61</v>
      </c>
      <c r="AZ43" s="22" t="s">
        <v>61</v>
      </c>
      <c r="BA43">
        <v>4</v>
      </c>
      <c r="BB43" t="s">
        <v>61</v>
      </c>
      <c r="BC43" t="s">
        <v>61</v>
      </c>
      <c r="BD43">
        <v>0</v>
      </c>
      <c r="BE43" t="s">
        <v>61</v>
      </c>
    </row>
    <row r="44" spans="1:57" x14ac:dyDescent="0.25">
      <c r="A44" s="1">
        <v>43481</v>
      </c>
      <c r="B44">
        <v>43</v>
      </c>
      <c r="C44" s="2" t="s">
        <v>63</v>
      </c>
      <c r="D44" s="2">
        <v>5385046165</v>
      </c>
      <c r="E44" s="2">
        <v>1</v>
      </c>
      <c r="F44" s="2">
        <v>1</v>
      </c>
      <c r="G44" s="19" t="s">
        <v>61</v>
      </c>
      <c r="H44" s="19" t="s">
        <v>61</v>
      </c>
      <c r="I44" s="19" t="s">
        <v>61</v>
      </c>
      <c r="J44" s="19">
        <v>1</v>
      </c>
      <c r="K44" s="19" t="s">
        <v>61</v>
      </c>
      <c r="L44" s="2">
        <v>2</v>
      </c>
      <c r="M44" s="2">
        <v>2</v>
      </c>
      <c r="N44" s="2">
        <v>2</v>
      </c>
      <c r="O44" s="19">
        <v>1</v>
      </c>
      <c r="P44" s="19" t="s">
        <v>61</v>
      </c>
      <c r="Q44" s="19" t="s">
        <v>61</v>
      </c>
      <c r="R44" s="2">
        <v>1</v>
      </c>
      <c r="S44" s="2">
        <v>1</v>
      </c>
      <c r="T44" s="2">
        <v>1</v>
      </c>
      <c r="U44" s="2" t="s">
        <v>61</v>
      </c>
      <c r="V44" s="2">
        <v>1</v>
      </c>
      <c r="W44" s="2">
        <v>1</v>
      </c>
      <c r="X44" s="2">
        <v>1</v>
      </c>
      <c r="Y44" s="2">
        <v>1</v>
      </c>
      <c r="Z44" s="19" t="s">
        <v>61</v>
      </c>
      <c r="AA44" s="19" t="s">
        <v>61</v>
      </c>
      <c r="AB44" s="19" t="s">
        <v>61</v>
      </c>
      <c r="AC44" s="19" t="s">
        <v>61</v>
      </c>
      <c r="AD44" s="19" t="s">
        <v>61</v>
      </c>
      <c r="AE44" s="19" t="s">
        <v>61</v>
      </c>
      <c r="AF44" s="19" t="s">
        <v>61</v>
      </c>
      <c r="AG44" s="2">
        <v>35</v>
      </c>
      <c r="AH44" s="2">
        <v>3</v>
      </c>
      <c r="AI44" s="2">
        <v>2</v>
      </c>
      <c r="AJ44" s="2">
        <v>3</v>
      </c>
      <c r="AK44" s="22" t="s">
        <v>61</v>
      </c>
      <c r="AL44" s="19">
        <v>1</v>
      </c>
      <c r="AM44" s="22" t="s">
        <v>61</v>
      </c>
      <c r="AN44" s="22" t="s">
        <v>61</v>
      </c>
      <c r="AO44" s="22" t="s">
        <v>61</v>
      </c>
      <c r="AP44" s="22" t="s">
        <v>61</v>
      </c>
      <c r="AQ44">
        <v>2</v>
      </c>
      <c r="AR44">
        <v>4</v>
      </c>
      <c r="AS44" s="22">
        <v>1</v>
      </c>
      <c r="AT44" s="22">
        <v>1</v>
      </c>
      <c r="AU44" s="22">
        <v>1</v>
      </c>
      <c r="AV44" s="22" t="s">
        <v>61</v>
      </c>
      <c r="AW44" s="22" t="s">
        <v>61</v>
      </c>
      <c r="AX44" s="22" t="s">
        <v>61</v>
      </c>
      <c r="AY44" s="22" t="s">
        <v>61</v>
      </c>
      <c r="AZ44" s="22">
        <v>1</v>
      </c>
      <c r="BA44">
        <v>4</v>
      </c>
      <c r="BB44" t="s">
        <v>61</v>
      </c>
      <c r="BC44" t="s">
        <v>61</v>
      </c>
      <c r="BD44">
        <v>0</v>
      </c>
      <c r="BE44" t="s">
        <v>61</v>
      </c>
    </row>
    <row r="45" spans="1:57" x14ac:dyDescent="0.25">
      <c r="A45" s="1">
        <v>43481</v>
      </c>
      <c r="B45">
        <v>44</v>
      </c>
      <c r="C45" s="2" t="s">
        <v>63</v>
      </c>
      <c r="D45" s="2">
        <v>5385046165</v>
      </c>
      <c r="E45" s="2">
        <v>2</v>
      </c>
      <c r="F45" s="2">
        <v>1</v>
      </c>
      <c r="G45" s="19" t="s">
        <v>61</v>
      </c>
      <c r="H45" s="19" t="s">
        <v>61</v>
      </c>
      <c r="I45" s="19" t="s">
        <v>61</v>
      </c>
      <c r="J45" s="19">
        <v>1</v>
      </c>
      <c r="K45" s="19" t="s">
        <v>61</v>
      </c>
      <c r="L45" s="2">
        <v>5</v>
      </c>
      <c r="M45" s="2">
        <v>4</v>
      </c>
      <c r="N45" s="2">
        <v>2</v>
      </c>
      <c r="O45" s="19" t="s">
        <v>61</v>
      </c>
      <c r="P45" s="19" t="s">
        <v>61</v>
      </c>
      <c r="Q45" s="19">
        <v>1</v>
      </c>
      <c r="R45" s="2">
        <v>1</v>
      </c>
      <c r="S45" s="2">
        <v>1</v>
      </c>
      <c r="T45" s="2">
        <v>1</v>
      </c>
      <c r="U45" s="2" t="s">
        <v>61</v>
      </c>
      <c r="V45" s="2">
        <v>1</v>
      </c>
      <c r="W45" s="2">
        <v>1</v>
      </c>
      <c r="X45" s="2">
        <v>1</v>
      </c>
      <c r="Y45" s="2">
        <v>1</v>
      </c>
      <c r="Z45" s="19" t="s">
        <v>61</v>
      </c>
      <c r="AA45" s="19" t="s">
        <v>61</v>
      </c>
      <c r="AB45" s="19" t="s">
        <v>61</v>
      </c>
      <c r="AC45" s="19" t="s">
        <v>61</v>
      </c>
      <c r="AD45" s="19" t="s">
        <v>61</v>
      </c>
      <c r="AE45" s="19" t="s">
        <v>61</v>
      </c>
      <c r="AF45" s="19" t="s">
        <v>61</v>
      </c>
      <c r="AG45">
        <v>41.5</v>
      </c>
      <c r="AH45">
        <v>3</v>
      </c>
      <c r="AI45">
        <v>1</v>
      </c>
      <c r="AJ45">
        <v>1</v>
      </c>
      <c r="AK45" s="22">
        <v>1</v>
      </c>
      <c r="AL45" s="22">
        <v>1</v>
      </c>
      <c r="AM45" s="22" t="s">
        <v>61</v>
      </c>
      <c r="AN45" s="22" t="s">
        <v>61</v>
      </c>
      <c r="AO45" s="22" t="s">
        <v>61</v>
      </c>
      <c r="AP45" s="22">
        <v>1</v>
      </c>
      <c r="AQ45">
        <v>2</v>
      </c>
      <c r="AR45">
        <v>4</v>
      </c>
      <c r="AS45" s="22">
        <v>1</v>
      </c>
      <c r="AT45" s="22">
        <v>1</v>
      </c>
      <c r="AU45" s="22">
        <v>1</v>
      </c>
      <c r="AV45" s="22">
        <v>1</v>
      </c>
      <c r="AW45" s="22">
        <v>1</v>
      </c>
      <c r="AX45" s="22" t="s">
        <v>61</v>
      </c>
      <c r="AY45" s="22" t="s">
        <v>61</v>
      </c>
      <c r="AZ45" s="22" t="s">
        <v>61</v>
      </c>
      <c r="BA45">
        <v>4</v>
      </c>
      <c r="BB45">
        <v>1</v>
      </c>
      <c r="BC45" t="s">
        <v>61</v>
      </c>
      <c r="BD45">
        <v>0</v>
      </c>
      <c r="BE45" t="s">
        <v>61</v>
      </c>
    </row>
    <row r="46" spans="1:57" x14ac:dyDescent="0.25">
      <c r="A46" s="1">
        <v>43481</v>
      </c>
      <c r="B46">
        <v>45</v>
      </c>
      <c r="C46" s="2" t="s">
        <v>4</v>
      </c>
      <c r="D46" s="2">
        <v>5385046165</v>
      </c>
      <c r="E46" s="2">
        <v>1</v>
      </c>
      <c r="F46" s="2">
        <v>1</v>
      </c>
      <c r="G46" s="19" t="s">
        <v>61</v>
      </c>
      <c r="H46" s="19">
        <v>1</v>
      </c>
      <c r="I46" s="19" t="s">
        <v>61</v>
      </c>
      <c r="J46" s="19" t="s">
        <v>61</v>
      </c>
      <c r="K46" s="19" t="s">
        <v>61</v>
      </c>
      <c r="L46" s="2">
        <v>4</v>
      </c>
      <c r="M46" s="2">
        <v>4</v>
      </c>
      <c r="N46" s="2">
        <v>3</v>
      </c>
      <c r="O46" s="19">
        <v>1</v>
      </c>
      <c r="P46" s="19" t="s">
        <v>61</v>
      </c>
      <c r="Q46" s="19" t="s">
        <v>61</v>
      </c>
      <c r="R46" s="2">
        <v>1</v>
      </c>
      <c r="S46" s="2">
        <v>3</v>
      </c>
      <c r="T46" s="2">
        <v>3</v>
      </c>
      <c r="U46" s="2">
        <v>3</v>
      </c>
      <c r="V46" s="2">
        <v>1</v>
      </c>
      <c r="W46" s="2">
        <v>1</v>
      </c>
      <c r="X46" s="2">
        <v>1</v>
      </c>
      <c r="Y46" s="2">
        <v>1</v>
      </c>
      <c r="Z46" s="19" t="s">
        <v>61</v>
      </c>
      <c r="AA46" s="19" t="s">
        <v>61</v>
      </c>
      <c r="AB46" s="19" t="s">
        <v>61</v>
      </c>
      <c r="AC46" s="19" t="s">
        <v>61</v>
      </c>
      <c r="AD46" s="19" t="s">
        <v>61</v>
      </c>
      <c r="AE46" s="19" t="s">
        <v>61</v>
      </c>
      <c r="AF46" s="19" t="s">
        <v>61</v>
      </c>
      <c r="AG46">
        <v>50</v>
      </c>
      <c r="AH46">
        <v>3</v>
      </c>
      <c r="AI46">
        <v>1</v>
      </c>
      <c r="AJ46">
        <v>1</v>
      </c>
      <c r="AK46" s="22" t="s">
        <v>61</v>
      </c>
      <c r="AL46" s="22">
        <v>1</v>
      </c>
      <c r="AM46" s="22">
        <v>1</v>
      </c>
      <c r="AN46" s="22" t="s">
        <v>61</v>
      </c>
      <c r="AO46" s="22">
        <v>1</v>
      </c>
      <c r="AP46" s="22" t="s">
        <v>61</v>
      </c>
      <c r="AQ46">
        <v>2</v>
      </c>
      <c r="AR46">
        <v>2</v>
      </c>
      <c r="AS46" s="22" t="s">
        <v>61</v>
      </c>
      <c r="AT46" s="22">
        <v>1</v>
      </c>
      <c r="AU46" s="22" t="s">
        <v>61</v>
      </c>
      <c r="AV46" s="22" t="s">
        <v>61</v>
      </c>
      <c r="AW46" s="22" t="s">
        <v>61</v>
      </c>
      <c r="AX46" s="22" t="s">
        <v>61</v>
      </c>
      <c r="AY46" s="22" t="s">
        <v>61</v>
      </c>
      <c r="AZ46" s="22" t="s">
        <v>61</v>
      </c>
      <c r="BA46">
        <v>2</v>
      </c>
      <c r="BB46">
        <v>1</v>
      </c>
      <c r="BC46">
        <v>4608</v>
      </c>
      <c r="BD46">
        <v>0</v>
      </c>
      <c r="BE46" t="s">
        <v>61</v>
      </c>
    </row>
    <row r="47" spans="1:57" x14ac:dyDescent="0.25">
      <c r="A47" s="1">
        <v>43481</v>
      </c>
      <c r="B47">
        <v>46</v>
      </c>
      <c r="C47" s="2" t="s">
        <v>63</v>
      </c>
      <c r="D47" s="2">
        <v>5385046165</v>
      </c>
      <c r="E47" s="2">
        <v>1</v>
      </c>
      <c r="F47" s="2">
        <v>1</v>
      </c>
      <c r="G47" s="19" t="s">
        <v>61</v>
      </c>
      <c r="H47" s="19">
        <v>1</v>
      </c>
      <c r="I47" s="19" t="s">
        <v>61</v>
      </c>
      <c r="J47" s="19" t="s">
        <v>61</v>
      </c>
      <c r="K47" s="19" t="s">
        <v>61</v>
      </c>
      <c r="L47" s="2">
        <v>3</v>
      </c>
      <c r="M47" s="2">
        <v>3</v>
      </c>
      <c r="N47" s="2">
        <v>3</v>
      </c>
      <c r="O47" s="19">
        <v>1</v>
      </c>
      <c r="P47" s="19" t="s">
        <v>61</v>
      </c>
      <c r="Q47" s="19" t="s">
        <v>61</v>
      </c>
      <c r="R47" s="2">
        <v>1</v>
      </c>
      <c r="S47" s="2">
        <v>3</v>
      </c>
      <c r="T47" s="2">
        <v>1</v>
      </c>
      <c r="U47" s="2" t="s">
        <v>61</v>
      </c>
      <c r="V47" s="2">
        <v>1</v>
      </c>
      <c r="W47" s="2">
        <v>1</v>
      </c>
      <c r="X47" s="2">
        <v>1</v>
      </c>
      <c r="Y47" s="2">
        <v>1</v>
      </c>
      <c r="Z47" s="19" t="s">
        <v>61</v>
      </c>
      <c r="AA47" s="19" t="s">
        <v>61</v>
      </c>
      <c r="AB47" s="19" t="s">
        <v>61</v>
      </c>
      <c r="AC47" s="19" t="s">
        <v>61</v>
      </c>
      <c r="AD47" s="19" t="s">
        <v>61</v>
      </c>
      <c r="AE47" s="19" t="s">
        <v>61</v>
      </c>
      <c r="AF47" s="19" t="s">
        <v>61</v>
      </c>
      <c r="AG47">
        <v>40</v>
      </c>
      <c r="AH47">
        <v>3</v>
      </c>
      <c r="AI47">
        <v>1</v>
      </c>
      <c r="AJ47">
        <v>1</v>
      </c>
      <c r="AK47" s="22" t="s">
        <v>61</v>
      </c>
      <c r="AL47" s="22">
        <v>1</v>
      </c>
      <c r="AM47" s="22">
        <v>1</v>
      </c>
      <c r="AN47" s="22" t="s">
        <v>61</v>
      </c>
      <c r="AO47" s="22">
        <v>1</v>
      </c>
      <c r="AP47" s="22">
        <v>1</v>
      </c>
      <c r="AQ47">
        <v>3</v>
      </c>
      <c r="AR47">
        <v>2</v>
      </c>
      <c r="AS47" s="22">
        <v>1</v>
      </c>
      <c r="AT47" s="22" t="s">
        <v>61</v>
      </c>
      <c r="AU47" s="22" t="s">
        <v>61</v>
      </c>
      <c r="AV47" s="22" t="s">
        <v>61</v>
      </c>
      <c r="AW47" s="22" t="s">
        <v>61</v>
      </c>
      <c r="AX47" s="22" t="s">
        <v>61</v>
      </c>
      <c r="AY47" s="22" t="s">
        <v>61</v>
      </c>
      <c r="AZ47" s="22" t="s">
        <v>61</v>
      </c>
      <c r="BA47">
        <v>4</v>
      </c>
      <c r="BB47" t="s">
        <v>61</v>
      </c>
      <c r="BC47" t="s">
        <v>61</v>
      </c>
      <c r="BD47">
        <v>0</v>
      </c>
      <c r="BE47" t="s">
        <v>61</v>
      </c>
    </row>
    <row r="48" spans="1:57" x14ac:dyDescent="0.25">
      <c r="A48" s="1">
        <v>43481</v>
      </c>
      <c r="B48">
        <v>47</v>
      </c>
      <c r="C48" s="2" t="s">
        <v>4</v>
      </c>
      <c r="D48" s="2">
        <v>5385046165</v>
      </c>
      <c r="E48" s="2">
        <v>1</v>
      </c>
      <c r="F48" s="2">
        <v>1</v>
      </c>
      <c r="G48" s="19" t="s">
        <v>61</v>
      </c>
      <c r="H48" s="19" t="s">
        <v>61</v>
      </c>
      <c r="I48" s="19">
        <v>1</v>
      </c>
      <c r="J48" s="19" t="s">
        <v>61</v>
      </c>
      <c r="K48" s="19" t="s">
        <v>61</v>
      </c>
      <c r="L48" s="2">
        <v>2</v>
      </c>
      <c r="M48" s="2">
        <v>2</v>
      </c>
      <c r="N48" s="2">
        <v>2</v>
      </c>
      <c r="O48" s="19">
        <v>1</v>
      </c>
      <c r="P48" s="19" t="s">
        <v>61</v>
      </c>
      <c r="Q48" s="19" t="s">
        <v>61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19" t="s">
        <v>61</v>
      </c>
      <c r="AA48" s="19" t="s">
        <v>61</v>
      </c>
      <c r="AB48" s="19" t="s">
        <v>61</v>
      </c>
      <c r="AC48" s="19" t="s">
        <v>61</v>
      </c>
      <c r="AD48" s="19" t="s">
        <v>61</v>
      </c>
      <c r="AE48" s="19" t="s">
        <v>61</v>
      </c>
      <c r="AF48" s="19" t="s">
        <v>61</v>
      </c>
      <c r="AG48">
        <v>57</v>
      </c>
      <c r="AH48">
        <v>3</v>
      </c>
      <c r="AI48">
        <v>2</v>
      </c>
      <c r="AJ48">
        <v>3</v>
      </c>
      <c r="AK48" s="22" t="s">
        <v>61</v>
      </c>
      <c r="AL48" s="22">
        <v>1</v>
      </c>
      <c r="AM48" s="22">
        <v>1</v>
      </c>
      <c r="AN48" s="22" t="s">
        <v>61</v>
      </c>
      <c r="AO48" s="22" t="s">
        <v>61</v>
      </c>
      <c r="AP48" s="22" t="s">
        <v>61</v>
      </c>
      <c r="AQ48">
        <v>4</v>
      </c>
      <c r="AR48">
        <v>5</v>
      </c>
      <c r="AS48" s="22">
        <v>1</v>
      </c>
      <c r="AT48" s="22">
        <v>1</v>
      </c>
      <c r="AU48" s="22">
        <v>1</v>
      </c>
      <c r="AV48" s="22">
        <v>1</v>
      </c>
      <c r="AW48" s="22" t="s">
        <v>61</v>
      </c>
      <c r="AX48" s="22" t="s">
        <v>61</v>
      </c>
      <c r="AY48" s="22" t="s">
        <v>61</v>
      </c>
      <c r="AZ48" s="22" t="s">
        <v>61</v>
      </c>
      <c r="BA48">
        <v>4</v>
      </c>
      <c r="BB48" t="s">
        <v>61</v>
      </c>
      <c r="BC48" t="s">
        <v>61</v>
      </c>
      <c r="BD48">
        <v>0</v>
      </c>
      <c r="BE48" t="s">
        <v>61</v>
      </c>
    </row>
    <row r="49" spans="1:57" x14ac:dyDescent="0.25">
      <c r="A49" s="1">
        <v>43481</v>
      </c>
      <c r="B49">
        <v>48</v>
      </c>
      <c r="C49" s="2" t="s">
        <v>63</v>
      </c>
      <c r="D49" s="2">
        <v>5385046165</v>
      </c>
      <c r="E49" s="2">
        <v>1</v>
      </c>
      <c r="F49" s="2">
        <v>2</v>
      </c>
      <c r="G49" s="19">
        <v>1</v>
      </c>
      <c r="H49" s="19" t="s">
        <v>61</v>
      </c>
      <c r="I49" s="19" t="s">
        <v>61</v>
      </c>
      <c r="J49" s="19">
        <v>1</v>
      </c>
      <c r="K49" s="19" t="s">
        <v>61</v>
      </c>
      <c r="L49" s="2">
        <v>6</v>
      </c>
      <c r="M49" s="2">
        <v>6</v>
      </c>
      <c r="N49" s="2">
        <v>3</v>
      </c>
      <c r="O49" s="19">
        <v>1</v>
      </c>
      <c r="P49" s="19" t="s">
        <v>61</v>
      </c>
      <c r="Q49" s="19" t="s">
        <v>61</v>
      </c>
      <c r="R49" s="2">
        <v>1</v>
      </c>
      <c r="S49" s="2" t="s">
        <v>61</v>
      </c>
      <c r="T49" s="2">
        <v>2</v>
      </c>
      <c r="U49" s="2" t="s">
        <v>61</v>
      </c>
      <c r="V49" s="2">
        <v>1</v>
      </c>
      <c r="W49" s="2">
        <v>1</v>
      </c>
      <c r="X49" s="2">
        <v>1</v>
      </c>
      <c r="Y49" s="2">
        <v>1</v>
      </c>
      <c r="Z49" s="19" t="s">
        <v>61</v>
      </c>
      <c r="AA49" s="19" t="s">
        <v>61</v>
      </c>
      <c r="AB49" s="19" t="s">
        <v>61</v>
      </c>
      <c r="AC49" s="19" t="s">
        <v>61</v>
      </c>
      <c r="AD49" s="19" t="s">
        <v>61</v>
      </c>
      <c r="AE49" s="19" t="s">
        <v>61</v>
      </c>
      <c r="AF49" s="19" t="s">
        <v>61</v>
      </c>
      <c r="AG49">
        <v>30</v>
      </c>
      <c r="AH49">
        <v>3</v>
      </c>
      <c r="AI49">
        <v>1</v>
      </c>
      <c r="AJ49">
        <v>1</v>
      </c>
      <c r="AK49" s="22" t="s">
        <v>61</v>
      </c>
      <c r="AL49" s="22">
        <v>1</v>
      </c>
      <c r="AM49" s="22">
        <v>1</v>
      </c>
      <c r="AN49" s="22">
        <v>1</v>
      </c>
      <c r="AO49" s="22">
        <v>1</v>
      </c>
      <c r="AP49" s="22" t="s">
        <v>61</v>
      </c>
      <c r="AQ49">
        <v>3</v>
      </c>
      <c r="AR49">
        <v>2</v>
      </c>
      <c r="AS49" s="22">
        <v>1</v>
      </c>
      <c r="AT49" s="22">
        <v>1</v>
      </c>
      <c r="AU49" s="22" t="s">
        <v>61</v>
      </c>
      <c r="AV49" s="22" t="s">
        <v>61</v>
      </c>
      <c r="AW49" s="22" t="s">
        <v>61</v>
      </c>
      <c r="AX49" s="22">
        <v>1</v>
      </c>
      <c r="AY49" s="22" t="s">
        <v>61</v>
      </c>
      <c r="AZ49" s="22" t="s">
        <v>61</v>
      </c>
      <c r="BA49">
        <v>2</v>
      </c>
      <c r="BB49" t="s">
        <v>61</v>
      </c>
      <c r="BC49" t="s">
        <v>61</v>
      </c>
      <c r="BD49">
        <v>0</v>
      </c>
      <c r="BE49" t="s">
        <v>61</v>
      </c>
    </row>
    <row r="50" spans="1:57" x14ac:dyDescent="0.25">
      <c r="A50" s="1">
        <v>43481</v>
      </c>
      <c r="B50">
        <v>49</v>
      </c>
      <c r="C50" s="2" t="s">
        <v>63</v>
      </c>
      <c r="D50" s="2">
        <v>5385046165</v>
      </c>
      <c r="E50" s="2">
        <v>1</v>
      </c>
      <c r="F50" s="2">
        <v>1</v>
      </c>
      <c r="G50" s="19" t="s">
        <v>61</v>
      </c>
      <c r="H50" s="19" t="s">
        <v>61</v>
      </c>
      <c r="I50" s="19">
        <v>1</v>
      </c>
      <c r="J50" s="19" t="s">
        <v>61</v>
      </c>
      <c r="K50" s="19" t="s">
        <v>61</v>
      </c>
      <c r="L50" s="2">
        <v>3</v>
      </c>
      <c r="M50" s="2">
        <v>3</v>
      </c>
      <c r="N50" s="2">
        <v>2</v>
      </c>
      <c r="O50" s="19">
        <v>1</v>
      </c>
      <c r="P50" s="19" t="s">
        <v>61</v>
      </c>
      <c r="Q50" s="19" t="s">
        <v>61</v>
      </c>
      <c r="R50" s="2">
        <v>1</v>
      </c>
      <c r="S50" s="2">
        <v>2</v>
      </c>
      <c r="T50" s="2">
        <v>3</v>
      </c>
      <c r="U50" s="2" t="s">
        <v>65</v>
      </c>
      <c r="V50" s="2">
        <v>2</v>
      </c>
      <c r="W50" s="2">
        <v>2</v>
      </c>
      <c r="X50" s="2">
        <v>2</v>
      </c>
      <c r="Y50" s="2">
        <v>2</v>
      </c>
      <c r="Z50" s="19" t="s">
        <v>61</v>
      </c>
      <c r="AA50" s="19" t="s">
        <v>61</v>
      </c>
      <c r="AB50" s="19">
        <v>1</v>
      </c>
      <c r="AC50" s="19" t="s">
        <v>61</v>
      </c>
      <c r="AD50" s="22">
        <v>1</v>
      </c>
      <c r="AE50" s="22">
        <v>1</v>
      </c>
      <c r="AF50" s="22">
        <v>1</v>
      </c>
      <c r="AG50" t="s">
        <v>61</v>
      </c>
      <c r="AH50" t="s">
        <v>61</v>
      </c>
      <c r="AI50" t="s">
        <v>61</v>
      </c>
      <c r="AJ50" t="s">
        <v>61</v>
      </c>
      <c r="AK50" s="22" t="s">
        <v>61</v>
      </c>
      <c r="AL50" s="22" t="s">
        <v>61</v>
      </c>
      <c r="AM50" s="22" t="s">
        <v>61</v>
      </c>
      <c r="AN50" s="22" t="s">
        <v>61</v>
      </c>
      <c r="AO50" s="22" t="s">
        <v>61</v>
      </c>
      <c r="AP50" s="22" t="s">
        <v>61</v>
      </c>
      <c r="AQ50" t="s">
        <v>61</v>
      </c>
      <c r="AR50" t="s">
        <v>61</v>
      </c>
      <c r="AS50" s="22" t="s">
        <v>61</v>
      </c>
      <c r="AT50" s="22" t="s">
        <v>61</v>
      </c>
      <c r="AU50" s="22" t="s">
        <v>61</v>
      </c>
      <c r="AV50" s="22" t="s">
        <v>61</v>
      </c>
      <c r="AW50" s="22" t="s">
        <v>61</v>
      </c>
      <c r="AX50" s="22" t="s">
        <v>61</v>
      </c>
      <c r="AY50" s="22" t="s">
        <v>61</v>
      </c>
      <c r="AZ50" s="22" t="s">
        <v>61</v>
      </c>
      <c r="BA50">
        <v>4</v>
      </c>
      <c r="BB50">
        <v>1</v>
      </c>
      <c r="BC50" t="s">
        <v>61</v>
      </c>
      <c r="BD50">
        <v>0</v>
      </c>
      <c r="BE50" t="s">
        <v>61</v>
      </c>
    </row>
    <row r="51" spans="1:57" x14ac:dyDescent="0.25">
      <c r="A51" s="1">
        <v>43481</v>
      </c>
      <c r="B51">
        <v>50</v>
      </c>
      <c r="C51" s="2" t="s">
        <v>63</v>
      </c>
      <c r="D51" s="2">
        <v>5385046165</v>
      </c>
      <c r="E51" s="2">
        <v>1</v>
      </c>
      <c r="F51" s="2">
        <v>1</v>
      </c>
      <c r="G51" s="19" t="s">
        <v>61</v>
      </c>
      <c r="H51" s="19" t="s">
        <v>61</v>
      </c>
      <c r="I51" s="19" t="s">
        <v>61</v>
      </c>
      <c r="J51" s="19">
        <v>1</v>
      </c>
      <c r="K51" s="19" t="s">
        <v>61</v>
      </c>
      <c r="L51" s="2">
        <v>2</v>
      </c>
      <c r="M51" s="2">
        <v>2</v>
      </c>
      <c r="N51" s="2">
        <v>2</v>
      </c>
      <c r="O51" s="19">
        <v>1</v>
      </c>
      <c r="P51" s="19" t="s">
        <v>61</v>
      </c>
      <c r="Q51" s="19" t="s">
        <v>61</v>
      </c>
      <c r="R51" s="2">
        <v>1</v>
      </c>
      <c r="S51" s="2">
        <v>1</v>
      </c>
      <c r="T51" s="2">
        <v>1</v>
      </c>
      <c r="U51" s="2" t="s">
        <v>61</v>
      </c>
      <c r="V51" s="2">
        <v>1</v>
      </c>
      <c r="W51" s="2">
        <v>1</v>
      </c>
      <c r="X51" s="2">
        <v>1</v>
      </c>
      <c r="Y51" s="2">
        <v>1</v>
      </c>
      <c r="Z51" s="19" t="s">
        <v>61</v>
      </c>
      <c r="AA51" s="19" t="s">
        <v>61</v>
      </c>
      <c r="AB51" s="19" t="s">
        <v>61</v>
      </c>
      <c r="AC51" s="19" t="s">
        <v>61</v>
      </c>
      <c r="AD51" s="19" t="s">
        <v>61</v>
      </c>
      <c r="AE51" s="19" t="s">
        <v>61</v>
      </c>
      <c r="AF51" s="19" t="s">
        <v>61</v>
      </c>
      <c r="AG51">
        <v>30</v>
      </c>
      <c r="AH51">
        <v>3</v>
      </c>
      <c r="AI51">
        <v>1</v>
      </c>
      <c r="AJ51">
        <v>1</v>
      </c>
      <c r="AK51" s="22" t="s">
        <v>61</v>
      </c>
      <c r="AL51" s="22">
        <v>1</v>
      </c>
      <c r="AM51" s="22">
        <v>1</v>
      </c>
      <c r="AN51" s="22" t="s">
        <v>61</v>
      </c>
      <c r="AO51" s="22" t="s">
        <v>61</v>
      </c>
      <c r="AP51" s="22" t="s">
        <v>61</v>
      </c>
      <c r="AQ51">
        <v>3</v>
      </c>
      <c r="AR51">
        <v>2</v>
      </c>
      <c r="AS51" s="22">
        <v>1</v>
      </c>
      <c r="AT51" s="22">
        <v>1</v>
      </c>
      <c r="AU51" s="22">
        <v>1</v>
      </c>
      <c r="AV51" s="22" t="s">
        <v>61</v>
      </c>
      <c r="AW51" s="22" t="s">
        <v>61</v>
      </c>
      <c r="AX51" s="22" t="s">
        <v>61</v>
      </c>
      <c r="AY51" s="22" t="s">
        <v>61</v>
      </c>
      <c r="AZ51" s="22" t="s">
        <v>61</v>
      </c>
      <c r="BA51">
        <v>4</v>
      </c>
      <c r="BB51" t="s">
        <v>61</v>
      </c>
      <c r="BC51" t="s">
        <v>61</v>
      </c>
      <c r="BD51">
        <v>0</v>
      </c>
      <c r="BE51" t="s">
        <v>61</v>
      </c>
    </row>
    <row r="52" spans="1:57" x14ac:dyDescent="0.25">
      <c r="A52" s="1">
        <v>43481</v>
      </c>
      <c r="B52">
        <v>51</v>
      </c>
      <c r="C52" s="2" t="s">
        <v>63</v>
      </c>
      <c r="D52" s="2">
        <v>5385046165</v>
      </c>
      <c r="E52" s="2">
        <v>2</v>
      </c>
      <c r="F52" s="2">
        <v>1</v>
      </c>
      <c r="G52" s="19" t="s">
        <v>61</v>
      </c>
      <c r="H52" s="19" t="s">
        <v>61</v>
      </c>
      <c r="I52" s="19">
        <v>1</v>
      </c>
      <c r="J52" s="19">
        <v>1</v>
      </c>
      <c r="K52" s="19" t="s">
        <v>61</v>
      </c>
      <c r="L52" s="2">
        <v>5</v>
      </c>
      <c r="M52" s="2">
        <v>2</v>
      </c>
      <c r="N52" s="2">
        <v>2</v>
      </c>
      <c r="O52" s="19">
        <v>1</v>
      </c>
      <c r="P52" s="19" t="s">
        <v>61</v>
      </c>
      <c r="Q52" s="19" t="s">
        <v>61</v>
      </c>
      <c r="R52" s="2">
        <v>1</v>
      </c>
      <c r="S52" s="2">
        <v>1</v>
      </c>
      <c r="T52" s="2">
        <v>1</v>
      </c>
      <c r="U52" s="2" t="s">
        <v>61</v>
      </c>
      <c r="V52" s="2">
        <v>1</v>
      </c>
      <c r="W52" s="2">
        <v>1</v>
      </c>
      <c r="X52" s="2">
        <v>1</v>
      </c>
      <c r="Y52" s="2">
        <v>1</v>
      </c>
      <c r="Z52" s="19" t="s">
        <v>61</v>
      </c>
      <c r="AA52" s="19" t="s">
        <v>61</v>
      </c>
      <c r="AB52" s="19" t="s">
        <v>61</v>
      </c>
      <c r="AC52" s="19" t="s">
        <v>61</v>
      </c>
      <c r="AD52" s="19" t="s">
        <v>61</v>
      </c>
      <c r="AE52" s="19" t="s">
        <v>61</v>
      </c>
      <c r="AF52" s="19" t="s">
        <v>61</v>
      </c>
      <c r="AG52">
        <v>40</v>
      </c>
      <c r="AH52">
        <v>3</v>
      </c>
      <c r="AI52">
        <v>2</v>
      </c>
      <c r="AJ52">
        <v>3</v>
      </c>
      <c r="AK52" s="22" t="s">
        <v>61</v>
      </c>
      <c r="AL52" s="22">
        <v>1</v>
      </c>
      <c r="AM52" s="22" t="s">
        <v>61</v>
      </c>
      <c r="AN52" s="22" t="s">
        <v>61</v>
      </c>
      <c r="AO52" s="22" t="s">
        <v>61</v>
      </c>
      <c r="AP52" s="22" t="s">
        <v>61</v>
      </c>
      <c r="AQ52">
        <v>2</v>
      </c>
      <c r="AR52">
        <v>4</v>
      </c>
      <c r="AS52" s="22">
        <v>1</v>
      </c>
      <c r="AT52" s="22">
        <v>1</v>
      </c>
      <c r="AU52" s="22" t="s">
        <v>61</v>
      </c>
      <c r="AV52" s="22">
        <v>1</v>
      </c>
      <c r="AW52" s="22">
        <v>1</v>
      </c>
      <c r="AX52" s="22" t="s">
        <v>61</v>
      </c>
      <c r="AY52" s="22" t="s">
        <v>61</v>
      </c>
      <c r="AZ52" s="22">
        <v>1</v>
      </c>
      <c r="BA52">
        <v>4</v>
      </c>
      <c r="BB52" t="s">
        <v>61</v>
      </c>
      <c r="BC52" t="s">
        <v>61</v>
      </c>
      <c r="BD52">
        <v>1</v>
      </c>
      <c r="BE52" t="s">
        <v>61</v>
      </c>
    </row>
    <row r="53" spans="1:57" x14ac:dyDescent="0.25">
      <c r="A53" s="1">
        <v>43481</v>
      </c>
      <c r="B53">
        <v>52</v>
      </c>
      <c r="C53" s="2" t="s">
        <v>63</v>
      </c>
      <c r="D53" s="2">
        <v>5385046165</v>
      </c>
      <c r="E53" s="2">
        <v>1</v>
      </c>
      <c r="F53" s="2">
        <v>1</v>
      </c>
      <c r="G53" s="19" t="s">
        <v>61</v>
      </c>
      <c r="H53" s="19" t="s">
        <v>61</v>
      </c>
      <c r="I53" s="19" t="s">
        <v>61</v>
      </c>
      <c r="J53" s="19">
        <v>1</v>
      </c>
      <c r="K53" s="19" t="s">
        <v>61</v>
      </c>
      <c r="L53" s="2">
        <v>1</v>
      </c>
      <c r="M53" s="2">
        <v>1</v>
      </c>
      <c r="N53" s="2">
        <v>2</v>
      </c>
      <c r="O53" s="19">
        <v>1</v>
      </c>
      <c r="P53" s="19" t="s">
        <v>61</v>
      </c>
      <c r="Q53" s="19" t="s">
        <v>61</v>
      </c>
      <c r="R53" s="2">
        <v>1</v>
      </c>
      <c r="S53" s="2">
        <v>1</v>
      </c>
      <c r="T53" s="2">
        <v>1</v>
      </c>
      <c r="U53" s="2" t="s">
        <v>61</v>
      </c>
      <c r="V53" s="2">
        <v>1</v>
      </c>
      <c r="W53" s="2">
        <v>1</v>
      </c>
      <c r="X53" s="2">
        <v>1</v>
      </c>
      <c r="Y53" s="2">
        <v>1</v>
      </c>
      <c r="Z53" s="19" t="s">
        <v>61</v>
      </c>
      <c r="AA53" s="19" t="s">
        <v>61</v>
      </c>
      <c r="AB53" s="19" t="s">
        <v>61</v>
      </c>
      <c r="AC53" s="19" t="s">
        <v>61</v>
      </c>
      <c r="AD53" s="19" t="s">
        <v>61</v>
      </c>
      <c r="AE53" s="19" t="s">
        <v>61</v>
      </c>
      <c r="AF53" s="19" t="s">
        <v>61</v>
      </c>
      <c r="AG53">
        <v>25</v>
      </c>
      <c r="AH53">
        <v>3</v>
      </c>
      <c r="AI53">
        <v>2</v>
      </c>
      <c r="AJ53">
        <v>3</v>
      </c>
      <c r="AK53" s="22">
        <v>1</v>
      </c>
      <c r="AL53" s="22" t="s">
        <v>61</v>
      </c>
      <c r="AM53" s="22" t="s">
        <v>61</v>
      </c>
      <c r="AN53" s="22" t="s">
        <v>61</v>
      </c>
      <c r="AO53" s="22" t="s">
        <v>61</v>
      </c>
      <c r="AP53" s="22" t="s">
        <v>61</v>
      </c>
      <c r="AQ53">
        <v>5</v>
      </c>
      <c r="AR53">
        <v>4</v>
      </c>
      <c r="AS53" s="22">
        <v>1</v>
      </c>
      <c r="AT53" s="22">
        <v>1</v>
      </c>
      <c r="AU53" s="22" t="s">
        <v>61</v>
      </c>
      <c r="AV53" s="22">
        <v>1</v>
      </c>
      <c r="AW53" s="22" t="s">
        <v>61</v>
      </c>
      <c r="AX53" s="22" t="s">
        <v>61</v>
      </c>
      <c r="AY53" s="22" t="s">
        <v>61</v>
      </c>
      <c r="AZ53" s="22" t="s">
        <v>61</v>
      </c>
      <c r="BA53">
        <v>4</v>
      </c>
      <c r="BB53" t="s">
        <v>61</v>
      </c>
      <c r="BC53" t="s">
        <v>61</v>
      </c>
      <c r="BD53">
        <v>0</v>
      </c>
      <c r="BE53" t="s">
        <v>61</v>
      </c>
    </row>
    <row r="54" spans="1:57" x14ac:dyDescent="0.25">
      <c r="A54" s="1">
        <v>43481</v>
      </c>
      <c r="B54">
        <v>53</v>
      </c>
      <c r="C54" s="2" t="s">
        <v>4</v>
      </c>
      <c r="D54" s="2">
        <v>5385046165</v>
      </c>
      <c r="E54" s="2">
        <v>1</v>
      </c>
      <c r="F54" s="2">
        <v>2</v>
      </c>
      <c r="G54" s="19" t="s">
        <v>61</v>
      </c>
      <c r="H54" s="19" t="s">
        <v>61</v>
      </c>
      <c r="I54" s="19" t="s">
        <v>61</v>
      </c>
      <c r="J54" s="19">
        <v>1</v>
      </c>
      <c r="K54" s="19" t="s">
        <v>61</v>
      </c>
      <c r="L54" s="2">
        <v>2</v>
      </c>
      <c r="M54" s="2">
        <v>2</v>
      </c>
      <c r="N54" s="2">
        <v>2</v>
      </c>
      <c r="O54" s="19" t="s">
        <v>61</v>
      </c>
      <c r="P54" s="19" t="s">
        <v>61</v>
      </c>
      <c r="Q54" s="19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19">
        <v>1</v>
      </c>
      <c r="AA54" s="19" t="s">
        <v>61</v>
      </c>
      <c r="AB54" s="19" t="s">
        <v>61</v>
      </c>
      <c r="AC54" s="19" t="s">
        <v>61</v>
      </c>
      <c r="AD54" s="19" t="s">
        <v>61</v>
      </c>
      <c r="AE54" s="19" t="s">
        <v>61</v>
      </c>
      <c r="AF54" s="19" t="s">
        <v>61</v>
      </c>
      <c r="AG54">
        <v>15</v>
      </c>
      <c r="AH54">
        <v>3</v>
      </c>
      <c r="AI54">
        <v>2</v>
      </c>
      <c r="AJ54">
        <v>1</v>
      </c>
      <c r="AK54" s="22" t="s">
        <v>61</v>
      </c>
      <c r="AL54" s="22">
        <v>1</v>
      </c>
      <c r="AM54" s="22">
        <v>1</v>
      </c>
      <c r="AN54" s="22" t="s">
        <v>61</v>
      </c>
      <c r="AO54" s="22" t="s">
        <v>61</v>
      </c>
      <c r="AP54" s="22" t="s">
        <v>61</v>
      </c>
      <c r="AQ54">
        <v>2</v>
      </c>
      <c r="AR54">
        <v>2</v>
      </c>
      <c r="AS54" s="22">
        <v>1</v>
      </c>
      <c r="AT54" s="22">
        <v>1</v>
      </c>
      <c r="AU54" s="22">
        <v>1</v>
      </c>
      <c r="AV54" s="22">
        <v>1</v>
      </c>
      <c r="AW54" s="22" t="s">
        <v>61</v>
      </c>
      <c r="AX54" s="22" t="s">
        <v>61</v>
      </c>
      <c r="AY54" s="22" t="s">
        <v>61</v>
      </c>
      <c r="AZ54" s="22" t="s">
        <v>61</v>
      </c>
      <c r="BA54">
        <v>4</v>
      </c>
      <c r="BB54">
        <v>1</v>
      </c>
      <c r="BC54">
        <v>4633</v>
      </c>
      <c r="BD54">
        <v>0</v>
      </c>
      <c r="BE54" t="s">
        <v>61</v>
      </c>
    </row>
    <row r="55" spans="1:57" x14ac:dyDescent="0.25">
      <c r="A55" s="1">
        <v>43481</v>
      </c>
      <c r="B55">
        <v>54</v>
      </c>
      <c r="C55" s="2" t="s">
        <v>63</v>
      </c>
      <c r="D55" s="2">
        <v>5385046165</v>
      </c>
      <c r="E55" s="2">
        <v>2</v>
      </c>
      <c r="F55" s="2">
        <v>1</v>
      </c>
      <c r="G55" s="19" t="s">
        <v>61</v>
      </c>
      <c r="H55" s="19" t="s">
        <v>61</v>
      </c>
      <c r="I55" s="19" t="s">
        <v>61</v>
      </c>
      <c r="J55" s="19">
        <v>1</v>
      </c>
      <c r="K55" s="19" t="s">
        <v>61</v>
      </c>
      <c r="L55" s="2">
        <v>1</v>
      </c>
      <c r="M55" s="2">
        <v>1</v>
      </c>
      <c r="N55" s="2">
        <v>1</v>
      </c>
      <c r="O55" s="19" t="s">
        <v>61</v>
      </c>
      <c r="P55" s="19" t="s">
        <v>61</v>
      </c>
      <c r="Q55" s="19">
        <v>1</v>
      </c>
      <c r="R55" s="2">
        <v>1</v>
      </c>
      <c r="S55" s="2">
        <v>1</v>
      </c>
      <c r="T55" s="2">
        <v>1</v>
      </c>
      <c r="U55" s="2" t="s">
        <v>61</v>
      </c>
      <c r="V55" s="2">
        <v>1</v>
      </c>
      <c r="W55" s="2">
        <v>1</v>
      </c>
      <c r="X55" s="2">
        <v>1</v>
      </c>
      <c r="Y55" s="2">
        <v>1</v>
      </c>
      <c r="Z55" s="19" t="s">
        <v>61</v>
      </c>
      <c r="AA55" s="19" t="s">
        <v>61</v>
      </c>
      <c r="AB55" s="19" t="s">
        <v>61</v>
      </c>
      <c r="AC55" s="19" t="s">
        <v>61</v>
      </c>
      <c r="AD55" s="19" t="s">
        <v>61</v>
      </c>
      <c r="AE55" s="19" t="s">
        <v>61</v>
      </c>
      <c r="AF55" s="19" t="s">
        <v>61</v>
      </c>
      <c r="AG55">
        <v>20</v>
      </c>
      <c r="AH55">
        <v>3</v>
      </c>
      <c r="AI55">
        <v>2</v>
      </c>
      <c r="AJ55">
        <v>1</v>
      </c>
      <c r="AK55" s="22" t="s">
        <v>61</v>
      </c>
      <c r="AL55" s="22">
        <v>1</v>
      </c>
      <c r="AM55" s="22" t="s">
        <v>61</v>
      </c>
      <c r="AN55" s="22" t="s">
        <v>61</v>
      </c>
      <c r="AO55" s="22">
        <v>1</v>
      </c>
      <c r="AP55" s="22" t="s">
        <v>61</v>
      </c>
      <c r="AQ55">
        <v>2</v>
      </c>
      <c r="AR55">
        <v>4</v>
      </c>
      <c r="AS55" s="22">
        <v>1</v>
      </c>
      <c r="AT55" s="22">
        <v>1</v>
      </c>
      <c r="AU55" s="22">
        <v>1</v>
      </c>
      <c r="AV55" s="22">
        <v>1</v>
      </c>
      <c r="AW55" s="22">
        <v>1</v>
      </c>
      <c r="AX55" s="22" t="s">
        <v>61</v>
      </c>
      <c r="AY55" s="22" t="s">
        <v>61</v>
      </c>
      <c r="AZ55" s="22" t="s">
        <v>61</v>
      </c>
      <c r="BA55">
        <v>4</v>
      </c>
      <c r="BB55" t="s">
        <v>61</v>
      </c>
      <c r="BC55" t="s">
        <v>61</v>
      </c>
      <c r="BD55">
        <v>0</v>
      </c>
      <c r="BE55" t="s">
        <v>61</v>
      </c>
    </row>
    <row r="56" spans="1:57" x14ac:dyDescent="0.25">
      <c r="A56" s="1">
        <v>43481</v>
      </c>
      <c r="B56">
        <v>55</v>
      </c>
      <c r="C56" s="2" t="s">
        <v>63</v>
      </c>
      <c r="D56" s="2">
        <v>5385046165</v>
      </c>
      <c r="E56" s="2">
        <v>2</v>
      </c>
      <c r="F56" s="2">
        <v>2</v>
      </c>
      <c r="G56" s="19">
        <v>1</v>
      </c>
      <c r="H56" s="19" t="s">
        <v>61</v>
      </c>
      <c r="I56" s="19" t="s">
        <v>61</v>
      </c>
      <c r="J56" s="19">
        <v>1</v>
      </c>
      <c r="K56" s="19" t="s">
        <v>61</v>
      </c>
      <c r="L56" s="2">
        <v>6</v>
      </c>
      <c r="M56" s="2">
        <v>3</v>
      </c>
      <c r="N56" s="2">
        <v>1</v>
      </c>
      <c r="O56" s="19" t="s">
        <v>61</v>
      </c>
      <c r="P56" s="19" t="s">
        <v>61</v>
      </c>
      <c r="Q56" s="19">
        <v>1</v>
      </c>
      <c r="R56" s="2">
        <v>1</v>
      </c>
      <c r="S56" s="2">
        <v>1</v>
      </c>
      <c r="T56" s="2">
        <v>1</v>
      </c>
      <c r="U56" s="2" t="s">
        <v>61</v>
      </c>
      <c r="V56" s="2">
        <v>1</v>
      </c>
      <c r="W56" s="2">
        <v>1</v>
      </c>
      <c r="X56" s="2">
        <v>1</v>
      </c>
      <c r="Y56" s="2">
        <v>1</v>
      </c>
      <c r="Z56" s="19" t="s">
        <v>61</v>
      </c>
      <c r="AA56" s="19" t="s">
        <v>61</v>
      </c>
      <c r="AB56" s="19" t="s">
        <v>61</v>
      </c>
      <c r="AC56" s="19" t="s">
        <v>61</v>
      </c>
      <c r="AD56" s="19" t="s">
        <v>61</v>
      </c>
      <c r="AE56" s="19" t="s">
        <v>61</v>
      </c>
      <c r="AF56" s="19" t="s">
        <v>61</v>
      </c>
      <c r="AG56">
        <v>40</v>
      </c>
      <c r="AH56">
        <v>3</v>
      </c>
      <c r="AI56">
        <v>2</v>
      </c>
      <c r="AJ56">
        <v>3</v>
      </c>
      <c r="AK56" s="22">
        <v>1</v>
      </c>
      <c r="AL56" s="22">
        <v>1</v>
      </c>
      <c r="AM56" s="22" t="s">
        <v>61</v>
      </c>
      <c r="AN56" s="22" t="s">
        <v>61</v>
      </c>
      <c r="AO56" s="22">
        <v>1</v>
      </c>
      <c r="AP56" s="22" t="s">
        <v>61</v>
      </c>
      <c r="AQ56">
        <v>2</v>
      </c>
      <c r="AR56">
        <v>4</v>
      </c>
      <c r="AS56" s="22">
        <v>1</v>
      </c>
      <c r="AT56" s="22">
        <v>1</v>
      </c>
      <c r="AU56" s="22">
        <v>1</v>
      </c>
      <c r="AV56" s="22">
        <v>1</v>
      </c>
      <c r="AW56" s="22">
        <v>1</v>
      </c>
      <c r="AX56" s="22" t="s">
        <v>61</v>
      </c>
      <c r="AY56" s="22" t="s">
        <v>61</v>
      </c>
      <c r="AZ56" s="22" t="s">
        <v>61</v>
      </c>
      <c r="BA56">
        <v>4</v>
      </c>
      <c r="BB56" t="s">
        <v>61</v>
      </c>
      <c r="BC56" t="s">
        <v>61</v>
      </c>
      <c r="BD56">
        <v>0</v>
      </c>
      <c r="BE56" t="s">
        <v>61</v>
      </c>
    </row>
    <row r="57" spans="1:57" x14ac:dyDescent="0.25">
      <c r="A57" s="1">
        <v>43481</v>
      </c>
      <c r="B57">
        <v>56</v>
      </c>
      <c r="C57" s="2" t="s">
        <v>63</v>
      </c>
      <c r="D57" s="2">
        <v>5385046165</v>
      </c>
      <c r="E57" s="2">
        <v>1</v>
      </c>
      <c r="F57" s="2">
        <v>1</v>
      </c>
      <c r="G57" s="19" t="s">
        <v>61</v>
      </c>
      <c r="H57" s="19" t="s">
        <v>61</v>
      </c>
      <c r="I57" s="19" t="s">
        <v>61</v>
      </c>
      <c r="J57" s="19">
        <v>1</v>
      </c>
      <c r="K57" s="19" t="s">
        <v>61</v>
      </c>
      <c r="L57" s="2">
        <v>2</v>
      </c>
      <c r="M57" s="2">
        <v>2</v>
      </c>
      <c r="N57" s="2">
        <v>2</v>
      </c>
      <c r="O57" s="19" t="s">
        <v>61</v>
      </c>
      <c r="P57" s="19" t="s">
        <v>61</v>
      </c>
      <c r="Q57" s="19">
        <v>1</v>
      </c>
      <c r="R57" s="2" t="s">
        <v>61</v>
      </c>
      <c r="S57" s="2" t="s">
        <v>61</v>
      </c>
      <c r="T57" s="2">
        <v>1</v>
      </c>
      <c r="U57" s="2" t="s">
        <v>61</v>
      </c>
      <c r="V57" s="2">
        <v>1</v>
      </c>
      <c r="W57" s="2">
        <v>1</v>
      </c>
      <c r="X57" s="2">
        <v>1</v>
      </c>
      <c r="Y57" s="2">
        <v>1</v>
      </c>
      <c r="Z57" s="19" t="s">
        <v>61</v>
      </c>
      <c r="AA57" s="19" t="s">
        <v>61</v>
      </c>
      <c r="AB57" s="19" t="s">
        <v>61</v>
      </c>
      <c r="AC57" s="19" t="s">
        <v>61</v>
      </c>
      <c r="AD57" s="19" t="s">
        <v>61</v>
      </c>
      <c r="AE57" s="19" t="s">
        <v>61</v>
      </c>
      <c r="AF57" s="19" t="s">
        <v>61</v>
      </c>
      <c r="AG57">
        <v>12</v>
      </c>
      <c r="AH57">
        <v>3</v>
      </c>
      <c r="AI57">
        <v>1</v>
      </c>
      <c r="AJ57">
        <v>1</v>
      </c>
      <c r="AK57" s="22" t="s">
        <v>61</v>
      </c>
      <c r="AL57" s="22">
        <v>1</v>
      </c>
      <c r="AM57" s="22">
        <v>1</v>
      </c>
      <c r="AN57" s="22" t="s">
        <v>61</v>
      </c>
      <c r="AO57" s="22">
        <v>1</v>
      </c>
      <c r="AP57" s="22">
        <v>1</v>
      </c>
      <c r="AQ57">
        <v>3</v>
      </c>
      <c r="AR57">
        <v>2</v>
      </c>
      <c r="AS57" s="22">
        <v>1</v>
      </c>
      <c r="AT57" s="22">
        <v>1</v>
      </c>
      <c r="AU57" s="22">
        <v>1</v>
      </c>
      <c r="AV57" s="22">
        <v>1</v>
      </c>
      <c r="AW57" s="22">
        <v>1</v>
      </c>
      <c r="AX57" s="22" t="s">
        <v>61</v>
      </c>
      <c r="AY57" s="22" t="s">
        <v>61</v>
      </c>
      <c r="AZ57" s="22" t="s">
        <v>61</v>
      </c>
      <c r="BA57">
        <v>4</v>
      </c>
      <c r="BB57" t="s">
        <v>61</v>
      </c>
      <c r="BC57" t="s">
        <v>61</v>
      </c>
      <c r="BD57">
        <v>0</v>
      </c>
      <c r="BE57" t="s">
        <v>61</v>
      </c>
    </row>
    <row r="58" spans="1:57" x14ac:dyDescent="0.25">
      <c r="A58" s="1">
        <v>43482</v>
      </c>
      <c r="B58">
        <v>57</v>
      </c>
      <c r="C58" s="2" t="s">
        <v>4</v>
      </c>
      <c r="D58" s="2">
        <v>5383008162</v>
      </c>
      <c r="E58" s="2">
        <v>1</v>
      </c>
      <c r="F58" s="2">
        <v>3</v>
      </c>
      <c r="G58" s="19" t="s">
        <v>61</v>
      </c>
      <c r="H58" s="19">
        <v>1</v>
      </c>
      <c r="I58" s="19">
        <v>1</v>
      </c>
      <c r="J58" s="19" t="s">
        <v>61</v>
      </c>
      <c r="K58" s="19" t="s">
        <v>61</v>
      </c>
      <c r="L58" s="2">
        <v>3</v>
      </c>
      <c r="M58" s="2">
        <v>2</v>
      </c>
      <c r="N58" s="2">
        <v>4</v>
      </c>
      <c r="O58" s="19">
        <v>1</v>
      </c>
      <c r="P58" s="19" t="s">
        <v>61</v>
      </c>
      <c r="Q58" s="19" t="s">
        <v>61</v>
      </c>
      <c r="R58" s="2">
        <v>1</v>
      </c>
      <c r="S58" s="2">
        <v>1</v>
      </c>
      <c r="T58" s="2">
        <v>1</v>
      </c>
      <c r="U58" s="2">
        <v>3</v>
      </c>
      <c r="V58" s="2">
        <v>1</v>
      </c>
      <c r="W58" s="2">
        <v>1</v>
      </c>
      <c r="X58" s="2">
        <v>2</v>
      </c>
      <c r="Y58" s="2">
        <v>1</v>
      </c>
      <c r="Z58" s="19">
        <v>1</v>
      </c>
      <c r="AA58" s="19">
        <v>1</v>
      </c>
      <c r="AB58" s="19" t="s">
        <v>61</v>
      </c>
      <c r="AC58" s="19">
        <v>1</v>
      </c>
      <c r="AD58" s="19">
        <v>1</v>
      </c>
      <c r="AE58" s="19">
        <v>1</v>
      </c>
      <c r="AF58" s="19" t="s">
        <v>61</v>
      </c>
      <c r="AG58" t="s">
        <v>61</v>
      </c>
      <c r="AH58" t="s">
        <v>61</v>
      </c>
      <c r="AI58" s="2" t="s">
        <v>61</v>
      </c>
      <c r="AJ58" s="2" t="s">
        <v>61</v>
      </c>
      <c r="AK58" s="19" t="s">
        <v>61</v>
      </c>
      <c r="AL58" s="19" t="s">
        <v>61</v>
      </c>
      <c r="AM58" s="19" t="s">
        <v>61</v>
      </c>
      <c r="AN58" s="19" t="s">
        <v>61</v>
      </c>
      <c r="AO58" s="19" t="s">
        <v>61</v>
      </c>
      <c r="AP58" s="19" t="s">
        <v>61</v>
      </c>
      <c r="AQ58" s="2" t="s">
        <v>61</v>
      </c>
      <c r="AR58">
        <v>2</v>
      </c>
      <c r="AS58" s="19" t="s">
        <v>61</v>
      </c>
      <c r="AT58" s="19" t="s">
        <v>61</v>
      </c>
      <c r="AU58" s="19" t="s">
        <v>61</v>
      </c>
      <c r="AV58" s="19" t="s">
        <v>61</v>
      </c>
      <c r="AW58" s="19" t="s">
        <v>61</v>
      </c>
      <c r="AX58" s="19" t="s">
        <v>61</v>
      </c>
      <c r="AY58" s="19" t="s">
        <v>61</v>
      </c>
      <c r="AZ58" s="19" t="s">
        <v>61</v>
      </c>
      <c r="BA58" s="2" t="s">
        <v>61</v>
      </c>
      <c r="BB58">
        <v>1</v>
      </c>
      <c r="BC58">
        <v>5600</v>
      </c>
      <c r="BD58">
        <v>0</v>
      </c>
      <c r="BE58" t="s">
        <v>61</v>
      </c>
    </row>
    <row r="59" spans="1:57" x14ac:dyDescent="0.25">
      <c r="A59" s="1">
        <v>43482</v>
      </c>
      <c r="B59">
        <v>58</v>
      </c>
      <c r="C59" s="2" t="s">
        <v>4</v>
      </c>
      <c r="D59" s="2">
        <v>5383008162</v>
      </c>
      <c r="E59" s="2">
        <v>2</v>
      </c>
      <c r="F59" s="2">
        <v>1</v>
      </c>
      <c r="G59" s="19" t="s">
        <v>61</v>
      </c>
      <c r="H59" s="19" t="s">
        <v>61</v>
      </c>
      <c r="I59" s="19" t="s">
        <v>61</v>
      </c>
      <c r="J59" s="19">
        <v>1</v>
      </c>
      <c r="K59" s="19" t="s">
        <v>61</v>
      </c>
      <c r="L59" s="2">
        <v>3</v>
      </c>
      <c r="M59" s="2">
        <v>2</v>
      </c>
      <c r="N59" s="2">
        <v>1</v>
      </c>
      <c r="O59" s="19" t="s">
        <v>61</v>
      </c>
      <c r="P59" s="19" t="s">
        <v>61</v>
      </c>
      <c r="Q59" s="19" t="s">
        <v>61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19" t="s">
        <v>61</v>
      </c>
      <c r="AA59" s="19" t="s">
        <v>61</v>
      </c>
      <c r="AB59" s="19" t="s">
        <v>61</v>
      </c>
      <c r="AC59" s="19" t="s">
        <v>61</v>
      </c>
      <c r="AD59" s="19" t="s">
        <v>61</v>
      </c>
      <c r="AE59" s="19" t="s">
        <v>61</v>
      </c>
      <c r="AF59" s="19" t="s">
        <v>61</v>
      </c>
      <c r="AG59">
        <v>25</v>
      </c>
      <c r="AH59">
        <v>3</v>
      </c>
      <c r="AI59">
        <v>2</v>
      </c>
      <c r="AJ59">
        <v>1</v>
      </c>
      <c r="AK59" s="22" t="s">
        <v>61</v>
      </c>
      <c r="AL59" s="22">
        <v>1</v>
      </c>
      <c r="AM59" s="22" t="s">
        <v>61</v>
      </c>
      <c r="AN59" s="22">
        <v>1</v>
      </c>
      <c r="AO59" s="22" t="s">
        <v>61</v>
      </c>
      <c r="AP59" s="22">
        <v>1</v>
      </c>
      <c r="AQ59">
        <v>3</v>
      </c>
      <c r="AR59">
        <v>4</v>
      </c>
      <c r="AS59" s="22">
        <v>1</v>
      </c>
      <c r="AT59" s="22">
        <v>1</v>
      </c>
      <c r="AU59" s="22" t="s">
        <v>61</v>
      </c>
      <c r="AV59" s="22" t="s">
        <v>61</v>
      </c>
      <c r="AW59" s="22" t="s">
        <v>61</v>
      </c>
      <c r="AX59" s="22" t="s">
        <v>61</v>
      </c>
      <c r="AY59" s="22" t="s">
        <v>61</v>
      </c>
      <c r="AZ59" s="22" t="s">
        <v>61</v>
      </c>
      <c r="BA59">
        <v>4</v>
      </c>
      <c r="BB59">
        <v>1</v>
      </c>
      <c r="BC59">
        <v>5620</v>
      </c>
      <c r="BD59">
        <v>0</v>
      </c>
      <c r="BE59" t="s">
        <v>61</v>
      </c>
    </row>
    <row r="60" spans="1:57" x14ac:dyDescent="0.25">
      <c r="A60" s="1">
        <v>43482</v>
      </c>
      <c r="B60">
        <v>59</v>
      </c>
      <c r="C60" s="2" t="s">
        <v>4</v>
      </c>
      <c r="D60" s="2">
        <v>5383008162</v>
      </c>
      <c r="E60" s="2">
        <v>1</v>
      </c>
      <c r="F60" s="2">
        <v>2</v>
      </c>
      <c r="G60" s="19">
        <v>1</v>
      </c>
      <c r="H60" s="19" t="s">
        <v>61</v>
      </c>
      <c r="I60" s="19" t="s">
        <v>61</v>
      </c>
      <c r="J60" s="19">
        <v>1</v>
      </c>
      <c r="K60" s="19" t="s">
        <v>61</v>
      </c>
      <c r="L60" s="2">
        <v>5</v>
      </c>
      <c r="M60" s="2">
        <v>2</v>
      </c>
      <c r="N60" s="2">
        <v>3</v>
      </c>
      <c r="O60" s="19">
        <v>1</v>
      </c>
      <c r="P60" s="19" t="s">
        <v>61</v>
      </c>
      <c r="Q60" s="19" t="s">
        <v>61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19">
        <v>1</v>
      </c>
      <c r="AA60" s="19" t="s">
        <v>61</v>
      </c>
      <c r="AB60" s="19" t="s">
        <v>61</v>
      </c>
      <c r="AC60" s="19" t="s">
        <v>61</v>
      </c>
      <c r="AD60" s="19" t="s">
        <v>61</v>
      </c>
      <c r="AE60" s="19" t="s">
        <v>61</v>
      </c>
      <c r="AF60" s="19" t="s">
        <v>61</v>
      </c>
      <c r="AG60">
        <v>10</v>
      </c>
      <c r="AH60">
        <v>3</v>
      </c>
      <c r="AI60">
        <v>2</v>
      </c>
      <c r="AJ60">
        <v>1</v>
      </c>
      <c r="AK60" s="22">
        <v>1</v>
      </c>
      <c r="AL60" s="22">
        <v>1</v>
      </c>
      <c r="AM60" s="22">
        <v>1</v>
      </c>
      <c r="AN60" s="22">
        <v>1</v>
      </c>
      <c r="AO60" s="22">
        <v>1</v>
      </c>
      <c r="AP60" s="22">
        <v>1</v>
      </c>
      <c r="AQ60">
        <v>2</v>
      </c>
      <c r="AR60">
        <v>2</v>
      </c>
      <c r="AS60" s="22" t="s">
        <v>61</v>
      </c>
      <c r="AT60" s="22">
        <v>1</v>
      </c>
      <c r="AU60" s="22">
        <v>1</v>
      </c>
      <c r="AV60" s="22">
        <v>1</v>
      </c>
      <c r="AW60" s="22" t="s">
        <v>61</v>
      </c>
      <c r="AX60" s="22" t="s">
        <v>61</v>
      </c>
      <c r="AY60" s="22" t="s">
        <v>61</v>
      </c>
      <c r="AZ60" s="22" t="s">
        <v>61</v>
      </c>
      <c r="BA60">
        <v>4</v>
      </c>
      <c r="BB60">
        <v>1</v>
      </c>
      <c r="BC60">
        <v>6687</v>
      </c>
      <c r="BD60">
        <v>0</v>
      </c>
      <c r="BE60" t="s">
        <v>61</v>
      </c>
    </row>
    <row r="61" spans="1:57" x14ac:dyDescent="0.25">
      <c r="A61" s="1">
        <v>43482</v>
      </c>
      <c r="B61">
        <v>60</v>
      </c>
      <c r="C61" s="2" t="s">
        <v>63</v>
      </c>
      <c r="D61" s="2">
        <v>5383008162</v>
      </c>
      <c r="E61" s="2">
        <v>2</v>
      </c>
      <c r="F61" s="2">
        <v>2</v>
      </c>
      <c r="G61" s="19" t="s">
        <v>61</v>
      </c>
      <c r="H61" s="19" t="s">
        <v>61</v>
      </c>
      <c r="I61" s="19" t="s">
        <v>61</v>
      </c>
      <c r="J61" s="19">
        <v>1</v>
      </c>
      <c r="K61" s="19" t="s">
        <v>61</v>
      </c>
      <c r="L61" s="2">
        <v>3</v>
      </c>
      <c r="M61" s="2">
        <v>2</v>
      </c>
      <c r="N61" s="2">
        <v>2</v>
      </c>
      <c r="O61" s="19" t="s">
        <v>61</v>
      </c>
      <c r="P61" s="19" t="s">
        <v>61</v>
      </c>
      <c r="Q61" s="19">
        <v>1</v>
      </c>
      <c r="R61" s="2">
        <v>1</v>
      </c>
      <c r="S61" s="2">
        <v>1</v>
      </c>
      <c r="T61" s="2">
        <v>1</v>
      </c>
      <c r="U61" s="2" t="s">
        <v>61</v>
      </c>
      <c r="V61" s="2">
        <v>1</v>
      </c>
      <c r="W61" s="2">
        <v>1</v>
      </c>
      <c r="X61" s="2">
        <v>1</v>
      </c>
      <c r="Y61" s="2">
        <v>1</v>
      </c>
      <c r="Z61" s="19" t="s">
        <v>61</v>
      </c>
      <c r="AA61" s="19" t="s">
        <v>61</v>
      </c>
      <c r="AB61" s="19" t="s">
        <v>61</v>
      </c>
      <c r="AC61" s="19" t="s">
        <v>61</v>
      </c>
      <c r="AD61" s="19" t="s">
        <v>61</v>
      </c>
      <c r="AE61" s="19" t="s">
        <v>61</v>
      </c>
      <c r="AF61" s="19" t="s">
        <v>61</v>
      </c>
      <c r="AG61">
        <v>40</v>
      </c>
      <c r="AH61">
        <v>3</v>
      </c>
      <c r="AI61">
        <v>2</v>
      </c>
      <c r="AJ61">
        <v>1</v>
      </c>
      <c r="AK61" s="22" t="s">
        <v>61</v>
      </c>
      <c r="AL61" s="22">
        <v>1</v>
      </c>
      <c r="AM61" s="22">
        <v>1</v>
      </c>
      <c r="AN61" s="22" t="s">
        <v>61</v>
      </c>
      <c r="AO61" s="22" t="s">
        <v>61</v>
      </c>
      <c r="AP61" s="22" t="s">
        <v>61</v>
      </c>
      <c r="AQ61">
        <v>2</v>
      </c>
      <c r="AR61">
        <v>4</v>
      </c>
      <c r="AS61" s="22">
        <v>1</v>
      </c>
      <c r="AT61" s="22">
        <v>1</v>
      </c>
      <c r="AU61" s="22">
        <v>1</v>
      </c>
      <c r="AV61" s="22">
        <v>1</v>
      </c>
      <c r="AW61" s="22" t="s">
        <v>61</v>
      </c>
      <c r="AX61" s="22" t="s">
        <v>61</v>
      </c>
      <c r="AY61" s="22" t="s">
        <v>61</v>
      </c>
      <c r="AZ61" s="22" t="s">
        <v>61</v>
      </c>
      <c r="BA61">
        <v>4</v>
      </c>
      <c r="BB61">
        <v>1</v>
      </c>
      <c r="BC61">
        <v>4760</v>
      </c>
      <c r="BD61">
        <v>1</v>
      </c>
      <c r="BE61" t="s">
        <v>61</v>
      </c>
    </row>
    <row r="62" spans="1:57" x14ac:dyDescent="0.25">
      <c r="A62" s="1">
        <v>43482</v>
      </c>
      <c r="B62">
        <v>61</v>
      </c>
      <c r="C62" s="2" t="s">
        <v>63</v>
      </c>
      <c r="D62" s="2">
        <v>5383008162</v>
      </c>
      <c r="E62" s="2">
        <v>2</v>
      </c>
      <c r="F62" s="2">
        <v>1</v>
      </c>
      <c r="G62" s="19" t="s">
        <v>61</v>
      </c>
      <c r="H62" s="19" t="s">
        <v>61</v>
      </c>
      <c r="I62" s="19" t="s">
        <v>61</v>
      </c>
      <c r="J62" s="19">
        <v>1</v>
      </c>
      <c r="K62" s="19" t="s">
        <v>61</v>
      </c>
      <c r="L62" s="2">
        <v>2</v>
      </c>
      <c r="M62" s="2">
        <v>1</v>
      </c>
      <c r="N62" s="2">
        <v>1</v>
      </c>
      <c r="O62" s="19" t="s">
        <v>61</v>
      </c>
      <c r="P62" s="19" t="s">
        <v>61</v>
      </c>
      <c r="Q62" s="19">
        <v>1</v>
      </c>
      <c r="R62" s="2">
        <v>1</v>
      </c>
      <c r="S62" s="2">
        <v>1</v>
      </c>
      <c r="T62" s="2">
        <v>1</v>
      </c>
      <c r="U62" s="2" t="s">
        <v>61</v>
      </c>
      <c r="V62" s="2">
        <v>1</v>
      </c>
      <c r="W62" s="2">
        <v>1</v>
      </c>
      <c r="X62" s="2">
        <v>1</v>
      </c>
      <c r="Y62" s="2">
        <v>1</v>
      </c>
      <c r="Z62" s="19" t="s">
        <v>61</v>
      </c>
      <c r="AA62" s="19" t="s">
        <v>61</v>
      </c>
      <c r="AB62" s="19" t="s">
        <v>61</v>
      </c>
      <c r="AC62" s="19" t="s">
        <v>61</v>
      </c>
      <c r="AD62" s="19" t="s">
        <v>61</v>
      </c>
      <c r="AE62" s="19" t="s">
        <v>61</v>
      </c>
      <c r="AF62" s="19" t="s">
        <v>61</v>
      </c>
      <c r="AG62">
        <v>40</v>
      </c>
      <c r="AH62">
        <v>3</v>
      </c>
      <c r="AI62">
        <v>2</v>
      </c>
      <c r="AJ62">
        <v>3</v>
      </c>
      <c r="AK62" s="22" t="s">
        <v>61</v>
      </c>
      <c r="AL62" s="22" t="s">
        <v>61</v>
      </c>
      <c r="AM62" s="22" t="s">
        <v>61</v>
      </c>
      <c r="AN62" s="22" t="s">
        <v>61</v>
      </c>
      <c r="AO62" s="22" t="s">
        <v>61</v>
      </c>
      <c r="AP62" s="22">
        <v>1</v>
      </c>
      <c r="AQ62">
        <v>5</v>
      </c>
      <c r="AR62" t="s">
        <v>61</v>
      </c>
      <c r="AS62" s="22">
        <v>1</v>
      </c>
      <c r="AT62" s="22">
        <v>1</v>
      </c>
      <c r="AU62" s="22">
        <v>1</v>
      </c>
      <c r="AV62" s="22">
        <v>1</v>
      </c>
      <c r="AW62" s="22" t="s">
        <v>61</v>
      </c>
      <c r="AX62" s="22" t="s">
        <v>61</v>
      </c>
      <c r="AY62" s="22" t="s">
        <v>61</v>
      </c>
      <c r="AZ62" s="22" t="s">
        <v>61</v>
      </c>
      <c r="BA62">
        <v>4</v>
      </c>
      <c r="BB62">
        <v>1</v>
      </c>
      <c r="BC62" t="s">
        <v>61</v>
      </c>
      <c r="BD62">
        <v>1</v>
      </c>
      <c r="BE62" t="s">
        <v>61</v>
      </c>
    </row>
    <row r="63" spans="1:57" x14ac:dyDescent="0.25">
      <c r="A63" s="1">
        <v>43482</v>
      </c>
      <c r="B63">
        <v>62</v>
      </c>
      <c r="C63" s="2" t="s">
        <v>63</v>
      </c>
      <c r="D63" s="2">
        <v>5383008162</v>
      </c>
      <c r="E63" s="2">
        <v>1</v>
      </c>
      <c r="F63" s="2">
        <v>1</v>
      </c>
      <c r="G63" s="19" t="s">
        <v>61</v>
      </c>
      <c r="H63" s="19">
        <v>1</v>
      </c>
      <c r="I63" s="19" t="s">
        <v>61</v>
      </c>
      <c r="J63" s="19" t="s">
        <v>61</v>
      </c>
      <c r="K63" s="19" t="s">
        <v>61</v>
      </c>
      <c r="L63" s="2">
        <v>1</v>
      </c>
      <c r="M63" s="2">
        <v>2</v>
      </c>
      <c r="N63" s="2">
        <v>2</v>
      </c>
      <c r="O63" s="19">
        <v>1</v>
      </c>
      <c r="P63" s="19" t="s">
        <v>61</v>
      </c>
      <c r="Q63" s="19" t="s">
        <v>61</v>
      </c>
      <c r="R63" s="2">
        <v>1</v>
      </c>
      <c r="S63" s="2">
        <v>1</v>
      </c>
      <c r="T63" s="2">
        <v>1</v>
      </c>
      <c r="U63" s="2" t="s">
        <v>61</v>
      </c>
      <c r="V63" s="2">
        <v>1</v>
      </c>
      <c r="W63" s="2">
        <v>1</v>
      </c>
      <c r="X63" s="2">
        <v>1</v>
      </c>
      <c r="Y63" s="2">
        <v>1</v>
      </c>
      <c r="Z63" s="19" t="s">
        <v>61</v>
      </c>
      <c r="AA63" s="19" t="s">
        <v>61</v>
      </c>
      <c r="AB63" s="19" t="s">
        <v>61</v>
      </c>
      <c r="AC63" s="19" t="s">
        <v>61</v>
      </c>
      <c r="AD63" s="19" t="s">
        <v>61</v>
      </c>
      <c r="AE63" s="19" t="s">
        <v>61</v>
      </c>
      <c r="AF63" s="19" t="s">
        <v>61</v>
      </c>
      <c r="AG63">
        <v>40</v>
      </c>
      <c r="AH63">
        <v>3</v>
      </c>
      <c r="AI63">
        <v>2</v>
      </c>
      <c r="AJ63">
        <v>2</v>
      </c>
      <c r="AK63" s="22" t="s">
        <v>61</v>
      </c>
      <c r="AL63" s="22">
        <v>1</v>
      </c>
      <c r="AM63" s="22" t="s">
        <v>61</v>
      </c>
      <c r="AN63" s="22" t="s">
        <v>61</v>
      </c>
      <c r="AO63" s="22">
        <v>1</v>
      </c>
      <c r="AP63" s="22" t="s">
        <v>61</v>
      </c>
      <c r="AQ63">
        <v>2</v>
      </c>
      <c r="AR63">
        <v>4</v>
      </c>
      <c r="AS63" s="22">
        <v>1</v>
      </c>
      <c r="AT63" s="22">
        <v>1</v>
      </c>
      <c r="AU63" s="22" t="s">
        <v>61</v>
      </c>
      <c r="AV63" s="22" t="s">
        <v>61</v>
      </c>
      <c r="AW63" s="22" t="s">
        <v>61</v>
      </c>
      <c r="AX63" s="22" t="s">
        <v>61</v>
      </c>
      <c r="AY63" s="22" t="s">
        <v>61</v>
      </c>
      <c r="AZ63" s="22" t="s">
        <v>61</v>
      </c>
      <c r="BA63">
        <v>4</v>
      </c>
      <c r="BB63">
        <v>1</v>
      </c>
      <c r="BC63">
        <v>4790</v>
      </c>
      <c r="BD63">
        <v>1</v>
      </c>
      <c r="BE63" t="s">
        <v>61</v>
      </c>
    </row>
    <row r="64" spans="1:57" x14ac:dyDescent="0.25">
      <c r="A64" s="1">
        <v>43482</v>
      </c>
      <c r="B64">
        <v>63</v>
      </c>
      <c r="C64" s="2" t="s">
        <v>63</v>
      </c>
      <c r="D64" s="2">
        <v>5383008162</v>
      </c>
      <c r="E64" s="2">
        <v>1</v>
      </c>
      <c r="F64" s="2">
        <v>1</v>
      </c>
      <c r="G64" s="19" t="s">
        <v>61</v>
      </c>
      <c r="H64" s="19" t="s">
        <v>61</v>
      </c>
      <c r="I64" s="19" t="s">
        <v>61</v>
      </c>
      <c r="J64" s="19">
        <v>1</v>
      </c>
      <c r="K64" s="19" t="s">
        <v>61</v>
      </c>
      <c r="L64" s="2">
        <v>1</v>
      </c>
      <c r="M64" s="2">
        <v>1</v>
      </c>
      <c r="N64" s="2">
        <v>2</v>
      </c>
      <c r="O64" s="19">
        <v>1</v>
      </c>
      <c r="P64" s="19" t="s">
        <v>61</v>
      </c>
      <c r="Q64" s="19" t="s">
        <v>61</v>
      </c>
      <c r="R64" s="2">
        <v>1</v>
      </c>
      <c r="S64" s="2">
        <v>1</v>
      </c>
      <c r="T64" s="2">
        <v>1</v>
      </c>
      <c r="U64" s="2" t="s">
        <v>61</v>
      </c>
      <c r="V64" s="2" t="s">
        <v>61</v>
      </c>
      <c r="W64" s="2">
        <v>1</v>
      </c>
      <c r="X64" s="2">
        <v>1</v>
      </c>
      <c r="Y64" s="2">
        <v>1</v>
      </c>
      <c r="Z64" s="19" t="s">
        <v>61</v>
      </c>
      <c r="AA64" s="19" t="s">
        <v>61</v>
      </c>
      <c r="AB64" s="19" t="s">
        <v>61</v>
      </c>
      <c r="AC64" s="19" t="s">
        <v>61</v>
      </c>
      <c r="AD64" s="19" t="s">
        <v>61</v>
      </c>
      <c r="AE64" s="19" t="s">
        <v>61</v>
      </c>
      <c r="AF64" s="19" t="s">
        <v>61</v>
      </c>
      <c r="AG64">
        <v>20</v>
      </c>
      <c r="AH64">
        <v>3</v>
      </c>
      <c r="AI64">
        <v>2</v>
      </c>
      <c r="AJ64">
        <v>1</v>
      </c>
      <c r="AK64" s="22" t="s">
        <v>61</v>
      </c>
      <c r="AL64" s="22">
        <v>1</v>
      </c>
      <c r="AM64" s="22" t="s">
        <v>61</v>
      </c>
      <c r="AN64" s="22" t="s">
        <v>61</v>
      </c>
      <c r="AO64" s="22" t="s">
        <v>61</v>
      </c>
      <c r="AP64" s="22" t="s">
        <v>61</v>
      </c>
      <c r="AQ64">
        <v>2</v>
      </c>
      <c r="AR64">
        <v>4</v>
      </c>
      <c r="AS64" s="22">
        <v>1</v>
      </c>
      <c r="AT64" s="22">
        <v>1</v>
      </c>
      <c r="AU64" s="22">
        <v>1</v>
      </c>
      <c r="AV64" s="22" t="s">
        <v>61</v>
      </c>
      <c r="AW64" s="22" t="s">
        <v>61</v>
      </c>
      <c r="AX64" s="22" t="s">
        <v>61</v>
      </c>
      <c r="AY64" s="22" t="s">
        <v>61</v>
      </c>
      <c r="AZ64" s="22" t="s">
        <v>61</v>
      </c>
      <c r="BA64">
        <v>4</v>
      </c>
      <c r="BB64" t="s">
        <v>61</v>
      </c>
      <c r="BC64" t="s">
        <v>61</v>
      </c>
      <c r="BD64">
        <v>0</v>
      </c>
      <c r="BE64" t="s">
        <v>61</v>
      </c>
    </row>
    <row r="65" spans="1:57" x14ac:dyDescent="0.25">
      <c r="A65" s="1">
        <v>43482</v>
      </c>
      <c r="B65">
        <v>64</v>
      </c>
      <c r="C65" s="2" t="s">
        <v>4</v>
      </c>
      <c r="D65" s="2">
        <v>5383008162</v>
      </c>
      <c r="E65" s="2">
        <v>1</v>
      </c>
      <c r="F65" s="2" t="s">
        <v>61</v>
      </c>
      <c r="G65" s="19" t="s">
        <v>61</v>
      </c>
      <c r="H65" s="19" t="s">
        <v>61</v>
      </c>
      <c r="I65" s="19" t="s">
        <v>61</v>
      </c>
      <c r="J65" s="19">
        <v>1</v>
      </c>
      <c r="K65" s="19" t="s">
        <v>61</v>
      </c>
      <c r="L65" s="2">
        <v>1</v>
      </c>
      <c r="M65" s="2">
        <v>1</v>
      </c>
      <c r="N65" s="2">
        <v>2</v>
      </c>
      <c r="O65" s="19">
        <v>1</v>
      </c>
      <c r="P65" s="19" t="s">
        <v>61</v>
      </c>
      <c r="Q65" s="19" t="s">
        <v>61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19" t="s">
        <v>61</v>
      </c>
      <c r="AA65" s="19" t="s">
        <v>61</v>
      </c>
      <c r="AB65" s="19" t="s">
        <v>61</v>
      </c>
      <c r="AC65" s="19" t="s">
        <v>61</v>
      </c>
      <c r="AD65" s="19" t="s">
        <v>61</v>
      </c>
      <c r="AE65" s="19" t="s">
        <v>61</v>
      </c>
      <c r="AF65" s="19" t="s">
        <v>61</v>
      </c>
      <c r="AG65">
        <v>25</v>
      </c>
      <c r="AH65">
        <v>3</v>
      </c>
      <c r="AI65">
        <v>2</v>
      </c>
      <c r="AJ65">
        <v>3</v>
      </c>
      <c r="AK65" s="22" t="s">
        <v>61</v>
      </c>
      <c r="AL65" s="22" t="s">
        <v>61</v>
      </c>
      <c r="AM65" s="22">
        <v>1</v>
      </c>
      <c r="AN65" s="22" t="s">
        <v>61</v>
      </c>
      <c r="AO65" s="22">
        <v>1</v>
      </c>
      <c r="AP65" s="22" t="s">
        <v>61</v>
      </c>
      <c r="AQ65">
        <v>2</v>
      </c>
      <c r="AR65">
        <v>4</v>
      </c>
      <c r="AS65" s="22">
        <v>1</v>
      </c>
      <c r="AT65" s="22">
        <v>1</v>
      </c>
      <c r="AU65" s="22">
        <v>1</v>
      </c>
      <c r="AV65" s="22">
        <v>1</v>
      </c>
      <c r="AW65" s="22">
        <v>1</v>
      </c>
      <c r="AX65" s="22" t="s">
        <v>61</v>
      </c>
      <c r="AY65" s="22">
        <v>1</v>
      </c>
      <c r="AZ65" s="22" t="s">
        <v>61</v>
      </c>
      <c r="BA65">
        <v>4</v>
      </c>
      <c r="BB65">
        <v>1</v>
      </c>
      <c r="BC65">
        <v>4960</v>
      </c>
      <c r="BD65">
        <v>0</v>
      </c>
      <c r="BE65" t="s">
        <v>61</v>
      </c>
    </row>
    <row r="66" spans="1:57" x14ac:dyDescent="0.25">
      <c r="A66" s="1">
        <v>43482</v>
      </c>
      <c r="B66">
        <v>65</v>
      </c>
      <c r="C66" s="2" t="s">
        <v>63</v>
      </c>
      <c r="D66" s="2">
        <v>5383008162</v>
      </c>
      <c r="E66" s="2">
        <v>1</v>
      </c>
      <c r="F66" s="2">
        <v>1</v>
      </c>
      <c r="G66" s="19" t="s">
        <v>61</v>
      </c>
      <c r="H66" s="19" t="s">
        <v>61</v>
      </c>
      <c r="I66" s="19" t="s">
        <v>61</v>
      </c>
      <c r="J66" s="19">
        <v>1</v>
      </c>
      <c r="K66" s="19" t="s">
        <v>61</v>
      </c>
      <c r="L66" s="2">
        <v>1</v>
      </c>
      <c r="M66" s="2">
        <v>1</v>
      </c>
      <c r="N66" s="2">
        <v>1</v>
      </c>
      <c r="O66" s="19" t="s">
        <v>61</v>
      </c>
      <c r="P66" s="19" t="s">
        <v>61</v>
      </c>
      <c r="Q66" s="19">
        <v>1</v>
      </c>
      <c r="R66" s="2">
        <v>1</v>
      </c>
      <c r="S66" s="2">
        <v>1</v>
      </c>
      <c r="T66" s="2">
        <v>1</v>
      </c>
      <c r="U66" s="2" t="s">
        <v>61</v>
      </c>
      <c r="V66" s="2">
        <v>1</v>
      </c>
      <c r="W66" s="2">
        <v>1</v>
      </c>
      <c r="X66" s="2">
        <v>1</v>
      </c>
      <c r="Y66" s="2">
        <v>1</v>
      </c>
      <c r="Z66" s="19" t="s">
        <v>61</v>
      </c>
      <c r="AA66" s="19" t="s">
        <v>61</v>
      </c>
      <c r="AB66" s="19" t="s">
        <v>61</v>
      </c>
      <c r="AC66" s="19" t="s">
        <v>61</v>
      </c>
      <c r="AD66" s="19" t="s">
        <v>61</v>
      </c>
      <c r="AE66" s="19" t="s">
        <v>61</v>
      </c>
      <c r="AF66" s="19" t="s">
        <v>61</v>
      </c>
      <c r="AG66" s="2" t="s">
        <v>61</v>
      </c>
      <c r="AH66">
        <v>3</v>
      </c>
      <c r="AI66">
        <v>2</v>
      </c>
      <c r="AJ66">
        <v>3</v>
      </c>
      <c r="AK66" s="22">
        <v>1</v>
      </c>
      <c r="AL66" s="22" t="s">
        <v>61</v>
      </c>
      <c r="AM66" s="22" t="s">
        <v>61</v>
      </c>
      <c r="AN66" s="22" t="s">
        <v>61</v>
      </c>
      <c r="AO66" s="22" t="s">
        <v>61</v>
      </c>
      <c r="AP66" s="22" t="s">
        <v>61</v>
      </c>
      <c r="AQ66">
        <v>2</v>
      </c>
      <c r="AR66">
        <v>4</v>
      </c>
      <c r="AS66" s="22">
        <v>1</v>
      </c>
      <c r="AT66" s="22">
        <v>1</v>
      </c>
      <c r="AU66" s="22" t="s">
        <v>61</v>
      </c>
      <c r="AV66" s="22" t="s">
        <v>61</v>
      </c>
      <c r="AW66" s="22" t="s">
        <v>61</v>
      </c>
      <c r="AX66" s="22" t="s">
        <v>61</v>
      </c>
      <c r="AY66" s="22" t="s">
        <v>61</v>
      </c>
      <c r="AZ66" s="22">
        <v>1</v>
      </c>
      <c r="BA66">
        <v>4</v>
      </c>
      <c r="BB66">
        <v>1</v>
      </c>
      <c r="BC66">
        <v>4782</v>
      </c>
      <c r="BD66">
        <v>0</v>
      </c>
      <c r="BE66" t="s">
        <v>61</v>
      </c>
    </row>
    <row r="67" spans="1:57" x14ac:dyDescent="0.25">
      <c r="A67" s="1">
        <v>43482</v>
      </c>
      <c r="B67">
        <v>66</v>
      </c>
      <c r="C67" s="2" t="s">
        <v>63</v>
      </c>
      <c r="D67" s="2">
        <v>5383008162</v>
      </c>
      <c r="E67" s="2">
        <v>1</v>
      </c>
      <c r="F67" s="2">
        <v>1</v>
      </c>
      <c r="G67" s="19">
        <v>1</v>
      </c>
      <c r="H67" s="19" t="s">
        <v>61</v>
      </c>
      <c r="I67" s="19" t="s">
        <v>61</v>
      </c>
      <c r="J67" s="19" t="s">
        <v>61</v>
      </c>
      <c r="K67" s="19" t="s">
        <v>61</v>
      </c>
      <c r="L67" s="2">
        <v>1</v>
      </c>
      <c r="M67" s="2">
        <v>1</v>
      </c>
      <c r="N67" s="2" t="s">
        <v>61</v>
      </c>
      <c r="O67" s="19">
        <v>1</v>
      </c>
      <c r="P67" s="19" t="s">
        <v>61</v>
      </c>
      <c r="Q67" s="19" t="s">
        <v>61</v>
      </c>
      <c r="R67" s="2" t="s">
        <v>61</v>
      </c>
      <c r="S67" s="2">
        <v>1</v>
      </c>
      <c r="T67" s="2" t="s">
        <v>61</v>
      </c>
      <c r="U67" s="2" t="s">
        <v>61</v>
      </c>
      <c r="V67" s="2">
        <v>1</v>
      </c>
      <c r="W67" s="2">
        <v>1</v>
      </c>
      <c r="X67" s="2">
        <v>1</v>
      </c>
      <c r="Y67" s="2">
        <v>1</v>
      </c>
      <c r="Z67" s="19" t="s">
        <v>61</v>
      </c>
      <c r="AA67" s="19" t="s">
        <v>61</v>
      </c>
      <c r="AB67" s="19" t="s">
        <v>61</v>
      </c>
      <c r="AC67" s="19" t="s">
        <v>61</v>
      </c>
      <c r="AD67" s="19" t="s">
        <v>61</v>
      </c>
      <c r="AE67" s="19" t="s">
        <v>61</v>
      </c>
      <c r="AF67" s="19" t="s">
        <v>61</v>
      </c>
      <c r="AG67">
        <v>10</v>
      </c>
      <c r="AH67">
        <v>3</v>
      </c>
      <c r="AI67">
        <v>2</v>
      </c>
      <c r="AJ67">
        <v>3</v>
      </c>
      <c r="AK67" s="22">
        <v>1</v>
      </c>
      <c r="AL67" s="22" t="s">
        <v>61</v>
      </c>
      <c r="AM67" s="22" t="s">
        <v>61</v>
      </c>
      <c r="AN67" s="22" t="s">
        <v>61</v>
      </c>
      <c r="AO67" s="22" t="s">
        <v>61</v>
      </c>
      <c r="AP67" s="22" t="s">
        <v>61</v>
      </c>
      <c r="AQ67">
        <v>2</v>
      </c>
      <c r="AR67">
        <v>4</v>
      </c>
      <c r="AS67" s="22">
        <v>1</v>
      </c>
      <c r="AT67" s="22">
        <v>1</v>
      </c>
      <c r="AU67" s="22" t="s">
        <v>61</v>
      </c>
      <c r="AV67" s="22" t="s">
        <v>61</v>
      </c>
      <c r="AW67" s="22" t="s">
        <v>61</v>
      </c>
      <c r="AX67" s="22">
        <v>1</v>
      </c>
      <c r="AY67" s="22" t="s">
        <v>61</v>
      </c>
      <c r="AZ67" s="22" t="s">
        <v>61</v>
      </c>
      <c r="BA67">
        <v>4</v>
      </c>
      <c r="BB67">
        <v>1</v>
      </c>
      <c r="BC67">
        <v>4731</v>
      </c>
      <c r="BD67">
        <v>1</v>
      </c>
      <c r="BE67" t="s">
        <v>61</v>
      </c>
    </row>
    <row r="68" spans="1:57" x14ac:dyDescent="0.25">
      <c r="A68" s="1">
        <v>43482</v>
      </c>
      <c r="B68">
        <v>67</v>
      </c>
      <c r="C68" s="2" t="s">
        <v>4</v>
      </c>
      <c r="D68" s="2">
        <v>5383008162</v>
      </c>
      <c r="E68" s="2">
        <v>2</v>
      </c>
      <c r="F68" s="2">
        <v>1</v>
      </c>
      <c r="G68" s="19" t="s">
        <v>61</v>
      </c>
      <c r="H68" s="19" t="s">
        <v>61</v>
      </c>
      <c r="I68" s="19" t="s">
        <v>61</v>
      </c>
      <c r="J68" s="19">
        <v>1</v>
      </c>
      <c r="K68" s="19" t="s">
        <v>61</v>
      </c>
      <c r="L68" s="2">
        <v>4</v>
      </c>
      <c r="M68" s="2">
        <v>2</v>
      </c>
      <c r="N68" s="2">
        <v>1</v>
      </c>
      <c r="O68" s="19">
        <v>1</v>
      </c>
      <c r="P68" s="19" t="s">
        <v>61</v>
      </c>
      <c r="Q68" s="19" t="s">
        <v>61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19" t="s">
        <v>61</v>
      </c>
      <c r="AA68" s="19" t="s">
        <v>61</v>
      </c>
      <c r="AB68" s="19" t="s">
        <v>61</v>
      </c>
      <c r="AC68" s="19" t="s">
        <v>61</v>
      </c>
      <c r="AD68" s="19" t="s">
        <v>61</v>
      </c>
      <c r="AE68" s="19" t="s">
        <v>61</v>
      </c>
      <c r="AF68" s="19" t="s">
        <v>61</v>
      </c>
      <c r="AG68">
        <v>49</v>
      </c>
      <c r="AH68">
        <v>3</v>
      </c>
      <c r="AI68">
        <v>2</v>
      </c>
      <c r="AJ68">
        <v>3</v>
      </c>
      <c r="AK68" s="22">
        <v>1</v>
      </c>
      <c r="AL68" s="22">
        <v>1</v>
      </c>
      <c r="AM68" s="22" t="s">
        <v>61</v>
      </c>
      <c r="AN68" s="22" t="s">
        <v>61</v>
      </c>
      <c r="AO68" s="22" t="s">
        <v>61</v>
      </c>
      <c r="AP68" s="22" t="s">
        <v>61</v>
      </c>
      <c r="AQ68">
        <v>3</v>
      </c>
      <c r="AR68">
        <v>4</v>
      </c>
      <c r="AS68" s="22">
        <v>1</v>
      </c>
      <c r="AT68" s="22">
        <v>1</v>
      </c>
      <c r="AU68" s="22">
        <v>1</v>
      </c>
      <c r="AV68" s="22">
        <v>1</v>
      </c>
      <c r="AW68" s="22">
        <v>1</v>
      </c>
      <c r="AX68" s="22">
        <v>1</v>
      </c>
      <c r="AY68" s="22">
        <v>1</v>
      </c>
      <c r="AZ68" s="22">
        <v>1</v>
      </c>
      <c r="BA68">
        <v>4</v>
      </c>
      <c r="BB68">
        <v>1</v>
      </c>
      <c r="BC68">
        <v>4650</v>
      </c>
      <c r="BD68">
        <v>0</v>
      </c>
      <c r="BE68" t="s">
        <v>61</v>
      </c>
    </row>
    <row r="69" spans="1:57" x14ac:dyDescent="0.25">
      <c r="A69" s="1">
        <v>43482</v>
      </c>
      <c r="B69">
        <v>68</v>
      </c>
      <c r="C69" s="2" t="s">
        <v>4</v>
      </c>
      <c r="D69" s="2">
        <v>5383008162</v>
      </c>
      <c r="E69" s="2">
        <v>1</v>
      </c>
      <c r="F69" s="2">
        <v>1</v>
      </c>
      <c r="G69" s="19" t="s">
        <v>61</v>
      </c>
      <c r="H69" s="19" t="s">
        <v>61</v>
      </c>
      <c r="I69" s="19">
        <v>1</v>
      </c>
      <c r="J69" s="19" t="s">
        <v>61</v>
      </c>
      <c r="K69" s="19" t="s">
        <v>61</v>
      </c>
      <c r="L69" s="2">
        <v>4</v>
      </c>
      <c r="M69" s="2">
        <v>3</v>
      </c>
      <c r="N69" s="2">
        <v>2</v>
      </c>
      <c r="O69" s="19">
        <v>1</v>
      </c>
      <c r="P69" s="19" t="s">
        <v>61</v>
      </c>
      <c r="Q69" s="19" t="s">
        <v>61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19" t="s">
        <v>61</v>
      </c>
      <c r="AA69" s="19" t="s">
        <v>61</v>
      </c>
      <c r="AB69" s="19" t="s">
        <v>61</v>
      </c>
      <c r="AC69" s="19" t="s">
        <v>61</v>
      </c>
      <c r="AD69" s="19" t="s">
        <v>61</v>
      </c>
      <c r="AE69" s="19" t="s">
        <v>61</v>
      </c>
      <c r="AF69" s="19" t="s">
        <v>61</v>
      </c>
      <c r="AG69">
        <v>90</v>
      </c>
      <c r="AH69">
        <v>3</v>
      </c>
      <c r="AI69">
        <v>2</v>
      </c>
      <c r="AJ69">
        <v>3</v>
      </c>
      <c r="AK69" s="22">
        <v>1</v>
      </c>
      <c r="AL69" s="22">
        <v>1</v>
      </c>
      <c r="AM69" s="22" t="s">
        <v>61</v>
      </c>
      <c r="AN69" s="22" t="s">
        <v>61</v>
      </c>
      <c r="AO69" s="22" t="s">
        <v>61</v>
      </c>
      <c r="AP69" s="22" t="s">
        <v>61</v>
      </c>
      <c r="AQ69">
        <v>3</v>
      </c>
      <c r="AR69">
        <v>4</v>
      </c>
      <c r="AS69" s="22">
        <v>1</v>
      </c>
      <c r="AT69" s="22">
        <v>1</v>
      </c>
      <c r="AU69" s="22" t="s">
        <v>61</v>
      </c>
      <c r="AV69" s="22" t="s">
        <v>61</v>
      </c>
      <c r="AW69" s="22" t="s">
        <v>61</v>
      </c>
      <c r="AX69" s="22" t="s">
        <v>61</v>
      </c>
      <c r="AY69" s="22" t="s">
        <v>61</v>
      </c>
      <c r="AZ69" s="22" t="s">
        <v>61</v>
      </c>
      <c r="BA69">
        <v>4</v>
      </c>
      <c r="BB69">
        <v>1</v>
      </c>
      <c r="BC69" t="s">
        <v>61</v>
      </c>
      <c r="BD69">
        <v>0</v>
      </c>
      <c r="BE69" s="2">
        <f>2^31</f>
        <v>2147483648</v>
      </c>
    </row>
    <row r="70" spans="1:57" x14ac:dyDescent="0.25">
      <c r="A70" s="1">
        <v>43482</v>
      </c>
      <c r="B70">
        <v>69</v>
      </c>
      <c r="C70" s="2" t="s">
        <v>4</v>
      </c>
      <c r="D70" s="2">
        <v>5383008162</v>
      </c>
      <c r="E70" s="2">
        <v>1</v>
      </c>
      <c r="F70" s="2">
        <v>1</v>
      </c>
      <c r="G70" s="19" t="s">
        <v>61</v>
      </c>
      <c r="H70" s="19" t="s">
        <v>61</v>
      </c>
      <c r="I70" s="19" t="s">
        <v>61</v>
      </c>
      <c r="J70" s="19">
        <v>1</v>
      </c>
      <c r="K70" s="19" t="s">
        <v>61</v>
      </c>
      <c r="L70" s="2">
        <v>2</v>
      </c>
      <c r="M70" s="2">
        <v>2</v>
      </c>
      <c r="N70" s="2">
        <v>2</v>
      </c>
      <c r="O70" s="19">
        <v>1</v>
      </c>
      <c r="P70" s="19" t="s">
        <v>61</v>
      </c>
      <c r="Q70" s="19" t="s">
        <v>61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19" t="s">
        <v>61</v>
      </c>
      <c r="AA70" s="19" t="s">
        <v>61</v>
      </c>
      <c r="AB70" s="19" t="s">
        <v>61</v>
      </c>
      <c r="AC70" s="19" t="s">
        <v>61</v>
      </c>
      <c r="AD70" s="19" t="s">
        <v>61</v>
      </c>
      <c r="AE70" s="19" t="s">
        <v>61</v>
      </c>
      <c r="AF70" s="19" t="s">
        <v>61</v>
      </c>
      <c r="AG70">
        <v>25</v>
      </c>
      <c r="AH70">
        <v>3</v>
      </c>
      <c r="AI70">
        <v>1</v>
      </c>
      <c r="AJ70">
        <v>1</v>
      </c>
      <c r="AK70" s="22">
        <v>1</v>
      </c>
      <c r="AL70" s="22">
        <v>1</v>
      </c>
      <c r="AM70" s="22" t="s">
        <v>61</v>
      </c>
      <c r="AN70" s="22">
        <v>1</v>
      </c>
      <c r="AO70" s="22">
        <v>1</v>
      </c>
      <c r="AP70" s="22" t="s">
        <v>61</v>
      </c>
      <c r="AQ70">
        <v>2</v>
      </c>
      <c r="AR70">
        <v>4</v>
      </c>
      <c r="AS70" s="22">
        <v>1</v>
      </c>
      <c r="AT70" s="22">
        <v>1</v>
      </c>
      <c r="AU70" s="22">
        <v>1</v>
      </c>
      <c r="AV70" s="22">
        <v>1</v>
      </c>
      <c r="AW70" s="22" t="s">
        <v>61</v>
      </c>
      <c r="AX70" s="22">
        <v>1</v>
      </c>
      <c r="AY70" s="22" t="s">
        <v>61</v>
      </c>
      <c r="AZ70" s="22" t="s">
        <v>61</v>
      </c>
      <c r="BA70">
        <v>4</v>
      </c>
      <c r="BB70">
        <v>1</v>
      </c>
      <c r="BC70">
        <v>4910</v>
      </c>
      <c r="BD70">
        <v>0</v>
      </c>
      <c r="BE70" t="s">
        <v>61</v>
      </c>
    </row>
    <row r="71" spans="1:57" x14ac:dyDescent="0.25">
      <c r="A71" s="1">
        <v>43482</v>
      </c>
      <c r="B71">
        <v>70</v>
      </c>
      <c r="C71" s="2" t="s">
        <v>4</v>
      </c>
      <c r="D71" s="2">
        <v>5383008162</v>
      </c>
      <c r="E71" s="2">
        <v>1</v>
      </c>
      <c r="F71" s="2">
        <v>2</v>
      </c>
      <c r="G71" s="19">
        <v>1</v>
      </c>
      <c r="H71" s="19" t="s">
        <v>61</v>
      </c>
      <c r="I71" s="19" t="s">
        <v>61</v>
      </c>
      <c r="J71" s="19">
        <v>1</v>
      </c>
      <c r="K71" s="19" t="s">
        <v>61</v>
      </c>
      <c r="L71" s="2">
        <v>6</v>
      </c>
      <c r="M71" s="2">
        <v>2</v>
      </c>
      <c r="N71" s="2">
        <v>2</v>
      </c>
      <c r="O71" s="19">
        <v>1</v>
      </c>
      <c r="P71" s="19" t="s">
        <v>61</v>
      </c>
      <c r="Q71" s="19" t="s">
        <v>61</v>
      </c>
      <c r="R71" s="2">
        <v>2</v>
      </c>
      <c r="S71" s="2">
        <v>1</v>
      </c>
      <c r="T71" s="2">
        <v>3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19" t="s">
        <v>61</v>
      </c>
      <c r="AA71" s="19" t="s">
        <v>61</v>
      </c>
      <c r="AB71" s="19" t="s">
        <v>61</v>
      </c>
      <c r="AC71" s="19" t="s">
        <v>61</v>
      </c>
      <c r="AD71" s="19" t="s">
        <v>61</v>
      </c>
      <c r="AE71" s="19" t="s">
        <v>61</v>
      </c>
      <c r="AF71" s="19" t="s">
        <v>61</v>
      </c>
      <c r="AG71" s="2" t="s">
        <v>61</v>
      </c>
      <c r="AH71">
        <v>3</v>
      </c>
      <c r="AI71">
        <v>1</v>
      </c>
      <c r="AJ71">
        <v>4</v>
      </c>
      <c r="AK71" s="22" t="s">
        <v>61</v>
      </c>
      <c r="AL71" s="22">
        <v>1</v>
      </c>
      <c r="AM71" s="22">
        <v>1</v>
      </c>
      <c r="AN71" s="22" t="s">
        <v>61</v>
      </c>
      <c r="AO71" s="22">
        <v>1</v>
      </c>
      <c r="AP71" s="22" t="s">
        <v>61</v>
      </c>
      <c r="AQ71">
        <v>2</v>
      </c>
      <c r="AR71">
        <v>2</v>
      </c>
      <c r="AS71" s="22">
        <v>1</v>
      </c>
      <c r="AT71" s="22">
        <v>1</v>
      </c>
      <c r="AU71" s="22">
        <v>1</v>
      </c>
      <c r="AV71" s="22">
        <v>1</v>
      </c>
      <c r="AW71" s="22" t="s">
        <v>61</v>
      </c>
      <c r="AX71" s="22" t="s">
        <v>61</v>
      </c>
      <c r="AY71" s="22" t="s">
        <v>61</v>
      </c>
      <c r="AZ71" s="22" t="s">
        <v>61</v>
      </c>
      <c r="BA71">
        <v>4</v>
      </c>
      <c r="BB71">
        <v>1</v>
      </c>
      <c r="BC71">
        <v>6852</v>
      </c>
      <c r="BD71">
        <v>0</v>
      </c>
      <c r="BE71" t="s">
        <v>61</v>
      </c>
    </row>
    <row r="72" spans="1:57" x14ac:dyDescent="0.25">
      <c r="A72" s="1">
        <v>43482</v>
      </c>
      <c r="B72">
        <v>71</v>
      </c>
      <c r="C72" s="2" t="s">
        <v>4</v>
      </c>
      <c r="D72" s="2">
        <v>5383008162</v>
      </c>
      <c r="E72" s="2" t="s">
        <v>61</v>
      </c>
      <c r="F72" s="2">
        <v>2</v>
      </c>
      <c r="G72" s="19" t="s">
        <v>61</v>
      </c>
      <c r="H72" s="19" t="s">
        <v>61</v>
      </c>
      <c r="I72" s="19" t="s">
        <v>61</v>
      </c>
      <c r="J72" s="19">
        <v>1</v>
      </c>
      <c r="K72" s="19" t="s">
        <v>61</v>
      </c>
      <c r="L72" s="2">
        <v>2</v>
      </c>
      <c r="M72" s="2">
        <v>1</v>
      </c>
      <c r="N72" s="2">
        <v>1</v>
      </c>
      <c r="O72" s="19">
        <v>1</v>
      </c>
      <c r="P72" s="19" t="s">
        <v>61</v>
      </c>
      <c r="Q72" s="19">
        <v>1</v>
      </c>
      <c r="R72" s="2">
        <v>2</v>
      </c>
      <c r="S72" s="2">
        <v>3</v>
      </c>
      <c r="T72" s="2">
        <v>2</v>
      </c>
      <c r="U72" s="2">
        <v>2</v>
      </c>
      <c r="V72" s="2">
        <v>2</v>
      </c>
      <c r="W72" s="2">
        <v>2</v>
      </c>
      <c r="X72" s="2">
        <v>2</v>
      </c>
      <c r="Y72" s="2">
        <v>2</v>
      </c>
      <c r="Z72" s="19" t="s">
        <v>61</v>
      </c>
      <c r="AA72" s="19" t="s">
        <v>61</v>
      </c>
      <c r="AB72" s="19" t="s">
        <v>61</v>
      </c>
      <c r="AC72" s="19" t="s">
        <v>61</v>
      </c>
      <c r="AD72" s="19" t="s">
        <v>61</v>
      </c>
      <c r="AE72" s="19" t="s">
        <v>61</v>
      </c>
      <c r="AF72" s="19" t="s">
        <v>61</v>
      </c>
      <c r="AG72" s="2" t="s">
        <v>61</v>
      </c>
      <c r="AH72">
        <v>3</v>
      </c>
      <c r="AI72">
        <v>2</v>
      </c>
      <c r="AJ72">
        <v>3</v>
      </c>
      <c r="AK72" s="22">
        <v>1</v>
      </c>
      <c r="AL72" s="22" t="s">
        <v>61</v>
      </c>
      <c r="AM72" s="22" t="s">
        <v>61</v>
      </c>
      <c r="AN72" s="22" t="s">
        <v>61</v>
      </c>
      <c r="AO72" s="22" t="s">
        <v>61</v>
      </c>
      <c r="AP72" s="22" t="s">
        <v>61</v>
      </c>
      <c r="AQ72">
        <v>4</v>
      </c>
      <c r="AR72">
        <v>4</v>
      </c>
      <c r="AS72" s="22">
        <v>1</v>
      </c>
      <c r="AT72" s="22" t="s">
        <v>61</v>
      </c>
      <c r="AU72" s="22" t="s">
        <v>61</v>
      </c>
      <c r="AV72" s="22" t="s">
        <v>61</v>
      </c>
      <c r="AW72" s="22" t="s">
        <v>61</v>
      </c>
      <c r="AX72" s="22" t="s">
        <v>61</v>
      </c>
      <c r="AY72" s="22" t="s">
        <v>61</v>
      </c>
      <c r="AZ72" s="22" t="s">
        <v>61</v>
      </c>
      <c r="BA72" t="s">
        <v>61</v>
      </c>
      <c r="BB72">
        <v>1</v>
      </c>
      <c r="BC72">
        <v>6860</v>
      </c>
      <c r="BD72">
        <v>0</v>
      </c>
      <c r="BE72" t="s">
        <v>61</v>
      </c>
    </row>
    <row r="73" spans="1:57" x14ac:dyDescent="0.25">
      <c r="A73" s="1">
        <v>43482</v>
      </c>
      <c r="B73">
        <v>72</v>
      </c>
      <c r="C73" s="2" t="s">
        <v>4</v>
      </c>
      <c r="D73" s="2">
        <v>5383008162</v>
      </c>
      <c r="E73" s="2">
        <v>1</v>
      </c>
      <c r="F73" s="2">
        <v>1</v>
      </c>
      <c r="G73" s="19" t="s">
        <v>61</v>
      </c>
      <c r="H73" s="19" t="s">
        <v>61</v>
      </c>
      <c r="I73" s="19" t="s">
        <v>61</v>
      </c>
      <c r="J73" s="19">
        <v>1</v>
      </c>
      <c r="K73" s="19" t="s">
        <v>61</v>
      </c>
      <c r="L73" s="2">
        <v>2</v>
      </c>
      <c r="M73" s="2">
        <v>2</v>
      </c>
      <c r="N73" s="2">
        <v>2</v>
      </c>
      <c r="O73" s="19">
        <v>1</v>
      </c>
      <c r="P73" s="19" t="s">
        <v>61</v>
      </c>
      <c r="Q73" s="19" t="s">
        <v>61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19" t="s">
        <v>61</v>
      </c>
      <c r="AA73" s="19" t="s">
        <v>61</v>
      </c>
      <c r="AB73" s="19" t="s">
        <v>61</v>
      </c>
      <c r="AC73" s="19" t="s">
        <v>61</v>
      </c>
      <c r="AD73" s="19" t="s">
        <v>61</v>
      </c>
      <c r="AE73" s="19" t="s">
        <v>61</v>
      </c>
      <c r="AF73" s="19" t="s">
        <v>61</v>
      </c>
      <c r="AG73">
        <v>11</v>
      </c>
      <c r="AH73">
        <v>3</v>
      </c>
      <c r="AI73">
        <v>2</v>
      </c>
      <c r="AJ73">
        <v>2</v>
      </c>
      <c r="AK73" s="22" t="s">
        <v>61</v>
      </c>
      <c r="AL73" s="22" t="s">
        <v>61</v>
      </c>
      <c r="AM73" s="22">
        <v>1</v>
      </c>
      <c r="AN73" s="22" t="s">
        <v>61</v>
      </c>
      <c r="AO73" s="22" t="s">
        <v>61</v>
      </c>
      <c r="AP73" s="22" t="s">
        <v>61</v>
      </c>
      <c r="AQ73">
        <v>3</v>
      </c>
      <c r="AR73">
        <v>2</v>
      </c>
      <c r="AS73" s="22">
        <v>1</v>
      </c>
      <c r="AT73" s="22">
        <v>1</v>
      </c>
      <c r="AU73" s="22">
        <v>1</v>
      </c>
      <c r="AV73" s="22">
        <v>1</v>
      </c>
      <c r="AW73" s="22">
        <v>1</v>
      </c>
      <c r="AX73" s="22" t="s">
        <v>61</v>
      </c>
      <c r="AY73" s="22">
        <v>1</v>
      </c>
      <c r="AZ73" s="22" t="s">
        <v>61</v>
      </c>
      <c r="BA73">
        <v>1</v>
      </c>
      <c r="BB73">
        <v>1</v>
      </c>
      <c r="BC73">
        <v>6280</v>
      </c>
      <c r="BD73">
        <v>1</v>
      </c>
      <c r="BE73" t="s">
        <v>61</v>
      </c>
    </row>
    <row r="74" spans="1:57" x14ac:dyDescent="0.25">
      <c r="A74" s="1">
        <v>43482</v>
      </c>
      <c r="B74">
        <v>73</v>
      </c>
      <c r="C74" s="2" t="s">
        <v>4</v>
      </c>
      <c r="D74" s="2">
        <v>5383008162</v>
      </c>
      <c r="E74" s="2">
        <v>1</v>
      </c>
      <c r="F74" s="2">
        <v>4</v>
      </c>
      <c r="G74" s="19" t="s">
        <v>61</v>
      </c>
      <c r="H74" s="19" t="s">
        <v>61</v>
      </c>
      <c r="I74" s="19">
        <v>1</v>
      </c>
      <c r="J74" s="19" t="s">
        <v>61</v>
      </c>
      <c r="K74" s="19" t="s">
        <v>61</v>
      </c>
      <c r="L74" s="2">
        <v>6</v>
      </c>
      <c r="M74" s="2">
        <v>2</v>
      </c>
      <c r="N74" s="2">
        <v>3</v>
      </c>
      <c r="O74" s="19">
        <v>1</v>
      </c>
      <c r="P74" s="19" t="s">
        <v>61</v>
      </c>
      <c r="Q74" s="19" t="s">
        <v>61</v>
      </c>
      <c r="R74" s="2">
        <v>1</v>
      </c>
      <c r="S74" s="2">
        <v>1</v>
      </c>
      <c r="T74" s="2">
        <v>1</v>
      </c>
      <c r="U74" s="2">
        <v>1</v>
      </c>
      <c r="V74" s="2">
        <v>2</v>
      </c>
      <c r="W74" s="2">
        <v>1</v>
      </c>
      <c r="X74" s="2">
        <v>1</v>
      </c>
      <c r="Y74" s="2">
        <v>2</v>
      </c>
      <c r="Z74" s="19" t="s">
        <v>61</v>
      </c>
      <c r="AA74" s="19" t="s">
        <v>61</v>
      </c>
      <c r="AB74" s="19" t="s">
        <v>61</v>
      </c>
      <c r="AC74" s="19" t="s">
        <v>61</v>
      </c>
      <c r="AD74" s="19" t="s">
        <v>61</v>
      </c>
      <c r="AE74" s="19" t="s">
        <v>61</v>
      </c>
      <c r="AF74" s="19" t="s">
        <v>61</v>
      </c>
      <c r="AG74">
        <v>12</v>
      </c>
      <c r="AH74">
        <v>3</v>
      </c>
      <c r="AI74">
        <v>2</v>
      </c>
      <c r="AJ74">
        <v>1</v>
      </c>
      <c r="AK74" s="22" t="s">
        <v>61</v>
      </c>
      <c r="AL74" s="22">
        <v>1</v>
      </c>
      <c r="AM74" s="22">
        <v>1</v>
      </c>
      <c r="AN74" s="22">
        <v>1</v>
      </c>
      <c r="AO74" s="22" t="s">
        <v>61</v>
      </c>
      <c r="AP74" s="22">
        <v>1</v>
      </c>
      <c r="AQ74">
        <v>1</v>
      </c>
      <c r="AR74">
        <v>2</v>
      </c>
      <c r="AS74" s="22">
        <v>1</v>
      </c>
      <c r="AT74" s="22">
        <v>1</v>
      </c>
      <c r="AU74" s="22">
        <v>1</v>
      </c>
      <c r="AV74" s="22">
        <v>1</v>
      </c>
      <c r="AW74" s="22" t="s">
        <v>61</v>
      </c>
      <c r="AX74" s="22" t="s">
        <v>61</v>
      </c>
      <c r="AY74" s="22" t="s">
        <v>61</v>
      </c>
      <c r="AZ74" s="22" t="s">
        <v>61</v>
      </c>
      <c r="BA74">
        <v>4</v>
      </c>
      <c r="BB74">
        <v>1</v>
      </c>
      <c r="BC74">
        <v>5620</v>
      </c>
      <c r="BD74">
        <v>0</v>
      </c>
      <c r="BE74" t="s">
        <v>61</v>
      </c>
    </row>
    <row r="75" spans="1:57" x14ac:dyDescent="0.25">
      <c r="A75" s="1">
        <v>43480</v>
      </c>
      <c r="B75">
        <v>74</v>
      </c>
      <c r="C75" s="2" t="s">
        <v>4</v>
      </c>
      <c r="D75" s="2">
        <v>3194132047</v>
      </c>
      <c r="E75" s="2">
        <v>2</v>
      </c>
      <c r="F75" s="2">
        <v>1</v>
      </c>
      <c r="G75" s="19" t="s">
        <v>61</v>
      </c>
      <c r="H75" s="19" t="s">
        <v>61</v>
      </c>
      <c r="I75" s="19">
        <v>1</v>
      </c>
      <c r="J75" s="19" t="s">
        <v>61</v>
      </c>
      <c r="K75" s="19" t="s">
        <v>61</v>
      </c>
      <c r="L75" s="2">
        <v>1</v>
      </c>
      <c r="M75" s="2">
        <v>1</v>
      </c>
      <c r="N75" s="2">
        <v>2</v>
      </c>
      <c r="O75" s="19">
        <v>1</v>
      </c>
      <c r="P75" s="19" t="s">
        <v>61</v>
      </c>
      <c r="Q75" s="19" t="s">
        <v>61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19" t="s">
        <v>61</v>
      </c>
      <c r="AA75" s="19" t="s">
        <v>61</v>
      </c>
      <c r="AB75" s="19" t="s">
        <v>61</v>
      </c>
      <c r="AC75" s="19" t="s">
        <v>61</v>
      </c>
      <c r="AD75" s="19" t="s">
        <v>61</v>
      </c>
      <c r="AE75" s="19" t="s">
        <v>61</v>
      </c>
      <c r="AF75" s="19" t="s">
        <v>61</v>
      </c>
      <c r="AG75">
        <v>23</v>
      </c>
      <c r="AH75">
        <v>3</v>
      </c>
      <c r="AI75">
        <v>2</v>
      </c>
      <c r="AJ75">
        <v>2</v>
      </c>
      <c r="AK75" s="22" t="s">
        <v>61</v>
      </c>
      <c r="AL75" s="22" t="s">
        <v>61</v>
      </c>
      <c r="AM75" s="22" t="s">
        <v>61</v>
      </c>
      <c r="AN75" s="22" t="s">
        <v>61</v>
      </c>
      <c r="AO75" s="22" t="s">
        <v>61</v>
      </c>
      <c r="AP75" s="22" t="s">
        <v>61</v>
      </c>
      <c r="AQ75">
        <v>4</v>
      </c>
      <c r="AR75">
        <v>2</v>
      </c>
      <c r="AS75" s="22">
        <v>1</v>
      </c>
      <c r="AT75" s="22" t="s">
        <v>61</v>
      </c>
      <c r="AU75" s="22" t="s">
        <v>61</v>
      </c>
      <c r="AV75" s="22" t="s">
        <v>61</v>
      </c>
      <c r="AW75" s="22" t="s">
        <v>61</v>
      </c>
      <c r="AX75" s="22" t="s">
        <v>61</v>
      </c>
      <c r="AY75" s="22" t="s">
        <v>61</v>
      </c>
      <c r="AZ75" s="22" t="s">
        <v>61</v>
      </c>
      <c r="BA75">
        <v>4</v>
      </c>
      <c r="BB75">
        <v>1</v>
      </c>
      <c r="BC75">
        <v>4920</v>
      </c>
      <c r="BD75">
        <v>0</v>
      </c>
      <c r="BE75" t="s">
        <v>61</v>
      </c>
    </row>
    <row r="76" spans="1:57" x14ac:dyDescent="0.25">
      <c r="A76" s="1">
        <v>43480</v>
      </c>
      <c r="B76">
        <v>75</v>
      </c>
      <c r="C76" s="2" t="s">
        <v>4</v>
      </c>
      <c r="D76" s="2">
        <v>3194132047</v>
      </c>
      <c r="E76" s="2">
        <v>1</v>
      </c>
      <c r="F76" s="2">
        <v>1</v>
      </c>
      <c r="G76" s="19" t="s">
        <v>61</v>
      </c>
      <c r="H76" s="19">
        <v>1</v>
      </c>
      <c r="I76" s="19" t="s">
        <v>61</v>
      </c>
      <c r="J76" s="19" t="s">
        <v>61</v>
      </c>
      <c r="K76" s="19" t="s">
        <v>61</v>
      </c>
      <c r="L76" s="2">
        <v>3</v>
      </c>
      <c r="M76" s="2">
        <v>2</v>
      </c>
      <c r="N76" s="2">
        <v>2</v>
      </c>
      <c r="O76" s="19">
        <v>1</v>
      </c>
      <c r="P76" s="19" t="s">
        <v>61</v>
      </c>
      <c r="Q76" s="19" t="s">
        <v>61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19" t="s">
        <v>61</v>
      </c>
      <c r="AA76" s="19" t="s">
        <v>61</v>
      </c>
      <c r="AB76" s="19" t="s">
        <v>61</v>
      </c>
      <c r="AC76" s="19" t="s">
        <v>61</v>
      </c>
      <c r="AD76" s="19" t="s">
        <v>61</v>
      </c>
      <c r="AE76" s="19" t="s">
        <v>61</v>
      </c>
      <c r="AF76" s="19" t="s">
        <v>61</v>
      </c>
      <c r="AG76">
        <v>24</v>
      </c>
      <c r="AH76">
        <v>3</v>
      </c>
      <c r="AI76">
        <v>1</v>
      </c>
      <c r="AJ76">
        <v>1</v>
      </c>
      <c r="AK76" s="22" t="s">
        <v>61</v>
      </c>
      <c r="AL76" s="22">
        <v>1</v>
      </c>
      <c r="AM76" s="22">
        <v>1</v>
      </c>
      <c r="AN76" s="22" t="s">
        <v>61</v>
      </c>
      <c r="AO76" s="22" t="s">
        <v>61</v>
      </c>
      <c r="AP76" s="22" t="s">
        <v>61</v>
      </c>
      <c r="AQ76">
        <v>2</v>
      </c>
      <c r="AR76">
        <v>2</v>
      </c>
      <c r="AS76" s="22">
        <v>1</v>
      </c>
      <c r="AT76" s="22">
        <v>1</v>
      </c>
      <c r="AU76" s="22" t="s">
        <v>61</v>
      </c>
      <c r="AV76" s="22" t="s">
        <v>61</v>
      </c>
      <c r="AW76" s="22" t="s">
        <v>61</v>
      </c>
      <c r="AX76" s="22">
        <v>1</v>
      </c>
      <c r="AY76" s="22" t="s">
        <v>61</v>
      </c>
      <c r="AZ76" s="22" t="s">
        <v>61</v>
      </c>
      <c r="BA76">
        <v>1</v>
      </c>
      <c r="BB76">
        <v>1</v>
      </c>
      <c r="BC76" t="s">
        <v>61</v>
      </c>
      <c r="BD76">
        <v>1</v>
      </c>
      <c r="BE76" t="s">
        <v>61</v>
      </c>
    </row>
    <row r="77" spans="1:57" x14ac:dyDescent="0.25">
      <c r="A77" s="1">
        <v>43480</v>
      </c>
      <c r="B77">
        <v>76</v>
      </c>
      <c r="C77" s="2" t="s">
        <v>4</v>
      </c>
      <c r="D77" s="2">
        <v>3194132047</v>
      </c>
      <c r="E77" s="2">
        <v>1</v>
      </c>
      <c r="F77" s="2">
        <v>1</v>
      </c>
      <c r="G77" s="19" t="s">
        <v>61</v>
      </c>
      <c r="H77" s="19" t="s">
        <v>61</v>
      </c>
      <c r="I77" s="19" t="s">
        <v>61</v>
      </c>
      <c r="J77" s="19">
        <v>1</v>
      </c>
      <c r="K77" s="19" t="s">
        <v>61</v>
      </c>
      <c r="L77" s="2">
        <v>1</v>
      </c>
      <c r="M77" s="2">
        <v>1</v>
      </c>
      <c r="N77" s="2">
        <v>1</v>
      </c>
      <c r="O77" s="19">
        <v>1</v>
      </c>
      <c r="P77" s="19" t="s">
        <v>61</v>
      </c>
      <c r="Q77" s="19" t="s">
        <v>61</v>
      </c>
      <c r="R77" s="2">
        <v>2</v>
      </c>
      <c r="S77" s="2">
        <v>2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19" t="s">
        <v>61</v>
      </c>
      <c r="AA77" s="19" t="s">
        <v>61</v>
      </c>
      <c r="AB77" s="19" t="s">
        <v>61</v>
      </c>
      <c r="AC77" s="19" t="s">
        <v>61</v>
      </c>
      <c r="AD77" s="19" t="s">
        <v>61</v>
      </c>
      <c r="AE77" s="19" t="s">
        <v>61</v>
      </c>
      <c r="AF77" s="19" t="s">
        <v>61</v>
      </c>
      <c r="AG77">
        <v>27</v>
      </c>
      <c r="AH77">
        <v>3</v>
      </c>
      <c r="AI77">
        <v>2</v>
      </c>
      <c r="AJ77">
        <v>3</v>
      </c>
      <c r="AK77" s="22">
        <v>1</v>
      </c>
      <c r="AL77" s="22">
        <v>1</v>
      </c>
      <c r="AM77" s="22" t="s">
        <v>61</v>
      </c>
      <c r="AN77" s="22" t="s">
        <v>61</v>
      </c>
      <c r="AO77" s="22" t="s">
        <v>61</v>
      </c>
      <c r="AP77" s="22" t="s">
        <v>61</v>
      </c>
      <c r="AQ77">
        <v>4</v>
      </c>
      <c r="AR77">
        <v>5</v>
      </c>
      <c r="AS77" s="22" t="s">
        <v>61</v>
      </c>
      <c r="AT77" s="22">
        <v>1</v>
      </c>
      <c r="AU77" s="22" t="s">
        <v>61</v>
      </c>
      <c r="AV77" s="22">
        <v>1</v>
      </c>
      <c r="AW77" s="22" t="s">
        <v>61</v>
      </c>
      <c r="AX77" s="22" t="s">
        <v>61</v>
      </c>
      <c r="AY77" s="22">
        <v>1</v>
      </c>
      <c r="AZ77" s="22" t="s">
        <v>61</v>
      </c>
      <c r="BA77">
        <v>4</v>
      </c>
      <c r="BB77">
        <v>1</v>
      </c>
      <c r="BC77">
        <v>4837</v>
      </c>
      <c r="BD77">
        <v>0</v>
      </c>
      <c r="BE77" t="s">
        <v>61</v>
      </c>
    </row>
    <row r="78" spans="1:57" x14ac:dyDescent="0.25">
      <c r="A78" s="1">
        <v>43480</v>
      </c>
      <c r="B78">
        <v>77</v>
      </c>
      <c r="C78" s="2" t="s">
        <v>63</v>
      </c>
      <c r="D78" s="2">
        <v>3194132047</v>
      </c>
      <c r="E78" s="2">
        <v>1</v>
      </c>
      <c r="F78" s="2">
        <v>2</v>
      </c>
      <c r="G78" s="19" t="s">
        <v>61</v>
      </c>
      <c r="H78" s="19" t="s">
        <v>61</v>
      </c>
      <c r="I78" s="19" t="s">
        <v>61</v>
      </c>
      <c r="J78" s="19" t="s">
        <v>61</v>
      </c>
      <c r="K78" s="19">
        <v>1</v>
      </c>
      <c r="L78" s="2">
        <v>1</v>
      </c>
      <c r="M78" s="2">
        <v>1</v>
      </c>
      <c r="N78" s="2">
        <v>1</v>
      </c>
      <c r="O78" s="19" t="s">
        <v>61</v>
      </c>
      <c r="P78" s="19" t="s">
        <v>61</v>
      </c>
      <c r="Q78" s="19">
        <v>1</v>
      </c>
      <c r="R78" s="2">
        <v>2</v>
      </c>
      <c r="S78" s="2">
        <v>1</v>
      </c>
      <c r="T78" s="2">
        <v>1</v>
      </c>
      <c r="U78" s="2" t="s">
        <v>61</v>
      </c>
      <c r="V78" s="2">
        <v>1</v>
      </c>
      <c r="W78" s="2">
        <v>1</v>
      </c>
      <c r="X78" s="2">
        <v>1</v>
      </c>
      <c r="Y78" s="2">
        <v>1</v>
      </c>
      <c r="Z78" s="19" t="s">
        <v>61</v>
      </c>
      <c r="AA78" s="19" t="s">
        <v>61</v>
      </c>
      <c r="AB78" s="19" t="s">
        <v>61</v>
      </c>
      <c r="AC78" s="19" t="s">
        <v>61</v>
      </c>
      <c r="AD78" s="19" t="s">
        <v>61</v>
      </c>
      <c r="AE78" s="19" t="s">
        <v>61</v>
      </c>
      <c r="AF78" s="19" t="s">
        <v>61</v>
      </c>
      <c r="AG78" s="2" t="s">
        <v>61</v>
      </c>
      <c r="AH78">
        <v>3</v>
      </c>
      <c r="AI78">
        <v>2</v>
      </c>
      <c r="AJ78">
        <v>1</v>
      </c>
      <c r="AK78" s="22" t="s">
        <v>61</v>
      </c>
      <c r="AL78" s="22" t="s">
        <v>61</v>
      </c>
      <c r="AM78" s="22" t="s">
        <v>61</v>
      </c>
      <c r="AN78" s="22" t="s">
        <v>61</v>
      </c>
      <c r="AO78" s="22">
        <v>1</v>
      </c>
      <c r="AP78" s="22" t="s">
        <v>61</v>
      </c>
      <c r="AQ78">
        <v>4</v>
      </c>
      <c r="AR78">
        <v>5</v>
      </c>
      <c r="AS78" s="22">
        <v>1</v>
      </c>
      <c r="AT78" s="22">
        <v>1</v>
      </c>
      <c r="AU78" s="22">
        <v>1</v>
      </c>
      <c r="AV78" s="22">
        <v>1</v>
      </c>
      <c r="AW78" s="22" t="s">
        <v>61</v>
      </c>
      <c r="AX78" s="22" t="s">
        <v>61</v>
      </c>
      <c r="AY78" s="22" t="s">
        <v>61</v>
      </c>
      <c r="AZ78" s="22" t="s">
        <v>61</v>
      </c>
      <c r="BA78">
        <v>4</v>
      </c>
      <c r="BB78">
        <v>1</v>
      </c>
      <c r="BC78">
        <v>4750</v>
      </c>
      <c r="BD78">
        <v>1</v>
      </c>
      <c r="BE78" t="s">
        <v>61</v>
      </c>
    </row>
    <row r="79" spans="1:57" x14ac:dyDescent="0.25">
      <c r="A79" s="1">
        <v>43480</v>
      </c>
      <c r="B79">
        <v>78</v>
      </c>
      <c r="C79" s="2" t="s">
        <v>4</v>
      </c>
      <c r="D79" s="2">
        <v>3194132047</v>
      </c>
      <c r="E79" s="2">
        <v>1</v>
      </c>
      <c r="F79" s="2">
        <v>1</v>
      </c>
      <c r="G79" s="19">
        <v>1</v>
      </c>
      <c r="H79" s="19" t="s">
        <v>61</v>
      </c>
      <c r="I79" s="19" t="s">
        <v>61</v>
      </c>
      <c r="J79" s="19" t="s">
        <v>61</v>
      </c>
      <c r="K79" s="19" t="s">
        <v>61</v>
      </c>
      <c r="L79" s="2">
        <v>5</v>
      </c>
      <c r="M79" s="2">
        <v>4</v>
      </c>
      <c r="N79" s="2">
        <v>2</v>
      </c>
      <c r="O79" s="19">
        <v>1</v>
      </c>
      <c r="P79" s="19" t="s">
        <v>61</v>
      </c>
      <c r="Q79" s="19" t="s">
        <v>61</v>
      </c>
      <c r="R79" s="2">
        <v>1</v>
      </c>
      <c r="S79" s="2">
        <v>1</v>
      </c>
      <c r="T79" s="2">
        <v>1</v>
      </c>
      <c r="U79" s="2">
        <v>1</v>
      </c>
      <c r="V79" s="2">
        <v>2</v>
      </c>
      <c r="W79" s="2">
        <v>1</v>
      </c>
      <c r="X79" s="2">
        <v>1</v>
      </c>
      <c r="Y79" s="2">
        <v>1</v>
      </c>
      <c r="Z79" s="19" t="s">
        <v>61</v>
      </c>
      <c r="AA79" s="19" t="s">
        <v>61</v>
      </c>
      <c r="AB79" s="19" t="s">
        <v>61</v>
      </c>
      <c r="AC79" s="19" t="s">
        <v>61</v>
      </c>
      <c r="AD79" s="19" t="s">
        <v>61</v>
      </c>
      <c r="AE79" s="19" t="s">
        <v>61</v>
      </c>
      <c r="AF79" s="19" t="s">
        <v>61</v>
      </c>
      <c r="AG79">
        <v>61</v>
      </c>
      <c r="AH79">
        <v>3</v>
      </c>
      <c r="AI79">
        <v>2</v>
      </c>
      <c r="AJ79">
        <v>1</v>
      </c>
      <c r="AK79" s="22" t="s">
        <v>61</v>
      </c>
      <c r="AL79" s="22">
        <v>1</v>
      </c>
      <c r="AM79" s="22">
        <v>1</v>
      </c>
      <c r="AN79" s="22" t="s">
        <v>61</v>
      </c>
      <c r="AO79" s="22" t="s">
        <v>61</v>
      </c>
      <c r="AP79" s="22" t="s">
        <v>61</v>
      </c>
      <c r="AQ79">
        <v>3</v>
      </c>
      <c r="AR79">
        <v>2</v>
      </c>
      <c r="AS79" s="22">
        <v>1</v>
      </c>
      <c r="AT79" s="22">
        <v>1</v>
      </c>
      <c r="AU79" s="22">
        <v>1</v>
      </c>
      <c r="AV79" s="22">
        <v>1</v>
      </c>
      <c r="AW79" s="22" t="s">
        <v>61</v>
      </c>
      <c r="AX79" s="22" t="s">
        <v>61</v>
      </c>
      <c r="AY79" s="22">
        <v>1</v>
      </c>
      <c r="AZ79" s="22" t="s">
        <v>61</v>
      </c>
      <c r="BA79">
        <v>4</v>
      </c>
      <c r="BB79">
        <v>1</v>
      </c>
      <c r="BC79">
        <v>4621</v>
      </c>
      <c r="BD79">
        <v>1</v>
      </c>
      <c r="BE79" t="s">
        <v>61</v>
      </c>
    </row>
    <row r="80" spans="1:57" x14ac:dyDescent="0.25">
      <c r="A80" s="1">
        <v>43480</v>
      </c>
      <c r="B80">
        <v>79</v>
      </c>
      <c r="C80" s="2" t="s">
        <v>4</v>
      </c>
      <c r="D80" s="2">
        <v>3194132047</v>
      </c>
      <c r="E80" s="2">
        <v>1</v>
      </c>
      <c r="F80" s="2">
        <v>1</v>
      </c>
      <c r="G80" s="19" t="s">
        <v>61</v>
      </c>
      <c r="H80" s="19">
        <v>1</v>
      </c>
      <c r="I80" s="19" t="s">
        <v>61</v>
      </c>
      <c r="J80" s="19" t="s">
        <v>61</v>
      </c>
      <c r="K80" s="19" t="s">
        <v>61</v>
      </c>
      <c r="L80" s="2">
        <v>2</v>
      </c>
      <c r="M80" s="2">
        <v>1</v>
      </c>
      <c r="N80" s="2">
        <v>2</v>
      </c>
      <c r="O80" s="19">
        <v>1</v>
      </c>
      <c r="P80" s="19" t="s">
        <v>61</v>
      </c>
      <c r="Q80" s="19" t="s">
        <v>61</v>
      </c>
      <c r="R80" s="2">
        <v>1</v>
      </c>
      <c r="S80" s="2">
        <v>1</v>
      </c>
      <c r="T80" s="2">
        <v>2</v>
      </c>
      <c r="U80" s="2">
        <v>3</v>
      </c>
      <c r="V80" s="2">
        <v>1</v>
      </c>
      <c r="W80" s="2">
        <v>1</v>
      </c>
      <c r="X80" s="2">
        <v>1</v>
      </c>
      <c r="Y80" s="2">
        <v>1</v>
      </c>
      <c r="Z80" s="19" t="s">
        <v>61</v>
      </c>
      <c r="AA80" s="19" t="s">
        <v>61</v>
      </c>
      <c r="AB80" s="19" t="s">
        <v>61</v>
      </c>
      <c r="AC80" s="19" t="s">
        <v>61</v>
      </c>
      <c r="AD80" s="19" t="s">
        <v>61</v>
      </c>
      <c r="AE80" s="22">
        <v>1</v>
      </c>
      <c r="AF80" s="22">
        <v>1</v>
      </c>
      <c r="AG80">
        <v>4</v>
      </c>
      <c r="AH80">
        <v>3</v>
      </c>
      <c r="AI80">
        <v>2</v>
      </c>
      <c r="AJ80">
        <v>1</v>
      </c>
      <c r="AK80" s="22" t="s">
        <v>61</v>
      </c>
      <c r="AL80" s="22" t="s">
        <v>61</v>
      </c>
      <c r="AM80" s="22">
        <v>1</v>
      </c>
      <c r="AN80" s="22" t="s">
        <v>61</v>
      </c>
      <c r="AO80" s="22" t="s">
        <v>61</v>
      </c>
      <c r="AP80" s="22" t="s">
        <v>61</v>
      </c>
      <c r="AQ80">
        <v>4</v>
      </c>
      <c r="AR80">
        <v>3</v>
      </c>
      <c r="AS80" s="22" t="s">
        <v>61</v>
      </c>
      <c r="AT80" s="22">
        <v>1</v>
      </c>
      <c r="AU80" s="22">
        <v>1</v>
      </c>
      <c r="AV80" s="22" t="s">
        <v>61</v>
      </c>
      <c r="AW80" s="22" t="s">
        <v>61</v>
      </c>
      <c r="AX80" s="22">
        <v>1</v>
      </c>
      <c r="AY80" s="22" t="s">
        <v>61</v>
      </c>
      <c r="AZ80" s="22" t="s">
        <v>61</v>
      </c>
      <c r="BA80">
        <v>4</v>
      </c>
      <c r="BB80" t="s">
        <v>61</v>
      </c>
      <c r="BC80" t="s">
        <v>61</v>
      </c>
      <c r="BD80">
        <v>0</v>
      </c>
      <c r="BE80" t="s">
        <v>61</v>
      </c>
    </row>
    <row r="81" spans="1:57" x14ac:dyDescent="0.25">
      <c r="A81" s="1">
        <v>43480</v>
      </c>
      <c r="B81">
        <v>80</v>
      </c>
      <c r="C81" s="2" t="s">
        <v>4</v>
      </c>
      <c r="D81" s="2">
        <v>3194132047</v>
      </c>
      <c r="E81" s="2" t="s">
        <v>61</v>
      </c>
      <c r="F81" s="2">
        <v>2</v>
      </c>
      <c r="G81" s="19" t="s">
        <v>61</v>
      </c>
      <c r="H81" s="19" t="s">
        <v>61</v>
      </c>
      <c r="I81" s="19">
        <v>1</v>
      </c>
      <c r="J81" s="19" t="s">
        <v>61</v>
      </c>
      <c r="K81" s="19" t="s">
        <v>61</v>
      </c>
      <c r="L81" s="2">
        <v>4</v>
      </c>
      <c r="M81" s="2">
        <v>2</v>
      </c>
      <c r="N81" s="2">
        <v>3</v>
      </c>
      <c r="O81" s="19">
        <v>1</v>
      </c>
      <c r="P81" s="19" t="s">
        <v>61</v>
      </c>
      <c r="Q81" s="19" t="s">
        <v>61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19" t="s">
        <v>61</v>
      </c>
      <c r="AA81" s="19" t="s">
        <v>61</v>
      </c>
      <c r="AB81" s="19" t="s">
        <v>61</v>
      </c>
      <c r="AC81" s="19" t="s">
        <v>61</v>
      </c>
      <c r="AD81" s="19" t="s">
        <v>61</v>
      </c>
      <c r="AE81" s="19" t="s">
        <v>61</v>
      </c>
      <c r="AF81" s="19" t="s">
        <v>61</v>
      </c>
      <c r="AG81">
        <v>2</v>
      </c>
      <c r="AH81">
        <v>3</v>
      </c>
      <c r="AI81">
        <v>3</v>
      </c>
      <c r="AJ81">
        <v>2</v>
      </c>
      <c r="AK81" s="22" t="s">
        <v>61</v>
      </c>
      <c r="AL81" s="22">
        <v>1</v>
      </c>
      <c r="AM81" s="22" t="s">
        <v>61</v>
      </c>
      <c r="AN81" s="22">
        <v>1</v>
      </c>
      <c r="AO81" s="22">
        <v>1</v>
      </c>
      <c r="AP81" s="22">
        <v>1</v>
      </c>
      <c r="AQ81">
        <v>1</v>
      </c>
      <c r="AR81">
        <v>3</v>
      </c>
      <c r="AS81" s="22" t="s">
        <v>61</v>
      </c>
      <c r="AT81" s="22">
        <v>1</v>
      </c>
      <c r="AU81" s="22" t="s">
        <v>61</v>
      </c>
      <c r="AV81" s="22" t="s">
        <v>61</v>
      </c>
      <c r="AW81" s="22" t="s">
        <v>61</v>
      </c>
      <c r="AX81" s="22" t="s">
        <v>61</v>
      </c>
      <c r="AY81" s="22" t="s">
        <v>61</v>
      </c>
      <c r="AZ81" s="22" t="s">
        <v>61</v>
      </c>
      <c r="BA81">
        <v>4</v>
      </c>
      <c r="BB81">
        <v>1</v>
      </c>
      <c r="BC81" t="s">
        <v>61</v>
      </c>
      <c r="BD81">
        <v>0</v>
      </c>
      <c r="BE81" t="s">
        <v>61</v>
      </c>
    </row>
    <row r="82" spans="1:57" x14ac:dyDescent="0.25">
      <c r="A82" s="1">
        <v>43480</v>
      </c>
      <c r="B82">
        <v>81</v>
      </c>
      <c r="C82" s="2" t="s">
        <v>4</v>
      </c>
      <c r="D82" s="2">
        <v>3194132047</v>
      </c>
      <c r="E82" s="2">
        <v>1</v>
      </c>
      <c r="F82" s="2">
        <v>4</v>
      </c>
      <c r="G82" s="19" t="s">
        <v>61</v>
      </c>
      <c r="H82" s="19" t="s">
        <v>61</v>
      </c>
      <c r="I82" s="19" t="s">
        <v>61</v>
      </c>
      <c r="J82" s="19">
        <v>1</v>
      </c>
      <c r="K82" s="19" t="s">
        <v>61</v>
      </c>
      <c r="L82" s="2">
        <v>3</v>
      </c>
      <c r="M82" s="2">
        <v>2</v>
      </c>
      <c r="N82" s="2">
        <v>3</v>
      </c>
      <c r="O82" s="19">
        <v>1</v>
      </c>
      <c r="P82" s="19" t="s">
        <v>61</v>
      </c>
      <c r="Q82" s="19" t="s">
        <v>61</v>
      </c>
      <c r="R82" s="2">
        <v>1</v>
      </c>
      <c r="S82" s="2">
        <v>1</v>
      </c>
      <c r="T82" s="2">
        <v>3</v>
      </c>
      <c r="U82" s="2">
        <v>3</v>
      </c>
      <c r="V82" s="2">
        <v>1</v>
      </c>
      <c r="W82" s="2">
        <v>1</v>
      </c>
      <c r="X82" s="2">
        <v>1</v>
      </c>
      <c r="Y82" s="2">
        <v>1</v>
      </c>
      <c r="Z82" s="19" t="s">
        <v>61</v>
      </c>
      <c r="AA82" s="19" t="s">
        <v>61</v>
      </c>
      <c r="AB82" s="19" t="s">
        <v>61</v>
      </c>
      <c r="AC82" s="19" t="s">
        <v>61</v>
      </c>
      <c r="AD82" s="19" t="s">
        <v>61</v>
      </c>
      <c r="AE82" s="19" t="s">
        <v>61</v>
      </c>
      <c r="AF82" s="19" t="s">
        <v>61</v>
      </c>
      <c r="AG82">
        <v>4</v>
      </c>
      <c r="AH82">
        <v>3</v>
      </c>
      <c r="AI82">
        <v>3</v>
      </c>
      <c r="AJ82">
        <v>1</v>
      </c>
      <c r="AK82" s="22">
        <v>1</v>
      </c>
      <c r="AL82" s="22">
        <v>1</v>
      </c>
      <c r="AM82" s="22">
        <v>1</v>
      </c>
      <c r="AN82" s="22" t="s">
        <v>61</v>
      </c>
      <c r="AO82" s="22">
        <v>1</v>
      </c>
      <c r="AP82" s="22" t="s">
        <v>61</v>
      </c>
      <c r="AQ82">
        <v>1</v>
      </c>
      <c r="AR82">
        <v>2</v>
      </c>
      <c r="AS82" s="22" t="s">
        <v>61</v>
      </c>
      <c r="AT82" s="22">
        <v>1</v>
      </c>
      <c r="AU82" s="22">
        <v>1</v>
      </c>
      <c r="AV82" s="22" t="s">
        <v>61</v>
      </c>
      <c r="AW82" s="22">
        <v>1</v>
      </c>
      <c r="AX82" s="22" t="s">
        <v>61</v>
      </c>
      <c r="AY82" s="22" t="s">
        <v>61</v>
      </c>
      <c r="AZ82" s="22" t="s">
        <v>61</v>
      </c>
      <c r="BA82">
        <v>4</v>
      </c>
      <c r="BB82">
        <v>1</v>
      </c>
      <c r="BC82">
        <v>7911</v>
      </c>
      <c r="BD82">
        <v>0</v>
      </c>
      <c r="BE82" t="s">
        <v>61</v>
      </c>
    </row>
    <row r="83" spans="1:57" x14ac:dyDescent="0.25">
      <c r="A83" s="1">
        <v>43480</v>
      </c>
      <c r="B83">
        <v>82</v>
      </c>
      <c r="C83" s="2" t="s">
        <v>4</v>
      </c>
      <c r="D83" s="2">
        <v>3194132047</v>
      </c>
      <c r="E83" s="2">
        <v>1</v>
      </c>
      <c r="F83" s="2">
        <v>4</v>
      </c>
      <c r="G83" s="19">
        <v>1</v>
      </c>
      <c r="H83" s="19" t="s">
        <v>61</v>
      </c>
      <c r="I83" s="19" t="s">
        <v>61</v>
      </c>
      <c r="J83" s="19">
        <v>1</v>
      </c>
      <c r="K83" s="19" t="s">
        <v>61</v>
      </c>
      <c r="L83" s="2">
        <v>3</v>
      </c>
      <c r="M83" s="2">
        <v>1</v>
      </c>
      <c r="N83" s="2">
        <v>2</v>
      </c>
      <c r="O83" s="19">
        <v>1</v>
      </c>
      <c r="P83" s="19" t="s">
        <v>61</v>
      </c>
      <c r="Q83" s="19" t="s">
        <v>61</v>
      </c>
      <c r="R83" s="2">
        <v>2</v>
      </c>
      <c r="S83" s="2">
        <v>1</v>
      </c>
      <c r="T83" s="2">
        <v>3</v>
      </c>
      <c r="U83" s="2">
        <v>3</v>
      </c>
      <c r="V83" s="2">
        <v>1</v>
      </c>
      <c r="W83" s="2">
        <v>1</v>
      </c>
      <c r="X83" s="2">
        <v>1</v>
      </c>
      <c r="Y83" s="2">
        <v>1</v>
      </c>
      <c r="Z83" s="19" t="s">
        <v>61</v>
      </c>
      <c r="AA83" s="19" t="s">
        <v>61</v>
      </c>
      <c r="AB83" s="19" t="s">
        <v>61</v>
      </c>
      <c r="AC83" s="19" t="s">
        <v>61</v>
      </c>
      <c r="AD83" s="19" t="s">
        <v>61</v>
      </c>
      <c r="AE83" s="19" t="s">
        <v>61</v>
      </c>
      <c r="AF83" s="19" t="s">
        <v>61</v>
      </c>
      <c r="AG83">
        <v>5</v>
      </c>
      <c r="AH83">
        <v>3</v>
      </c>
      <c r="AI83">
        <v>2</v>
      </c>
      <c r="AJ83">
        <v>1</v>
      </c>
      <c r="AK83" s="22" t="s">
        <v>61</v>
      </c>
      <c r="AL83" s="22">
        <v>1</v>
      </c>
      <c r="AM83" s="22">
        <v>1</v>
      </c>
      <c r="AN83" s="22" t="s">
        <v>61</v>
      </c>
      <c r="AO83" s="22" t="s">
        <v>61</v>
      </c>
      <c r="AP83" s="22">
        <v>1</v>
      </c>
      <c r="AQ83">
        <v>4</v>
      </c>
      <c r="AR83">
        <v>2</v>
      </c>
      <c r="AS83" s="22">
        <v>1</v>
      </c>
      <c r="AT83" s="22">
        <v>1</v>
      </c>
      <c r="AU83" s="22" t="s">
        <v>61</v>
      </c>
      <c r="AV83" s="22" t="s">
        <v>61</v>
      </c>
      <c r="AW83" s="22" t="s">
        <v>61</v>
      </c>
      <c r="AX83" s="22" t="s">
        <v>61</v>
      </c>
      <c r="AY83" s="22" t="s">
        <v>61</v>
      </c>
      <c r="AZ83" s="22">
        <v>1</v>
      </c>
      <c r="BA83">
        <v>4</v>
      </c>
      <c r="BB83">
        <v>1</v>
      </c>
      <c r="BC83">
        <v>7610</v>
      </c>
      <c r="BD83">
        <v>0</v>
      </c>
      <c r="BE83" t="s">
        <v>61</v>
      </c>
    </row>
    <row r="84" spans="1:57" x14ac:dyDescent="0.25">
      <c r="A84" s="1">
        <v>43480</v>
      </c>
      <c r="B84">
        <v>83</v>
      </c>
      <c r="C84" s="2" t="s">
        <v>4</v>
      </c>
      <c r="D84" s="2">
        <v>3194132047</v>
      </c>
      <c r="E84" s="2">
        <v>1</v>
      </c>
      <c r="F84" s="2">
        <v>4</v>
      </c>
      <c r="G84" s="19" t="s">
        <v>61</v>
      </c>
      <c r="H84" s="19" t="s">
        <v>61</v>
      </c>
      <c r="I84" s="19" t="s">
        <v>61</v>
      </c>
      <c r="J84" s="19">
        <v>1</v>
      </c>
      <c r="K84" s="19" t="s">
        <v>61</v>
      </c>
      <c r="L84" s="2">
        <v>3</v>
      </c>
      <c r="M84" s="2">
        <v>1</v>
      </c>
      <c r="N84" s="2">
        <v>1</v>
      </c>
      <c r="O84" s="19" t="s">
        <v>61</v>
      </c>
      <c r="P84" s="19" t="s">
        <v>61</v>
      </c>
      <c r="Q84" s="19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19" t="s">
        <v>61</v>
      </c>
      <c r="AA84" s="19" t="s">
        <v>61</v>
      </c>
      <c r="AB84" s="19" t="s">
        <v>61</v>
      </c>
      <c r="AC84" s="19" t="s">
        <v>61</v>
      </c>
      <c r="AD84" s="19" t="s">
        <v>61</v>
      </c>
      <c r="AE84" s="19" t="s">
        <v>61</v>
      </c>
      <c r="AF84" s="19" t="s">
        <v>61</v>
      </c>
      <c r="AG84" s="2" t="s">
        <v>61</v>
      </c>
      <c r="AH84">
        <v>3</v>
      </c>
      <c r="AI84">
        <v>2</v>
      </c>
      <c r="AJ84">
        <v>3</v>
      </c>
      <c r="AK84" s="22" t="s">
        <v>61</v>
      </c>
      <c r="AL84" s="22" t="s">
        <v>61</v>
      </c>
      <c r="AM84" s="22">
        <v>1</v>
      </c>
      <c r="AN84" s="22">
        <v>1</v>
      </c>
      <c r="AO84" s="22" t="s">
        <v>61</v>
      </c>
      <c r="AP84" s="22" t="s">
        <v>61</v>
      </c>
      <c r="AQ84">
        <v>4</v>
      </c>
      <c r="AR84">
        <v>2</v>
      </c>
      <c r="AS84" s="22">
        <v>1</v>
      </c>
      <c r="AT84" s="22">
        <v>1</v>
      </c>
      <c r="AU84" s="22">
        <v>1</v>
      </c>
      <c r="AV84" s="22">
        <v>1</v>
      </c>
      <c r="AW84" s="22">
        <v>1</v>
      </c>
      <c r="AX84" s="22">
        <v>1</v>
      </c>
      <c r="AY84" s="22" t="s">
        <v>61</v>
      </c>
      <c r="AZ84" s="22" t="s">
        <v>61</v>
      </c>
      <c r="BA84">
        <v>4</v>
      </c>
      <c r="BB84">
        <v>1</v>
      </c>
      <c r="BC84">
        <v>5660</v>
      </c>
      <c r="BD84">
        <v>1</v>
      </c>
      <c r="BE84" t="s">
        <v>61</v>
      </c>
    </row>
    <row r="85" spans="1:57" x14ac:dyDescent="0.25">
      <c r="A85" s="1">
        <v>43480</v>
      </c>
      <c r="B85">
        <v>84</v>
      </c>
      <c r="C85" s="2" t="s">
        <v>4</v>
      </c>
      <c r="D85" s="2">
        <v>3194132047</v>
      </c>
      <c r="E85" s="2">
        <v>1</v>
      </c>
      <c r="F85" s="2">
        <v>4</v>
      </c>
      <c r="G85" s="19" t="s">
        <v>61</v>
      </c>
      <c r="H85" s="19" t="s">
        <v>61</v>
      </c>
      <c r="I85" s="19">
        <v>1</v>
      </c>
      <c r="J85" s="19" t="s">
        <v>61</v>
      </c>
      <c r="K85" s="19" t="s">
        <v>61</v>
      </c>
      <c r="L85" s="2">
        <v>3</v>
      </c>
      <c r="M85" s="2">
        <v>1</v>
      </c>
      <c r="N85" s="2">
        <v>2</v>
      </c>
      <c r="O85" s="19">
        <v>1</v>
      </c>
      <c r="P85" s="19" t="s">
        <v>61</v>
      </c>
      <c r="Q85" s="19" t="s">
        <v>61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19" t="s">
        <v>61</v>
      </c>
      <c r="AA85" s="19" t="s">
        <v>61</v>
      </c>
      <c r="AB85" s="19" t="s">
        <v>61</v>
      </c>
      <c r="AC85" s="19" t="s">
        <v>61</v>
      </c>
      <c r="AD85" s="22">
        <v>1</v>
      </c>
      <c r="AE85" s="22">
        <v>1</v>
      </c>
      <c r="AF85" s="19" t="s">
        <v>61</v>
      </c>
      <c r="AG85">
        <v>2.5</v>
      </c>
      <c r="AH85">
        <v>3</v>
      </c>
      <c r="AI85">
        <v>2</v>
      </c>
      <c r="AJ85">
        <v>1</v>
      </c>
      <c r="AK85" s="22" t="s">
        <v>61</v>
      </c>
      <c r="AL85" s="22">
        <v>1</v>
      </c>
      <c r="AM85" s="22">
        <v>1</v>
      </c>
      <c r="AN85" s="22" t="s">
        <v>61</v>
      </c>
      <c r="AO85" s="22" t="s">
        <v>61</v>
      </c>
      <c r="AP85" s="22">
        <v>1</v>
      </c>
      <c r="AQ85">
        <v>2</v>
      </c>
      <c r="AR85">
        <v>2</v>
      </c>
      <c r="AS85" s="22">
        <v>1</v>
      </c>
      <c r="AT85" s="22">
        <v>1</v>
      </c>
      <c r="AU85" s="22">
        <v>1</v>
      </c>
      <c r="AV85" s="22" t="s">
        <v>61</v>
      </c>
      <c r="AW85" s="22" t="s">
        <v>61</v>
      </c>
      <c r="AX85" s="22" t="s">
        <v>61</v>
      </c>
      <c r="AY85" s="22">
        <v>1</v>
      </c>
      <c r="AZ85" s="22" t="s">
        <v>61</v>
      </c>
      <c r="BA85">
        <v>4</v>
      </c>
      <c r="BB85">
        <v>1</v>
      </c>
      <c r="BC85">
        <v>7090</v>
      </c>
      <c r="BD85">
        <v>0</v>
      </c>
      <c r="BE85" t="s">
        <v>61</v>
      </c>
    </row>
    <row r="86" spans="1:57" x14ac:dyDescent="0.25">
      <c r="A86" s="1">
        <v>43480</v>
      </c>
      <c r="B86">
        <v>85</v>
      </c>
      <c r="C86" s="2" t="s">
        <v>4</v>
      </c>
      <c r="D86" s="2">
        <v>3194132047</v>
      </c>
      <c r="E86" s="2">
        <v>1</v>
      </c>
      <c r="F86" s="2">
        <v>2</v>
      </c>
      <c r="G86" s="19" t="s">
        <v>61</v>
      </c>
      <c r="H86" s="19" t="s">
        <v>61</v>
      </c>
      <c r="I86" s="19" t="s">
        <v>61</v>
      </c>
      <c r="J86" s="19" t="s">
        <v>61</v>
      </c>
      <c r="K86" s="19">
        <v>1</v>
      </c>
      <c r="L86" s="2">
        <v>3</v>
      </c>
      <c r="M86" s="2">
        <v>1</v>
      </c>
      <c r="N86" s="2">
        <v>2</v>
      </c>
      <c r="O86" s="19">
        <v>1</v>
      </c>
      <c r="P86" s="19" t="s">
        <v>61</v>
      </c>
      <c r="Q86" s="19" t="s">
        <v>61</v>
      </c>
      <c r="R86" s="2">
        <v>1</v>
      </c>
      <c r="S86" s="2">
        <v>1</v>
      </c>
      <c r="T86" s="2">
        <v>3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19" t="s">
        <v>61</v>
      </c>
      <c r="AA86" s="19" t="s">
        <v>61</v>
      </c>
      <c r="AB86" s="19" t="s">
        <v>61</v>
      </c>
      <c r="AC86" s="19" t="s">
        <v>61</v>
      </c>
      <c r="AD86" s="19" t="s">
        <v>61</v>
      </c>
      <c r="AE86" s="19" t="s">
        <v>61</v>
      </c>
      <c r="AF86" s="19" t="s">
        <v>61</v>
      </c>
      <c r="AG86">
        <v>25</v>
      </c>
      <c r="AH86">
        <v>3</v>
      </c>
      <c r="AI86">
        <v>2</v>
      </c>
      <c r="AJ86">
        <v>1</v>
      </c>
      <c r="AK86" s="22">
        <v>1</v>
      </c>
      <c r="AL86" s="22" t="s">
        <v>61</v>
      </c>
      <c r="AM86" s="22" t="s">
        <v>61</v>
      </c>
      <c r="AN86" s="22" t="s">
        <v>61</v>
      </c>
      <c r="AO86" s="22" t="s">
        <v>61</v>
      </c>
      <c r="AP86" s="22" t="s">
        <v>61</v>
      </c>
      <c r="AQ86">
        <v>1</v>
      </c>
      <c r="AR86">
        <v>3</v>
      </c>
      <c r="AS86" s="22">
        <v>1</v>
      </c>
      <c r="AT86" s="22" t="s">
        <v>61</v>
      </c>
      <c r="AU86" s="22" t="s">
        <v>61</v>
      </c>
      <c r="AV86" s="22" t="s">
        <v>61</v>
      </c>
      <c r="AW86" s="22" t="s">
        <v>61</v>
      </c>
      <c r="AX86" s="22" t="s">
        <v>61</v>
      </c>
      <c r="AY86" s="22" t="s">
        <v>61</v>
      </c>
      <c r="AZ86" s="22" t="s">
        <v>61</v>
      </c>
      <c r="BA86">
        <v>4</v>
      </c>
      <c r="BB86">
        <v>1</v>
      </c>
      <c r="BC86">
        <v>6640</v>
      </c>
      <c r="BD86">
        <v>0</v>
      </c>
      <c r="BE86" t="s">
        <v>61</v>
      </c>
    </row>
    <row r="87" spans="1:57" x14ac:dyDescent="0.25">
      <c r="A87" s="1">
        <v>43480</v>
      </c>
      <c r="B87">
        <v>86</v>
      </c>
      <c r="C87" s="2" t="s">
        <v>4</v>
      </c>
      <c r="D87" s="2">
        <v>3194132047</v>
      </c>
      <c r="E87" s="2">
        <v>1</v>
      </c>
      <c r="F87" s="2">
        <v>3</v>
      </c>
      <c r="G87" s="19" t="s">
        <v>61</v>
      </c>
      <c r="H87" s="19">
        <v>1</v>
      </c>
      <c r="I87" s="19" t="s">
        <v>61</v>
      </c>
      <c r="J87" s="19">
        <v>1</v>
      </c>
      <c r="K87" s="19" t="s">
        <v>61</v>
      </c>
      <c r="L87" s="2">
        <v>6</v>
      </c>
      <c r="M87" s="2">
        <v>2</v>
      </c>
      <c r="N87" s="2">
        <v>1</v>
      </c>
      <c r="O87" s="19" t="s">
        <v>61</v>
      </c>
      <c r="P87" s="19" t="s">
        <v>61</v>
      </c>
      <c r="Q87" s="19">
        <v>1</v>
      </c>
      <c r="R87" s="2">
        <v>1</v>
      </c>
      <c r="S87" s="2">
        <v>1</v>
      </c>
      <c r="T87" s="2">
        <v>1</v>
      </c>
      <c r="U87" s="2">
        <v>3</v>
      </c>
      <c r="V87" s="2">
        <v>1</v>
      </c>
      <c r="W87" s="2">
        <v>1</v>
      </c>
      <c r="X87" s="2">
        <v>1</v>
      </c>
      <c r="Y87" s="2">
        <v>1</v>
      </c>
      <c r="Z87" s="19" t="s">
        <v>61</v>
      </c>
      <c r="AA87" s="19" t="s">
        <v>61</v>
      </c>
      <c r="AB87" s="19" t="s">
        <v>61</v>
      </c>
      <c r="AC87" s="19" t="s">
        <v>61</v>
      </c>
      <c r="AD87" s="19" t="s">
        <v>61</v>
      </c>
      <c r="AE87" s="19" t="s">
        <v>61</v>
      </c>
      <c r="AF87" s="19" t="s">
        <v>61</v>
      </c>
      <c r="AG87">
        <v>15</v>
      </c>
      <c r="AH87">
        <v>3</v>
      </c>
      <c r="AI87">
        <v>2</v>
      </c>
      <c r="AJ87">
        <v>1</v>
      </c>
      <c r="AK87" s="22">
        <v>1</v>
      </c>
      <c r="AL87" s="22" t="s">
        <v>61</v>
      </c>
      <c r="AM87" s="22">
        <v>1</v>
      </c>
      <c r="AN87" s="22" t="s">
        <v>61</v>
      </c>
      <c r="AO87" s="22" t="s">
        <v>61</v>
      </c>
      <c r="AP87" s="22" t="s">
        <v>61</v>
      </c>
      <c r="AQ87">
        <v>4</v>
      </c>
      <c r="AR87">
        <v>3</v>
      </c>
      <c r="AS87" s="22" t="s">
        <v>61</v>
      </c>
      <c r="AT87" s="22">
        <v>1</v>
      </c>
      <c r="AU87" s="22" t="s">
        <v>61</v>
      </c>
      <c r="AV87" s="22" t="s">
        <v>61</v>
      </c>
      <c r="AW87" s="22" t="s">
        <v>61</v>
      </c>
      <c r="AX87" s="22" t="s">
        <v>61</v>
      </c>
      <c r="AY87" s="22" t="s">
        <v>61</v>
      </c>
      <c r="AZ87" s="22" t="s">
        <v>61</v>
      </c>
      <c r="BA87">
        <v>4</v>
      </c>
      <c r="BB87">
        <v>1</v>
      </c>
      <c r="BC87">
        <v>5650</v>
      </c>
      <c r="BD87">
        <v>0</v>
      </c>
      <c r="BE87" t="s">
        <v>61</v>
      </c>
    </row>
    <row r="88" spans="1:57" x14ac:dyDescent="0.25">
      <c r="A88" s="1">
        <v>43480</v>
      </c>
      <c r="B88">
        <v>87</v>
      </c>
      <c r="C88" s="2" t="s">
        <v>4</v>
      </c>
      <c r="D88" s="2">
        <v>3194132047</v>
      </c>
      <c r="E88" s="2">
        <v>1</v>
      </c>
      <c r="F88" s="2">
        <v>3</v>
      </c>
      <c r="G88" s="19" t="s">
        <v>61</v>
      </c>
      <c r="H88" s="19">
        <v>1</v>
      </c>
      <c r="I88" s="19">
        <v>1</v>
      </c>
      <c r="J88" s="19" t="s">
        <v>61</v>
      </c>
      <c r="K88" s="19" t="s">
        <v>61</v>
      </c>
      <c r="L88" s="2">
        <v>6</v>
      </c>
      <c r="M88" s="2">
        <v>4</v>
      </c>
      <c r="N88" s="2">
        <v>3</v>
      </c>
      <c r="O88" s="19">
        <v>1</v>
      </c>
      <c r="P88" s="19" t="s">
        <v>61</v>
      </c>
      <c r="Q88" s="19" t="s">
        <v>61</v>
      </c>
      <c r="R88" s="2">
        <v>2</v>
      </c>
      <c r="S88" s="2">
        <v>2</v>
      </c>
      <c r="T88" s="2">
        <v>1</v>
      </c>
      <c r="U88" s="2">
        <v>2</v>
      </c>
      <c r="V88" s="2">
        <v>1</v>
      </c>
      <c r="W88" s="2">
        <v>1</v>
      </c>
      <c r="X88" s="2">
        <v>2</v>
      </c>
      <c r="Y88" s="2">
        <v>2</v>
      </c>
      <c r="Z88" s="19" t="s">
        <v>61</v>
      </c>
      <c r="AA88" s="19" t="s">
        <v>61</v>
      </c>
      <c r="AB88" s="19">
        <v>1</v>
      </c>
      <c r="AC88" s="19">
        <v>1</v>
      </c>
      <c r="AD88" s="19">
        <v>1</v>
      </c>
      <c r="AE88" s="19" t="s">
        <v>61</v>
      </c>
      <c r="AF88" s="19" t="s">
        <v>61</v>
      </c>
      <c r="AG88" t="s">
        <v>61</v>
      </c>
      <c r="AH88" s="2" t="s">
        <v>61</v>
      </c>
      <c r="AI88" s="2" t="s">
        <v>61</v>
      </c>
      <c r="AJ88" s="2" t="s">
        <v>61</v>
      </c>
      <c r="AK88" s="19" t="s">
        <v>61</v>
      </c>
      <c r="AL88" s="19" t="s">
        <v>61</v>
      </c>
      <c r="AM88" s="19" t="s">
        <v>61</v>
      </c>
      <c r="AN88" s="19" t="s">
        <v>61</v>
      </c>
      <c r="AO88" s="19" t="s">
        <v>61</v>
      </c>
      <c r="AP88" s="19" t="s">
        <v>61</v>
      </c>
      <c r="AQ88" s="2" t="s">
        <v>61</v>
      </c>
      <c r="AR88" s="2" t="s">
        <v>61</v>
      </c>
      <c r="AS88" s="19" t="s">
        <v>61</v>
      </c>
      <c r="AT88" s="19" t="s">
        <v>61</v>
      </c>
      <c r="AU88" s="19" t="s">
        <v>61</v>
      </c>
      <c r="AV88" s="19" t="s">
        <v>61</v>
      </c>
      <c r="AW88" s="19" t="s">
        <v>61</v>
      </c>
      <c r="AX88" s="19" t="s">
        <v>61</v>
      </c>
      <c r="AY88" s="19" t="s">
        <v>61</v>
      </c>
      <c r="AZ88" s="19" t="s">
        <v>61</v>
      </c>
      <c r="BA88">
        <v>4</v>
      </c>
      <c r="BB88">
        <v>1</v>
      </c>
      <c r="BC88">
        <v>5590</v>
      </c>
      <c r="BD88">
        <v>0</v>
      </c>
      <c r="BE88" t="s">
        <v>61</v>
      </c>
    </row>
    <row r="89" spans="1:57" x14ac:dyDescent="0.25">
      <c r="A89" s="1">
        <v>43480</v>
      </c>
      <c r="B89">
        <v>88</v>
      </c>
      <c r="C89" s="2" t="s">
        <v>4</v>
      </c>
      <c r="D89" s="2">
        <v>3194132047</v>
      </c>
      <c r="E89" s="2">
        <v>1</v>
      </c>
      <c r="F89" s="2">
        <v>1</v>
      </c>
      <c r="G89" s="19" t="s">
        <v>61</v>
      </c>
      <c r="H89" s="19" t="s">
        <v>61</v>
      </c>
      <c r="I89" s="19" t="s">
        <v>61</v>
      </c>
      <c r="J89" s="19">
        <v>1</v>
      </c>
      <c r="K89" s="19" t="s">
        <v>61</v>
      </c>
      <c r="L89" s="2">
        <v>2</v>
      </c>
      <c r="M89" s="2">
        <v>2</v>
      </c>
      <c r="N89" s="2">
        <v>2</v>
      </c>
      <c r="O89" s="19">
        <v>1</v>
      </c>
      <c r="P89" s="19" t="s">
        <v>61</v>
      </c>
      <c r="Q89" s="19" t="s">
        <v>61</v>
      </c>
      <c r="R89" s="2">
        <v>3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t="s">
        <v>61</v>
      </c>
      <c r="Z89" s="19" t="s">
        <v>61</v>
      </c>
      <c r="AA89" s="19" t="s">
        <v>61</v>
      </c>
      <c r="AB89" s="19" t="s">
        <v>61</v>
      </c>
      <c r="AC89" s="19" t="s">
        <v>61</v>
      </c>
      <c r="AD89" s="19" t="s">
        <v>61</v>
      </c>
      <c r="AE89" s="19" t="s">
        <v>61</v>
      </c>
      <c r="AF89" s="19" t="s">
        <v>61</v>
      </c>
      <c r="AG89">
        <v>16</v>
      </c>
      <c r="AH89">
        <v>3</v>
      </c>
      <c r="AI89">
        <v>2</v>
      </c>
      <c r="AJ89">
        <v>2</v>
      </c>
      <c r="AK89" s="22" t="s">
        <v>61</v>
      </c>
      <c r="AL89" s="22">
        <v>1</v>
      </c>
      <c r="AM89" s="22">
        <v>1</v>
      </c>
      <c r="AN89" s="22">
        <v>1</v>
      </c>
      <c r="AO89" s="22" t="s">
        <v>61</v>
      </c>
      <c r="AP89" s="22" t="s">
        <v>61</v>
      </c>
      <c r="AQ89">
        <v>3</v>
      </c>
      <c r="AR89">
        <v>3</v>
      </c>
      <c r="AS89" s="22">
        <v>1</v>
      </c>
      <c r="AT89" s="22">
        <v>1</v>
      </c>
      <c r="AU89" s="22" t="s">
        <v>61</v>
      </c>
      <c r="AV89" s="22" t="s">
        <v>61</v>
      </c>
      <c r="AW89" s="22" t="s">
        <v>61</v>
      </c>
      <c r="AX89" s="22" t="s">
        <v>61</v>
      </c>
      <c r="AY89" s="22" t="s">
        <v>61</v>
      </c>
      <c r="AZ89" s="22" t="s">
        <v>61</v>
      </c>
      <c r="BA89">
        <v>4</v>
      </c>
      <c r="BB89">
        <v>1</v>
      </c>
      <c r="BC89">
        <v>6590</v>
      </c>
      <c r="BD89">
        <v>0</v>
      </c>
      <c r="BE89" t="s">
        <v>61</v>
      </c>
    </row>
    <row r="90" spans="1:57" x14ac:dyDescent="0.25">
      <c r="A90" s="1">
        <v>43480</v>
      </c>
      <c r="B90">
        <v>89</v>
      </c>
      <c r="C90" s="2" t="s">
        <v>4</v>
      </c>
      <c r="D90" s="2">
        <v>3194132047</v>
      </c>
      <c r="E90" s="2">
        <v>1</v>
      </c>
      <c r="F90" s="2">
        <v>1</v>
      </c>
      <c r="G90" s="19" t="s">
        <v>61</v>
      </c>
      <c r="H90" s="19" t="s">
        <v>61</v>
      </c>
      <c r="I90" s="19">
        <v>1</v>
      </c>
      <c r="J90" s="19" t="s">
        <v>61</v>
      </c>
      <c r="K90" s="19" t="s">
        <v>61</v>
      </c>
      <c r="L90" s="2">
        <v>2</v>
      </c>
      <c r="M90" s="2">
        <v>2</v>
      </c>
      <c r="N90" s="2">
        <v>2</v>
      </c>
      <c r="O90" s="19">
        <v>1</v>
      </c>
      <c r="P90" s="19" t="s">
        <v>61</v>
      </c>
      <c r="Q90" s="19" t="s">
        <v>61</v>
      </c>
      <c r="R90" s="2">
        <v>3</v>
      </c>
      <c r="S90" s="2">
        <v>1</v>
      </c>
      <c r="T90" s="2">
        <v>3</v>
      </c>
      <c r="U90" s="2">
        <v>3</v>
      </c>
      <c r="V90" s="2">
        <v>2</v>
      </c>
      <c r="W90" s="2">
        <v>1</v>
      </c>
      <c r="X90" s="2">
        <v>1</v>
      </c>
      <c r="Y90" s="2">
        <v>1</v>
      </c>
      <c r="Z90" s="19" t="s">
        <v>61</v>
      </c>
      <c r="AA90" s="19" t="s">
        <v>61</v>
      </c>
      <c r="AB90" s="19" t="s">
        <v>61</v>
      </c>
      <c r="AC90" s="19" t="s">
        <v>61</v>
      </c>
      <c r="AD90" s="19" t="s">
        <v>61</v>
      </c>
      <c r="AE90" s="19" t="s">
        <v>61</v>
      </c>
      <c r="AF90" s="19" t="s">
        <v>61</v>
      </c>
      <c r="AG90">
        <v>15</v>
      </c>
      <c r="AH90">
        <v>3</v>
      </c>
      <c r="AI90">
        <v>1</v>
      </c>
      <c r="AJ90">
        <v>1</v>
      </c>
      <c r="AK90" s="22" t="s">
        <v>61</v>
      </c>
      <c r="AL90" s="22">
        <v>1</v>
      </c>
      <c r="AM90" s="22">
        <v>1</v>
      </c>
      <c r="AN90" s="22" t="s">
        <v>61</v>
      </c>
      <c r="AO90" s="22" t="s">
        <v>61</v>
      </c>
      <c r="AP90" s="22">
        <v>1</v>
      </c>
      <c r="AQ90">
        <v>1</v>
      </c>
      <c r="AR90">
        <v>2</v>
      </c>
      <c r="AS90" s="22">
        <v>1</v>
      </c>
      <c r="AT90" s="22">
        <v>1</v>
      </c>
      <c r="AU90" s="22" t="s">
        <v>61</v>
      </c>
      <c r="AV90" s="22" t="s">
        <v>61</v>
      </c>
      <c r="AW90" s="22" t="s">
        <v>61</v>
      </c>
      <c r="AX90" s="22" t="s">
        <v>61</v>
      </c>
      <c r="AY90" s="22" t="s">
        <v>61</v>
      </c>
      <c r="AZ90" s="22" t="s">
        <v>61</v>
      </c>
      <c r="BA90">
        <v>1</v>
      </c>
      <c r="BB90" t="s">
        <v>61</v>
      </c>
      <c r="BC90" t="s">
        <v>61</v>
      </c>
      <c r="BD90">
        <v>0</v>
      </c>
      <c r="BE90" t="s">
        <v>61</v>
      </c>
    </row>
    <row r="91" spans="1:57" x14ac:dyDescent="0.25">
      <c r="A91" s="1">
        <v>43480</v>
      </c>
      <c r="B91">
        <v>90</v>
      </c>
      <c r="C91" s="2" t="s">
        <v>4</v>
      </c>
      <c r="D91" s="2">
        <v>3194132047</v>
      </c>
      <c r="E91" s="2">
        <v>1</v>
      </c>
      <c r="F91" s="2">
        <v>4</v>
      </c>
      <c r="G91" s="19" t="s">
        <v>61</v>
      </c>
      <c r="H91" s="19" t="s">
        <v>61</v>
      </c>
      <c r="I91" s="19" t="s">
        <v>61</v>
      </c>
      <c r="J91" s="19">
        <v>1</v>
      </c>
      <c r="K91" s="19" t="s">
        <v>61</v>
      </c>
      <c r="L91" s="2">
        <v>6</v>
      </c>
      <c r="M91" s="2">
        <v>2</v>
      </c>
      <c r="N91" s="2">
        <v>2</v>
      </c>
      <c r="O91" s="19">
        <v>1</v>
      </c>
      <c r="P91" s="19" t="s">
        <v>61</v>
      </c>
      <c r="Q91" s="19" t="s">
        <v>61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19" t="s">
        <v>61</v>
      </c>
      <c r="AA91" s="19" t="s">
        <v>61</v>
      </c>
      <c r="AB91" s="19" t="s">
        <v>61</v>
      </c>
      <c r="AC91" s="19" t="s">
        <v>61</v>
      </c>
      <c r="AD91" s="19" t="s">
        <v>61</v>
      </c>
      <c r="AE91" s="19" t="s">
        <v>61</v>
      </c>
      <c r="AF91" s="19" t="s">
        <v>61</v>
      </c>
      <c r="AG91">
        <v>20</v>
      </c>
      <c r="AH91">
        <v>3</v>
      </c>
      <c r="AI91">
        <v>2</v>
      </c>
      <c r="AJ91">
        <v>1</v>
      </c>
      <c r="AK91" s="22" t="s">
        <v>61</v>
      </c>
      <c r="AL91" s="22">
        <v>1</v>
      </c>
      <c r="AM91" s="22">
        <v>1</v>
      </c>
      <c r="AN91" s="22" t="s">
        <v>61</v>
      </c>
      <c r="AO91" s="22">
        <v>1</v>
      </c>
      <c r="AP91" s="22" t="s">
        <v>61</v>
      </c>
      <c r="AQ91">
        <v>4</v>
      </c>
      <c r="AR91">
        <v>2</v>
      </c>
      <c r="AS91" s="22">
        <v>1</v>
      </c>
      <c r="AT91" s="22">
        <v>1</v>
      </c>
      <c r="AU91" s="22">
        <v>1</v>
      </c>
      <c r="AV91" s="22">
        <v>1</v>
      </c>
      <c r="AW91" s="22">
        <v>1</v>
      </c>
      <c r="AX91" s="22" t="s">
        <v>61</v>
      </c>
      <c r="AY91" s="22">
        <v>1</v>
      </c>
      <c r="AZ91" s="22" t="s">
        <v>61</v>
      </c>
      <c r="BA91">
        <v>4</v>
      </c>
      <c r="BB91">
        <v>1</v>
      </c>
      <c r="BC91">
        <v>5600</v>
      </c>
      <c r="BD91">
        <v>1</v>
      </c>
      <c r="BE91" t="s">
        <v>61</v>
      </c>
    </row>
    <row r="92" spans="1:57" x14ac:dyDescent="0.25">
      <c r="A92" s="1">
        <v>43480</v>
      </c>
      <c r="B92">
        <v>91</v>
      </c>
      <c r="C92" s="2" t="s">
        <v>4</v>
      </c>
      <c r="D92" s="2">
        <v>3194132047</v>
      </c>
      <c r="E92" s="2">
        <v>1</v>
      </c>
      <c r="F92" s="2">
        <v>3</v>
      </c>
      <c r="G92" s="19" t="s">
        <v>61</v>
      </c>
      <c r="H92" s="19" t="s">
        <v>61</v>
      </c>
      <c r="I92" s="19" t="s">
        <v>61</v>
      </c>
      <c r="J92" s="19">
        <v>1</v>
      </c>
      <c r="K92" s="19" t="s">
        <v>61</v>
      </c>
      <c r="L92" s="2">
        <v>2</v>
      </c>
      <c r="M92" s="2">
        <v>2</v>
      </c>
      <c r="N92" s="2">
        <v>4</v>
      </c>
      <c r="O92" s="19">
        <v>1</v>
      </c>
      <c r="P92" s="19" t="s">
        <v>61</v>
      </c>
      <c r="Q92" s="19" t="s">
        <v>61</v>
      </c>
      <c r="R92" s="2">
        <v>1</v>
      </c>
      <c r="S92" s="2">
        <v>1</v>
      </c>
      <c r="T92" s="2">
        <v>2</v>
      </c>
      <c r="U92" s="2">
        <v>2</v>
      </c>
      <c r="V92" s="2" t="s">
        <v>61</v>
      </c>
      <c r="W92" s="2">
        <v>1</v>
      </c>
      <c r="X92" s="2">
        <v>1</v>
      </c>
      <c r="Y92" s="2">
        <v>1</v>
      </c>
      <c r="Z92" s="19" t="s">
        <v>61</v>
      </c>
      <c r="AA92" s="19" t="s">
        <v>61</v>
      </c>
      <c r="AB92" s="19" t="s">
        <v>61</v>
      </c>
      <c r="AC92" s="19" t="s">
        <v>61</v>
      </c>
      <c r="AD92" s="19" t="s">
        <v>61</v>
      </c>
      <c r="AE92" s="19" t="s">
        <v>61</v>
      </c>
      <c r="AF92" s="19" t="s">
        <v>61</v>
      </c>
      <c r="AG92">
        <v>12</v>
      </c>
      <c r="AH92">
        <v>3</v>
      </c>
      <c r="AI92">
        <v>3</v>
      </c>
      <c r="AJ92">
        <v>1</v>
      </c>
      <c r="AK92" s="22" t="s">
        <v>61</v>
      </c>
      <c r="AL92" s="22">
        <v>1</v>
      </c>
      <c r="AM92" s="22">
        <v>1</v>
      </c>
      <c r="AN92" s="22" t="s">
        <v>61</v>
      </c>
      <c r="AO92" s="22">
        <v>1</v>
      </c>
      <c r="AP92" s="22" t="s">
        <v>61</v>
      </c>
      <c r="AQ92">
        <v>1</v>
      </c>
      <c r="AR92">
        <v>3</v>
      </c>
      <c r="AS92" s="22" t="s">
        <v>61</v>
      </c>
      <c r="AT92" s="22">
        <v>1</v>
      </c>
      <c r="AU92" s="22" t="s">
        <v>61</v>
      </c>
      <c r="AV92" s="22" t="s">
        <v>61</v>
      </c>
      <c r="AW92" s="22">
        <v>1</v>
      </c>
      <c r="AX92" s="22" t="s">
        <v>61</v>
      </c>
      <c r="AY92" s="22">
        <v>1</v>
      </c>
      <c r="AZ92" s="22" t="s">
        <v>61</v>
      </c>
      <c r="BA92">
        <v>4</v>
      </c>
      <c r="BB92">
        <v>1</v>
      </c>
      <c r="BC92">
        <v>5600</v>
      </c>
      <c r="BD92">
        <v>1</v>
      </c>
      <c r="BE92" t="s">
        <v>61</v>
      </c>
    </row>
    <row r="93" spans="1:57" x14ac:dyDescent="0.25">
      <c r="A93" s="1">
        <v>43480</v>
      </c>
      <c r="B93">
        <v>92</v>
      </c>
      <c r="C93" s="2" t="s">
        <v>4</v>
      </c>
      <c r="D93" s="2">
        <v>3194132047</v>
      </c>
      <c r="E93" s="2">
        <v>1</v>
      </c>
      <c r="F93" s="12">
        <v>4</v>
      </c>
      <c r="G93" s="19" t="s">
        <v>61</v>
      </c>
      <c r="H93" s="19" t="s">
        <v>61</v>
      </c>
      <c r="I93" s="19" t="s">
        <v>61</v>
      </c>
      <c r="J93" s="19">
        <v>1</v>
      </c>
      <c r="K93" s="19" t="s">
        <v>61</v>
      </c>
      <c r="L93" s="2">
        <v>1</v>
      </c>
      <c r="M93" s="2">
        <v>1</v>
      </c>
      <c r="N93" s="2">
        <v>2</v>
      </c>
      <c r="O93" s="19" t="s">
        <v>61</v>
      </c>
      <c r="P93" s="19" t="s">
        <v>61</v>
      </c>
      <c r="Q93" s="19">
        <v>1</v>
      </c>
      <c r="R93" s="2">
        <v>3</v>
      </c>
      <c r="S93" s="2">
        <v>3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19" t="s">
        <v>61</v>
      </c>
      <c r="AA93" s="19" t="s">
        <v>61</v>
      </c>
      <c r="AB93" s="19" t="s">
        <v>61</v>
      </c>
      <c r="AC93" s="19" t="s">
        <v>61</v>
      </c>
      <c r="AD93" s="19" t="s">
        <v>61</v>
      </c>
      <c r="AE93" s="19" t="s">
        <v>61</v>
      </c>
      <c r="AF93" s="19" t="s">
        <v>61</v>
      </c>
      <c r="AG93">
        <v>5</v>
      </c>
      <c r="AH93">
        <v>3</v>
      </c>
      <c r="AI93">
        <v>2</v>
      </c>
      <c r="AJ93">
        <v>1</v>
      </c>
      <c r="AK93" s="22" t="s">
        <v>61</v>
      </c>
      <c r="AL93" s="22" t="s">
        <v>61</v>
      </c>
      <c r="AM93" s="22">
        <v>1</v>
      </c>
      <c r="AN93" s="22" t="s">
        <v>61</v>
      </c>
      <c r="AO93" s="22" t="s">
        <v>61</v>
      </c>
      <c r="AP93" s="22">
        <v>1</v>
      </c>
      <c r="AQ93">
        <v>3</v>
      </c>
      <c r="AR93">
        <v>2</v>
      </c>
      <c r="AS93" s="22">
        <v>1</v>
      </c>
      <c r="AT93" s="22">
        <v>1</v>
      </c>
      <c r="AU93" s="22">
        <v>1</v>
      </c>
      <c r="AV93" s="22">
        <v>1</v>
      </c>
      <c r="AW93" s="22">
        <v>1</v>
      </c>
      <c r="AX93" s="22" t="s">
        <v>61</v>
      </c>
      <c r="AY93" s="22" t="s">
        <v>61</v>
      </c>
      <c r="AZ93" s="22" t="s">
        <v>61</v>
      </c>
      <c r="BA93">
        <v>1</v>
      </c>
      <c r="BB93">
        <v>1</v>
      </c>
      <c r="BC93">
        <v>7911</v>
      </c>
      <c r="BD93">
        <v>0</v>
      </c>
      <c r="BE93" t="s">
        <v>61</v>
      </c>
    </row>
    <row r="94" spans="1:57" x14ac:dyDescent="0.25">
      <c r="A94" s="1">
        <v>43480</v>
      </c>
      <c r="B94">
        <v>93</v>
      </c>
      <c r="C94" s="2" t="s">
        <v>4</v>
      </c>
      <c r="D94" s="2">
        <v>3194132047</v>
      </c>
      <c r="E94" s="2">
        <v>1</v>
      </c>
      <c r="F94" s="2">
        <v>4</v>
      </c>
      <c r="G94" s="19" t="s">
        <v>61</v>
      </c>
      <c r="H94" s="19" t="s">
        <v>61</v>
      </c>
      <c r="I94" s="19">
        <v>1</v>
      </c>
      <c r="J94" s="19" t="s">
        <v>61</v>
      </c>
      <c r="K94" s="19" t="s">
        <v>61</v>
      </c>
      <c r="L94" s="2">
        <v>2</v>
      </c>
      <c r="M94" s="2">
        <v>2</v>
      </c>
      <c r="N94" s="2">
        <v>2</v>
      </c>
      <c r="O94" s="19">
        <v>1</v>
      </c>
      <c r="P94" s="19" t="s">
        <v>61</v>
      </c>
      <c r="Q94" s="19" t="s">
        <v>61</v>
      </c>
      <c r="R94" s="2">
        <v>1</v>
      </c>
      <c r="S94" s="2">
        <v>1</v>
      </c>
      <c r="T94" s="2">
        <v>1</v>
      </c>
      <c r="U94" s="2">
        <v>1</v>
      </c>
      <c r="V94" s="2">
        <v>2</v>
      </c>
      <c r="W94" s="2">
        <v>1</v>
      </c>
      <c r="X94" s="2">
        <v>1</v>
      </c>
      <c r="Y94" s="2">
        <v>1</v>
      </c>
      <c r="Z94" s="19" t="s">
        <v>61</v>
      </c>
      <c r="AA94" s="19" t="s">
        <v>61</v>
      </c>
      <c r="AB94" s="19" t="s">
        <v>61</v>
      </c>
      <c r="AC94" s="19" t="s">
        <v>61</v>
      </c>
      <c r="AD94" s="19" t="s">
        <v>61</v>
      </c>
      <c r="AE94" s="19" t="s">
        <v>61</v>
      </c>
      <c r="AF94" s="19" t="s">
        <v>61</v>
      </c>
      <c r="AG94">
        <v>15</v>
      </c>
      <c r="AH94">
        <v>3</v>
      </c>
      <c r="AI94">
        <v>2</v>
      </c>
      <c r="AJ94">
        <v>1</v>
      </c>
      <c r="AK94" s="22" t="s">
        <v>61</v>
      </c>
      <c r="AL94" s="22">
        <v>1</v>
      </c>
      <c r="AM94" s="22">
        <v>1</v>
      </c>
      <c r="AN94" s="22" t="s">
        <v>61</v>
      </c>
      <c r="AO94" s="22">
        <v>1</v>
      </c>
      <c r="AP94" s="22" t="s">
        <v>61</v>
      </c>
      <c r="AQ94">
        <v>2</v>
      </c>
      <c r="AR94">
        <v>1</v>
      </c>
      <c r="AS94" s="22">
        <v>1</v>
      </c>
      <c r="AT94" s="22">
        <v>1</v>
      </c>
      <c r="AU94" s="22">
        <v>1</v>
      </c>
      <c r="AV94" s="22" t="s">
        <v>61</v>
      </c>
      <c r="AW94" s="22">
        <v>1</v>
      </c>
      <c r="AX94" s="22" t="s">
        <v>61</v>
      </c>
      <c r="AY94" s="22">
        <v>1</v>
      </c>
      <c r="AZ94" s="22" t="s">
        <v>61</v>
      </c>
      <c r="BA94">
        <v>4</v>
      </c>
      <c r="BB94">
        <v>1</v>
      </c>
      <c r="BC94" t="s">
        <v>61</v>
      </c>
      <c r="BD94">
        <v>0</v>
      </c>
      <c r="BE94" t="s">
        <v>61</v>
      </c>
    </row>
    <row r="95" spans="1:57" x14ac:dyDescent="0.25">
      <c r="A95" s="1">
        <v>43480</v>
      </c>
      <c r="B95">
        <v>94</v>
      </c>
      <c r="C95" s="2" t="s">
        <v>4</v>
      </c>
      <c r="D95" s="2">
        <v>3194132047</v>
      </c>
      <c r="E95" s="2">
        <v>1</v>
      </c>
      <c r="F95" s="2">
        <v>3</v>
      </c>
      <c r="G95" s="19" t="s">
        <v>61</v>
      </c>
      <c r="H95" s="19">
        <v>1</v>
      </c>
      <c r="I95" s="19" t="s">
        <v>61</v>
      </c>
      <c r="J95" s="19" t="s">
        <v>61</v>
      </c>
      <c r="K95" s="19">
        <v>1</v>
      </c>
      <c r="L95" s="2">
        <v>4</v>
      </c>
      <c r="M95" s="2">
        <v>2</v>
      </c>
      <c r="N95" s="2">
        <v>3</v>
      </c>
      <c r="O95" s="19" t="s">
        <v>61</v>
      </c>
      <c r="P95" s="19" t="s">
        <v>61</v>
      </c>
      <c r="Q95" s="19">
        <v>1</v>
      </c>
      <c r="R95" s="2">
        <v>1</v>
      </c>
      <c r="S95" s="2">
        <v>3</v>
      </c>
      <c r="T95" s="2">
        <v>3</v>
      </c>
      <c r="U95" s="2">
        <v>3</v>
      </c>
      <c r="V95" s="2">
        <v>2</v>
      </c>
      <c r="W95" s="2">
        <v>1</v>
      </c>
      <c r="X95" s="2">
        <v>2</v>
      </c>
      <c r="Y95" s="2">
        <v>1</v>
      </c>
      <c r="Z95" s="19" t="s">
        <v>61</v>
      </c>
      <c r="AA95" s="19" t="s">
        <v>61</v>
      </c>
      <c r="AB95" s="19">
        <v>1</v>
      </c>
      <c r="AC95" s="19">
        <v>1</v>
      </c>
      <c r="AD95" s="19">
        <v>1</v>
      </c>
      <c r="AE95" s="19" t="s">
        <v>61</v>
      </c>
      <c r="AF95" s="19">
        <v>1</v>
      </c>
      <c r="AG95" t="s">
        <v>61</v>
      </c>
      <c r="AH95" t="s">
        <v>61</v>
      </c>
      <c r="AI95" s="2" t="s">
        <v>61</v>
      </c>
      <c r="AJ95">
        <v>2</v>
      </c>
      <c r="AK95" s="22" t="s">
        <v>61</v>
      </c>
      <c r="AL95" s="22" t="s">
        <v>61</v>
      </c>
      <c r="AM95" s="22" t="s">
        <v>61</v>
      </c>
      <c r="AN95" s="22" t="s">
        <v>61</v>
      </c>
      <c r="AO95" s="22" t="s">
        <v>61</v>
      </c>
      <c r="AP95" s="22" t="s">
        <v>61</v>
      </c>
      <c r="AQ95">
        <v>3</v>
      </c>
      <c r="AR95">
        <v>2</v>
      </c>
      <c r="AS95" s="22" t="s">
        <v>61</v>
      </c>
      <c r="AT95" s="22" t="s">
        <v>61</v>
      </c>
      <c r="AU95" s="22" t="s">
        <v>61</v>
      </c>
      <c r="AV95" s="22" t="s">
        <v>61</v>
      </c>
      <c r="AW95" s="22" t="s">
        <v>61</v>
      </c>
      <c r="AX95" s="22" t="s">
        <v>61</v>
      </c>
      <c r="AY95" s="22" t="s">
        <v>61</v>
      </c>
      <c r="AZ95" s="22" t="s">
        <v>61</v>
      </c>
      <c r="BA95" t="s">
        <v>61</v>
      </c>
      <c r="BB95">
        <v>1</v>
      </c>
      <c r="BC95">
        <v>7830</v>
      </c>
      <c r="BD95">
        <v>0</v>
      </c>
      <c r="BE95" t="s">
        <v>61</v>
      </c>
    </row>
    <row r="96" spans="1:57" x14ac:dyDescent="0.25">
      <c r="A96" s="1">
        <v>43480</v>
      </c>
      <c r="B96">
        <v>95</v>
      </c>
      <c r="C96" s="2" t="s">
        <v>4</v>
      </c>
      <c r="D96" s="2">
        <v>3194132047</v>
      </c>
      <c r="E96" s="2">
        <v>1</v>
      </c>
      <c r="F96" s="2">
        <v>1</v>
      </c>
      <c r="G96" s="19" t="s">
        <v>61</v>
      </c>
      <c r="H96" s="19" t="s">
        <v>61</v>
      </c>
      <c r="I96" s="19" t="s">
        <v>61</v>
      </c>
      <c r="J96" s="19">
        <v>1</v>
      </c>
      <c r="K96" s="19" t="s">
        <v>61</v>
      </c>
      <c r="L96" s="2">
        <v>2</v>
      </c>
      <c r="M96" s="2">
        <v>2</v>
      </c>
      <c r="N96" s="2">
        <v>2</v>
      </c>
      <c r="O96" s="19">
        <v>1</v>
      </c>
      <c r="P96" s="19" t="s">
        <v>61</v>
      </c>
      <c r="Q96" s="19" t="s">
        <v>61</v>
      </c>
      <c r="R96" s="2">
        <v>1</v>
      </c>
      <c r="S96" s="2">
        <v>1</v>
      </c>
      <c r="T96" s="2">
        <v>3</v>
      </c>
      <c r="U96" s="2">
        <v>3</v>
      </c>
      <c r="V96" s="2">
        <v>2</v>
      </c>
      <c r="W96" s="2">
        <v>1</v>
      </c>
      <c r="X96" s="2">
        <v>1</v>
      </c>
      <c r="Y96" s="2">
        <v>1</v>
      </c>
      <c r="Z96" s="19" t="s">
        <v>61</v>
      </c>
      <c r="AA96" s="19" t="s">
        <v>61</v>
      </c>
      <c r="AB96" s="19" t="s">
        <v>61</v>
      </c>
      <c r="AC96" s="19" t="s">
        <v>61</v>
      </c>
      <c r="AD96" s="19" t="s">
        <v>61</v>
      </c>
      <c r="AE96" s="19" t="s">
        <v>61</v>
      </c>
      <c r="AF96" s="19" t="s">
        <v>61</v>
      </c>
      <c r="AG96">
        <v>17</v>
      </c>
      <c r="AH96">
        <v>3</v>
      </c>
      <c r="AI96">
        <v>2</v>
      </c>
      <c r="AJ96">
        <v>2</v>
      </c>
      <c r="AK96" s="22" t="s">
        <v>61</v>
      </c>
      <c r="AL96" s="22" t="s">
        <v>61</v>
      </c>
      <c r="AM96" s="22">
        <v>1</v>
      </c>
      <c r="AN96" s="22" t="s">
        <v>61</v>
      </c>
      <c r="AO96" s="22" t="s">
        <v>61</v>
      </c>
      <c r="AP96" s="22" t="s">
        <v>61</v>
      </c>
      <c r="AQ96">
        <v>3</v>
      </c>
      <c r="AR96">
        <v>2</v>
      </c>
      <c r="AS96" s="22">
        <v>1</v>
      </c>
      <c r="AT96" s="22">
        <v>1</v>
      </c>
      <c r="AU96" s="22" t="s">
        <v>61</v>
      </c>
      <c r="AV96" s="22" t="s">
        <v>61</v>
      </c>
      <c r="AW96" s="22" t="s">
        <v>61</v>
      </c>
      <c r="AX96" s="22" t="s">
        <v>61</v>
      </c>
      <c r="AY96" s="22" t="s">
        <v>61</v>
      </c>
      <c r="AZ96" s="22">
        <v>1</v>
      </c>
      <c r="BA96">
        <v>4</v>
      </c>
      <c r="BB96">
        <v>1</v>
      </c>
      <c r="BC96">
        <v>6470</v>
      </c>
      <c r="BD96">
        <v>0</v>
      </c>
      <c r="BE96" t="s">
        <v>61</v>
      </c>
    </row>
    <row r="97" spans="1:57" x14ac:dyDescent="0.25">
      <c r="A97" s="1">
        <v>43480</v>
      </c>
      <c r="B97">
        <v>96</v>
      </c>
      <c r="C97" s="2" t="s">
        <v>4</v>
      </c>
      <c r="D97" s="2">
        <v>3194132047</v>
      </c>
      <c r="E97" s="2">
        <v>1</v>
      </c>
      <c r="F97" s="2">
        <v>1</v>
      </c>
      <c r="G97" s="19">
        <v>1</v>
      </c>
      <c r="H97" s="19" t="s">
        <v>61</v>
      </c>
      <c r="I97" s="19" t="s">
        <v>61</v>
      </c>
      <c r="J97" s="19">
        <v>1</v>
      </c>
      <c r="K97" s="19" t="s">
        <v>61</v>
      </c>
      <c r="L97" s="2">
        <v>5</v>
      </c>
      <c r="M97" s="2">
        <v>3</v>
      </c>
      <c r="N97" s="2">
        <v>3</v>
      </c>
      <c r="O97" s="19">
        <v>1</v>
      </c>
      <c r="P97" s="19" t="s">
        <v>61</v>
      </c>
      <c r="Q97" s="19" t="s">
        <v>61</v>
      </c>
      <c r="R97" s="2">
        <v>3</v>
      </c>
      <c r="S97" s="2">
        <v>3</v>
      </c>
      <c r="T97" s="2">
        <v>3</v>
      </c>
      <c r="U97" s="2">
        <v>2</v>
      </c>
      <c r="V97" s="2">
        <v>2</v>
      </c>
      <c r="W97" s="2">
        <v>2</v>
      </c>
      <c r="X97" s="2">
        <v>2</v>
      </c>
      <c r="Y97" s="2">
        <v>2</v>
      </c>
      <c r="Z97" s="19" t="s">
        <v>61</v>
      </c>
      <c r="AA97" s="19" t="s">
        <v>61</v>
      </c>
      <c r="AB97" s="19">
        <v>1</v>
      </c>
      <c r="AC97" s="19">
        <v>1</v>
      </c>
      <c r="AD97" s="19">
        <v>1</v>
      </c>
      <c r="AE97" s="19">
        <v>1</v>
      </c>
      <c r="AF97" s="19">
        <v>1</v>
      </c>
      <c r="AG97" t="s">
        <v>61</v>
      </c>
      <c r="AH97" t="s">
        <v>61</v>
      </c>
      <c r="AI97" t="s">
        <v>61</v>
      </c>
      <c r="AJ97" t="s">
        <v>61</v>
      </c>
      <c r="AK97" s="22" t="s">
        <v>61</v>
      </c>
      <c r="AL97" s="22" t="s">
        <v>61</v>
      </c>
      <c r="AM97" s="22" t="s">
        <v>61</v>
      </c>
      <c r="AN97" s="22" t="s">
        <v>61</v>
      </c>
      <c r="AO97" s="22" t="s">
        <v>61</v>
      </c>
      <c r="AP97" s="22" t="s">
        <v>61</v>
      </c>
      <c r="AQ97">
        <v>1</v>
      </c>
      <c r="AR97" t="s">
        <v>61</v>
      </c>
      <c r="AS97" s="22" t="s">
        <v>61</v>
      </c>
      <c r="AT97" s="22" t="s">
        <v>61</v>
      </c>
      <c r="AU97" s="22" t="s">
        <v>61</v>
      </c>
      <c r="AV97" s="22" t="s">
        <v>61</v>
      </c>
      <c r="AW97" s="22" t="s">
        <v>61</v>
      </c>
      <c r="AX97" s="22" t="s">
        <v>61</v>
      </c>
      <c r="AY97" s="22" t="s">
        <v>61</v>
      </c>
      <c r="AZ97" s="22" t="s">
        <v>61</v>
      </c>
      <c r="BA97" t="s">
        <v>61</v>
      </c>
      <c r="BB97">
        <v>1</v>
      </c>
      <c r="BC97">
        <v>6747</v>
      </c>
      <c r="BD97">
        <v>1</v>
      </c>
      <c r="BE97" t="s">
        <v>61</v>
      </c>
    </row>
    <row r="98" spans="1:57" x14ac:dyDescent="0.25">
      <c r="A98" s="1">
        <v>43480</v>
      </c>
      <c r="B98">
        <v>97</v>
      </c>
      <c r="C98" s="2" t="s">
        <v>4</v>
      </c>
      <c r="D98" s="2">
        <v>3194132047</v>
      </c>
      <c r="E98" s="2">
        <v>1</v>
      </c>
      <c r="F98" s="2">
        <v>2</v>
      </c>
      <c r="G98" s="19" t="s">
        <v>61</v>
      </c>
      <c r="H98" s="19">
        <v>1</v>
      </c>
      <c r="I98" s="19" t="s">
        <v>61</v>
      </c>
      <c r="J98" s="19" t="s">
        <v>61</v>
      </c>
      <c r="K98" s="19">
        <v>1</v>
      </c>
      <c r="L98" s="2">
        <v>3</v>
      </c>
      <c r="M98" s="2">
        <v>2</v>
      </c>
      <c r="N98" s="2">
        <v>2</v>
      </c>
      <c r="O98" s="19" t="s">
        <v>61</v>
      </c>
      <c r="P98" s="19" t="s">
        <v>61</v>
      </c>
      <c r="Q98" s="19">
        <v>1</v>
      </c>
      <c r="R98" s="2">
        <v>2</v>
      </c>
      <c r="S98" s="2">
        <v>1</v>
      </c>
      <c r="T98" s="2">
        <v>1</v>
      </c>
      <c r="U98" s="2">
        <v>3</v>
      </c>
      <c r="V98" s="2">
        <v>1</v>
      </c>
      <c r="W98" s="2">
        <v>1</v>
      </c>
      <c r="X98" s="2">
        <v>1</v>
      </c>
      <c r="Y98" s="2">
        <v>1</v>
      </c>
      <c r="Z98" s="19" t="s">
        <v>61</v>
      </c>
      <c r="AA98" s="19" t="s">
        <v>61</v>
      </c>
      <c r="AB98" s="19" t="s">
        <v>61</v>
      </c>
      <c r="AC98" s="19" t="s">
        <v>61</v>
      </c>
      <c r="AD98" s="19" t="s">
        <v>61</v>
      </c>
      <c r="AE98" s="19" t="s">
        <v>61</v>
      </c>
      <c r="AF98" s="19" t="s">
        <v>61</v>
      </c>
      <c r="AG98">
        <v>40</v>
      </c>
      <c r="AH98">
        <v>3</v>
      </c>
      <c r="AI98">
        <v>2</v>
      </c>
      <c r="AJ98">
        <v>4</v>
      </c>
      <c r="AK98" s="22" t="s">
        <v>61</v>
      </c>
      <c r="AL98" s="22">
        <v>1</v>
      </c>
      <c r="AM98" s="22" t="s">
        <v>61</v>
      </c>
      <c r="AN98" s="22" t="s">
        <v>61</v>
      </c>
      <c r="AO98" s="22" t="s">
        <v>61</v>
      </c>
      <c r="AP98" s="22" t="s">
        <v>61</v>
      </c>
      <c r="AQ98">
        <v>4</v>
      </c>
      <c r="AR98">
        <v>4</v>
      </c>
      <c r="AS98" s="22">
        <v>1</v>
      </c>
      <c r="AT98" s="22" t="s">
        <v>61</v>
      </c>
      <c r="AU98" s="22" t="s">
        <v>61</v>
      </c>
      <c r="AV98" s="22" t="s">
        <v>61</v>
      </c>
      <c r="AW98" s="22" t="s">
        <v>61</v>
      </c>
      <c r="AX98" s="22">
        <v>1</v>
      </c>
      <c r="AY98" s="22" t="s">
        <v>61</v>
      </c>
      <c r="AZ98" s="22" t="s">
        <v>61</v>
      </c>
      <c r="BA98">
        <v>4</v>
      </c>
      <c r="BB98">
        <v>1</v>
      </c>
      <c r="BC98">
        <v>6690</v>
      </c>
      <c r="BD98">
        <v>0</v>
      </c>
      <c r="BE98" t="s">
        <v>61</v>
      </c>
    </row>
    <row r="99" spans="1:57" x14ac:dyDescent="0.25">
      <c r="A99" s="1">
        <v>43480</v>
      </c>
      <c r="B99">
        <v>98</v>
      </c>
      <c r="C99" s="2" t="s">
        <v>4</v>
      </c>
      <c r="D99" s="2">
        <v>3194132047</v>
      </c>
      <c r="E99" s="2">
        <v>2</v>
      </c>
      <c r="F99" s="2">
        <v>1</v>
      </c>
      <c r="G99" s="19" t="s">
        <v>61</v>
      </c>
      <c r="H99" s="19" t="s">
        <v>61</v>
      </c>
      <c r="I99" s="19" t="s">
        <v>61</v>
      </c>
      <c r="J99" s="19">
        <v>1</v>
      </c>
      <c r="K99" s="19" t="s">
        <v>61</v>
      </c>
      <c r="L99" s="2">
        <v>1</v>
      </c>
      <c r="M99" s="2">
        <v>1</v>
      </c>
      <c r="N99" s="2">
        <v>1</v>
      </c>
      <c r="O99" s="19">
        <v>1</v>
      </c>
      <c r="P99" s="19" t="s">
        <v>61</v>
      </c>
      <c r="Q99" s="19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t="s">
        <v>61</v>
      </c>
      <c r="X99" s="2">
        <v>1</v>
      </c>
      <c r="Y99" s="2">
        <v>1</v>
      </c>
      <c r="Z99" s="19" t="s">
        <v>61</v>
      </c>
      <c r="AA99" s="19" t="s">
        <v>61</v>
      </c>
      <c r="AB99" s="19" t="s">
        <v>61</v>
      </c>
      <c r="AC99" s="19" t="s">
        <v>61</v>
      </c>
      <c r="AD99" s="19" t="s">
        <v>61</v>
      </c>
      <c r="AE99" s="19" t="s">
        <v>61</v>
      </c>
      <c r="AF99" s="19" t="s">
        <v>61</v>
      </c>
      <c r="AG99" s="2" t="s">
        <v>61</v>
      </c>
      <c r="AH99">
        <v>3</v>
      </c>
      <c r="AI99">
        <v>2</v>
      </c>
      <c r="AJ99">
        <v>3</v>
      </c>
      <c r="AK99" s="22">
        <v>1</v>
      </c>
      <c r="AL99" s="22">
        <v>1</v>
      </c>
      <c r="AM99" s="22" t="s">
        <v>61</v>
      </c>
      <c r="AN99" s="22" t="s">
        <v>61</v>
      </c>
      <c r="AO99" s="22" t="s">
        <v>61</v>
      </c>
      <c r="AP99" s="22" t="s">
        <v>61</v>
      </c>
      <c r="AQ99">
        <v>3</v>
      </c>
      <c r="AR99">
        <v>3</v>
      </c>
      <c r="AS99" s="22">
        <v>1</v>
      </c>
      <c r="AT99" s="22">
        <v>1</v>
      </c>
      <c r="AU99" s="22" t="s">
        <v>61</v>
      </c>
      <c r="AV99" s="22" t="s">
        <v>61</v>
      </c>
      <c r="AW99" s="22" t="s">
        <v>61</v>
      </c>
      <c r="AX99" s="22" t="s">
        <v>61</v>
      </c>
      <c r="AY99" s="22" t="s">
        <v>61</v>
      </c>
      <c r="AZ99" s="22">
        <v>1</v>
      </c>
      <c r="BA99">
        <v>4</v>
      </c>
      <c r="BB99">
        <v>1</v>
      </c>
      <c r="BC99">
        <v>4980</v>
      </c>
      <c r="BD99">
        <v>1</v>
      </c>
      <c r="BE99" t="s">
        <v>61</v>
      </c>
    </row>
    <row r="100" spans="1:57" x14ac:dyDescent="0.25">
      <c r="A100" s="1">
        <v>43480</v>
      </c>
      <c r="B100">
        <v>99</v>
      </c>
      <c r="C100" s="2" t="s">
        <v>4</v>
      </c>
      <c r="D100" s="2">
        <v>3194132047</v>
      </c>
      <c r="E100" s="2">
        <v>1</v>
      </c>
      <c r="F100" s="2">
        <v>1</v>
      </c>
      <c r="G100" s="19" t="s">
        <v>61</v>
      </c>
      <c r="H100" s="19" t="s">
        <v>61</v>
      </c>
      <c r="I100" s="19" t="s">
        <v>61</v>
      </c>
      <c r="J100" s="19">
        <v>1</v>
      </c>
      <c r="K100" s="19" t="s">
        <v>61</v>
      </c>
      <c r="L100" s="2">
        <v>1</v>
      </c>
      <c r="M100" s="2">
        <v>1</v>
      </c>
      <c r="N100" s="2">
        <v>3</v>
      </c>
      <c r="O100" s="19">
        <v>1</v>
      </c>
      <c r="P100" s="19" t="s">
        <v>61</v>
      </c>
      <c r="Q100" s="19" t="s">
        <v>61</v>
      </c>
      <c r="R100" s="2">
        <v>1</v>
      </c>
      <c r="S100" s="2">
        <v>1</v>
      </c>
      <c r="T100" s="2">
        <v>1</v>
      </c>
      <c r="U100" s="2">
        <v>1</v>
      </c>
      <c r="V100" s="2">
        <v>2</v>
      </c>
      <c r="W100" s="2">
        <v>1</v>
      </c>
      <c r="X100" s="2">
        <v>1</v>
      </c>
      <c r="Y100" s="2">
        <v>1</v>
      </c>
      <c r="Z100" s="19" t="s">
        <v>61</v>
      </c>
      <c r="AA100" s="19" t="s">
        <v>61</v>
      </c>
      <c r="AB100" s="19">
        <v>1</v>
      </c>
      <c r="AC100" s="19" t="s">
        <v>61</v>
      </c>
      <c r="AD100" s="22">
        <v>1</v>
      </c>
      <c r="AE100" s="22">
        <v>1</v>
      </c>
      <c r="AF100" s="19" t="s">
        <v>61</v>
      </c>
      <c r="AG100">
        <v>14</v>
      </c>
      <c r="AH100">
        <v>3</v>
      </c>
      <c r="AI100">
        <v>2</v>
      </c>
      <c r="AJ100">
        <v>1</v>
      </c>
      <c r="AK100" s="22" t="s">
        <v>61</v>
      </c>
      <c r="AL100" s="22">
        <v>1</v>
      </c>
      <c r="AM100" s="22">
        <v>1</v>
      </c>
      <c r="AN100" s="22" t="s">
        <v>61</v>
      </c>
      <c r="AO100" s="22">
        <v>1</v>
      </c>
      <c r="AP100" s="22" t="s">
        <v>61</v>
      </c>
      <c r="AQ100">
        <v>3</v>
      </c>
      <c r="AR100">
        <v>3</v>
      </c>
      <c r="AS100" s="22">
        <v>1</v>
      </c>
      <c r="AT100" s="22">
        <v>1</v>
      </c>
      <c r="AU100" s="22">
        <v>1</v>
      </c>
      <c r="AV100" s="22">
        <v>1</v>
      </c>
      <c r="AW100" s="22">
        <v>1</v>
      </c>
      <c r="AX100" s="22">
        <v>1</v>
      </c>
      <c r="AY100" s="22" t="s">
        <v>61</v>
      </c>
      <c r="AZ100" s="22" t="s">
        <v>61</v>
      </c>
      <c r="BA100">
        <v>4</v>
      </c>
      <c r="BB100">
        <v>1</v>
      </c>
      <c r="BC100">
        <v>4852</v>
      </c>
      <c r="BD100">
        <v>1</v>
      </c>
      <c r="BE100" t="s">
        <v>61</v>
      </c>
    </row>
    <row r="101" spans="1:57" x14ac:dyDescent="0.25">
      <c r="A101" s="1">
        <v>43480</v>
      </c>
      <c r="B101">
        <v>100</v>
      </c>
      <c r="C101" s="2" t="s">
        <v>4</v>
      </c>
      <c r="D101" s="2">
        <v>3194132047</v>
      </c>
      <c r="E101" s="2">
        <v>1</v>
      </c>
      <c r="F101" s="2">
        <v>3</v>
      </c>
      <c r="G101" s="19">
        <v>1</v>
      </c>
      <c r="H101" s="19" t="s">
        <v>61</v>
      </c>
      <c r="I101" s="19" t="s">
        <v>61</v>
      </c>
      <c r="J101" s="19" t="s">
        <v>61</v>
      </c>
      <c r="K101" s="19" t="s">
        <v>61</v>
      </c>
      <c r="L101" s="2">
        <v>5</v>
      </c>
      <c r="M101" s="2">
        <v>3</v>
      </c>
      <c r="N101" s="2">
        <v>3</v>
      </c>
      <c r="O101" s="19">
        <v>1</v>
      </c>
      <c r="P101" s="19" t="s">
        <v>61</v>
      </c>
      <c r="Q101" s="19" t="s">
        <v>61</v>
      </c>
      <c r="R101" s="2">
        <v>3</v>
      </c>
      <c r="S101" s="2">
        <v>3</v>
      </c>
      <c r="T101" s="2">
        <v>3</v>
      </c>
      <c r="U101" s="2">
        <v>3</v>
      </c>
      <c r="V101" s="2">
        <v>1</v>
      </c>
      <c r="W101" t="s">
        <v>61</v>
      </c>
      <c r="X101" t="s">
        <v>61</v>
      </c>
      <c r="Y101" s="2">
        <v>1</v>
      </c>
      <c r="Z101" s="19" t="s">
        <v>61</v>
      </c>
      <c r="AA101" s="19" t="s">
        <v>61</v>
      </c>
      <c r="AB101" s="22">
        <v>1</v>
      </c>
      <c r="AC101" s="19" t="s">
        <v>61</v>
      </c>
      <c r="AD101" s="19" t="s">
        <v>61</v>
      </c>
      <c r="AE101" s="19" t="s">
        <v>61</v>
      </c>
      <c r="AF101" s="22">
        <v>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19" t="s">
        <v>61</v>
      </c>
      <c r="AL101" s="19" t="s">
        <v>61</v>
      </c>
      <c r="AM101" s="19" t="s">
        <v>61</v>
      </c>
      <c r="AN101" s="19" t="s">
        <v>61</v>
      </c>
      <c r="AO101" s="19" t="s">
        <v>61</v>
      </c>
      <c r="AP101" s="19" t="s">
        <v>61</v>
      </c>
      <c r="AQ101" s="2" t="s">
        <v>61</v>
      </c>
      <c r="AR101" s="2" t="s">
        <v>61</v>
      </c>
      <c r="AS101" s="19" t="s">
        <v>61</v>
      </c>
      <c r="AT101" s="19" t="s">
        <v>61</v>
      </c>
      <c r="AU101" s="19" t="s">
        <v>61</v>
      </c>
      <c r="AV101" s="19" t="s">
        <v>61</v>
      </c>
      <c r="AW101" s="19" t="s">
        <v>61</v>
      </c>
      <c r="AX101" s="19" t="s">
        <v>61</v>
      </c>
      <c r="AY101" s="19" t="s">
        <v>61</v>
      </c>
      <c r="AZ101" s="19" t="s">
        <v>61</v>
      </c>
      <c r="BA101" s="2" t="s">
        <v>61</v>
      </c>
      <c r="BB101">
        <v>1</v>
      </c>
      <c r="BC101" s="2" t="s">
        <v>61</v>
      </c>
      <c r="BD101">
        <v>0</v>
      </c>
      <c r="BE101" s="2" t="s">
        <v>61</v>
      </c>
    </row>
    <row r="102" spans="1:57" x14ac:dyDescent="0.25">
      <c r="A102" s="1">
        <v>43480</v>
      </c>
      <c r="B102">
        <v>101</v>
      </c>
      <c r="C102" s="2" t="s">
        <v>4</v>
      </c>
      <c r="D102" s="2">
        <v>3194132047</v>
      </c>
      <c r="E102" s="2">
        <v>1</v>
      </c>
      <c r="F102" s="2">
        <v>4</v>
      </c>
      <c r="G102" s="19" t="s">
        <v>61</v>
      </c>
      <c r="H102" s="19">
        <v>1</v>
      </c>
      <c r="I102" s="19" t="s">
        <v>61</v>
      </c>
      <c r="J102" s="19" t="s">
        <v>61</v>
      </c>
      <c r="K102" s="19" t="s">
        <v>61</v>
      </c>
      <c r="L102" s="2">
        <v>6</v>
      </c>
      <c r="M102" s="2">
        <v>2</v>
      </c>
      <c r="N102" s="2">
        <v>2</v>
      </c>
      <c r="O102" s="19">
        <v>1</v>
      </c>
      <c r="P102" s="19" t="s">
        <v>61</v>
      </c>
      <c r="Q102" s="19" t="s">
        <v>61</v>
      </c>
      <c r="R102" s="2">
        <v>1</v>
      </c>
      <c r="S102" s="2">
        <v>3</v>
      </c>
      <c r="T102" s="2">
        <v>1</v>
      </c>
      <c r="U102" s="2">
        <v>3</v>
      </c>
      <c r="V102" s="2">
        <v>1</v>
      </c>
      <c r="W102" s="2">
        <v>1</v>
      </c>
      <c r="X102" s="2">
        <v>1</v>
      </c>
      <c r="Y102" s="2">
        <v>2</v>
      </c>
      <c r="Z102" s="19" t="s">
        <v>61</v>
      </c>
      <c r="AA102" s="19" t="s">
        <v>61</v>
      </c>
      <c r="AB102" s="19">
        <v>1</v>
      </c>
      <c r="AC102" s="19">
        <v>1</v>
      </c>
      <c r="AD102" s="19" t="s">
        <v>61</v>
      </c>
      <c r="AE102" s="19" t="s">
        <v>61</v>
      </c>
      <c r="AF102" s="19" t="s">
        <v>61</v>
      </c>
      <c r="AG102">
        <v>1</v>
      </c>
      <c r="AH102">
        <v>1</v>
      </c>
      <c r="AI102">
        <v>1</v>
      </c>
      <c r="AJ102">
        <v>1</v>
      </c>
      <c r="AK102" s="22" t="s">
        <v>61</v>
      </c>
      <c r="AL102" s="22">
        <v>1</v>
      </c>
      <c r="AM102" s="22">
        <v>1</v>
      </c>
      <c r="AN102" s="22" t="s">
        <v>61</v>
      </c>
      <c r="AO102" s="22">
        <v>1</v>
      </c>
      <c r="AP102" s="22" t="s">
        <v>61</v>
      </c>
      <c r="AQ102">
        <v>1</v>
      </c>
      <c r="AR102">
        <v>2</v>
      </c>
      <c r="AS102" s="22" t="s">
        <v>61</v>
      </c>
      <c r="AT102" s="22" t="s">
        <v>61</v>
      </c>
      <c r="AU102" s="22" t="s">
        <v>61</v>
      </c>
      <c r="AV102" s="22" t="s">
        <v>61</v>
      </c>
      <c r="AW102" s="22" t="s">
        <v>61</v>
      </c>
      <c r="AX102" s="22">
        <v>1</v>
      </c>
      <c r="AY102" s="22" t="s">
        <v>61</v>
      </c>
      <c r="AZ102" s="22" t="s">
        <v>61</v>
      </c>
      <c r="BA102">
        <v>4</v>
      </c>
      <c r="BB102" t="s">
        <v>61</v>
      </c>
      <c r="BC102" t="s">
        <v>61</v>
      </c>
      <c r="BD102">
        <v>0</v>
      </c>
      <c r="BE102" t="s">
        <v>61</v>
      </c>
    </row>
    <row r="103" spans="1:57" x14ac:dyDescent="0.25">
      <c r="A103" s="1">
        <v>43480</v>
      </c>
      <c r="B103">
        <v>102</v>
      </c>
      <c r="C103" s="2" t="s">
        <v>4</v>
      </c>
      <c r="D103" s="2">
        <v>3194132047</v>
      </c>
      <c r="E103" s="2">
        <v>1</v>
      </c>
      <c r="F103" s="2">
        <v>2</v>
      </c>
      <c r="G103" s="19" t="s">
        <v>61</v>
      </c>
      <c r="H103" s="19" t="s">
        <v>61</v>
      </c>
      <c r="I103" s="19">
        <v>1</v>
      </c>
      <c r="J103" s="19" t="s">
        <v>61</v>
      </c>
      <c r="K103" s="19" t="s">
        <v>61</v>
      </c>
      <c r="L103" s="2">
        <v>2</v>
      </c>
      <c r="M103" s="2">
        <v>2</v>
      </c>
      <c r="N103" s="2">
        <v>1</v>
      </c>
      <c r="O103" s="19">
        <v>1</v>
      </c>
      <c r="P103" s="19" t="s">
        <v>61</v>
      </c>
      <c r="Q103" s="19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19" t="s">
        <v>61</v>
      </c>
      <c r="AA103" s="19" t="s">
        <v>61</v>
      </c>
      <c r="AB103" s="22" t="s">
        <v>61</v>
      </c>
      <c r="AC103" s="19" t="s">
        <v>61</v>
      </c>
      <c r="AD103" s="19" t="s">
        <v>61</v>
      </c>
      <c r="AE103" s="19" t="s">
        <v>61</v>
      </c>
      <c r="AF103" s="19" t="s">
        <v>61</v>
      </c>
      <c r="AG103">
        <v>10.199999999999999</v>
      </c>
      <c r="AH103">
        <v>3</v>
      </c>
      <c r="AI103">
        <v>2</v>
      </c>
      <c r="AJ103">
        <v>2</v>
      </c>
      <c r="AK103" s="22" t="s">
        <v>61</v>
      </c>
      <c r="AL103" s="22">
        <v>1</v>
      </c>
      <c r="AM103" s="22">
        <v>1</v>
      </c>
      <c r="AN103" s="22" t="s">
        <v>61</v>
      </c>
      <c r="AO103" s="22" t="s">
        <v>61</v>
      </c>
      <c r="AP103" s="22" t="s">
        <v>61</v>
      </c>
      <c r="AQ103">
        <v>3</v>
      </c>
      <c r="AR103">
        <v>3</v>
      </c>
      <c r="AS103" s="22">
        <v>1</v>
      </c>
      <c r="AT103" s="22" t="s">
        <v>61</v>
      </c>
      <c r="AU103" s="22">
        <v>1</v>
      </c>
      <c r="AV103" s="22">
        <v>1</v>
      </c>
      <c r="AW103" s="22" t="s">
        <v>61</v>
      </c>
      <c r="AX103" s="22" t="s">
        <v>61</v>
      </c>
      <c r="AY103" s="22" t="s">
        <v>61</v>
      </c>
      <c r="AZ103" s="22" t="s">
        <v>61</v>
      </c>
      <c r="BA103">
        <v>4</v>
      </c>
      <c r="BB103">
        <v>1</v>
      </c>
      <c r="BC103">
        <v>5575</v>
      </c>
      <c r="BD103">
        <v>0</v>
      </c>
      <c r="BE103" t="s">
        <v>61</v>
      </c>
    </row>
    <row r="104" spans="1:57" x14ac:dyDescent="0.25">
      <c r="A104" s="1">
        <v>43480</v>
      </c>
      <c r="B104">
        <v>103</v>
      </c>
      <c r="C104" s="2" t="s">
        <v>4</v>
      </c>
      <c r="D104" s="2">
        <v>3194132047</v>
      </c>
      <c r="E104" s="2">
        <v>1</v>
      </c>
      <c r="F104" s="2">
        <v>4</v>
      </c>
      <c r="G104" s="19" t="s">
        <v>61</v>
      </c>
      <c r="H104" s="19">
        <v>1</v>
      </c>
      <c r="I104" s="19" t="s">
        <v>61</v>
      </c>
      <c r="J104" s="19" t="s">
        <v>61</v>
      </c>
      <c r="K104" s="19">
        <v>1</v>
      </c>
      <c r="L104" s="2">
        <v>4</v>
      </c>
      <c r="M104" s="2">
        <v>2</v>
      </c>
      <c r="N104" s="2">
        <v>3</v>
      </c>
      <c r="O104" s="19">
        <v>1</v>
      </c>
      <c r="P104" s="19" t="s">
        <v>61</v>
      </c>
      <c r="Q104" s="19" t="s">
        <v>61</v>
      </c>
      <c r="R104" s="2">
        <v>1</v>
      </c>
      <c r="S104" s="2">
        <v>1</v>
      </c>
      <c r="T104" s="2">
        <v>1</v>
      </c>
      <c r="U104" s="2">
        <v>1</v>
      </c>
      <c r="V104" s="2">
        <v>2</v>
      </c>
      <c r="W104" s="2">
        <v>1</v>
      </c>
      <c r="X104" s="2">
        <v>1</v>
      </c>
      <c r="Y104" s="2">
        <v>2</v>
      </c>
      <c r="Z104" s="19" t="s">
        <v>61</v>
      </c>
      <c r="AA104" s="19" t="s">
        <v>61</v>
      </c>
      <c r="AB104" s="22" t="s">
        <v>61</v>
      </c>
      <c r="AC104" s="19" t="s">
        <v>61</v>
      </c>
      <c r="AD104" s="19" t="s">
        <v>61</v>
      </c>
      <c r="AE104" s="19" t="s">
        <v>61</v>
      </c>
      <c r="AF104" s="19" t="s">
        <v>61</v>
      </c>
      <c r="AG104">
        <v>10</v>
      </c>
      <c r="AH104">
        <v>3</v>
      </c>
      <c r="AI104">
        <v>2</v>
      </c>
      <c r="AJ104">
        <v>1</v>
      </c>
      <c r="AK104" s="22">
        <v>1</v>
      </c>
      <c r="AL104" s="22">
        <v>1</v>
      </c>
      <c r="AM104" s="22">
        <v>1</v>
      </c>
      <c r="AN104" s="22" t="s">
        <v>61</v>
      </c>
      <c r="AO104" s="22" t="s">
        <v>61</v>
      </c>
      <c r="AP104" s="22" t="s">
        <v>61</v>
      </c>
      <c r="AQ104">
        <v>3</v>
      </c>
      <c r="AR104">
        <v>2</v>
      </c>
      <c r="AS104" s="22">
        <v>1</v>
      </c>
      <c r="AT104" s="22">
        <v>1</v>
      </c>
      <c r="AU104" s="22">
        <v>1</v>
      </c>
      <c r="AV104" s="22">
        <v>1</v>
      </c>
      <c r="AW104" s="22" t="s">
        <v>61</v>
      </c>
      <c r="AX104" s="22" t="s">
        <v>61</v>
      </c>
      <c r="AY104" s="22">
        <v>1</v>
      </c>
      <c r="AZ104" s="22" t="s">
        <v>61</v>
      </c>
      <c r="BA104">
        <v>4</v>
      </c>
      <c r="BB104">
        <v>1</v>
      </c>
      <c r="BC104" t="s">
        <v>61</v>
      </c>
      <c r="BD104">
        <v>0</v>
      </c>
      <c r="BE104" t="s">
        <v>61</v>
      </c>
    </row>
    <row r="105" spans="1:57" x14ac:dyDescent="0.25">
      <c r="A105" s="1">
        <v>43480</v>
      </c>
      <c r="B105">
        <v>104</v>
      </c>
      <c r="C105" s="2" t="s">
        <v>4</v>
      </c>
      <c r="D105" s="2">
        <v>3194132047</v>
      </c>
      <c r="E105" s="2">
        <v>1</v>
      </c>
      <c r="F105" s="2">
        <v>4</v>
      </c>
      <c r="G105" s="19" t="s">
        <v>61</v>
      </c>
      <c r="H105" s="19" t="s">
        <v>61</v>
      </c>
      <c r="I105" s="19" t="s">
        <v>61</v>
      </c>
      <c r="J105" s="19" t="s">
        <v>61</v>
      </c>
      <c r="K105" s="19">
        <v>1</v>
      </c>
      <c r="L105" s="2">
        <v>2</v>
      </c>
      <c r="M105" s="2">
        <v>1</v>
      </c>
      <c r="N105" s="2">
        <v>1</v>
      </c>
      <c r="O105" s="19" t="s">
        <v>61</v>
      </c>
      <c r="P105" s="19" t="s">
        <v>61</v>
      </c>
      <c r="Q105" s="19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19" t="s">
        <v>61</v>
      </c>
      <c r="AA105" s="19" t="s">
        <v>61</v>
      </c>
      <c r="AB105" s="22" t="s">
        <v>61</v>
      </c>
      <c r="AC105" s="19" t="s">
        <v>61</v>
      </c>
      <c r="AD105" s="19" t="s">
        <v>61</v>
      </c>
      <c r="AE105" s="19" t="s">
        <v>61</v>
      </c>
      <c r="AF105" s="19" t="s">
        <v>61</v>
      </c>
      <c r="AG105" s="2" t="s">
        <v>61</v>
      </c>
      <c r="AH105">
        <v>3</v>
      </c>
      <c r="AI105">
        <v>2</v>
      </c>
      <c r="AJ105">
        <v>4</v>
      </c>
      <c r="AK105" s="22" t="s">
        <v>61</v>
      </c>
      <c r="AL105" s="22" t="s">
        <v>61</v>
      </c>
      <c r="AM105" s="22" t="s">
        <v>61</v>
      </c>
      <c r="AN105" s="22" t="s">
        <v>61</v>
      </c>
      <c r="AO105" s="22">
        <v>1</v>
      </c>
      <c r="AP105" s="22" t="s">
        <v>61</v>
      </c>
      <c r="AQ105">
        <v>4</v>
      </c>
      <c r="AR105">
        <v>5</v>
      </c>
      <c r="AS105" s="22">
        <v>1</v>
      </c>
      <c r="AT105" s="22">
        <v>1</v>
      </c>
      <c r="AU105" s="22">
        <v>1</v>
      </c>
      <c r="AV105" s="22">
        <v>1</v>
      </c>
      <c r="AW105" s="22">
        <v>1</v>
      </c>
      <c r="AX105" s="22" t="s">
        <v>61</v>
      </c>
      <c r="AY105" s="22">
        <v>1</v>
      </c>
      <c r="AZ105" s="22" t="s">
        <v>61</v>
      </c>
      <c r="BA105">
        <v>4</v>
      </c>
      <c r="BB105" t="s">
        <v>61</v>
      </c>
      <c r="BC105" t="s">
        <v>61</v>
      </c>
      <c r="BD105">
        <v>0</v>
      </c>
      <c r="BE105" t="s">
        <v>61</v>
      </c>
    </row>
    <row r="106" spans="1:57" x14ac:dyDescent="0.25">
      <c r="A106" s="1">
        <v>43480</v>
      </c>
      <c r="B106">
        <v>105</v>
      </c>
      <c r="C106" s="2" t="s">
        <v>4</v>
      </c>
      <c r="D106" s="2">
        <v>3194132047</v>
      </c>
      <c r="E106" s="2">
        <v>1</v>
      </c>
      <c r="F106" s="2">
        <v>1</v>
      </c>
      <c r="G106" s="19" t="s">
        <v>61</v>
      </c>
      <c r="H106" s="19">
        <v>1</v>
      </c>
      <c r="I106" s="19" t="s">
        <v>61</v>
      </c>
      <c r="J106" s="19" t="s">
        <v>61</v>
      </c>
      <c r="K106" s="19" t="s">
        <v>61</v>
      </c>
      <c r="L106" s="2">
        <v>2</v>
      </c>
      <c r="M106" s="2">
        <v>2</v>
      </c>
      <c r="N106" s="2">
        <v>3</v>
      </c>
      <c r="O106" s="19">
        <v>1</v>
      </c>
      <c r="P106" s="19" t="s">
        <v>61</v>
      </c>
      <c r="Q106" s="19" t="s">
        <v>61</v>
      </c>
      <c r="R106" s="2" t="s">
        <v>61</v>
      </c>
      <c r="S106" s="2">
        <v>1</v>
      </c>
      <c r="T106" s="2" t="s">
        <v>61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19" t="s">
        <v>61</v>
      </c>
      <c r="AA106" s="19" t="s">
        <v>61</v>
      </c>
      <c r="AB106" s="22" t="s">
        <v>61</v>
      </c>
      <c r="AC106" s="19" t="s">
        <v>61</v>
      </c>
      <c r="AD106" s="22">
        <v>1</v>
      </c>
      <c r="AE106" s="22">
        <v>1</v>
      </c>
      <c r="AF106" s="19" t="s">
        <v>61</v>
      </c>
      <c r="AG106">
        <v>10</v>
      </c>
      <c r="AH106">
        <v>3</v>
      </c>
      <c r="AI106">
        <v>2</v>
      </c>
      <c r="AJ106">
        <v>2</v>
      </c>
      <c r="AK106" s="22">
        <v>1</v>
      </c>
      <c r="AL106" s="22">
        <v>1</v>
      </c>
      <c r="AM106" s="22">
        <v>1</v>
      </c>
      <c r="AN106" s="22" t="s">
        <v>61</v>
      </c>
      <c r="AO106" s="22" t="s">
        <v>61</v>
      </c>
      <c r="AP106" s="22" t="s">
        <v>61</v>
      </c>
      <c r="AQ106">
        <v>2</v>
      </c>
      <c r="AR106">
        <v>2</v>
      </c>
      <c r="AS106" s="22" t="s">
        <v>61</v>
      </c>
      <c r="AT106" s="22">
        <v>1</v>
      </c>
      <c r="AU106" s="22" t="s">
        <v>61</v>
      </c>
      <c r="AV106" s="22" t="s">
        <v>61</v>
      </c>
      <c r="AW106" s="22" t="s">
        <v>61</v>
      </c>
      <c r="AX106" s="22" t="s">
        <v>61</v>
      </c>
      <c r="AY106" s="22" t="s">
        <v>61</v>
      </c>
      <c r="AZ106" s="22">
        <v>1</v>
      </c>
      <c r="BA106">
        <v>4</v>
      </c>
      <c r="BB106">
        <v>1</v>
      </c>
      <c r="BC106" t="s">
        <v>61</v>
      </c>
      <c r="BD106">
        <v>0</v>
      </c>
      <c r="BE106" t="s">
        <v>61</v>
      </c>
    </row>
    <row r="107" spans="1:57" x14ac:dyDescent="0.25">
      <c r="A107" s="1">
        <v>43480</v>
      </c>
      <c r="B107">
        <v>106</v>
      </c>
      <c r="C107" s="2" t="s">
        <v>4</v>
      </c>
      <c r="D107" s="2">
        <v>3194132047</v>
      </c>
      <c r="E107" s="2">
        <v>1</v>
      </c>
      <c r="F107" s="2">
        <v>4</v>
      </c>
      <c r="G107" s="19" t="s">
        <v>61</v>
      </c>
      <c r="H107" s="19" t="s">
        <v>61</v>
      </c>
      <c r="I107" s="19">
        <v>1</v>
      </c>
      <c r="J107" s="19" t="s">
        <v>61</v>
      </c>
      <c r="K107" s="19" t="s">
        <v>61</v>
      </c>
      <c r="L107" s="2">
        <v>2</v>
      </c>
      <c r="M107" s="2">
        <v>2</v>
      </c>
      <c r="N107" s="2">
        <v>3</v>
      </c>
      <c r="O107" s="19">
        <v>1</v>
      </c>
      <c r="P107" s="19" t="s">
        <v>61</v>
      </c>
      <c r="Q107" s="19" t="s">
        <v>61</v>
      </c>
      <c r="R107" s="2">
        <v>3</v>
      </c>
      <c r="S107" s="2">
        <v>1</v>
      </c>
      <c r="T107" s="2">
        <v>1</v>
      </c>
      <c r="U107" s="2">
        <v>1</v>
      </c>
      <c r="V107" s="2">
        <v>2</v>
      </c>
      <c r="W107" s="2">
        <v>1</v>
      </c>
      <c r="X107" s="2">
        <v>1</v>
      </c>
      <c r="Y107" s="2">
        <v>1</v>
      </c>
      <c r="Z107" s="19" t="s">
        <v>61</v>
      </c>
      <c r="AA107" s="19" t="s">
        <v>61</v>
      </c>
      <c r="AB107" s="22" t="s">
        <v>61</v>
      </c>
      <c r="AC107" s="19" t="s">
        <v>61</v>
      </c>
      <c r="AD107" s="19" t="s">
        <v>61</v>
      </c>
      <c r="AE107" s="19" t="s">
        <v>61</v>
      </c>
      <c r="AF107" s="19" t="s">
        <v>61</v>
      </c>
      <c r="AG107">
        <v>6</v>
      </c>
      <c r="AH107">
        <v>3</v>
      </c>
      <c r="AI107">
        <v>3</v>
      </c>
      <c r="AJ107">
        <v>1</v>
      </c>
      <c r="AK107" s="22" t="s">
        <v>61</v>
      </c>
      <c r="AL107" s="22" t="s">
        <v>61</v>
      </c>
      <c r="AM107" s="22">
        <v>1</v>
      </c>
      <c r="AN107" s="22" t="s">
        <v>61</v>
      </c>
      <c r="AO107" s="22" t="s">
        <v>61</v>
      </c>
      <c r="AP107" s="22">
        <v>1</v>
      </c>
      <c r="AQ107">
        <v>3</v>
      </c>
      <c r="AR107">
        <v>1</v>
      </c>
      <c r="AS107" s="22" t="s">
        <v>61</v>
      </c>
      <c r="AT107" s="22">
        <v>1</v>
      </c>
      <c r="AU107" s="22">
        <v>1</v>
      </c>
      <c r="AV107" s="22">
        <v>1</v>
      </c>
      <c r="AW107" s="22" t="s">
        <v>61</v>
      </c>
      <c r="AX107" s="22" t="s">
        <v>61</v>
      </c>
      <c r="AY107" s="22" t="s">
        <v>61</v>
      </c>
      <c r="AZ107" s="22" t="s">
        <v>61</v>
      </c>
      <c r="BA107">
        <v>4</v>
      </c>
      <c r="BB107">
        <v>1</v>
      </c>
      <c r="BC107">
        <v>7506</v>
      </c>
      <c r="BD107">
        <v>1</v>
      </c>
      <c r="BE107" t="s">
        <v>61</v>
      </c>
    </row>
    <row r="108" spans="1:57" x14ac:dyDescent="0.25">
      <c r="A108" s="1">
        <v>43480</v>
      </c>
      <c r="B108">
        <v>107</v>
      </c>
      <c r="C108" s="2" t="s">
        <v>4</v>
      </c>
      <c r="D108" s="2">
        <v>3194132047</v>
      </c>
      <c r="E108" s="2">
        <v>1</v>
      </c>
      <c r="F108" s="2">
        <v>4</v>
      </c>
      <c r="G108" s="19" t="s">
        <v>61</v>
      </c>
      <c r="H108" s="19" t="s">
        <v>61</v>
      </c>
      <c r="I108" s="19">
        <v>1</v>
      </c>
      <c r="J108" s="19" t="s">
        <v>61</v>
      </c>
      <c r="K108" s="19" t="s">
        <v>61</v>
      </c>
      <c r="L108" s="2">
        <v>4</v>
      </c>
      <c r="M108" s="2">
        <v>2</v>
      </c>
      <c r="N108" s="2">
        <v>3</v>
      </c>
      <c r="O108" s="19">
        <v>1</v>
      </c>
      <c r="P108" s="19" t="s">
        <v>61</v>
      </c>
      <c r="Q108" s="19" t="s">
        <v>61</v>
      </c>
      <c r="R108" s="2">
        <v>3</v>
      </c>
      <c r="S108" s="2">
        <v>3</v>
      </c>
      <c r="T108" s="2">
        <v>3</v>
      </c>
      <c r="U108" s="2">
        <v>3</v>
      </c>
      <c r="V108" s="2">
        <v>2</v>
      </c>
      <c r="W108" s="2">
        <v>1</v>
      </c>
      <c r="X108" s="2">
        <v>1</v>
      </c>
      <c r="Y108" s="2">
        <v>2</v>
      </c>
      <c r="Z108" s="19" t="s">
        <v>61</v>
      </c>
      <c r="AA108" s="19" t="s">
        <v>61</v>
      </c>
      <c r="AB108" s="22" t="s">
        <v>61</v>
      </c>
      <c r="AC108" s="19" t="s">
        <v>61</v>
      </c>
      <c r="AD108" s="19" t="s">
        <v>61</v>
      </c>
      <c r="AE108" s="19" t="s">
        <v>61</v>
      </c>
      <c r="AF108" s="22">
        <v>1</v>
      </c>
      <c r="AG108">
        <v>5</v>
      </c>
      <c r="AH108">
        <v>3</v>
      </c>
      <c r="AI108">
        <v>2</v>
      </c>
      <c r="AJ108">
        <v>1</v>
      </c>
      <c r="AK108" s="22">
        <v>1</v>
      </c>
      <c r="AL108" s="22">
        <v>1</v>
      </c>
      <c r="AM108" s="22">
        <v>1</v>
      </c>
      <c r="AN108" s="22">
        <v>1</v>
      </c>
      <c r="AO108" s="22">
        <v>1</v>
      </c>
      <c r="AP108" s="22">
        <v>1</v>
      </c>
      <c r="AQ108">
        <v>1</v>
      </c>
      <c r="AR108">
        <v>1</v>
      </c>
      <c r="AS108" s="22">
        <v>1</v>
      </c>
      <c r="AT108" s="22" t="s">
        <v>61</v>
      </c>
      <c r="AU108" s="22" t="s">
        <v>61</v>
      </c>
      <c r="AV108" s="22" t="s">
        <v>61</v>
      </c>
      <c r="AW108" s="22" t="s">
        <v>61</v>
      </c>
      <c r="AX108" s="22" t="s">
        <v>61</v>
      </c>
      <c r="AY108" s="22">
        <v>1</v>
      </c>
      <c r="AZ108" s="22" t="s">
        <v>61</v>
      </c>
      <c r="BA108">
        <v>4</v>
      </c>
      <c r="BB108">
        <v>1</v>
      </c>
      <c r="BC108">
        <v>1401</v>
      </c>
      <c r="BD108">
        <v>0</v>
      </c>
      <c r="BE108" t="s">
        <v>61</v>
      </c>
    </row>
    <row r="109" spans="1:57" x14ac:dyDescent="0.25">
      <c r="A109" s="1">
        <v>43481</v>
      </c>
      <c r="B109">
        <v>108</v>
      </c>
      <c r="C109" s="2" t="s">
        <v>4</v>
      </c>
      <c r="D109" s="2">
        <v>3194132101</v>
      </c>
      <c r="E109" s="2" t="s">
        <v>61</v>
      </c>
      <c r="F109" s="2">
        <v>1</v>
      </c>
      <c r="G109" s="19" t="s">
        <v>61</v>
      </c>
      <c r="H109" s="19" t="s">
        <v>61</v>
      </c>
      <c r="I109" s="19" t="s">
        <v>61</v>
      </c>
      <c r="J109" s="19">
        <v>1</v>
      </c>
      <c r="K109" s="19" t="s">
        <v>61</v>
      </c>
      <c r="L109" s="2">
        <v>2</v>
      </c>
      <c r="M109" s="2">
        <v>2</v>
      </c>
      <c r="N109" s="2">
        <v>2</v>
      </c>
      <c r="O109" s="19">
        <v>1</v>
      </c>
      <c r="P109" s="19" t="s">
        <v>61</v>
      </c>
      <c r="Q109" s="19" t="s">
        <v>61</v>
      </c>
      <c r="R109" s="2" t="s">
        <v>61</v>
      </c>
      <c r="S109" s="2">
        <v>1</v>
      </c>
      <c r="T109" s="2" t="s">
        <v>61</v>
      </c>
      <c r="U109" s="2" t="s">
        <v>61</v>
      </c>
      <c r="V109" s="2" t="s">
        <v>61</v>
      </c>
      <c r="W109" s="2">
        <v>1</v>
      </c>
      <c r="X109" s="2">
        <v>1</v>
      </c>
      <c r="Y109" s="2">
        <v>1</v>
      </c>
      <c r="Z109" s="19" t="s">
        <v>61</v>
      </c>
      <c r="AA109" s="19" t="s">
        <v>61</v>
      </c>
      <c r="AB109" s="22" t="s">
        <v>61</v>
      </c>
      <c r="AC109" s="19" t="s">
        <v>61</v>
      </c>
      <c r="AD109" s="19" t="s">
        <v>61</v>
      </c>
      <c r="AE109" s="19" t="s">
        <v>61</v>
      </c>
      <c r="AF109" s="19" t="s">
        <v>61</v>
      </c>
      <c r="AG109">
        <v>30</v>
      </c>
      <c r="AH109">
        <v>3</v>
      </c>
      <c r="AI109">
        <v>2</v>
      </c>
      <c r="AJ109">
        <v>2</v>
      </c>
      <c r="AK109" s="22">
        <v>1</v>
      </c>
      <c r="AL109" s="22">
        <v>1</v>
      </c>
      <c r="AM109" s="22" t="s">
        <v>61</v>
      </c>
      <c r="AN109" s="22" t="s">
        <v>61</v>
      </c>
      <c r="AO109" s="22" t="s">
        <v>61</v>
      </c>
      <c r="AP109" s="22" t="s">
        <v>61</v>
      </c>
      <c r="AQ109">
        <v>2</v>
      </c>
      <c r="AR109">
        <v>3</v>
      </c>
      <c r="AS109" s="22" t="s">
        <v>61</v>
      </c>
      <c r="AT109" s="22">
        <v>1</v>
      </c>
      <c r="AU109" s="22" t="s">
        <v>61</v>
      </c>
      <c r="AV109" s="22" t="s">
        <v>61</v>
      </c>
      <c r="AW109" s="22" t="s">
        <v>61</v>
      </c>
      <c r="AX109" s="22" t="s">
        <v>61</v>
      </c>
      <c r="AY109" s="22" t="s">
        <v>61</v>
      </c>
      <c r="AZ109" s="22" t="s">
        <v>61</v>
      </c>
      <c r="BA109">
        <v>4</v>
      </c>
      <c r="BB109">
        <v>1</v>
      </c>
      <c r="BC109">
        <v>3791</v>
      </c>
      <c r="BD109">
        <v>0</v>
      </c>
      <c r="BE109" t="s">
        <v>61</v>
      </c>
    </row>
    <row r="110" spans="1:57" x14ac:dyDescent="0.25">
      <c r="A110" s="1">
        <v>43481</v>
      </c>
      <c r="B110">
        <v>109</v>
      </c>
      <c r="C110" s="2" t="s">
        <v>63</v>
      </c>
      <c r="D110" s="2">
        <v>3194132101</v>
      </c>
      <c r="E110" s="2">
        <v>2</v>
      </c>
      <c r="F110" s="2">
        <v>1</v>
      </c>
      <c r="G110" s="19" t="s">
        <v>61</v>
      </c>
      <c r="H110" s="19" t="s">
        <v>61</v>
      </c>
      <c r="I110" s="19" t="s">
        <v>61</v>
      </c>
      <c r="J110" s="19">
        <v>1</v>
      </c>
      <c r="K110" s="19" t="s">
        <v>61</v>
      </c>
      <c r="L110" s="2">
        <v>2</v>
      </c>
      <c r="M110" s="2">
        <v>1</v>
      </c>
      <c r="N110" s="2">
        <v>1</v>
      </c>
      <c r="O110" s="19" t="s">
        <v>61</v>
      </c>
      <c r="P110" s="19" t="s">
        <v>61</v>
      </c>
      <c r="Q110" s="19">
        <v>1</v>
      </c>
      <c r="R110" s="2">
        <v>1</v>
      </c>
      <c r="S110" s="2">
        <v>1</v>
      </c>
      <c r="T110" s="2">
        <v>1</v>
      </c>
      <c r="U110" s="2" t="s">
        <v>61</v>
      </c>
      <c r="V110" s="2">
        <v>1</v>
      </c>
      <c r="W110" s="2">
        <v>1</v>
      </c>
      <c r="X110" s="2">
        <v>1</v>
      </c>
      <c r="Y110" s="2">
        <v>1</v>
      </c>
      <c r="Z110" s="19" t="s">
        <v>61</v>
      </c>
      <c r="AA110" s="19" t="s">
        <v>61</v>
      </c>
      <c r="AB110" s="22" t="s">
        <v>61</v>
      </c>
      <c r="AC110" s="19" t="s">
        <v>61</v>
      </c>
      <c r="AD110" s="19" t="s">
        <v>61</v>
      </c>
      <c r="AE110" s="19" t="s">
        <v>61</v>
      </c>
      <c r="AF110" s="19" t="s">
        <v>61</v>
      </c>
      <c r="AG110">
        <v>64</v>
      </c>
      <c r="AH110">
        <v>3</v>
      </c>
      <c r="AI110">
        <v>2</v>
      </c>
      <c r="AJ110">
        <v>4</v>
      </c>
      <c r="AK110" s="22" t="s">
        <v>61</v>
      </c>
      <c r="AL110" s="22" t="s">
        <v>61</v>
      </c>
      <c r="AM110" s="22" t="s">
        <v>61</v>
      </c>
      <c r="AN110" s="22" t="s">
        <v>61</v>
      </c>
      <c r="AO110" s="22" t="s">
        <v>61</v>
      </c>
      <c r="AP110" s="22" t="s">
        <v>61</v>
      </c>
      <c r="AQ110">
        <v>2</v>
      </c>
      <c r="AR110">
        <v>4</v>
      </c>
      <c r="AS110" s="22">
        <v>1</v>
      </c>
      <c r="AT110" s="22">
        <v>1</v>
      </c>
      <c r="AU110" s="22">
        <v>1</v>
      </c>
      <c r="AV110" s="22">
        <v>1</v>
      </c>
      <c r="AW110" s="22">
        <v>1</v>
      </c>
      <c r="AX110" s="22" t="s">
        <v>61</v>
      </c>
      <c r="AY110" s="22" t="s">
        <v>61</v>
      </c>
      <c r="AZ110" s="22" t="s">
        <v>61</v>
      </c>
      <c r="BA110">
        <v>4</v>
      </c>
      <c r="BB110">
        <v>1</v>
      </c>
      <c r="BC110">
        <v>4770</v>
      </c>
      <c r="BD110">
        <v>0</v>
      </c>
      <c r="BE110" t="s">
        <v>61</v>
      </c>
    </row>
    <row r="111" spans="1:57" x14ac:dyDescent="0.25">
      <c r="A111" s="1">
        <v>43481</v>
      </c>
      <c r="B111">
        <v>110</v>
      </c>
      <c r="C111" s="2" t="s">
        <v>4</v>
      </c>
      <c r="D111" s="2">
        <v>3194132101</v>
      </c>
      <c r="E111" s="2">
        <v>1</v>
      </c>
      <c r="F111" s="2">
        <v>2</v>
      </c>
      <c r="G111" s="19" t="s">
        <v>61</v>
      </c>
      <c r="H111" s="19" t="s">
        <v>61</v>
      </c>
      <c r="I111" s="19">
        <v>1</v>
      </c>
      <c r="J111" s="19" t="s">
        <v>61</v>
      </c>
      <c r="K111" s="19" t="s">
        <v>61</v>
      </c>
      <c r="L111" s="2">
        <v>2</v>
      </c>
      <c r="M111" s="2">
        <v>1</v>
      </c>
      <c r="N111" s="2">
        <v>2</v>
      </c>
      <c r="O111" s="19">
        <v>1</v>
      </c>
      <c r="P111" s="19" t="s">
        <v>61</v>
      </c>
      <c r="Q111" s="19" t="s">
        <v>61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19" t="s">
        <v>61</v>
      </c>
      <c r="AA111" s="19" t="s">
        <v>61</v>
      </c>
      <c r="AB111" s="22" t="s">
        <v>61</v>
      </c>
      <c r="AC111" s="19" t="s">
        <v>61</v>
      </c>
      <c r="AD111" s="19" t="s">
        <v>61</v>
      </c>
      <c r="AE111" s="19" t="s">
        <v>61</v>
      </c>
      <c r="AF111" s="19" t="s">
        <v>61</v>
      </c>
      <c r="AG111">
        <v>55</v>
      </c>
      <c r="AH111">
        <v>3</v>
      </c>
      <c r="AI111">
        <v>2</v>
      </c>
      <c r="AJ111">
        <v>3</v>
      </c>
      <c r="AK111" s="22">
        <v>1</v>
      </c>
      <c r="AL111" s="22">
        <v>1</v>
      </c>
      <c r="AM111" s="22" t="s">
        <v>61</v>
      </c>
      <c r="AN111" s="22" t="s">
        <v>61</v>
      </c>
      <c r="AO111" s="22" t="s">
        <v>61</v>
      </c>
      <c r="AP111" s="22" t="s">
        <v>61</v>
      </c>
      <c r="AQ111">
        <v>5</v>
      </c>
      <c r="AR111">
        <v>4</v>
      </c>
      <c r="AS111" s="22">
        <v>1</v>
      </c>
      <c r="AT111" s="22">
        <v>1</v>
      </c>
      <c r="AU111" s="22">
        <v>1</v>
      </c>
      <c r="AV111" s="22">
        <v>1</v>
      </c>
      <c r="AW111" s="22">
        <v>1</v>
      </c>
      <c r="AX111" s="22" t="s">
        <v>61</v>
      </c>
      <c r="AY111" s="22" t="s">
        <v>61</v>
      </c>
      <c r="AZ111" s="22" t="s">
        <v>61</v>
      </c>
      <c r="BA111">
        <v>4</v>
      </c>
      <c r="BB111">
        <v>1</v>
      </c>
      <c r="BC111">
        <v>4960</v>
      </c>
      <c r="BD111">
        <v>0</v>
      </c>
      <c r="BE111" t="s">
        <v>61</v>
      </c>
    </row>
    <row r="112" spans="1:57" x14ac:dyDescent="0.25">
      <c r="A112" s="1">
        <v>43481</v>
      </c>
      <c r="B112">
        <v>111</v>
      </c>
      <c r="C112" s="2" t="s">
        <v>4</v>
      </c>
      <c r="D112" s="2">
        <v>3194132101</v>
      </c>
      <c r="E112" s="2">
        <v>1</v>
      </c>
      <c r="F112" s="2">
        <v>1</v>
      </c>
      <c r="G112" s="19" t="s">
        <v>61</v>
      </c>
      <c r="H112" s="19" t="s">
        <v>61</v>
      </c>
      <c r="I112" s="19" t="s">
        <v>61</v>
      </c>
      <c r="J112" s="19">
        <v>1</v>
      </c>
      <c r="K112" s="19" t="s">
        <v>61</v>
      </c>
      <c r="L112" s="2">
        <v>2</v>
      </c>
      <c r="M112" s="2">
        <v>2</v>
      </c>
      <c r="N112" s="2">
        <v>2</v>
      </c>
      <c r="O112" s="19">
        <v>1</v>
      </c>
      <c r="P112" s="19" t="s">
        <v>61</v>
      </c>
      <c r="Q112" s="19" t="s">
        <v>61</v>
      </c>
      <c r="R112" s="2">
        <v>1</v>
      </c>
      <c r="S112" s="2">
        <v>1</v>
      </c>
      <c r="T112" s="2">
        <v>1</v>
      </c>
      <c r="U112" s="2" t="s">
        <v>61</v>
      </c>
      <c r="V112" s="2">
        <v>1</v>
      </c>
      <c r="W112" s="2">
        <v>1</v>
      </c>
      <c r="X112" s="2">
        <v>1</v>
      </c>
      <c r="Y112" s="2">
        <v>1</v>
      </c>
      <c r="Z112" s="19" t="s">
        <v>61</v>
      </c>
      <c r="AA112" s="19" t="s">
        <v>61</v>
      </c>
      <c r="AB112" s="22" t="s">
        <v>61</v>
      </c>
      <c r="AC112" s="19" t="s">
        <v>61</v>
      </c>
      <c r="AD112" s="19" t="s">
        <v>61</v>
      </c>
      <c r="AE112" s="19" t="s">
        <v>61</v>
      </c>
      <c r="AF112" s="19" t="s">
        <v>61</v>
      </c>
      <c r="AG112">
        <v>50</v>
      </c>
      <c r="AH112">
        <v>3</v>
      </c>
      <c r="AI112">
        <v>2</v>
      </c>
      <c r="AJ112">
        <v>3</v>
      </c>
      <c r="AK112" s="22">
        <v>1</v>
      </c>
      <c r="AL112" s="22" t="s">
        <v>61</v>
      </c>
      <c r="AM112" s="22" t="s">
        <v>61</v>
      </c>
      <c r="AN112" s="22" t="s">
        <v>61</v>
      </c>
      <c r="AO112" s="22" t="s">
        <v>61</v>
      </c>
      <c r="AP112" s="22" t="s">
        <v>61</v>
      </c>
      <c r="AQ112">
        <v>3</v>
      </c>
      <c r="AR112">
        <v>2</v>
      </c>
      <c r="AS112" s="22">
        <v>1</v>
      </c>
      <c r="AT112" s="22">
        <v>1</v>
      </c>
      <c r="AU112" s="22">
        <v>1</v>
      </c>
      <c r="AV112" s="22" t="s">
        <v>61</v>
      </c>
      <c r="AW112" s="22" t="s">
        <v>61</v>
      </c>
      <c r="AX112" s="22">
        <v>1</v>
      </c>
      <c r="AY112" s="22" t="s">
        <v>61</v>
      </c>
      <c r="AZ112" s="22" t="s">
        <v>61</v>
      </c>
      <c r="BA112">
        <v>4</v>
      </c>
      <c r="BB112">
        <v>1</v>
      </c>
      <c r="BC112">
        <v>4750</v>
      </c>
      <c r="BD112">
        <v>0</v>
      </c>
      <c r="BE112" t="s">
        <v>61</v>
      </c>
    </row>
    <row r="113" spans="1:57" x14ac:dyDescent="0.25">
      <c r="A113" s="1">
        <v>43481</v>
      </c>
      <c r="B113">
        <v>112</v>
      </c>
      <c r="C113" s="2" t="s">
        <v>4</v>
      </c>
      <c r="D113" s="2">
        <v>3194132101</v>
      </c>
      <c r="E113" s="2">
        <v>1</v>
      </c>
      <c r="F113" s="2">
        <v>1</v>
      </c>
      <c r="G113" s="19" t="s">
        <v>61</v>
      </c>
      <c r="H113" s="19" t="s">
        <v>61</v>
      </c>
      <c r="I113" s="19" t="s">
        <v>61</v>
      </c>
      <c r="J113" s="19">
        <v>1</v>
      </c>
      <c r="K113" s="19" t="s">
        <v>61</v>
      </c>
      <c r="L113" s="2">
        <v>1</v>
      </c>
      <c r="M113" s="2">
        <v>2</v>
      </c>
      <c r="N113" s="2">
        <v>3</v>
      </c>
      <c r="O113" s="19">
        <v>1</v>
      </c>
      <c r="P113" s="19" t="s">
        <v>61</v>
      </c>
      <c r="Q113" s="19" t="s">
        <v>61</v>
      </c>
      <c r="R113" s="2">
        <v>3</v>
      </c>
      <c r="S113" s="2">
        <v>1</v>
      </c>
      <c r="T113" s="2">
        <v>3</v>
      </c>
      <c r="U113" s="2">
        <v>3</v>
      </c>
      <c r="V113" s="2">
        <v>2</v>
      </c>
      <c r="W113" s="2">
        <v>2</v>
      </c>
      <c r="X113" s="2">
        <v>1</v>
      </c>
      <c r="Y113" s="2">
        <v>1</v>
      </c>
      <c r="Z113" s="19">
        <v>1</v>
      </c>
      <c r="AA113" s="19" t="s">
        <v>61</v>
      </c>
      <c r="AB113" s="22" t="s">
        <v>61</v>
      </c>
      <c r="AC113" s="19" t="s">
        <v>61</v>
      </c>
      <c r="AD113" s="22">
        <v>1</v>
      </c>
      <c r="AE113" s="19" t="s">
        <v>61</v>
      </c>
      <c r="AF113" s="19" t="s">
        <v>61</v>
      </c>
      <c r="AG113">
        <v>16</v>
      </c>
      <c r="AH113">
        <v>3</v>
      </c>
      <c r="AI113">
        <v>2</v>
      </c>
      <c r="AJ113">
        <v>1</v>
      </c>
      <c r="AK113" s="22">
        <v>1</v>
      </c>
      <c r="AL113" s="22">
        <v>1</v>
      </c>
      <c r="AM113" s="22">
        <v>1</v>
      </c>
      <c r="AN113" s="22" t="s">
        <v>61</v>
      </c>
      <c r="AO113" s="22" t="s">
        <v>61</v>
      </c>
      <c r="AP113" s="22" t="s">
        <v>61</v>
      </c>
      <c r="AQ113">
        <v>3</v>
      </c>
      <c r="AR113">
        <v>3</v>
      </c>
      <c r="AS113" s="22">
        <v>1</v>
      </c>
      <c r="AT113" s="22">
        <v>1</v>
      </c>
      <c r="AU113" s="22">
        <v>1</v>
      </c>
      <c r="AV113" s="22">
        <v>1</v>
      </c>
      <c r="AW113" s="22" t="s">
        <v>61</v>
      </c>
      <c r="AX113" s="22" t="s">
        <v>61</v>
      </c>
      <c r="AY113" s="22" t="s">
        <v>61</v>
      </c>
      <c r="AZ113" s="22" t="s">
        <v>61</v>
      </c>
      <c r="BA113">
        <v>4</v>
      </c>
      <c r="BB113">
        <v>1</v>
      </c>
      <c r="BC113">
        <v>4852</v>
      </c>
      <c r="BD113">
        <v>0</v>
      </c>
      <c r="BE113" t="s">
        <v>61</v>
      </c>
    </row>
    <row r="114" spans="1:57" x14ac:dyDescent="0.25">
      <c r="A114" s="1">
        <v>43481</v>
      </c>
      <c r="B114">
        <v>113</v>
      </c>
      <c r="C114" s="2" t="s">
        <v>4</v>
      </c>
      <c r="D114" s="2">
        <v>3194132101</v>
      </c>
      <c r="E114" s="2">
        <v>1</v>
      </c>
      <c r="F114" s="2">
        <v>1</v>
      </c>
      <c r="G114" s="19" t="s">
        <v>61</v>
      </c>
      <c r="H114" s="19">
        <v>1</v>
      </c>
      <c r="I114" s="19" t="s">
        <v>61</v>
      </c>
      <c r="J114" s="19" t="s">
        <v>61</v>
      </c>
      <c r="K114" s="19" t="s">
        <v>61</v>
      </c>
      <c r="L114" s="2">
        <v>3</v>
      </c>
      <c r="M114" s="2">
        <v>3</v>
      </c>
      <c r="N114" s="2">
        <v>3</v>
      </c>
      <c r="O114" s="19">
        <v>1</v>
      </c>
      <c r="P114" s="19" t="s">
        <v>61</v>
      </c>
      <c r="Q114" s="19" t="s">
        <v>61</v>
      </c>
      <c r="R114" s="2">
        <v>1</v>
      </c>
      <c r="S114" s="2">
        <v>1</v>
      </c>
      <c r="T114" s="2">
        <v>1</v>
      </c>
      <c r="U114" s="2">
        <v>1</v>
      </c>
      <c r="V114" s="2" t="s">
        <v>61</v>
      </c>
      <c r="W114" s="2">
        <v>1</v>
      </c>
      <c r="X114" s="2">
        <v>1</v>
      </c>
      <c r="Y114" s="2">
        <v>1</v>
      </c>
      <c r="Z114" s="19" t="s">
        <v>61</v>
      </c>
      <c r="AA114" s="19" t="s">
        <v>61</v>
      </c>
      <c r="AB114" s="22" t="s">
        <v>61</v>
      </c>
      <c r="AC114" s="19" t="s">
        <v>61</v>
      </c>
      <c r="AD114" s="19" t="s">
        <v>61</v>
      </c>
      <c r="AE114" s="19" t="s">
        <v>61</v>
      </c>
      <c r="AF114" s="19" t="s">
        <v>61</v>
      </c>
      <c r="AG114">
        <v>38</v>
      </c>
      <c r="AH114">
        <v>3</v>
      </c>
      <c r="AI114">
        <v>1</v>
      </c>
      <c r="AJ114">
        <v>1</v>
      </c>
      <c r="AK114" s="22" t="s">
        <v>61</v>
      </c>
      <c r="AL114" s="22">
        <v>1</v>
      </c>
      <c r="AM114" s="22">
        <v>1</v>
      </c>
      <c r="AN114" s="22" t="s">
        <v>61</v>
      </c>
      <c r="AO114" s="22" t="s">
        <v>61</v>
      </c>
      <c r="AP114" s="22">
        <v>1</v>
      </c>
      <c r="AQ114">
        <v>2</v>
      </c>
      <c r="AR114">
        <v>2</v>
      </c>
      <c r="AS114" s="22">
        <v>1</v>
      </c>
      <c r="AT114" s="22">
        <v>1</v>
      </c>
      <c r="AU114" s="22">
        <v>1</v>
      </c>
      <c r="AV114" s="22">
        <v>1</v>
      </c>
      <c r="AW114" s="22">
        <v>1</v>
      </c>
      <c r="AX114" s="22" t="s">
        <v>61</v>
      </c>
      <c r="AY114" s="22">
        <v>1</v>
      </c>
      <c r="AZ114" s="22" t="s">
        <v>61</v>
      </c>
      <c r="BA114">
        <v>4</v>
      </c>
      <c r="BB114">
        <v>1</v>
      </c>
      <c r="BC114">
        <v>4650</v>
      </c>
      <c r="BD114">
        <v>1</v>
      </c>
      <c r="BE114" t="s">
        <v>61</v>
      </c>
    </row>
    <row r="115" spans="1:57" x14ac:dyDescent="0.25">
      <c r="A115" s="1">
        <v>43481</v>
      </c>
      <c r="B115">
        <v>114</v>
      </c>
      <c r="C115" s="2" t="s">
        <v>4</v>
      </c>
      <c r="D115" s="2">
        <v>3194132101</v>
      </c>
      <c r="E115" s="2">
        <v>1</v>
      </c>
      <c r="F115" s="2">
        <v>1</v>
      </c>
      <c r="G115" s="19">
        <v>1</v>
      </c>
      <c r="H115" s="19" t="s">
        <v>61</v>
      </c>
      <c r="I115" s="19" t="s">
        <v>61</v>
      </c>
      <c r="J115" s="19">
        <v>1</v>
      </c>
      <c r="K115" s="19" t="s">
        <v>61</v>
      </c>
      <c r="L115" s="2">
        <v>4</v>
      </c>
      <c r="M115" s="2">
        <v>3</v>
      </c>
      <c r="N115" s="2">
        <v>2</v>
      </c>
      <c r="O115" s="19">
        <v>1</v>
      </c>
      <c r="P115" s="19" t="s">
        <v>61</v>
      </c>
      <c r="Q115" s="19" t="s">
        <v>61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19" t="s">
        <v>61</v>
      </c>
      <c r="AA115" s="19" t="s">
        <v>61</v>
      </c>
      <c r="AB115" s="22" t="s">
        <v>61</v>
      </c>
      <c r="AC115" s="19" t="s">
        <v>61</v>
      </c>
      <c r="AD115" s="19" t="s">
        <v>61</v>
      </c>
      <c r="AE115" s="19" t="s">
        <v>61</v>
      </c>
      <c r="AF115" s="19" t="s">
        <v>61</v>
      </c>
      <c r="AG115">
        <v>64</v>
      </c>
      <c r="AH115">
        <v>3</v>
      </c>
      <c r="AI115">
        <v>2</v>
      </c>
      <c r="AJ115">
        <v>1</v>
      </c>
      <c r="AK115" s="22">
        <v>1</v>
      </c>
      <c r="AL115" s="22">
        <v>1</v>
      </c>
      <c r="AM115" s="22" t="s">
        <v>61</v>
      </c>
      <c r="AN115" s="22" t="s">
        <v>61</v>
      </c>
      <c r="AO115" s="22">
        <v>1</v>
      </c>
      <c r="AP115" s="22" t="s">
        <v>61</v>
      </c>
      <c r="AQ115">
        <v>3</v>
      </c>
      <c r="AR115">
        <v>3</v>
      </c>
      <c r="AS115" s="22">
        <v>1</v>
      </c>
      <c r="AT115" s="22">
        <v>1</v>
      </c>
      <c r="AU115" s="22">
        <v>1</v>
      </c>
      <c r="AV115" s="22">
        <v>1</v>
      </c>
      <c r="AW115" s="22" t="s">
        <v>61</v>
      </c>
      <c r="AX115" s="22" t="s">
        <v>61</v>
      </c>
      <c r="AY115" s="22" t="s">
        <v>61</v>
      </c>
      <c r="AZ115" s="22" t="s">
        <v>61</v>
      </c>
      <c r="BA115">
        <v>4</v>
      </c>
      <c r="BB115">
        <v>1</v>
      </c>
      <c r="BC115">
        <v>4831</v>
      </c>
      <c r="BD115">
        <v>0</v>
      </c>
      <c r="BE115" t="s">
        <v>61</v>
      </c>
    </row>
    <row r="116" spans="1:57" x14ac:dyDescent="0.25">
      <c r="A116" s="1">
        <v>43481</v>
      </c>
      <c r="B116">
        <v>115</v>
      </c>
      <c r="C116" s="2" t="s">
        <v>4</v>
      </c>
      <c r="D116" s="2">
        <v>3194132101</v>
      </c>
      <c r="E116" s="2">
        <v>2</v>
      </c>
      <c r="F116" s="2">
        <v>1</v>
      </c>
      <c r="G116" s="19" t="s">
        <v>61</v>
      </c>
      <c r="H116" s="19" t="s">
        <v>61</v>
      </c>
      <c r="I116" s="19" t="s">
        <v>61</v>
      </c>
      <c r="J116" s="19">
        <v>1</v>
      </c>
      <c r="K116" s="19" t="s">
        <v>61</v>
      </c>
      <c r="L116" s="2">
        <v>2</v>
      </c>
      <c r="M116" s="2">
        <v>1</v>
      </c>
      <c r="N116" s="2">
        <v>1</v>
      </c>
      <c r="O116" s="19">
        <v>1</v>
      </c>
      <c r="P116" s="19" t="s">
        <v>61</v>
      </c>
      <c r="Q116" s="19" t="s">
        <v>61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19" t="s">
        <v>61</v>
      </c>
      <c r="AA116" s="19" t="s">
        <v>61</v>
      </c>
      <c r="AB116" s="22" t="s">
        <v>61</v>
      </c>
      <c r="AC116" s="19" t="s">
        <v>61</v>
      </c>
      <c r="AD116" s="19" t="s">
        <v>61</v>
      </c>
      <c r="AE116" s="19" t="s">
        <v>61</v>
      </c>
      <c r="AF116" s="19" t="s">
        <v>61</v>
      </c>
      <c r="AG116">
        <v>20</v>
      </c>
      <c r="AH116">
        <v>3</v>
      </c>
      <c r="AI116">
        <v>2</v>
      </c>
      <c r="AJ116">
        <v>1</v>
      </c>
      <c r="AK116" s="22" t="s">
        <v>61</v>
      </c>
      <c r="AL116" s="22">
        <v>1</v>
      </c>
      <c r="AM116" s="22" t="s">
        <v>61</v>
      </c>
      <c r="AN116" s="22" t="s">
        <v>61</v>
      </c>
      <c r="AO116" s="22" t="s">
        <v>61</v>
      </c>
      <c r="AP116" s="22" t="s">
        <v>61</v>
      </c>
      <c r="AQ116">
        <v>2</v>
      </c>
      <c r="AR116">
        <v>3</v>
      </c>
      <c r="AS116" s="22">
        <v>1</v>
      </c>
      <c r="AT116" s="22">
        <v>1</v>
      </c>
      <c r="AU116" s="22">
        <v>1</v>
      </c>
      <c r="AV116" s="22">
        <v>1</v>
      </c>
      <c r="AW116" s="22" t="s">
        <v>61</v>
      </c>
      <c r="AX116" s="22" t="s">
        <v>61</v>
      </c>
      <c r="AY116" s="22" t="s">
        <v>61</v>
      </c>
      <c r="AZ116" s="22" t="s">
        <v>61</v>
      </c>
      <c r="BA116">
        <v>4</v>
      </c>
      <c r="BB116">
        <v>1</v>
      </c>
      <c r="BC116">
        <v>4910</v>
      </c>
      <c r="BD116">
        <v>0</v>
      </c>
      <c r="BE116" t="s">
        <v>61</v>
      </c>
    </row>
    <row r="117" spans="1:57" x14ac:dyDescent="0.25">
      <c r="A117" s="1">
        <v>43481</v>
      </c>
      <c r="B117">
        <v>116</v>
      </c>
      <c r="C117" s="2" t="s">
        <v>4</v>
      </c>
      <c r="D117" s="2">
        <v>3194132101</v>
      </c>
      <c r="E117" s="2">
        <v>1</v>
      </c>
      <c r="F117" s="2">
        <v>1</v>
      </c>
      <c r="G117" s="19" t="s">
        <v>61</v>
      </c>
      <c r="H117" s="19">
        <v>1</v>
      </c>
      <c r="I117" s="19">
        <v>1</v>
      </c>
      <c r="J117" s="19" t="s">
        <v>61</v>
      </c>
      <c r="K117" s="19" t="s">
        <v>61</v>
      </c>
      <c r="L117" s="2">
        <v>4</v>
      </c>
      <c r="M117" s="2">
        <v>3</v>
      </c>
      <c r="N117" s="2">
        <v>2</v>
      </c>
      <c r="O117" s="19">
        <v>1</v>
      </c>
      <c r="P117" s="19" t="s">
        <v>61</v>
      </c>
      <c r="Q117" s="19" t="s">
        <v>61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19" t="s">
        <v>61</v>
      </c>
      <c r="AA117" s="19" t="s">
        <v>61</v>
      </c>
      <c r="AB117" s="22" t="s">
        <v>61</v>
      </c>
      <c r="AC117" s="19" t="s">
        <v>61</v>
      </c>
      <c r="AD117" s="19" t="s">
        <v>61</v>
      </c>
      <c r="AE117" s="19" t="s">
        <v>61</v>
      </c>
      <c r="AF117" s="19" t="s">
        <v>61</v>
      </c>
      <c r="AG117">
        <v>30</v>
      </c>
      <c r="AH117">
        <v>3</v>
      </c>
      <c r="AI117">
        <v>2</v>
      </c>
      <c r="AJ117">
        <v>2</v>
      </c>
      <c r="AK117" s="22" t="s">
        <v>61</v>
      </c>
      <c r="AL117" s="22">
        <v>1</v>
      </c>
      <c r="AM117" s="22">
        <v>1</v>
      </c>
      <c r="AN117" s="22" t="s">
        <v>61</v>
      </c>
      <c r="AO117" s="22" t="s">
        <v>61</v>
      </c>
      <c r="AP117" s="22" t="s">
        <v>61</v>
      </c>
      <c r="AQ117">
        <v>4</v>
      </c>
      <c r="AR117">
        <v>5</v>
      </c>
      <c r="AS117" s="22">
        <v>1</v>
      </c>
      <c r="AT117" s="22">
        <v>1</v>
      </c>
      <c r="AU117" s="22" t="s">
        <v>61</v>
      </c>
      <c r="AV117" s="22">
        <v>1</v>
      </c>
      <c r="AW117" s="22" t="s">
        <v>61</v>
      </c>
      <c r="AX117" s="22" t="s">
        <v>61</v>
      </c>
      <c r="AY117" s="22" t="s">
        <v>61</v>
      </c>
      <c r="AZ117" s="22" t="s">
        <v>61</v>
      </c>
      <c r="BA117">
        <v>4</v>
      </c>
      <c r="BB117">
        <v>1</v>
      </c>
      <c r="BC117">
        <v>4890</v>
      </c>
      <c r="BD117">
        <v>0</v>
      </c>
      <c r="BE117" t="s">
        <v>61</v>
      </c>
    </row>
    <row r="118" spans="1:57" x14ac:dyDescent="0.25">
      <c r="A118" s="1">
        <v>43481</v>
      </c>
      <c r="B118">
        <v>117</v>
      </c>
      <c r="C118" s="2" t="s">
        <v>63</v>
      </c>
      <c r="D118" s="2">
        <v>3194132101</v>
      </c>
      <c r="E118" s="2">
        <v>1</v>
      </c>
      <c r="F118" s="2">
        <v>1</v>
      </c>
      <c r="G118" s="19">
        <v>1</v>
      </c>
      <c r="H118" s="19" t="s">
        <v>61</v>
      </c>
      <c r="I118" s="19" t="s">
        <v>61</v>
      </c>
      <c r="J118" s="19">
        <v>1</v>
      </c>
      <c r="K118" s="19" t="s">
        <v>61</v>
      </c>
      <c r="L118" s="2">
        <v>3</v>
      </c>
      <c r="M118" s="2">
        <v>2</v>
      </c>
      <c r="N118" s="2">
        <v>2</v>
      </c>
      <c r="O118" s="19">
        <v>1</v>
      </c>
      <c r="P118" s="19" t="s">
        <v>61</v>
      </c>
      <c r="Q118" s="19" t="s">
        <v>61</v>
      </c>
      <c r="R118" s="2">
        <v>1</v>
      </c>
      <c r="S118" s="2">
        <v>1</v>
      </c>
      <c r="T118" s="2">
        <v>1</v>
      </c>
      <c r="U118" s="2" t="s">
        <v>61</v>
      </c>
      <c r="V118" s="2">
        <v>1</v>
      </c>
      <c r="W118" s="2">
        <v>1</v>
      </c>
      <c r="X118" s="2">
        <v>1</v>
      </c>
      <c r="Y118" s="2">
        <v>1</v>
      </c>
      <c r="Z118" s="19" t="s">
        <v>61</v>
      </c>
      <c r="AA118" s="19" t="s">
        <v>61</v>
      </c>
      <c r="AB118" s="22" t="s">
        <v>61</v>
      </c>
      <c r="AC118" s="19" t="s">
        <v>61</v>
      </c>
      <c r="AD118" s="19" t="s">
        <v>61</v>
      </c>
      <c r="AE118" s="19" t="s">
        <v>61</v>
      </c>
      <c r="AF118" s="19" t="s">
        <v>61</v>
      </c>
      <c r="AG118">
        <v>32</v>
      </c>
      <c r="AH118">
        <v>3</v>
      </c>
      <c r="AI118">
        <v>2</v>
      </c>
      <c r="AJ118">
        <v>1</v>
      </c>
      <c r="AK118" s="22" t="s">
        <v>61</v>
      </c>
      <c r="AL118" s="22">
        <v>1</v>
      </c>
      <c r="AM118" s="22">
        <v>1</v>
      </c>
      <c r="AN118" s="22" t="s">
        <v>61</v>
      </c>
      <c r="AO118" s="22">
        <v>1</v>
      </c>
      <c r="AP118" s="22" t="s">
        <v>61</v>
      </c>
      <c r="AQ118">
        <v>2</v>
      </c>
      <c r="AR118">
        <v>3</v>
      </c>
      <c r="AS118" s="22">
        <v>1</v>
      </c>
      <c r="AT118" s="22">
        <v>1</v>
      </c>
      <c r="AU118" s="22">
        <v>1</v>
      </c>
      <c r="AV118" s="22" t="s">
        <v>61</v>
      </c>
      <c r="AW118" s="22" t="s">
        <v>61</v>
      </c>
      <c r="AX118" s="22" t="s">
        <v>61</v>
      </c>
      <c r="AY118" s="22" t="s">
        <v>61</v>
      </c>
      <c r="AZ118" s="22" t="s">
        <v>61</v>
      </c>
      <c r="BA118">
        <v>4</v>
      </c>
      <c r="BB118">
        <v>1</v>
      </c>
      <c r="BC118" t="s">
        <v>61</v>
      </c>
      <c r="BD118">
        <v>0</v>
      </c>
      <c r="BE118" t="s">
        <v>61</v>
      </c>
    </row>
    <row r="119" spans="1:57" x14ac:dyDescent="0.25">
      <c r="A119" s="1">
        <v>43481</v>
      </c>
      <c r="B119">
        <v>118</v>
      </c>
      <c r="C119" s="2" t="s">
        <v>63</v>
      </c>
      <c r="D119" s="2">
        <v>3194132101</v>
      </c>
      <c r="E119" s="2">
        <v>1</v>
      </c>
      <c r="F119" s="2">
        <v>1</v>
      </c>
      <c r="G119" s="19" t="s">
        <v>61</v>
      </c>
      <c r="H119" s="19" t="s">
        <v>61</v>
      </c>
      <c r="I119" s="19" t="s">
        <v>61</v>
      </c>
      <c r="J119" s="19" t="s">
        <v>61</v>
      </c>
      <c r="K119" s="19" t="s">
        <v>61</v>
      </c>
      <c r="L119" s="2">
        <v>4</v>
      </c>
      <c r="M119" s="2">
        <v>3</v>
      </c>
      <c r="N119" s="2">
        <v>3</v>
      </c>
      <c r="O119" s="19">
        <v>1</v>
      </c>
      <c r="P119" s="19" t="s">
        <v>61</v>
      </c>
      <c r="Q119" s="19" t="s">
        <v>61</v>
      </c>
      <c r="R119" s="2">
        <v>1</v>
      </c>
      <c r="S119" s="2">
        <v>1</v>
      </c>
      <c r="T119" s="2">
        <v>1</v>
      </c>
      <c r="U119" s="2" t="s">
        <v>61</v>
      </c>
      <c r="V119" s="2">
        <v>1</v>
      </c>
      <c r="W119" s="2">
        <v>1</v>
      </c>
      <c r="X119" s="2">
        <v>1</v>
      </c>
      <c r="Y119" s="2">
        <v>1</v>
      </c>
      <c r="Z119" s="19" t="s">
        <v>61</v>
      </c>
      <c r="AA119" s="19" t="s">
        <v>61</v>
      </c>
      <c r="AB119" s="22" t="s">
        <v>61</v>
      </c>
      <c r="AC119" s="19" t="s">
        <v>61</v>
      </c>
      <c r="AD119" s="19" t="s">
        <v>61</v>
      </c>
      <c r="AE119" s="19" t="s">
        <v>61</v>
      </c>
      <c r="AF119" s="19" t="s">
        <v>61</v>
      </c>
      <c r="AG119">
        <v>20</v>
      </c>
      <c r="AH119">
        <v>3</v>
      </c>
      <c r="AI119">
        <v>1</v>
      </c>
      <c r="AJ119">
        <v>1</v>
      </c>
      <c r="AK119" s="22" t="s">
        <v>61</v>
      </c>
      <c r="AL119" s="22">
        <v>1</v>
      </c>
      <c r="AM119" s="22" t="s">
        <v>61</v>
      </c>
      <c r="AN119" s="22" t="s">
        <v>61</v>
      </c>
      <c r="AO119" s="22">
        <v>1</v>
      </c>
      <c r="AP119" s="22" t="s">
        <v>61</v>
      </c>
      <c r="AQ119">
        <v>3</v>
      </c>
      <c r="AR119">
        <v>3</v>
      </c>
      <c r="AS119" s="22">
        <v>1</v>
      </c>
      <c r="AT119" s="22">
        <v>1</v>
      </c>
      <c r="AU119" s="22">
        <v>1</v>
      </c>
      <c r="AV119" s="22" t="s">
        <v>61</v>
      </c>
      <c r="AW119" s="22" t="s">
        <v>61</v>
      </c>
      <c r="AX119" s="22" t="s">
        <v>61</v>
      </c>
      <c r="AY119" s="22" t="s">
        <v>61</v>
      </c>
      <c r="AZ119" s="22" t="s">
        <v>61</v>
      </c>
      <c r="BA119">
        <v>4</v>
      </c>
      <c r="BB119">
        <v>1</v>
      </c>
      <c r="BC119" t="s">
        <v>61</v>
      </c>
      <c r="BD119">
        <v>0</v>
      </c>
      <c r="BE119" t="s">
        <v>61</v>
      </c>
    </row>
    <row r="120" spans="1:57" x14ac:dyDescent="0.25">
      <c r="A120" s="1">
        <v>43481</v>
      </c>
      <c r="B120">
        <v>119</v>
      </c>
      <c r="C120" s="2" t="s">
        <v>4</v>
      </c>
      <c r="D120" s="2">
        <v>3194132101</v>
      </c>
      <c r="E120" s="2">
        <v>1</v>
      </c>
      <c r="F120" s="2">
        <v>1</v>
      </c>
      <c r="G120" s="19" t="s">
        <v>61</v>
      </c>
      <c r="H120" s="19" t="s">
        <v>61</v>
      </c>
      <c r="I120" s="19" t="s">
        <v>61</v>
      </c>
      <c r="J120" s="19" t="s">
        <v>61</v>
      </c>
      <c r="K120" s="19">
        <v>1</v>
      </c>
      <c r="L120" s="2">
        <v>1</v>
      </c>
      <c r="M120" s="2">
        <v>2</v>
      </c>
      <c r="N120" s="2">
        <v>3</v>
      </c>
      <c r="O120" s="19">
        <v>1</v>
      </c>
      <c r="P120" s="19" t="s">
        <v>61</v>
      </c>
      <c r="Q120" s="19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19" t="s">
        <v>61</v>
      </c>
      <c r="AA120" s="19" t="s">
        <v>61</v>
      </c>
      <c r="AB120" s="22" t="s">
        <v>61</v>
      </c>
      <c r="AC120" s="19" t="s">
        <v>61</v>
      </c>
      <c r="AD120" s="19" t="s">
        <v>61</v>
      </c>
      <c r="AE120" s="19" t="s">
        <v>61</v>
      </c>
      <c r="AF120" s="19" t="s">
        <v>61</v>
      </c>
      <c r="AG120">
        <v>15</v>
      </c>
      <c r="AH120">
        <v>3</v>
      </c>
      <c r="AI120">
        <v>2</v>
      </c>
      <c r="AJ120">
        <v>2</v>
      </c>
      <c r="AK120" s="22" t="s">
        <v>61</v>
      </c>
      <c r="AL120" s="22">
        <v>1</v>
      </c>
      <c r="AM120" s="22">
        <v>1</v>
      </c>
      <c r="AN120" s="22" t="s">
        <v>61</v>
      </c>
      <c r="AO120" s="22">
        <v>1</v>
      </c>
      <c r="AP120" s="22" t="s">
        <v>61</v>
      </c>
      <c r="AQ120">
        <v>3</v>
      </c>
      <c r="AR120">
        <v>3</v>
      </c>
      <c r="AS120" s="22">
        <v>1</v>
      </c>
      <c r="AT120" s="22">
        <v>1</v>
      </c>
      <c r="AU120" s="22">
        <v>1</v>
      </c>
      <c r="AV120" s="22">
        <v>1</v>
      </c>
      <c r="AW120" s="22">
        <v>1</v>
      </c>
      <c r="AX120" s="22" t="s">
        <v>61</v>
      </c>
      <c r="AY120" s="22" t="s">
        <v>61</v>
      </c>
      <c r="AZ120" s="22" t="s">
        <v>61</v>
      </c>
      <c r="BA120">
        <v>4</v>
      </c>
      <c r="BB120">
        <v>1</v>
      </c>
      <c r="BC120">
        <v>1470</v>
      </c>
      <c r="BD120">
        <v>0</v>
      </c>
      <c r="BE120" t="s">
        <v>61</v>
      </c>
    </row>
    <row r="121" spans="1:57" x14ac:dyDescent="0.25">
      <c r="A121" s="1">
        <v>43481</v>
      </c>
      <c r="B121">
        <v>120</v>
      </c>
      <c r="C121" s="2" t="s">
        <v>4</v>
      </c>
      <c r="D121" s="2">
        <v>3194132101</v>
      </c>
      <c r="E121" s="2">
        <v>1</v>
      </c>
      <c r="F121" s="2">
        <v>3</v>
      </c>
      <c r="G121" s="19" t="s">
        <v>61</v>
      </c>
      <c r="H121" s="19" t="s">
        <v>61</v>
      </c>
      <c r="I121" s="19" t="s">
        <v>61</v>
      </c>
      <c r="J121" s="19">
        <v>1</v>
      </c>
      <c r="K121" s="19" t="s">
        <v>61</v>
      </c>
      <c r="L121" s="2">
        <v>7</v>
      </c>
      <c r="M121" s="2">
        <v>5</v>
      </c>
      <c r="N121" s="2">
        <v>3</v>
      </c>
      <c r="O121" s="19">
        <v>1</v>
      </c>
      <c r="P121" s="19" t="s">
        <v>61</v>
      </c>
      <c r="Q121" s="19" t="s">
        <v>61</v>
      </c>
      <c r="R121" s="2" t="s">
        <v>61</v>
      </c>
      <c r="S121" s="2">
        <v>1</v>
      </c>
      <c r="T121" s="2">
        <v>1</v>
      </c>
      <c r="U121" s="2">
        <v>1</v>
      </c>
      <c r="V121" s="2">
        <v>2</v>
      </c>
      <c r="W121" s="2">
        <v>1</v>
      </c>
      <c r="X121" s="2">
        <v>1</v>
      </c>
      <c r="Y121" s="2">
        <v>1</v>
      </c>
      <c r="Z121" s="19" t="s">
        <v>61</v>
      </c>
      <c r="AA121" s="19" t="s">
        <v>61</v>
      </c>
      <c r="AB121" s="22" t="s">
        <v>61</v>
      </c>
      <c r="AC121" s="19" t="s">
        <v>61</v>
      </c>
      <c r="AD121" s="19" t="s">
        <v>61</v>
      </c>
      <c r="AE121" s="19" t="s">
        <v>61</v>
      </c>
      <c r="AF121" s="19" t="s">
        <v>61</v>
      </c>
      <c r="AG121">
        <v>15</v>
      </c>
      <c r="AH121">
        <v>3</v>
      </c>
      <c r="AI121">
        <v>2</v>
      </c>
      <c r="AJ121">
        <v>1</v>
      </c>
      <c r="AK121" s="22">
        <v>1</v>
      </c>
      <c r="AL121" s="22">
        <v>1</v>
      </c>
      <c r="AM121" s="22">
        <v>1</v>
      </c>
      <c r="AN121" s="22">
        <v>1</v>
      </c>
      <c r="AO121" s="22">
        <v>1</v>
      </c>
      <c r="AP121" s="22">
        <v>1</v>
      </c>
      <c r="AQ121">
        <v>3</v>
      </c>
      <c r="AR121">
        <v>2</v>
      </c>
      <c r="AS121" s="22" t="s">
        <v>61</v>
      </c>
      <c r="AT121" s="22">
        <v>1</v>
      </c>
      <c r="AU121" s="22">
        <v>1</v>
      </c>
      <c r="AV121" s="22" t="s">
        <v>61</v>
      </c>
      <c r="AW121" s="22">
        <v>1</v>
      </c>
      <c r="AX121" s="22" t="s">
        <v>61</v>
      </c>
      <c r="AY121" s="22">
        <v>1</v>
      </c>
      <c r="AZ121" s="22" t="s">
        <v>61</v>
      </c>
      <c r="BA121">
        <v>4</v>
      </c>
      <c r="BB121">
        <v>1</v>
      </c>
      <c r="BC121">
        <v>1370</v>
      </c>
      <c r="BD121">
        <v>0</v>
      </c>
      <c r="BE121" t="s">
        <v>61</v>
      </c>
    </row>
    <row r="122" spans="1:57" x14ac:dyDescent="0.25">
      <c r="A122" s="1">
        <v>43481</v>
      </c>
      <c r="B122">
        <v>121</v>
      </c>
      <c r="C122" s="2" t="s">
        <v>4</v>
      </c>
      <c r="D122" s="2">
        <v>3194132101</v>
      </c>
      <c r="E122" s="2">
        <v>2</v>
      </c>
      <c r="F122" s="2">
        <v>2</v>
      </c>
      <c r="G122" s="19" t="s">
        <v>61</v>
      </c>
      <c r="H122" s="19">
        <v>1</v>
      </c>
      <c r="I122" s="19" t="s">
        <v>61</v>
      </c>
      <c r="J122" s="19" t="s">
        <v>61</v>
      </c>
      <c r="K122" s="19" t="s">
        <v>61</v>
      </c>
      <c r="L122" s="2">
        <v>6</v>
      </c>
      <c r="M122" s="2">
        <v>2</v>
      </c>
      <c r="N122" s="2">
        <v>2</v>
      </c>
      <c r="O122" s="19" t="s">
        <v>61</v>
      </c>
      <c r="P122" s="19" t="s">
        <v>61</v>
      </c>
      <c r="Q122" s="19">
        <v>1</v>
      </c>
      <c r="R122" s="2">
        <v>1</v>
      </c>
      <c r="S122" s="2">
        <v>1</v>
      </c>
      <c r="T122" s="2">
        <v>1</v>
      </c>
      <c r="U122" s="2">
        <v>1</v>
      </c>
      <c r="V122" s="2">
        <v>2</v>
      </c>
      <c r="W122" s="2">
        <v>1</v>
      </c>
      <c r="X122" s="2">
        <v>1</v>
      </c>
      <c r="Y122" s="2">
        <v>1</v>
      </c>
      <c r="Z122" s="19" t="s">
        <v>61</v>
      </c>
      <c r="AA122" s="19" t="s">
        <v>61</v>
      </c>
      <c r="AB122" s="22" t="s">
        <v>61</v>
      </c>
      <c r="AC122" s="19" t="s">
        <v>61</v>
      </c>
      <c r="AD122" s="19" t="s">
        <v>61</v>
      </c>
      <c r="AE122" s="19" t="s">
        <v>61</v>
      </c>
      <c r="AF122" s="19" t="s">
        <v>61</v>
      </c>
      <c r="AG122">
        <v>25</v>
      </c>
      <c r="AH122">
        <v>3</v>
      </c>
      <c r="AI122">
        <v>2</v>
      </c>
      <c r="AJ122">
        <v>1</v>
      </c>
      <c r="AK122" s="22" t="s">
        <v>61</v>
      </c>
      <c r="AL122" s="22">
        <v>1</v>
      </c>
      <c r="AM122" s="22" t="s">
        <v>61</v>
      </c>
      <c r="AN122" s="22" t="s">
        <v>61</v>
      </c>
      <c r="AO122" s="22">
        <v>1</v>
      </c>
      <c r="AP122" s="22" t="s">
        <v>61</v>
      </c>
      <c r="AQ122">
        <v>2</v>
      </c>
      <c r="AR122">
        <v>4</v>
      </c>
      <c r="AS122" s="22">
        <v>1</v>
      </c>
      <c r="AT122" s="22">
        <v>1</v>
      </c>
      <c r="AU122" s="22">
        <v>1</v>
      </c>
      <c r="AV122" s="22" t="s">
        <v>61</v>
      </c>
      <c r="AW122" s="22">
        <v>1</v>
      </c>
      <c r="AX122" s="22" t="s">
        <v>61</v>
      </c>
      <c r="AY122" s="22">
        <v>1</v>
      </c>
      <c r="AZ122" s="22" t="s">
        <v>61</v>
      </c>
      <c r="BA122">
        <v>4</v>
      </c>
      <c r="BB122" t="s">
        <v>61</v>
      </c>
      <c r="BC122" t="s">
        <v>61</v>
      </c>
      <c r="BD122">
        <v>0</v>
      </c>
      <c r="BE122" t="s">
        <v>61</v>
      </c>
    </row>
    <row r="123" spans="1:57" x14ac:dyDescent="0.25">
      <c r="A123" s="1">
        <v>43481</v>
      </c>
      <c r="B123">
        <v>122</v>
      </c>
      <c r="C123" s="2" t="s">
        <v>4</v>
      </c>
      <c r="D123" s="2">
        <v>3194132101</v>
      </c>
      <c r="E123" s="2">
        <v>1</v>
      </c>
      <c r="F123" s="2">
        <v>4</v>
      </c>
      <c r="G123" s="19" t="s">
        <v>61</v>
      </c>
      <c r="H123" s="19" t="s">
        <v>61</v>
      </c>
      <c r="I123" s="19">
        <v>1</v>
      </c>
      <c r="J123" s="19" t="s">
        <v>61</v>
      </c>
      <c r="K123" s="19">
        <v>1</v>
      </c>
      <c r="L123" s="2">
        <v>3</v>
      </c>
      <c r="M123" s="2">
        <v>1</v>
      </c>
      <c r="N123" s="2">
        <v>2</v>
      </c>
      <c r="O123" s="19">
        <v>1</v>
      </c>
      <c r="P123" s="19" t="s">
        <v>61</v>
      </c>
      <c r="Q123" s="19" t="s">
        <v>61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19" t="s">
        <v>61</v>
      </c>
      <c r="AA123" s="19" t="s">
        <v>61</v>
      </c>
      <c r="AB123" s="22" t="s">
        <v>61</v>
      </c>
      <c r="AC123" s="19" t="s">
        <v>61</v>
      </c>
      <c r="AD123" s="19" t="s">
        <v>61</v>
      </c>
      <c r="AE123" s="19" t="s">
        <v>61</v>
      </c>
      <c r="AF123" s="19" t="s">
        <v>61</v>
      </c>
      <c r="AG123">
        <v>4</v>
      </c>
      <c r="AH123">
        <v>3</v>
      </c>
      <c r="AI123">
        <v>2</v>
      </c>
      <c r="AJ123">
        <v>1</v>
      </c>
      <c r="AK123" s="22" t="s">
        <v>61</v>
      </c>
      <c r="AL123" s="22" t="s">
        <v>61</v>
      </c>
      <c r="AM123" s="22">
        <v>1</v>
      </c>
      <c r="AN123" s="22" t="s">
        <v>61</v>
      </c>
      <c r="AO123" s="22" t="s">
        <v>61</v>
      </c>
      <c r="AP123" s="22" t="s">
        <v>61</v>
      </c>
      <c r="AQ123">
        <v>3</v>
      </c>
      <c r="AR123">
        <v>2</v>
      </c>
      <c r="AS123" s="22">
        <v>1</v>
      </c>
      <c r="AT123" s="22">
        <v>1</v>
      </c>
      <c r="AU123" s="22" t="s">
        <v>61</v>
      </c>
      <c r="AV123" s="22" t="s">
        <v>61</v>
      </c>
      <c r="AW123" s="22" t="s">
        <v>61</v>
      </c>
      <c r="AX123" s="22" t="s">
        <v>61</v>
      </c>
      <c r="AY123" s="22" t="s">
        <v>61</v>
      </c>
      <c r="AZ123" s="22" t="s">
        <v>61</v>
      </c>
      <c r="BA123">
        <v>4</v>
      </c>
      <c r="BB123">
        <v>1</v>
      </c>
      <c r="BC123">
        <v>7520</v>
      </c>
      <c r="BD123">
        <v>0</v>
      </c>
      <c r="BE123" t="s">
        <v>61</v>
      </c>
    </row>
    <row r="124" spans="1:57" x14ac:dyDescent="0.25">
      <c r="A124" s="1">
        <v>43481</v>
      </c>
      <c r="B124">
        <v>123</v>
      </c>
      <c r="C124" s="2" t="s">
        <v>4</v>
      </c>
      <c r="D124" s="2">
        <v>3194132101</v>
      </c>
      <c r="E124" s="2">
        <v>2</v>
      </c>
      <c r="F124" s="2">
        <v>2</v>
      </c>
      <c r="G124" s="19" t="s">
        <v>61</v>
      </c>
      <c r="H124" s="19">
        <v>1</v>
      </c>
      <c r="I124" s="19" t="s">
        <v>61</v>
      </c>
      <c r="J124" s="19" t="s">
        <v>61</v>
      </c>
      <c r="K124" s="19" t="s">
        <v>61</v>
      </c>
      <c r="L124" s="2">
        <v>2</v>
      </c>
      <c r="M124" s="2">
        <v>1</v>
      </c>
      <c r="N124" s="2">
        <v>1</v>
      </c>
      <c r="O124" s="19" t="s">
        <v>61</v>
      </c>
      <c r="P124" s="19" t="s">
        <v>61</v>
      </c>
      <c r="Q124" s="19">
        <v>1</v>
      </c>
      <c r="R124" s="2">
        <v>1</v>
      </c>
      <c r="S124" s="2">
        <v>1</v>
      </c>
      <c r="T124" s="2">
        <v>1</v>
      </c>
      <c r="U124" s="2">
        <v>1</v>
      </c>
      <c r="V124" s="2">
        <v>2</v>
      </c>
      <c r="W124" s="2">
        <v>1</v>
      </c>
      <c r="X124" s="2">
        <v>1</v>
      </c>
      <c r="Y124" s="2">
        <v>1</v>
      </c>
      <c r="Z124" s="19" t="s">
        <v>61</v>
      </c>
      <c r="AA124" s="19" t="s">
        <v>61</v>
      </c>
      <c r="AB124" s="22" t="s">
        <v>61</v>
      </c>
      <c r="AC124" s="19" t="s">
        <v>61</v>
      </c>
      <c r="AD124" s="19" t="s">
        <v>61</v>
      </c>
      <c r="AE124" s="19" t="s">
        <v>61</v>
      </c>
      <c r="AF124" s="19" t="s">
        <v>61</v>
      </c>
      <c r="AG124">
        <v>25</v>
      </c>
      <c r="AH124">
        <v>3</v>
      </c>
      <c r="AI124">
        <v>2</v>
      </c>
      <c r="AJ124">
        <v>3</v>
      </c>
      <c r="AK124" s="22" t="s">
        <v>61</v>
      </c>
      <c r="AL124" s="22" t="s">
        <v>61</v>
      </c>
      <c r="AM124" s="22" t="s">
        <v>61</v>
      </c>
      <c r="AN124" s="22" t="s">
        <v>61</v>
      </c>
      <c r="AO124" s="22" t="s">
        <v>61</v>
      </c>
      <c r="AP124" s="22" t="s">
        <v>61</v>
      </c>
      <c r="AQ124">
        <v>5</v>
      </c>
      <c r="AR124">
        <v>4</v>
      </c>
      <c r="AS124" s="22">
        <v>1</v>
      </c>
      <c r="AT124" s="22">
        <v>1</v>
      </c>
      <c r="AU124" s="22">
        <v>1</v>
      </c>
      <c r="AV124" s="22">
        <v>1</v>
      </c>
      <c r="AW124" s="22" t="s">
        <v>61</v>
      </c>
      <c r="AX124" s="22">
        <v>1</v>
      </c>
      <c r="AY124" s="22" t="s">
        <v>61</v>
      </c>
      <c r="AZ124" s="22" t="s">
        <v>61</v>
      </c>
      <c r="BA124">
        <v>1</v>
      </c>
      <c r="BB124">
        <v>1</v>
      </c>
      <c r="BC124">
        <v>6941</v>
      </c>
      <c r="BD124">
        <v>1</v>
      </c>
      <c r="BE124" t="s">
        <v>61</v>
      </c>
    </row>
    <row r="125" spans="1:57" x14ac:dyDescent="0.25">
      <c r="A125" s="1">
        <v>43481</v>
      </c>
      <c r="B125">
        <v>124</v>
      </c>
      <c r="C125" s="2" t="s">
        <v>63</v>
      </c>
      <c r="D125" s="2">
        <v>3194132101</v>
      </c>
      <c r="E125" s="2">
        <v>1</v>
      </c>
      <c r="F125" s="2">
        <v>1</v>
      </c>
      <c r="G125" s="19" t="s">
        <v>61</v>
      </c>
      <c r="H125" s="19" t="s">
        <v>61</v>
      </c>
      <c r="I125" s="19" t="s">
        <v>61</v>
      </c>
      <c r="J125" s="19">
        <v>1</v>
      </c>
      <c r="K125" s="19" t="s">
        <v>61</v>
      </c>
      <c r="L125" s="2">
        <v>2</v>
      </c>
      <c r="M125" s="2">
        <v>2</v>
      </c>
      <c r="N125" s="2">
        <v>1</v>
      </c>
      <c r="O125" s="19" t="s">
        <v>61</v>
      </c>
      <c r="P125" s="19" t="s">
        <v>61</v>
      </c>
      <c r="Q125" s="19">
        <v>1</v>
      </c>
      <c r="R125" s="2">
        <v>1</v>
      </c>
      <c r="S125" s="2">
        <v>1</v>
      </c>
      <c r="T125" s="2">
        <v>1</v>
      </c>
      <c r="U125" s="2" t="s">
        <v>61</v>
      </c>
      <c r="V125" s="2">
        <v>1</v>
      </c>
      <c r="W125" s="2">
        <v>1</v>
      </c>
      <c r="X125" s="2">
        <v>1</v>
      </c>
      <c r="Y125" s="2">
        <v>1</v>
      </c>
      <c r="Z125" s="19" t="s">
        <v>61</v>
      </c>
      <c r="AA125" s="19" t="s">
        <v>61</v>
      </c>
      <c r="AB125" s="22" t="s">
        <v>61</v>
      </c>
      <c r="AC125" s="19" t="s">
        <v>61</v>
      </c>
      <c r="AD125" s="19" t="s">
        <v>61</v>
      </c>
      <c r="AE125" s="19" t="s">
        <v>61</v>
      </c>
      <c r="AF125" s="19" t="s">
        <v>61</v>
      </c>
      <c r="AG125">
        <v>45</v>
      </c>
      <c r="AH125">
        <v>3</v>
      </c>
      <c r="AI125">
        <v>2</v>
      </c>
      <c r="AJ125">
        <v>3</v>
      </c>
      <c r="AK125" s="22" t="s">
        <v>61</v>
      </c>
      <c r="AL125" s="22">
        <v>1</v>
      </c>
      <c r="AM125" s="22" t="s">
        <v>61</v>
      </c>
      <c r="AN125" s="22" t="s">
        <v>61</v>
      </c>
      <c r="AO125" s="22">
        <v>1</v>
      </c>
      <c r="AP125" s="22" t="s">
        <v>61</v>
      </c>
      <c r="AQ125">
        <v>2</v>
      </c>
      <c r="AR125">
        <v>4</v>
      </c>
      <c r="AS125" s="22">
        <v>1</v>
      </c>
      <c r="AT125" s="22">
        <v>1</v>
      </c>
      <c r="AU125" s="22" t="s">
        <v>61</v>
      </c>
      <c r="AV125" s="22" t="s">
        <v>61</v>
      </c>
      <c r="AW125" s="22" t="s">
        <v>61</v>
      </c>
      <c r="AX125" s="22">
        <v>1</v>
      </c>
      <c r="AY125" s="22" t="s">
        <v>61</v>
      </c>
      <c r="AZ125" s="22">
        <v>1</v>
      </c>
      <c r="BA125">
        <v>4</v>
      </c>
      <c r="BB125" t="s">
        <v>61</v>
      </c>
      <c r="BC125" t="s">
        <v>61</v>
      </c>
      <c r="BD125">
        <v>0</v>
      </c>
      <c r="BE125" t="s">
        <v>61</v>
      </c>
    </row>
    <row r="126" spans="1:57" x14ac:dyDescent="0.25">
      <c r="A126" s="1">
        <v>43481</v>
      </c>
      <c r="B126">
        <v>125</v>
      </c>
      <c r="C126" s="2" t="s">
        <v>4</v>
      </c>
      <c r="D126" s="2">
        <v>3194132101</v>
      </c>
      <c r="E126" s="2">
        <v>2</v>
      </c>
      <c r="F126" s="2">
        <v>2</v>
      </c>
      <c r="G126" s="19" t="s">
        <v>61</v>
      </c>
      <c r="H126" s="19" t="s">
        <v>61</v>
      </c>
      <c r="I126" s="19">
        <v>1</v>
      </c>
      <c r="J126" s="19" t="s">
        <v>61</v>
      </c>
      <c r="K126" s="19" t="s">
        <v>61</v>
      </c>
      <c r="L126" s="2">
        <v>3</v>
      </c>
      <c r="M126" s="2">
        <v>2</v>
      </c>
      <c r="N126" s="2">
        <v>2</v>
      </c>
      <c r="O126" s="19" t="s">
        <v>61</v>
      </c>
      <c r="P126" s="19" t="s">
        <v>61</v>
      </c>
      <c r="Q126" s="19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19" t="s">
        <v>61</v>
      </c>
      <c r="AA126" s="19" t="s">
        <v>61</v>
      </c>
      <c r="AB126" s="22" t="s">
        <v>61</v>
      </c>
      <c r="AC126" s="19" t="s">
        <v>61</v>
      </c>
      <c r="AD126" s="19" t="s">
        <v>61</v>
      </c>
      <c r="AE126" s="19" t="s">
        <v>61</v>
      </c>
      <c r="AF126" s="19" t="s">
        <v>61</v>
      </c>
      <c r="AG126">
        <v>35</v>
      </c>
      <c r="AH126">
        <v>3</v>
      </c>
      <c r="AI126">
        <v>2</v>
      </c>
      <c r="AJ126" t="s">
        <v>61</v>
      </c>
      <c r="AK126" s="22">
        <v>1</v>
      </c>
      <c r="AL126" s="22">
        <v>1</v>
      </c>
      <c r="AM126" s="22" t="s">
        <v>61</v>
      </c>
      <c r="AN126" s="22" t="s">
        <v>61</v>
      </c>
      <c r="AO126" s="22" t="s">
        <v>61</v>
      </c>
      <c r="AP126" s="22" t="s">
        <v>61</v>
      </c>
      <c r="AQ126">
        <v>4</v>
      </c>
      <c r="AR126">
        <v>5</v>
      </c>
      <c r="AS126" s="22">
        <v>1</v>
      </c>
      <c r="AT126" s="22">
        <v>1</v>
      </c>
      <c r="AU126" s="22">
        <v>1</v>
      </c>
      <c r="AV126" s="22">
        <v>1</v>
      </c>
      <c r="AW126" s="22" t="s">
        <v>61</v>
      </c>
      <c r="AX126" s="22" t="s">
        <v>61</v>
      </c>
      <c r="AY126" s="22" t="s">
        <v>61</v>
      </c>
      <c r="AZ126" s="22" t="s">
        <v>61</v>
      </c>
      <c r="BA126">
        <v>4</v>
      </c>
      <c r="BB126">
        <v>1</v>
      </c>
      <c r="BC126">
        <v>6960</v>
      </c>
      <c r="BD126">
        <v>0</v>
      </c>
      <c r="BE126" t="s">
        <v>61</v>
      </c>
    </row>
    <row r="127" spans="1:57" x14ac:dyDescent="0.25">
      <c r="A127" s="1">
        <v>43481</v>
      </c>
      <c r="B127">
        <v>126</v>
      </c>
      <c r="C127" s="2" t="s">
        <v>4</v>
      </c>
      <c r="D127" s="2">
        <v>3194132101</v>
      </c>
      <c r="E127" s="2">
        <v>1</v>
      </c>
      <c r="F127" s="2">
        <v>1</v>
      </c>
      <c r="G127" s="19" t="s">
        <v>61</v>
      </c>
      <c r="H127" s="19">
        <v>1</v>
      </c>
      <c r="I127" s="19" t="s">
        <v>61</v>
      </c>
      <c r="J127" s="19" t="s">
        <v>61</v>
      </c>
      <c r="K127" s="19" t="s">
        <v>61</v>
      </c>
      <c r="L127" s="2">
        <v>3</v>
      </c>
      <c r="M127" s="2">
        <v>3</v>
      </c>
      <c r="N127" s="2">
        <v>3</v>
      </c>
      <c r="O127" s="19">
        <v>1</v>
      </c>
      <c r="P127" s="19" t="s">
        <v>61</v>
      </c>
      <c r="Q127" s="19" t="s">
        <v>61</v>
      </c>
      <c r="R127" s="2">
        <v>2</v>
      </c>
      <c r="S127" s="2">
        <v>1</v>
      </c>
      <c r="T127" s="2">
        <v>1</v>
      </c>
      <c r="U127" s="2">
        <v>1</v>
      </c>
      <c r="V127" s="2">
        <v>2</v>
      </c>
      <c r="W127" s="2">
        <v>1</v>
      </c>
      <c r="X127" s="2">
        <v>1</v>
      </c>
      <c r="Y127" s="2">
        <v>1</v>
      </c>
      <c r="Z127" s="19" t="s">
        <v>61</v>
      </c>
      <c r="AA127" s="19" t="s">
        <v>61</v>
      </c>
      <c r="AB127" s="22" t="s">
        <v>61</v>
      </c>
      <c r="AC127" s="19" t="s">
        <v>61</v>
      </c>
      <c r="AD127" s="19" t="s">
        <v>61</v>
      </c>
      <c r="AE127" s="19" t="s">
        <v>61</v>
      </c>
      <c r="AF127" s="19" t="s">
        <v>61</v>
      </c>
      <c r="AG127">
        <v>30</v>
      </c>
      <c r="AH127">
        <v>3</v>
      </c>
      <c r="AI127">
        <v>1</v>
      </c>
      <c r="AJ127">
        <v>1</v>
      </c>
      <c r="AK127" s="22">
        <v>1</v>
      </c>
      <c r="AL127" s="22">
        <v>1</v>
      </c>
      <c r="AM127" s="22" t="s">
        <v>61</v>
      </c>
      <c r="AN127" s="22">
        <v>1</v>
      </c>
      <c r="AO127" s="22">
        <v>1</v>
      </c>
      <c r="AP127" s="22" t="s">
        <v>61</v>
      </c>
      <c r="AQ127">
        <v>2</v>
      </c>
      <c r="AR127">
        <v>4</v>
      </c>
      <c r="AS127" s="22" t="s">
        <v>61</v>
      </c>
      <c r="AT127" s="22">
        <v>1</v>
      </c>
      <c r="AU127" s="22">
        <v>1</v>
      </c>
      <c r="AV127" s="22" t="s">
        <v>61</v>
      </c>
      <c r="AW127" s="22" t="s">
        <v>61</v>
      </c>
      <c r="AX127" s="22" t="s">
        <v>61</v>
      </c>
      <c r="AY127" s="22">
        <v>1</v>
      </c>
      <c r="AZ127" s="22" t="s">
        <v>61</v>
      </c>
      <c r="BA127">
        <v>4</v>
      </c>
      <c r="BB127">
        <v>1</v>
      </c>
      <c r="BC127">
        <v>4670</v>
      </c>
      <c r="BD127">
        <v>0</v>
      </c>
      <c r="BE127" t="s">
        <v>61</v>
      </c>
    </row>
    <row r="128" spans="1:57" x14ac:dyDescent="0.25">
      <c r="A128" s="1">
        <v>43481</v>
      </c>
      <c r="B128">
        <v>127</v>
      </c>
      <c r="C128" s="2" t="s">
        <v>63</v>
      </c>
      <c r="D128" s="2">
        <v>3194132101</v>
      </c>
      <c r="E128" s="2">
        <v>1</v>
      </c>
      <c r="F128" s="2">
        <v>1</v>
      </c>
      <c r="G128" s="19" t="s">
        <v>61</v>
      </c>
      <c r="H128" s="19">
        <v>1</v>
      </c>
      <c r="I128" s="19" t="s">
        <v>61</v>
      </c>
      <c r="J128" s="19" t="s">
        <v>61</v>
      </c>
      <c r="K128" s="19" t="s">
        <v>61</v>
      </c>
      <c r="L128" s="2">
        <v>2</v>
      </c>
      <c r="M128" s="2">
        <v>2</v>
      </c>
      <c r="N128" s="2">
        <v>2</v>
      </c>
      <c r="O128" s="19">
        <v>1</v>
      </c>
      <c r="P128" s="19" t="s">
        <v>61</v>
      </c>
      <c r="Q128" s="19" t="s">
        <v>61</v>
      </c>
      <c r="R128" s="2">
        <v>1</v>
      </c>
      <c r="S128" s="2">
        <v>1</v>
      </c>
      <c r="T128" s="2">
        <v>1</v>
      </c>
      <c r="U128" s="2" t="s">
        <v>61</v>
      </c>
      <c r="V128" s="2">
        <v>1</v>
      </c>
      <c r="W128" s="2">
        <v>1</v>
      </c>
      <c r="X128" s="2">
        <v>1</v>
      </c>
      <c r="Y128" s="2">
        <v>1</v>
      </c>
      <c r="Z128" s="19" t="s">
        <v>61</v>
      </c>
      <c r="AA128" s="19" t="s">
        <v>61</v>
      </c>
      <c r="AB128" s="22" t="s">
        <v>61</v>
      </c>
      <c r="AC128" s="19" t="s">
        <v>61</v>
      </c>
      <c r="AD128" s="19" t="s">
        <v>61</v>
      </c>
      <c r="AE128" s="19" t="s">
        <v>61</v>
      </c>
      <c r="AF128" s="19" t="s">
        <v>61</v>
      </c>
      <c r="AG128">
        <v>10</v>
      </c>
      <c r="AH128">
        <v>3</v>
      </c>
      <c r="AI128">
        <v>2</v>
      </c>
      <c r="AJ128">
        <v>4</v>
      </c>
      <c r="AK128" s="22" t="s">
        <v>61</v>
      </c>
      <c r="AL128" s="22" t="s">
        <v>61</v>
      </c>
      <c r="AM128" s="22" t="s">
        <v>61</v>
      </c>
      <c r="AN128" s="22" t="s">
        <v>61</v>
      </c>
      <c r="AO128" s="22" t="s">
        <v>61</v>
      </c>
      <c r="AP128" s="22" t="s">
        <v>61</v>
      </c>
      <c r="AQ128">
        <v>2</v>
      </c>
      <c r="AR128">
        <v>4</v>
      </c>
      <c r="AS128" s="22">
        <v>1</v>
      </c>
      <c r="AT128" s="22">
        <v>1</v>
      </c>
      <c r="AU128" s="22">
        <v>1</v>
      </c>
      <c r="AV128" s="22">
        <v>1</v>
      </c>
      <c r="AW128" s="22" t="s">
        <v>61</v>
      </c>
      <c r="AX128" s="22" t="s">
        <v>61</v>
      </c>
      <c r="AY128" s="22" t="s">
        <v>61</v>
      </c>
      <c r="AZ128" s="22" t="s">
        <v>61</v>
      </c>
      <c r="BA128">
        <v>4</v>
      </c>
      <c r="BB128">
        <v>1</v>
      </c>
      <c r="BC128" t="s">
        <v>61</v>
      </c>
      <c r="BD128">
        <v>0</v>
      </c>
      <c r="BE128" t="s">
        <v>61</v>
      </c>
    </row>
    <row r="129" spans="1:57" x14ac:dyDescent="0.25">
      <c r="A129" s="1">
        <v>43481</v>
      </c>
      <c r="B129">
        <v>128</v>
      </c>
      <c r="C129" s="2" t="s">
        <v>63</v>
      </c>
      <c r="D129" s="2">
        <v>3194132101</v>
      </c>
      <c r="E129" s="2">
        <v>1</v>
      </c>
      <c r="F129" s="2">
        <v>1</v>
      </c>
      <c r="G129" s="19" t="s">
        <v>61</v>
      </c>
      <c r="H129" s="19" t="s">
        <v>61</v>
      </c>
      <c r="I129" s="19" t="s">
        <v>61</v>
      </c>
      <c r="J129" s="19">
        <v>1</v>
      </c>
      <c r="K129" s="19" t="s">
        <v>61</v>
      </c>
      <c r="L129" s="2">
        <v>5</v>
      </c>
      <c r="M129" s="2">
        <v>3</v>
      </c>
      <c r="N129" s="2">
        <v>3</v>
      </c>
      <c r="O129" s="19">
        <v>1</v>
      </c>
      <c r="P129" s="19" t="s">
        <v>61</v>
      </c>
      <c r="Q129" s="19" t="s">
        <v>61</v>
      </c>
      <c r="R129" s="2">
        <v>2</v>
      </c>
      <c r="S129" s="2">
        <v>3</v>
      </c>
      <c r="T129" s="2">
        <v>1</v>
      </c>
      <c r="U129" s="2" t="s">
        <v>61</v>
      </c>
      <c r="V129" s="2">
        <v>1</v>
      </c>
      <c r="W129" s="2">
        <v>1</v>
      </c>
      <c r="X129" s="2">
        <v>1</v>
      </c>
      <c r="Y129" s="2">
        <v>1</v>
      </c>
      <c r="Z129" s="19" t="s">
        <v>61</v>
      </c>
      <c r="AA129" s="19" t="s">
        <v>61</v>
      </c>
      <c r="AB129" s="22" t="s">
        <v>61</v>
      </c>
      <c r="AC129" s="19" t="s">
        <v>61</v>
      </c>
      <c r="AD129" s="22">
        <v>1</v>
      </c>
      <c r="AE129" s="19" t="s">
        <v>61</v>
      </c>
      <c r="AF129" s="19" t="s">
        <v>61</v>
      </c>
      <c r="AG129">
        <v>60</v>
      </c>
      <c r="AH129">
        <v>3</v>
      </c>
      <c r="AI129">
        <v>1</v>
      </c>
      <c r="AJ129">
        <v>1</v>
      </c>
      <c r="AK129" s="22" t="s">
        <v>61</v>
      </c>
      <c r="AL129" s="22">
        <v>1</v>
      </c>
      <c r="AM129" s="22">
        <v>1</v>
      </c>
      <c r="AN129" s="22" t="s">
        <v>61</v>
      </c>
      <c r="AO129" s="22" t="s">
        <v>61</v>
      </c>
      <c r="AP129" s="22" t="s">
        <v>61</v>
      </c>
      <c r="AQ129">
        <v>2</v>
      </c>
      <c r="AR129">
        <v>3</v>
      </c>
      <c r="AS129" s="22" t="s">
        <v>61</v>
      </c>
      <c r="AT129" s="22" t="s">
        <v>61</v>
      </c>
      <c r="AU129" s="22" t="s">
        <v>61</v>
      </c>
      <c r="AV129" s="22" t="s">
        <v>61</v>
      </c>
      <c r="AW129" s="22">
        <v>1</v>
      </c>
      <c r="AX129" s="22" t="s">
        <v>61</v>
      </c>
      <c r="AY129" s="22">
        <v>1</v>
      </c>
      <c r="AZ129" s="22" t="s">
        <v>61</v>
      </c>
      <c r="BA129">
        <v>4</v>
      </c>
      <c r="BB129" t="s">
        <v>61</v>
      </c>
      <c r="BC129" t="s">
        <v>61</v>
      </c>
      <c r="BD129">
        <v>0</v>
      </c>
      <c r="BE129" t="s">
        <v>61</v>
      </c>
    </row>
    <row r="130" spans="1:57" x14ac:dyDescent="0.25">
      <c r="A130" s="1">
        <v>43481</v>
      </c>
      <c r="B130">
        <v>129</v>
      </c>
      <c r="C130" s="2" t="s">
        <v>4</v>
      </c>
      <c r="D130" s="2">
        <v>3194132101</v>
      </c>
      <c r="E130" s="2">
        <v>1</v>
      </c>
      <c r="F130" s="2">
        <v>1</v>
      </c>
      <c r="G130" s="19" t="s">
        <v>61</v>
      </c>
      <c r="H130" s="19" t="s">
        <v>61</v>
      </c>
      <c r="I130" s="19">
        <v>1</v>
      </c>
      <c r="J130" s="19" t="s">
        <v>61</v>
      </c>
      <c r="K130" s="19" t="s">
        <v>61</v>
      </c>
      <c r="L130" s="2">
        <v>2</v>
      </c>
      <c r="M130" s="2">
        <v>3</v>
      </c>
      <c r="N130" s="2">
        <v>3</v>
      </c>
      <c r="O130" s="19">
        <v>1</v>
      </c>
      <c r="P130" s="19" t="s">
        <v>61</v>
      </c>
      <c r="Q130" s="19" t="s">
        <v>61</v>
      </c>
      <c r="R130" s="2">
        <v>1</v>
      </c>
      <c r="S130" s="2">
        <v>1</v>
      </c>
      <c r="T130" s="2">
        <v>1</v>
      </c>
      <c r="U130" s="2">
        <v>1</v>
      </c>
      <c r="V130" s="2">
        <v>2</v>
      </c>
      <c r="W130" s="2">
        <v>1</v>
      </c>
      <c r="X130" s="2">
        <v>1</v>
      </c>
      <c r="Y130" s="2">
        <v>2</v>
      </c>
      <c r="Z130" s="19" t="s">
        <v>61</v>
      </c>
      <c r="AA130" s="19" t="s">
        <v>61</v>
      </c>
      <c r="AB130" s="22" t="s">
        <v>61</v>
      </c>
      <c r="AC130" s="19" t="s">
        <v>61</v>
      </c>
      <c r="AD130" s="19" t="s">
        <v>61</v>
      </c>
      <c r="AE130" s="19" t="s">
        <v>61</v>
      </c>
      <c r="AF130" s="19" t="s">
        <v>61</v>
      </c>
      <c r="AG130">
        <v>25</v>
      </c>
      <c r="AH130">
        <v>3</v>
      </c>
      <c r="AI130">
        <v>2</v>
      </c>
      <c r="AJ130">
        <v>1</v>
      </c>
      <c r="AK130" s="22" t="s">
        <v>61</v>
      </c>
      <c r="AL130" s="22">
        <v>1</v>
      </c>
      <c r="AM130" s="22">
        <v>1</v>
      </c>
      <c r="AN130" s="22">
        <v>1</v>
      </c>
      <c r="AO130" s="22" t="s">
        <v>61</v>
      </c>
      <c r="AP130" s="22">
        <v>1</v>
      </c>
      <c r="AQ130">
        <v>3</v>
      </c>
      <c r="AR130">
        <v>3</v>
      </c>
      <c r="AS130" s="22">
        <v>1</v>
      </c>
      <c r="AT130" s="22">
        <v>1</v>
      </c>
      <c r="AU130" s="22" t="s">
        <v>61</v>
      </c>
      <c r="AV130" s="22" t="s">
        <v>61</v>
      </c>
      <c r="AW130" s="22" t="s">
        <v>61</v>
      </c>
      <c r="AX130" s="22" t="s">
        <v>61</v>
      </c>
      <c r="AY130" s="22" t="s">
        <v>61</v>
      </c>
      <c r="AZ130" s="22" t="s">
        <v>61</v>
      </c>
      <c r="BA130">
        <v>4</v>
      </c>
      <c r="BB130">
        <v>1</v>
      </c>
      <c r="BC130">
        <v>4670</v>
      </c>
      <c r="BD130">
        <v>0</v>
      </c>
      <c r="BE130" t="s">
        <v>61</v>
      </c>
    </row>
    <row r="131" spans="1:57" x14ac:dyDescent="0.25">
      <c r="A131" s="1">
        <v>43481</v>
      </c>
      <c r="B131">
        <v>130</v>
      </c>
      <c r="C131" s="2" t="s">
        <v>4</v>
      </c>
      <c r="D131" s="2">
        <v>3194132101</v>
      </c>
      <c r="E131" s="2">
        <v>2</v>
      </c>
      <c r="F131" s="2">
        <v>1</v>
      </c>
      <c r="G131" s="19" t="s">
        <v>61</v>
      </c>
      <c r="H131" s="19" t="s">
        <v>61</v>
      </c>
      <c r="I131" s="19">
        <v>1</v>
      </c>
      <c r="J131" s="19" t="s">
        <v>61</v>
      </c>
      <c r="K131" s="19" t="s">
        <v>61</v>
      </c>
      <c r="L131" s="2">
        <v>2</v>
      </c>
      <c r="M131" s="2">
        <v>2</v>
      </c>
      <c r="N131" s="2">
        <v>2</v>
      </c>
      <c r="O131" s="19">
        <v>1</v>
      </c>
      <c r="P131" s="19" t="s">
        <v>61</v>
      </c>
      <c r="Q131" s="19" t="s">
        <v>61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19" t="s">
        <v>61</v>
      </c>
      <c r="AA131" s="19" t="s">
        <v>61</v>
      </c>
      <c r="AB131" s="22" t="s">
        <v>61</v>
      </c>
      <c r="AC131" s="19" t="s">
        <v>61</v>
      </c>
      <c r="AD131" s="19" t="s">
        <v>61</v>
      </c>
      <c r="AE131" s="19" t="s">
        <v>61</v>
      </c>
      <c r="AF131" s="19" t="s">
        <v>61</v>
      </c>
      <c r="AG131">
        <v>20</v>
      </c>
      <c r="AH131">
        <v>3</v>
      </c>
      <c r="AI131">
        <v>1</v>
      </c>
      <c r="AJ131">
        <v>1</v>
      </c>
      <c r="AK131" s="22" t="s">
        <v>61</v>
      </c>
      <c r="AL131" s="22">
        <v>1</v>
      </c>
      <c r="AM131" s="22" t="s">
        <v>61</v>
      </c>
      <c r="AN131" s="22">
        <v>1</v>
      </c>
      <c r="AO131" s="22">
        <v>1</v>
      </c>
      <c r="AP131" s="22">
        <v>1</v>
      </c>
      <c r="AQ131">
        <v>2</v>
      </c>
      <c r="AR131">
        <v>4</v>
      </c>
      <c r="AS131" s="22">
        <v>1</v>
      </c>
      <c r="AT131" s="22">
        <v>1</v>
      </c>
      <c r="AU131" s="22" t="s">
        <v>61</v>
      </c>
      <c r="AV131" s="22">
        <v>1</v>
      </c>
      <c r="AW131" s="22" t="s">
        <v>61</v>
      </c>
      <c r="AX131" s="22" t="s">
        <v>61</v>
      </c>
      <c r="AY131" s="22" t="s">
        <v>61</v>
      </c>
      <c r="AZ131" s="22" t="s">
        <v>61</v>
      </c>
      <c r="BA131">
        <v>4</v>
      </c>
      <c r="BB131">
        <v>1</v>
      </c>
      <c r="BC131">
        <v>6890</v>
      </c>
      <c r="BD131">
        <v>1</v>
      </c>
      <c r="BE131" t="s">
        <v>61</v>
      </c>
    </row>
    <row r="132" spans="1:57" x14ac:dyDescent="0.25">
      <c r="A132" s="1">
        <v>43481</v>
      </c>
      <c r="B132">
        <v>131</v>
      </c>
      <c r="C132" s="2" t="s">
        <v>4</v>
      </c>
      <c r="D132" s="2">
        <v>3194132101</v>
      </c>
      <c r="E132" s="2" t="s">
        <v>61</v>
      </c>
      <c r="F132" s="2">
        <v>2</v>
      </c>
      <c r="G132" s="19" t="s">
        <v>61</v>
      </c>
      <c r="H132" s="19" t="s">
        <v>61</v>
      </c>
      <c r="I132" s="19">
        <v>1</v>
      </c>
      <c r="J132" s="19" t="s">
        <v>61</v>
      </c>
      <c r="K132" s="19">
        <v>1</v>
      </c>
      <c r="L132" s="2">
        <v>3</v>
      </c>
      <c r="M132" s="2">
        <v>1</v>
      </c>
      <c r="N132" s="2">
        <v>1</v>
      </c>
      <c r="O132" s="19">
        <v>1</v>
      </c>
      <c r="P132" s="19" t="s">
        <v>61</v>
      </c>
      <c r="Q132" s="19" t="s">
        <v>61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19" t="s">
        <v>61</v>
      </c>
      <c r="AA132" s="19" t="s">
        <v>61</v>
      </c>
      <c r="AB132" s="22" t="s">
        <v>61</v>
      </c>
      <c r="AC132" s="19" t="s">
        <v>61</v>
      </c>
      <c r="AD132" s="19" t="s">
        <v>61</v>
      </c>
      <c r="AE132" s="19" t="s">
        <v>61</v>
      </c>
      <c r="AF132" s="19" t="s">
        <v>61</v>
      </c>
      <c r="AG132">
        <v>10</v>
      </c>
      <c r="AH132">
        <v>3</v>
      </c>
      <c r="AI132">
        <v>2</v>
      </c>
      <c r="AJ132">
        <v>3</v>
      </c>
      <c r="AK132" s="22">
        <v>1</v>
      </c>
      <c r="AL132" s="22" t="s">
        <v>61</v>
      </c>
      <c r="AM132" s="22" t="s">
        <v>61</v>
      </c>
      <c r="AN132" s="22" t="s">
        <v>61</v>
      </c>
      <c r="AO132" s="22" t="s">
        <v>61</v>
      </c>
      <c r="AP132" s="22" t="s">
        <v>61</v>
      </c>
      <c r="AQ132">
        <v>3</v>
      </c>
      <c r="AR132">
        <v>4</v>
      </c>
      <c r="AS132" s="22">
        <v>1</v>
      </c>
      <c r="AT132" s="22">
        <v>1</v>
      </c>
      <c r="AU132" s="22" t="s">
        <v>61</v>
      </c>
      <c r="AV132" s="22" t="s">
        <v>61</v>
      </c>
      <c r="AW132" s="22" t="s">
        <v>61</v>
      </c>
      <c r="AX132" s="22">
        <v>1</v>
      </c>
      <c r="AY132" s="22" t="s">
        <v>61</v>
      </c>
      <c r="AZ132" s="22" t="s">
        <v>61</v>
      </c>
      <c r="BA132">
        <v>4</v>
      </c>
      <c r="BB132" t="s">
        <v>61</v>
      </c>
      <c r="BC132" t="s">
        <v>61</v>
      </c>
      <c r="BD132">
        <v>0</v>
      </c>
      <c r="BE132" t="s">
        <v>61</v>
      </c>
    </row>
    <row r="133" spans="1:57" x14ac:dyDescent="0.25">
      <c r="A133" s="1">
        <v>43481</v>
      </c>
      <c r="B133">
        <v>132</v>
      </c>
      <c r="C133" s="2" t="s">
        <v>4</v>
      </c>
      <c r="D133" s="2">
        <v>3194132101</v>
      </c>
      <c r="E133" s="2">
        <v>2</v>
      </c>
      <c r="F133" s="2">
        <v>1</v>
      </c>
      <c r="G133" s="19" t="s">
        <v>61</v>
      </c>
      <c r="H133" s="19" t="s">
        <v>61</v>
      </c>
      <c r="I133" s="19" t="s">
        <v>61</v>
      </c>
      <c r="J133" s="19">
        <v>1</v>
      </c>
      <c r="K133" s="19" t="s">
        <v>61</v>
      </c>
      <c r="L133" s="2">
        <v>1</v>
      </c>
      <c r="M133" s="2">
        <v>1</v>
      </c>
      <c r="N133" s="2">
        <v>1</v>
      </c>
      <c r="O133" s="19" t="s">
        <v>61</v>
      </c>
      <c r="P133" s="19" t="s">
        <v>61</v>
      </c>
      <c r="Q133" s="19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19" t="s">
        <v>61</v>
      </c>
      <c r="AA133" s="19" t="s">
        <v>61</v>
      </c>
      <c r="AB133" s="22" t="s">
        <v>61</v>
      </c>
      <c r="AC133" s="19" t="s">
        <v>61</v>
      </c>
      <c r="AD133" s="19" t="s">
        <v>61</v>
      </c>
      <c r="AE133" s="19" t="s">
        <v>61</v>
      </c>
      <c r="AF133" s="19" t="s">
        <v>61</v>
      </c>
      <c r="AG133">
        <v>15</v>
      </c>
      <c r="AH133">
        <v>3</v>
      </c>
      <c r="AI133">
        <v>2</v>
      </c>
      <c r="AJ133">
        <v>4</v>
      </c>
      <c r="AK133" s="22" t="s">
        <v>61</v>
      </c>
      <c r="AL133" s="22" t="s">
        <v>61</v>
      </c>
      <c r="AM133" s="22" t="s">
        <v>61</v>
      </c>
      <c r="AN133" s="22" t="s">
        <v>61</v>
      </c>
      <c r="AO133" s="22" t="s">
        <v>61</v>
      </c>
      <c r="AP133" s="22" t="s">
        <v>61</v>
      </c>
      <c r="AQ133">
        <v>3</v>
      </c>
      <c r="AR133">
        <v>4</v>
      </c>
      <c r="AS133" s="22">
        <v>1</v>
      </c>
      <c r="AT133" s="22">
        <v>1</v>
      </c>
      <c r="AU133" s="22">
        <v>1</v>
      </c>
      <c r="AV133" s="22">
        <v>1</v>
      </c>
      <c r="AW133" s="22" t="s">
        <v>61</v>
      </c>
      <c r="AX133" s="22" t="s">
        <v>61</v>
      </c>
      <c r="AY133" s="22" t="s">
        <v>61</v>
      </c>
      <c r="AZ133" s="22" t="s">
        <v>61</v>
      </c>
      <c r="BA133">
        <v>4</v>
      </c>
      <c r="BB133">
        <v>1</v>
      </c>
      <c r="BC133">
        <v>6941</v>
      </c>
      <c r="BD133">
        <v>0</v>
      </c>
      <c r="BE133" t="s">
        <v>61</v>
      </c>
    </row>
    <row r="134" spans="1:57" x14ac:dyDescent="0.25">
      <c r="A134" s="1">
        <v>43481</v>
      </c>
      <c r="B134">
        <v>133</v>
      </c>
      <c r="C134" s="2" t="s">
        <v>4</v>
      </c>
      <c r="D134" s="2">
        <v>3194132101</v>
      </c>
      <c r="E134" s="2">
        <v>1</v>
      </c>
      <c r="F134" s="2">
        <v>4</v>
      </c>
      <c r="G134" s="19" t="s">
        <v>61</v>
      </c>
      <c r="H134" s="19" t="s">
        <v>61</v>
      </c>
      <c r="I134" s="19" t="s">
        <v>61</v>
      </c>
      <c r="J134" s="19">
        <v>1</v>
      </c>
      <c r="K134" s="19" t="s">
        <v>61</v>
      </c>
      <c r="L134" s="2">
        <v>2</v>
      </c>
      <c r="M134" s="2">
        <v>1</v>
      </c>
      <c r="N134" s="2">
        <v>1</v>
      </c>
      <c r="O134" s="19">
        <v>1</v>
      </c>
      <c r="P134" s="19" t="s">
        <v>61</v>
      </c>
      <c r="Q134" s="19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>
        <v>1</v>
      </c>
      <c r="W134" s="2">
        <v>1</v>
      </c>
      <c r="X134" s="2">
        <v>1</v>
      </c>
      <c r="Y134" s="2">
        <v>1</v>
      </c>
      <c r="Z134" s="19" t="s">
        <v>61</v>
      </c>
      <c r="AA134" s="19" t="s">
        <v>61</v>
      </c>
      <c r="AB134" s="22" t="s">
        <v>61</v>
      </c>
      <c r="AC134" s="19" t="s">
        <v>61</v>
      </c>
      <c r="AD134" s="19" t="s">
        <v>61</v>
      </c>
      <c r="AE134" s="19" t="s">
        <v>61</v>
      </c>
      <c r="AF134" s="19" t="s">
        <v>61</v>
      </c>
      <c r="AG134">
        <v>10</v>
      </c>
      <c r="AH134">
        <v>3</v>
      </c>
      <c r="AI134">
        <v>2</v>
      </c>
      <c r="AJ134">
        <v>2</v>
      </c>
      <c r="AK134" s="22" t="s">
        <v>61</v>
      </c>
      <c r="AL134" s="22" t="s">
        <v>61</v>
      </c>
      <c r="AM134" s="22" t="s">
        <v>61</v>
      </c>
      <c r="AN134" s="22" t="s">
        <v>61</v>
      </c>
      <c r="AO134" s="22" t="s">
        <v>61</v>
      </c>
      <c r="AP134" s="22">
        <v>1</v>
      </c>
      <c r="AQ134">
        <v>3</v>
      </c>
      <c r="AR134">
        <v>2</v>
      </c>
      <c r="AS134" s="22">
        <v>1</v>
      </c>
      <c r="AT134" s="22">
        <v>1</v>
      </c>
      <c r="AU134" s="22" t="s">
        <v>61</v>
      </c>
      <c r="AV134" s="22" t="s">
        <v>61</v>
      </c>
      <c r="AW134" s="22">
        <v>1</v>
      </c>
      <c r="AX134" s="22" t="s">
        <v>61</v>
      </c>
      <c r="AY134" s="22" t="s">
        <v>61</v>
      </c>
      <c r="AZ134" s="22" t="s">
        <v>61</v>
      </c>
      <c r="BA134">
        <v>4</v>
      </c>
      <c r="BB134">
        <v>1</v>
      </c>
      <c r="BC134">
        <v>6530</v>
      </c>
      <c r="BD134">
        <v>0</v>
      </c>
      <c r="BE134" t="s">
        <v>61</v>
      </c>
    </row>
    <row r="135" spans="1:57" x14ac:dyDescent="0.25">
      <c r="A135" s="1">
        <v>43481</v>
      </c>
      <c r="B135">
        <v>134</v>
      </c>
      <c r="C135" s="2" t="s">
        <v>4</v>
      </c>
      <c r="D135" s="2">
        <v>3194132101</v>
      </c>
      <c r="E135" s="2">
        <v>1</v>
      </c>
      <c r="F135" s="2">
        <v>2</v>
      </c>
      <c r="G135" s="19" t="s">
        <v>61</v>
      </c>
      <c r="H135" s="19">
        <v>1</v>
      </c>
      <c r="I135" s="19" t="s">
        <v>61</v>
      </c>
      <c r="J135" s="19" t="s">
        <v>61</v>
      </c>
      <c r="K135" s="19" t="s">
        <v>61</v>
      </c>
      <c r="L135" s="2">
        <v>4</v>
      </c>
      <c r="M135" s="2">
        <v>3</v>
      </c>
      <c r="N135" s="2">
        <v>3</v>
      </c>
      <c r="O135" s="19">
        <v>1</v>
      </c>
      <c r="P135" s="19" t="s">
        <v>61</v>
      </c>
      <c r="Q135" s="19" t="s">
        <v>61</v>
      </c>
      <c r="R135" s="2">
        <v>2</v>
      </c>
      <c r="S135" s="2">
        <v>2</v>
      </c>
      <c r="T135" s="2">
        <v>2</v>
      </c>
      <c r="U135" s="2">
        <v>2</v>
      </c>
      <c r="V135" s="2">
        <v>1</v>
      </c>
      <c r="W135" s="2">
        <v>1</v>
      </c>
      <c r="X135" s="2">
        <v>1</v>
      </c>
      <c r="Y135" s="2">
        <v>2</v>
      </c>
      <c r="Z135" s="19" t="s">
        <v>61</v>
      </c>
      <c r="AA135" s="19" t="s">
        <v>61</v>
      </c>
      <c r="AB135" s="22" t="s">
        <v>61</v>
      </c>
      <c r="AC135" s="19" t="s">
        <v>61</v>
      </c>
      <c r="AD135" s="19" t="s">
        <v>61</v>
      </c>
      <c r="AE135" s="19" t="s">
        <v>61</v>
      </c>
      <c r="AF135" s="19" t="s">
        <v>61</v>
      </c>
      <c r="AG135">
        <v>30</v>
      </c>
      <c r="AH135">
        <v>3</v>
      </c>
      <c r="AI135">
        <v>1</v>
      </c>
      <c r="AJ135">
        <v>1</v>
      </c>
      <c r="AK135" s="22" t="s">
        <v>61</v>
      </c>
      <c r="AL135" s="22">
        <v>1</v>
      </c>
      <c r="AM135" s="22">
        <v>1</v>
      </c>
      <c r="AN135" s="22">
        <v>1</v>
      </c>
      <c r="AO135" s="22" t="s">
        <v>61</v>
      </c>
      <c r="AP135" s="22">
        <v>1</v>
      </c>
      <c r="AQ135">
        <v>2</v>
      </c>
      <c r="AR135">
        <v>2</v>
      </c>
      <c r="AS135" s="22" t="s">
        <v>61</v>
      </c>
      <c r="AT135" s="22" t="s">
        <v>61</v>
      </c>
      <c r="AU135" s="22">
        <v>1</v>
      </c>
      <c r="AV135" s="22" t="s">
        <v>61</v>
      </c>
      <c r="AW135" s="22">
        <v>1</v>
      </c>
      <c r="AX135" s="22" t="s">
        <v>61</v>
      </c>
      <c r="AY135" s="22" t="s">
        <v>61</v>
      </c>
      <c r="AZ135" s="22" t="s">
        <v>61</v>
      </c>
      <c r="BA135">
        <v>2</v>
      </c>
      <c r="BB135">
        <v>1</v>
      </c>
      <c r="BC135">
        <v>6470</v>
      </c>
      <c r="BD135">
        <v>0</v>
      </c>
      <c r="BE135" t="s">
        <v>61</v>
      </c>
    </row>
    <row r="136" spans="1:57" x14ac:dyDescent="0.25">
      <c r="A136" s="1">
        <v>43481</v>
      </c>
      <c r="B136">
        <v>135</v>
      </c>
      <c r="C136" s="2" t="s">
        <v>4</v>
      </c>
      <c r="D136" s="2">
        <v>3194132101</v>
      </c>
      <c r="E136" s="2">
        <v>1</v>
      </c>
      <c r="F136" s="2">
        <v>1</v>
      </c>
      <c r="G136" s="19" t="s">
        <v>61</v>
      </c>
      <c r="H136" s="19" t="s">
        <v>61</v>
      </c>
      <c r="I136" s="19" t="s">
        <v>61</v>
      </c>
      <c r="J136" s="19">
        <v>1</v>
      </c>
      <c r="K136" s="19" t="s">
        <v>61</v>
      </c>
      <c r="L136" s="2">
        <v>1</v>
      </c>
      <c r="M136" s="2">
        <v>2</v>
      </c>
      <c r="N136" s="2">
        <v>3</v>
      </c>
      <c r="O136" s="19">
        <v>1</v>
      </c>
      <c r="P136" s="19" t="s">
        <v>61</v>
      </c>
      <c r="Q136" s="19">
        <v>1</v>
      </c>
      <c r="R136" s="2">
        <v>1</v>
      </c>
      <c r="S136" s="2">
        <v>1</v>
      </c>
      <c r="T136" s="2">
        <v>1</v>
      </c>
      <c r="U136" s="2">
        <v>1</v>
      </c>
      <c r="V136" s="2" t="s">
        <v>61</v>
      </c>
      <c r="W136" s="2">
        <v>1</v>
      </c>
      <c r="X136" s="2">
        <v>1</v>
      </c>
      <c r="Y136" s="2">
        <v>1</v>
      </c>
      <c r="Z136" s="19" t="s">
        <v>61</v>
      </c>
      <c r="AA136" s="19" t="s">
        <v>61</v>
      </c>
      <c r="AB136" s="22" t="s">
        <v>61</v>
      </c>
      <c r="AC136" s="19" t="s">
        <v>61</v>
      </c>
      <c r="AD136" s="19" t="s">
        <v>61</v>
      </c>
      <c r="AE136" s="19" t="s">
        <v>61</v>
      </c>
      <c r="AF136" s="19" t="s">
        <v>61</v>
      </c>
      <c r="AG136">
        <v>10</v>
      </c>
      <c r="AH136">
        <v>3</v>
      </c>
      <c r="AI136">
        <v>2</v>
      </c>
      <c r="AJ136">
        <v>2</v>
      </c>
      <c r="AK136" s="22" t="s">
        <v>61</v>
      </c>
      <c r="AL136" s="22">
        <v>1</v>
      </c>
      <c r="AM136" s="22">
        <v>1</v>
      </c>
      <c r="AN136" s="22">
        <v>1</v>
      </c>
      <c r="AO136" s="22" t="s">
        <v>61</v>
      </c>
      <c r="AP136" s="22">
        <v>1</v>
      </c>
      <c r="AQ136">
        <v>2</v>
      </c>
      <c r="AR136">
        <v>2</v>
      </c>
      <c r="AS136" s="22" t="s">
        <v>61</v>
      </c>
      <c r="AT136" s="22">
        <v>1</v>
      </c>
      <c r="AU136" s="22" t="s">
        <v>61</v>
      </c>
      <c r="AV136" s="22">
        <v>1</v>
      </c>
      <c r="AW136" s="22" t="s">
        <v>61</v>
      </c>
      <c r="AX136" s="22" t="s">
        <v>61</v>
      </c>
      <c r="AY136" s="22" t="s">
        <v>61</v>
      </c>
      <c r="AZ136" s="22" t="s">
        <v>61</v>
      </c>
      <c r="BA136">
        <v>4</v>
      </c>
      <c r="BB136">
        <v>1</v>
      </c>
      <c r="BC136">
        <v>7830</v>
      </c>
      <c r="BD136">
        <v>0</v>
      </c>
      <c r="BE136" t="s">
        <v>61</v>
      </c>
    </row>
    <row r="137" spans="1:57" x14ac:dyDescent="0.25">
      <c r="A137" s="1">
        <v>43481</v>
      </c>
      <c r="B137">
        <v>136</v>
      </c>
      <c r="C137" s="2" t="s">
        <v>4</v>
      </c>
      <c r="D137" s="2">
        <v>3194132101</v>
      </c>
      <c r="E137" s="2">
        <v>1</v>
      </c>
      <c r="F137" s="2">
        <v>3</v>
      </c>
      <c r="G137" s="19">
        <v>1</v>
      </c>
      <c r="H137" s="19" t="s">
        <v>61</v>
      </c>
      <c r="I137" s="19" t="s">
        <v>61</v>
      </c>
      <c r="J137" s="19">
        <v>1</v>
      </c>
      <c r="K137" s="19" t="s">
        <v>61</v>
      </c>
      <c r="L137" s="2">
        <v>4</v>
      </c>
      <c r="M137" s="2">
        <v>3</v>
      </c>
      <c r="N137" s="2">
        <v>4</v>
      </c>
      <c r="O137" s="19">
        <v>1</v>
      </c>
      <c r="P137" s="19" t="s">
        <v>61</v>
      </c>
      <c r="Q137" s="19" t="s">
        <v>61</v>
      </c>
      <c r="R137" s="2">
        <v>1</v>
      </c>
      <c r="S137" s="2">
        <v>1</v>
      </c>
      <c r="T137" s="2">
        <v>2</v>
      </c>
      <c r="U137" s="2">
        <v>2</v>
      </c>
      <c r="V137" s="2" t="s">
        <v>61</v>
      </c>
      <c r="W137" t="s">
        <v>61</v>
      </c>
      <c r="X137" s="2">
        <v>1</v>
      </c>
      <c r="Y137" t="s">
        <v>61</v>
      </c>
      <c r="Z137" s="19" t="s">
        <v>61</v>
      </c>
      <c r="AA137" s="19" t="s">
        <v>61</v>
      </c>
      <c r="AB137" s="22">
        <v>1</v>
      </c>
      <c r="AC137" s="22">
        <v>1</v>
      </c>
      <c r="AD137" s="19" t="s">
        <v>61</v>
      </c>
      <c r="AE137" s="19" t="s">
        <v>61</v>
      </c>
      <c r="AF137" s="22">
        <v>1</v>
      </c>
      <c r="AG137" t="s">
        <v>61</v>
      </c>
      <c r="AH137" t="s">
        <v>61</v>
      </c>
      <c r="AI137" t="s">
        <v>61</v>
      </c>
      <c r="AJ137" t="s">
        <v>61</v>
      </c>
      <c r="AK137" s="22" t="s">
        <v>61</v>
      </c>
      <c r="AL137" s="22" t="s">
        <v>61</v>
      </c>
      <c r="AM137" s="22" t="s">
        <v>61</v>
      </c>
      <c r="AN137" s="22" t="s">
        <v>61</v>
      </c>
      <c r="AO137" s="22" t="s">
        <v>61</v>
      </c>
      <c r="AP137" s="22" t="s">
        <v>61</v>
      </c>
      <c r="AQ137" t="s">
        <v>61</v>
      </c>
      <c r="AR137">
        <v>1</v>
      </c>
      <c r="AS137" s="22" t="s">
        <v>61</v>
      </c>
      <c r="AT137" s="22" t="s">
        <v>61</v>
      </c>
      <c r="AU137" s="22" t="s">
        <v>61</v>
      </c>
      <c r="AV137" s="22" t="s">
        <v>61</v>
      </c>
      <c r="AW137" s="22" t="s">
        <v>61</v>
      </c>
      <c r="AX137" s="22" t="s">
        <v>61</v>
      </c>
      <c r="AY137" s="22" t="s">
        <v>61</v>
      </c>
      <c r="AZ137" s="22" t="s">
        <v>61</v>
      </c>
      <c r="BA137" t="s">
        <v>61</v>
      </c>
      <c r="BB137">
        <v>1</v>
      </c>
      <c r="BC137" t="s">
        <v>61</v>
      </c>
      <c r="BD137">
        <v>0</v>
      </c>
      <c r="BE137" t="s">
        <v>61</v>
      </c>
    </row>
    <row r="138" spans="1:57" x14ac:dyDescent="0.25">
      <c r="A138" s="1">
        <v>43481</v>
      </c>
      <c r="B138">
        <v>137</v>
      </c>
      <c r="C138" s="2" t="s">
        <v>4</v>
      </c>
      <c r="D138" s="2">
        <v>3194132101</v>
      </c>
      <c r="E138" s="2">
        <v>1</v>
      </c>
      <c r="F138" s="2">
        <v>4</v>
      </c>
      <c r="G138" s="19" t="s">
        <v>61</v>
      </c>
      <c r="H138" s="19" t="s">
        <v>61</v>
      </c>
      <c r="I138" s="19">
        <v>1</v>
      </c>
      <c r="J138" s="19" t="s">
        <v>61</v>
      </c>
      <c r="K138" s="19" t="s">
        <v>61</v>
      </c>
      <c r="L138" s="2">
        <v>3</v>
      </c>
      <c r="M138" s="2">
        <v>2</v>
      </c>
      <c r="N138" s="2">
        <v>2</v>
      </c>
      <c r="O138" s="19">
        <v>1</v>
      </c>
      <c r="P138" s="19" t="s">
        <v>61</v>
      </c>
      <c r="Q138" s="19" t="s">
        <v>61</v>
      </c>
      <c r="R138" s="2">
        <v>3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19" t="s">
        <v>61</v>
      </c>
      <c r="AA138" s="19" t="s">
        <v>61</v>
      </c>
      <c r="AB138" s="22" t="s">
        <v>61</v>
      </c>
      <c r="AC138" s="19" t="s">
        <v>61</v>
      </c>
      <c r="AD138" s="19" t="s">
        <v>61</v>
      </c>
      <c r="AE138" s="19" t="s">
        <v>61</v>
      </c>
      <c r="AF138" s="19" t="s">
        <v>61</v>
      </c>
      <c r="AG138">
        <v>12</v>
      </c>
      <c r="AH138">
        <v>3</v>
      </c>
      <c r="AI138">
        <v>2</v>
      </c>
      <c r="AJ138">
        <v>1</v>
      </c>
      <c r="AK138" s="22" t="s">
        <v>61</v>
      </c>
      <c r="AL138" s="22" t="s">
        <v>61</v>
      </c>
      <c r="AM138" s="22">
        <v>1</v>
      </c>
      <c r="AN138" s="22" t="s">
        <v>61</v>
      </c>
      <c r="AO138" s="22" t="s">
        <v>61</v>
      </c>
      <c r="AP138" s="22" t="s">
        <v>61</v>
      </c>
      <c r="AQ138">
        <v>1</v>
      </c>
      <c r="AR138">
        <v>2</v>
      </c>
      <c r="AS138" s="22">
        <v>1</v>
      </c>
      <c r="AT138" s="22">
        <v>1</v>
      </c>
      <c r="AU138" s="22">
        <v>1</v>
      </c>
      <c r="AV138" s="22">
        <v>1</v>
      </c>
      <c r="AW138" s="22" t="s">
        <v>61</v>
      </c>
      <c r="AX138" s="22" t="s">
        <v>61</v>
      </c>
      <c r="AY138" s="22" t="s">
        <v>61</v>
      </c>
      <c r="AZ138" s="22" t="s">
        <v>61</v>
      </c>
      <c r="BA138">
        <v>4</v>
      </c>
      <c r="BB138">
        <v>1</v>
      </c>
      <c r="BC138" t="s">
        <v>61</v>
      </c>
      <c r="BD138">
        <v>0</v>
      </c>
      <c r="BE138" t="s">
        <v>61</v>
      </c>
    </row>
    <row r="139" spans="1:57" x14ac:dyDescent="0.25">
      <c r="A139" s="1">
        <v>43481</v>
      </c>
      <c r="B139">
        <v>138</v>
      </c>
      <c r="C139" s="2" t="s">
        <v>4</v>
      </c>
      <c r="D139" s="2">
        <v>3194132101</v>
      </c>
      <c r="E139" s="2">
        <v>1</v>
      </c>
      <c r="F139" s="2">
        <v>4</v>
      </c>
      <c r="G139" s="19" t="s">
        <v>61</v>
      </c>
      <c r="H139" s="19">
        <v>1</v>
      </c>
      <c r="I139" s="19" t="s">
        <v>61</v>
      </c>
      <c r="J139" s="19">
        <v>1</v>
      </c>
      <c r="K139" s="19" t="s">
        <v>61</v>
      </c>
      <c r="L139" s="2">
        <v>3</v>
      </c>
      <c r="M139" s="2">
        <v>2</v>
      </c>
      <c r="N139" s="2">
        <v>3</v>
      </c>
      <c r="O139" s="19">
        <v>1</v>
      </c>
      <c r="P139" s="19" t="s">
        <v>61</v>
      </c>
      <c r="Q139" s="19" t="s">
        <v>61</v>
      </c>
      <c r="R139" s="2">
        <v>1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19" t="s">
        <v>61</v>
      </c>
      <c r="AA139" s="19" t="s">
        <v>61</v>
      </c>
      <c r="AB139" s="22" t="s">
        <v>61</v>
      </c>
      <c r="AC139" s="19" t="s">
        <v>61</v>
      </c>
      <c r="AD139" s="19" t="s">
        <v>61</v>
      </c>
      <c r="AE139" s="19" t="s">
        <v>61</v>
      </c>
      <c r="AF139" s="19" t="s">
        <v>61</v>
      </c>
      <c r="AG139">
        <v>6</v>
      </c>
      <c r="AH139">
        <v>3</v>
      </c>
      <c r="AI139">
        <v>2</v>
      </c>
      <c r="AJ139">
        <v>1</v>
      </c>
      <c r="AK139" s="22">
        <v>1</v>
      </c>
      <c r="AL139" s="22">
        <v>1</v>
      </c>
      <c r="AM139" s="22">
        <v>1</v>
      </c>
      <c r="AN139" s="22" t="s">
        <v>61</v>
      </c>
      <c r="AO139" s="22" t="s">
        <v>61</v>
      </c>
      <c r="AP139" s="22" t="s">
        <v>61</v>
      </c>
      <c r="AQ139">
        <v>2</v>
      </c>
      <c r="AR139">
        <v>2</v>
      </c>
      <c r="AS139" s="22">
        <v>1</v>
      </c>
      <c r="AT139" s="22">
        <v>1</v>
      </c>
      <c r="AU139" s="22" t="s">
        <v>61</v>
      </c>
      <c r="AV139" s="22">
        <v>1</v>
      </c>
      <c r="AW139" s="22" t="s">
        <v>61</v>
      </c>
      <c r="AX139" s="22" t="s">
        <v>61</v>
      </c>
      <c r="AY139" s="22" t="s">
        <v>61</v>
      </c>
      <c r="AZ139" s="22" t="s">
        <v>61</v>
      </c>
      <c r="BA139">
        <v>4</v>
      </c>
      <c r="BB139">
        <v>1</v>
      </c>
      <c r="BC139">
        <v>7050</v>
      </c>
      <c r="BD139">
        <v>0</v>
      </c>
      <c r="BE139" t="s">
        <v>61</v>
      </c>
    </row>
    <row r="140" spans="1:57" x14ac:dyDescent="0.25">
      <c r="A140" s="1">
        <v>43481</v>
      </c>
      <c r="B140">
        <v>139</v>
      </c>
      <c r="C140" s="2" t="s">
        <v>4</v>
      </c>
      <c r="D140" s="2">
        <v>3194132101</v>
      </c>
      <c r="E140" s="2">
        <v>1</v>
      </c>
      <c r="F140" s="2">
        <v>3</v>
      </c>
      <c r="G140" s="19" t="s">
        <v>61</v>
      </c>
      <c r="H140" s="19" t="s">
        <v>61</v>
      </c>
      <c r="I140" s="19" t="s">
        <v>61</v>
      </c>
      <c r="J140" s="19">
        <v>1</v>
      </c>
      <c r="K140" s="19" t="s">
        <v>61</v>
      </c>
      <c r="L140" s="2">
        <v>1</v>
      </c>
      <c r="M140" s="2">
        <v>1</v>
      </c>
      <c r="N140" s="2">
        <v>2</v>
      </c>
      <c r="O140" s="19">
        <v>1</v>
      </c>
      <c r="P140" s="19" t="s">
        <v>61</v>
      </c>
      <c r="Q140" s="19" t="s">
        <v>61</v>
      </c>
      <c r="R140" s="2">
        <v>1</v>
      </c>
      <c r="S140" s="2">
        <v>1</v>
      </c>
      <c r="T140" s="2">
        <v>3</v>
      </c>
      <c r="U140" s="2">
        <v>3</v>
      </c>
      <c r="V140" s="2">
        <v>2</v>
      </c>
      <c r="W140" s="2">
        <v>2</v>
      </c>
      <c r="X140" s="2">
        <v>1</v>
      </c>
      <c r="Y140" s="2">
        <v>1</v>
      </c>
      <c r="Z140" s="19" t="s">
        <v>61</v>
      </c>
      <c r="AA140" s="19" t="s">
        <v>61</v>
      </c>
      <c r="AB140" s="22" t="s">
        <v>61</v>
      </c>
      <c r="AC140" s="19" t="s">
        <v>61</v>
      </c>
      <c r="AD140" s="19" t="s">
        <v>61</v>
      </c>
      <c r="AE140" s="19" t="s">
        <v>61</v>
      </c>
      <c r="AF140" s="19" t="s">
        <v>61</v>
      </c>
      <c r="AG140">
        <v>2.25</v>
      </c>
      <c r="AH140">
        <v>3</v>
      </c>
      <c r="AI140">
        <v>1</v>
      </c>
      <c r="AJ140">
        <v>1</v>
      </c>
      <c r="AK140" s="22" t="s">
        <v>61</v>
      </c>
      <c r="AL140" s="22">
        <v>1</v>
      </c>
      <c r="AM140" s="22">
        <v>1</v>
      </c>
      <c r="AN140" s="22" t="s">
        <v>61</v>
      </c>
      <c r="AO140" s="22">
        <v>1</v>
      </c>
      <c r="AP140" s="22" t="s">
        <v>61</v>
      </c>
      <c r="AQ140">
        <v>2</v>
      </c>
      <c r="AR140" t="s">
        <v>61</v>
      </c>
      <c r="AS140" s="22" t="s">
        <v>61</v>
      </c>
      <c r="AT140" s="22" t="s">
        <v>61</v>
      </c>
      <c r="AU140" s="22" t="s">
        <v>61</v>
      </c>
      <c r="AV140" s="22" t="s">
        <v>61</v>
      </c>
      <c r="AW140" s="22" t="s">
        <v>61</v>
      </c>
      <c r="AX140" s="22" t="s">
        <v>61</v>
      </c>
      <c r="AY140" s="22" t="s">
        <v>61</v>
      </c>
      <c r="AZ140" s="22" t="s">
        <v>61</v>
      </c>
      <c r="BA140" t="s">
        <v>61</v>
      </c>
      <c r="BB140" t="s">
        <v>61</v>
      </c>
      <c r="BC140" t="s">
        <v>61</v>
      </c>
      <c r="BD140">
        <v>0</v>
      </c>
      <c r="BE140" t="s">
        <v>61</v>
      </c>
    </row>
    <row r="141" spans="1:57" x14ac:dyDescent="0.25">
      <c r="A141" s="1">
        <v>43481</v>
      </c>
      <c r="B141">
        <v>140</v>
      </c>
      <c r="C141" s="2" t="s">
        <v>4</v>
      </c>
      <c r="D141" s="2">
        <v>3194132101</v>
      </c>
      <c r="E141" s="2" t="s">
        <v>61</v>
      </c>
      <c r="F141" s="2" t="s">
        <v>61</v>
      </c>
      <c r="G141" s="19" t="s">
        <v>61</v>
      </c>
      <c r="H141" s="19" t="s">
        <v>61</v>
      </c>
      <c r="I141" s="19" t="s">
        <v>61</v>
      </c>
      <c r="J141" s="19" t="s">
        <v>61</v>
      </c>
      <c r="K141" s="19" t="s">
        <v>61</v>
      </c>
      <c r="L141" s="2" t="s">
        <v>61</v>
      </c>
      <c r="M141" s="2" t="s">
        <v>61</v>
      </c>
      <c r="N141" s="2" t="s">
        <v>61</v>
      </c>
      <c r="O141" s="19" t="s">
        <v>61</v>
      </c>
      <c r="P141" s="19" t="s">
        <v>61</v>
      </c>
      <c r="Q141" s="19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19" t="s">
        <v>61</v>
      </c>
      <c r="AA141" s="19" t="s">
        <v>61</v>
      </c>
      <c r="AB141" s="19" t="s">
        <v>61</v>
      </c>
      <c r="AC141" s="19" t="s">
        <v>61</v>
      </c>
      <c r="AD141" s="19" t="s">
        <v>61</v>
      </c>
      <c r="AE141" s="19" t="s">
        <v>61</v>
      </c>
      <c r="AF141" s="19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19" t="s">
        <v>61</v>
      </c>
      <c r="AL141" s="19" t="s">
        <v>61</v>
      </c>
      <c r="AM141" s="19" t="s">
        <v>61</v>
      </c>
      <c r="AN141" s="19" t="s">
        <v>61</v>
      </c>
      <c r="AO141" s="19" t="s">
        <v>61</v>
      </c>
      <c r="AP141" s="19" t="s">
        <v>61</v>
      </c>
      <c r="AQ141" s="2" t="s">
        <v>61</v>
      </c>
      <c r="AR141" s="2" t="s">
        <v>61</v>
      </c>
      <c r="AS141" s="19" t="s">
        <v>61</v>
      </c>
      <c r="AT141" s="19" t="s">
        <v>61</v>
      </c>
      <c r="AU141" s="19" t="s">
        <v>61</v>
      </c>
      <c r="AV141" s="19" t="s">
        <v>61</v>
      </c>
      <c r="AW141" s="19" t="s">
        <v>61</v>
      </c>
      <c r="AX141" s="19" t="s">
        <v>61</v>
      </c>
      <c r="AY141" s="19" t="s">
        <v>61</v>
      </c>
      <c r="AZ141" s="19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</row>
    <row r="142" spans="1:57" x14ac:dyDescent="0.25">
      <c r="A142" s="1">
        <v>43481</v>
      </c>
      <c r="B142">
        <v>141</v>
      </c>
      <c r="C142" s="2" t="s">
        <v>4</v>
      </c>
      <c r="D142" s="2">
        <v>3194132101</v>
      </c>
      <c r="E142" s="2">
        <v>3</v>
      </c>
      <c r="F142" s="2">
        <v>1</v>
      </c>
      <c r="G142" s="19" t="s">
        <v>61</v>
      </c>
      <c r="H142" s="19" t="s">
        <v>61</v>
      </c>
      <c r="I142" s="19">
        <v>1</v>
      </c>
      <c r="J142" s="19" t="s">
        <v>61</v>
      </c>
      <c r="K142" s="19" t="s">
        <v>61</v>
      </c>
      <c r="L142" s="2">
        <v>2</v>
      </c>
      <c r="M142" s="2">
        <v>2</v>
      </c>
      <c r="N142" s="2">
        <v>2</v>
      </c>
      <c r="O142" s="19">
        <v>1</v>
      </c>
      <c r="P142" s="19" t="s">
        <v>61</v>
      </c>
      <c r="Q142" s="19" t="s">
        <v>61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19" t="s">
        <v>61</v>
      </c>
      <c r="AA142" s="19" t="s">
        <v>61</v>
      </c>
      <c r="AB142" s="22" t="s">
        <v>61</v>
      </c>
      <c r="AC142" s="19" t="s">
        <v>61</v>
      </c>
      <c r="AD142" s="19" t="s">
        <v>61</v>
      </c>
      <c r="AE142" s="19" t="s">
        <v>61</v>
      </c>
      <c r="AF142" s="19" t="s">
        <v>61</v>
      </c>
      <c r="AG142">
        <v>25</v>
      </c>
      <c r="AH142">
        <v>3</v>
      </c>
      <c r="AI142">
        <v>2</v>
      </c>
      <c r="AJ142">
        <v>2</v>
      </c>
      <c r="AK142" s="22" t="s">
        <v>61</v>
      </c>
      <c r="AL142" s="22">
        <v>1</v>
      </c>
      <c r="AM142" s="22" t="s">
        <v>61</v>
      </c>
      <c r="AN142" s="22" t="s">
        <v>61</v>
      </c>
      <c r="AO142" s="22">
        <v>1</v>
      </c>
      <c r="AP142" s="22" t="s">
        <v>61</v>
      </c>
      <c r="AQ142">
        <v>3</v>
      </c>
      <c r="AR142">
        <v>3</v>
      </c>
      <c r="AS142" s="22">
        <v>1</v>
      </c>
      <c r="AT142" s="22">
        <v>1</v>
      </c>
      <c r="AU142" s="22">
        <v>1</v>
      </c>
      <c r="AV142" s="22">
        <v>1</v>
      </c>
      <c r="AW142" s="22" t="s">
        <v>61</v>
      </c>
      <c r="AX142" s="22" t="s">
        <v>61</v>
      </c>
      <c r="AY142" s="22" t="s">
        <v>61</v>
      </c>
      <c r="AZ142" s="22" t="s">
        <v>61</v>
      </c>
      <c r="BA142">
        <v>4</v>
      </c>
      <c r="BB142">
        <v>1</v>
      </c>
      <c r="BC142">
        <v>6440</v>
      </c>
      <c r="BD142" t="s">
        <v>61</v>
      </c>
      <c r="BE142" t="s">
        <v>61</v>
      </c>
    </row>
    <row r="143" spans="1:57" x14ac:dyDescent="0.25">
      <c r="A143" s="1">
        <v>43481</v>
      </c>
      <c r="B143">
        <v>142</v>
      </c>
      <c r="C143" s="2" t="s">
        <v>4</v>
      </c>
      <c r="D143" s="2">
        <v>3194132101</v>
      </c>
      <c r="E143" s="2">
        <v>1</v>
      </c>
      <c r="F143" s="2">
        <v>1</v>
      </c>
      <c r="G143" s="19" t="s">
        <v>61</v>
      </c>
      <c r="H143" s="19" t="s">
        <v>61</v>
      </c>
      <c r="I143" s="19">
        <v>1</v>
      </c>
      <c r="J143" s="19" t="s">
        <v>61</v>
      </c>
      <c r="K143" s="19" t="s">
        <v>61</v>
      </c>
      <c r="L143" s="2">
        <v>3</v>
      </c>
      <c r="M143" s="2">
        <v>2</v>
      </c>
      <c r="N143" s="2">
        <v>2</v>
      </c>
      <c r="O143" s="19" t="s">
        <v>61</v>
      </c>
      <c r="P143" s="19" t="s">
        <v>61</v>
      </c>
      <c r="Q143" s="19">
        <v>1</v>
      </c>
      <c r="R143" s="2">
        <v>1</v>
      </c>
      <c r="S143" s="2">
        <v>1</v>
      </c>
      <c r="T143" s="2">
        <v>1</v>
      </c>
      <c r="U143" s="2">
        <v>1</v>
      </c>
      <c r="V143" s="2" t="s">
        <v>61</v>
      </c>
      <c r="W143" s="2">
        <v>1</v>
      </c>
      <c r="X143" s="2">
        <v>1</v>
      </c>
      <c r="Y143" s="2">
        <v>1</v>
      </c>
      <c r="Z143" s="19" t="s">
        <v>61</v>
      </c>
      <c r="AA143" s="19" t="s">
        <v>61</v>
      </c>
      <c r="AB143" s="22" t="s">
        <v>61</v>
      </c>
      <c r="AC143" s="19" t="s">
        <v>61</v>
      </c>
      <c r="AD143" s="19" t="s">
        <v>61</v>
      </c>
      <c r="AE143" s="19" t="s">
        <v>61</v>
      </c>
      <c r="AF143" s="19" t="s">
        <v>61</v>
      </c>
      <c r="AG143">
        <v>42</v>
      </c>
      <c r="AH143">
        <v>3</v>
      </c>
      <c r="AI143">
        <v>2</v>
      </c>
      <c r="AJ143">
        <v>3</v>
      </c>
      <c r="AK143" s="22" t="s">
        <v>61</v>
      </c>
      <c r="AL143" s="22">
        <v>1</v>
      </c>
      <c r="AM143" s="22" t="s">
        <v>61</v>
      </c>
      <c r="AN143" s="22" t="s">
        <v>61</v>
      </c>
      <c r="AO143" s="22" t="s">
        <v>61</v>
      </c>
      <c r="AP143" s="22">
        <v>1</v>
      </c>
      <c r="AQ143">
        <v>2</v>
      </c>
      <c r="AR143">
        <v>3</v>
      </c>
      <c r="AS143" s="22">
        <v>1</v>
      </c>
      <c r="AT143" s="22">
        <v>1</v>
      </c>
      <c r="AU143" s="22" t="s">
        <v>61</v>
      </c>
      <c r="AV143" s="22">
        <v>1</v>
      </c>
      <c r="AW143" s="22" t="s">
        <v>61</v>
      </c>
      <c r="AX143" s="22" t="s">
        <v>61</v>
      </c>
      <c r="AY143" s="22" t="s">
        <v>61</v>
      </c>
      <c r="AZ143" s="22" t="s">
        <v>61</v>
      </c>
      <c r="BA143">
        <v>4</v>
      </c>
      <c r="BB143">
        <v>1</v>
      </c>
      <c r="BC143" t="s">
        <v>61</v>
      </c>
      <c r="BD143" t="s">
        <v>61</v>
      </c>
      <c r="BE143" t="s">
        <v>61</v>
      </c>
    </row>
    <row r="144" spans="1:57" x14ac:dyDescent="0.25">
      <c r="A144" s="1">
        <v>43481</v>
      </c>
      <c r="B144">
        <v>143</v>
      </c>
      <c r="C144" s="2" t="s">
        <v>4</v>
      </c>
      <c r="D144" s="2">
        <v>3194132101</v>
      </c>
      <c r="E144" s="2">
        <v>1</v>
      </c>
      <c r="F144" s="2">
        <v>3</v>
      </c>
      <c r="G144" s="19" t="s">
        <v>61</v>
      </c>
      <c r="H144" s="19" t="s">
        <v>61</v>
      </c>
      <c r="I144" s="19" t="s">
        <v>61</v>
      </c>
      <c r="J144" s="19" t="s">
        <v>61</v>
      </c>
      <c r="K144" s="19">
        <v>1</v>
      </c>
      <c r="L144" s="2">
        <v>3</v>
      </c>
      <c r="M144" s="2">
        <v>2</v>
      </c>
      <c r="N144" s="2">
        <v>3</v>
      </c>
      <c r="O144" s="19">
        <v>1</v>
      </c>
      <c r="P144" s="19" t="s">
        <v>61</v>
      </c>
      <c r="Q144" s="19" t="s">
        <v>61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19" t="s">
        <v>61</v>
      </c>
      <c r="AA144" s="19" t="s">
        <v>61</v>
      </c>
      <c r="AB144" s="22" t="s">
        <v>61</v>
      </c>
      <c r="AC144" s="19" t="s">
        <v>61</v>
      </c>
      <c r="AD144" s="19" t="s">
        <v>61</v>
      </c>
      <c r="AE144" s="19" t="s">
        <v>61</v>
      </c>
      <c r="AF144" s="19" t="s">
        <v>61</v>
      </c>
      <c r="AG144">
        <v>21</v>
      </c>
      <c r="AH144">
        <v>3</v>
      </c>
      <c r="AI144">
        <v>2</v>
      </c>
      <c r="AJ144">
        <v>1</v>
      </c>
      <c r="AK144" s="22" t="s">
        <v>61</v>
      </c>
      <c r="AL144" s="22" t="s">
        <v>61</v>
      </c>
      <c r="AM144" s="22">
        <v>1</v>
      </c>
      <c r="AN144" s="22" t="s">
        <v>61</v>
      </c>
      <c r="AO144" s="22">
        <v>1</v>
      </c>
      <c r="AP144" s="22" t="s">
        <v>61</v>
      </c>
      <c r="AQ144">
        <v>3</v>
      </c>
      <c r="AR144">
        <v>2</v>
      </c>
      <c r="AS144" s="22">
        <v>1</v>
      </c>
      <c r="AT144" s="22">
        <v>1</v>
      </c>
      <c r="AU144" s="22">
        <v>1</v>
      </c>
      <c r="AV144" s="22" t="s">
        <v>61</v>
      </c>
      <c r="AW144" s="22" t="s">
        <v>61</v>
      </c>
      <c r="AX144" s="22" t="s">
        <v>61</v>
      </c>
      <c r="AY144" s="22" t="s">
        <v>61</v>
      </c>
      <c r="AZ144" s="22" t="s">
        <v>61</v>
      </c>
      <c r="BA144">
        <v>3</v>
      </c>
      <c r="BB144" t="s">
        <v>61</v>
      </c>
      <c r="BC144" t="s">
        <v>61</v>
      </c>
      <c r="BD144">
        <v>0</v>
      </c>
      <c r="BE144" t="s">
        <v>61</v>
      </c>
    </row>
    <row r="145" spans="1:57" x14ac:dyDescent="0.25">
      <c r="A145" s="1">
        <v>43481</v>
      </c>
      <c r="B145">
        <v>144</v>
      </c>
      <c r="C145" s="2" t="s">
        <v>4</v>
      </c>
      <c r="D145" s="2">
        <v>3194132101</v>
      </c>
      <c r="E145" s="2">
        <v>1</v>
      </c>
      <c r="F145" s="2">
        <v>3</v>
      </c>
      <c r="G145" s="19" t="s">
        <v>61</v>
      </c>
      <c r="H145" s="19" t="s">
        <v>61</v>
      </c>
      <c r="I145" s="19" t="s">
        <v>61</v>
      </c>
      <c r="J145" s="19">
        <v>1</v>
      </c>
      <c r="K145" s="19" t="s">
        <v>61</v>
      </c>
      <c r="L145" s="2">
        <v>8</v>
      </c>
      <c r="M145" s="2">
        <v>3</v>
      </c>
      <c r="N145" s="2">
        <v>2</v>
      </c>
      <c r="O145" s="19">
        <v>1</v>
      </c>
      <c r="P145" s="19" t="s">
        <v>61</v>
      </c>
      <c r="Q145" s="19" t="s">
        <v>61</v>
      </c>
      <c r="R145" s="2">
        <v>1</v>
      </c>
      <c r="S145" s="2">
        <v>1</v>
      </c>
      <c r="T145" s="2">
        <v>1</v>
      </c>
      <c r="U145" s="2">
        <v>1</v>
      </c>
      <c r="V145" s="2">
        <v>2</v>
      </c>
      <c r="W145" s="2">
        <v>1</v>
      </c>
      <c r="X145" s="2">
        <v>1</v>
      </c>
      <c r="Y145" s="2">
        <v>1</v>
      </c>
      <c r="Z145" s="19" t="s">
        <v>61</v>
      </c>
      <c r="AA145" s="19" t="s">
        <v>61</v>
      </c>
      <c r="AB145" s="22" t="s">
        <v>61</v>
      </c>
      <c r="AC145" s="19" t="s">
        <v>61</v>
      </c>
      <c r="AD145" s="19" t="s">
        <v>61</v>
      </c>
      <c r="AE145" s="19" t="s">
        <v>61</v>
      </c>
      <c r="AF145" s="19" t="s">
        <v>61</v>
      </c>
      <c r="AG145">
        <v>30</v>
      </c>
      <c r="AH145">
        <v>3</v>
      </c>
      <c r="AI145">
        <v>2</v>
      </c>
      <c r="AJ145">
        <v>1</v>
      </c>
      <c r="AK145" s="22">
        <v>1</v>
      </c>
      <c r="AL145" s="22" t="s">
        <v>61</v>
      </c>
      <c r="AM145" s="22">
        <v>1</v>
      </c>
      <c r="AN145" s="22" t="s">
        <v>61</v>
      </c>
      <c r="AO145" s="22" t="s">
        <v>61</v>
      </c>
      <c r="AP145" s="22" t="s">
        <v>61</v>
      </c>
      <c r="AQ145">
        <v>3</v>
      </c>
      <c r="AR145">
        <v>3</v>
      </c>
      <c r="AS145" s="22">
        <v>1</v>
      </c>
      <c r="AT145" s="22">
        <v>1</v>
      </c>
      <c r="AU145" s="22" t="s">
        <v>61</v>
      </c>
      <c r="AV145" s="22" t="s">
        <v>61</v>
      </c>
      <c r="AW145" s="22">
        <v>1</v>
      </c>
      <c r="AX145" s="22">
        <v>1</v>
      </c>
      <c r="AY145" s="22">
        <v>1</v>
      </c>
      <c r="AZ145" s="22" t="s">
        <v>61</v>
      </c>
      <c r="BA145">
        <v>4</v>
      </c>
      <c r="BB145">
        <v>1</v>
      </c>
      <c r="BC145">
        <v>5600</v>
      </c>
      <c r="BD145">
        <v>1</v>
      </c>
      <c r="BE145" t="s">
        <v>61</v>
      </c>
    </row>
    <row r="146" spans="1:57" x14ac:dyDescent="0.25">
      <c r="A146" s="1">
        <v>43481</v>
      </c>
      <c r="B146">
        <v>145</v>
      </c>
      <c r="C146" s="2" t="s">
        <v>4</v>
      </c>
      <c r="D146" s="2">
        <v>3194132101</v>
      </c>
      <c r="E146" s="2">
        <v>1</v>
      </c>
      <c r="F146" s="2">
        <v>1</v>
      </c>
      <c r="G146" s="19" t="s">
        <v>61</v>
      </c>
      <c r="H146" s="19" t="s">
        <v>61</v>
      </c>
      <c r="I146" s="19" t="s">
        <v>61</v>
      </c>
      <c r="J146" s="19">
        <v>1</v>
      </c>
      <c r="K146" s="19" t="s">
        <v>61</v>
      </c>
      <c r="L146" s="2">
        <v>2</v>
      </c>
      <c r="M146" s="2">
        <v>3</v>
      </c>
      <c r="N146" s="2">
        <v>4</v>
      </c>
      <c r="O146" s="19">
        <v>1</v>
      </c>
      <c r="P146" s="19" t="s">
        <v>61</v>
      </c>
      <c r="Q146" s="19" t="s">
        <v>61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t="s">
        <v>61</v>
      </c>
      <c r="Z146" s="19" t="s">
        <v>61</v>
      </c>
      <c r="AA146" s="19" t="s">
        <v>61</v>
      </c>
      <c r="AB146" s="19" t="s">
        <v>61</v>
      </c>
      <c r="AC146" s="19" t="s">
        <v>61</v>
      </c>
      <c r="AD146" s="19" t="s">
        <v>61</v>
      </c>
      <c r="AE146" s="19" t="s">
        <v>61</v>
      </c>
      <c r="AF146" s="19" t="s">
        <v>61</v>
      </c>
      <c r="AG146">
        <v>9</v>
      </c>
      <c r="AH146">
        <v>3</v>
      </c>
      <c r="AI146">
        <v>2</v>
      </c>
      <c r="AJ146">
        <v>1</v>
      </c>
      <c r="AK146" s="22">
        <v>1</v>
      </c>
      <c r="AL146" s="22">
        <v>1</v>
      </c>
      <c r="AM146" s="22">
        <v>1</v>
      </c>
      <c r="AN146" s="22" t="s">
        <v>61</v>
      </c>
      <c r="AO146" s="22" t="s">
        <v>61</v>
      </c>
      <c r="AP146" s="22" t="s">
        <v>61</v>
      </c>
      <c r="AQ146">
        <v>1</v>
      </c>
      <c r="AR146">
        <v>3</v>
      </c>
      <c r="AS146" s="22">
        <v>1</v>
      </c>
      <c r="AT146" s="22">
        <v>1</v>
      </c>
      <c r="AU146" s="22" t="s">
        <v>61</v>
      </c>
      <c r="AV146" s="22" t="s">
        <v>61</v>
      </c>
      <c r="AW146" s="22" t="s">
        <v>61</v>
      </c>
      <c r="AX146" s="22" t="s">
        <v>61</v>
      </c>
      <c r="AY146" s="22" t="s">
        <v>61</v>
      </c>
      <c r="AZ146" s="22" t="s">
        <v>61</v>
      </c>
      <c r="BA146">
        <v>4</v>
      </c>
      <c r="BB146">
        <v>1</v>
      </c>
      <c r="BC146">
        <v>5650</v>
      </c>
      <c r="BD146">
        <v>1</v>
      </c>
      <c r="BE146" t="s">
        <v>61</v>
      </c>
    </row>
    <row r="147" spans="1:57" x14ac:dyDescent="0.25">
      <c r="A147" s="1">
        <v>43481</v>
      </c>
      <c r="B147">
        <v>146</v>
      </c>
      <c r="C147" s="2" t="s">
        <v>4</v>
      </c>
      <c r="D147" s="2">
        <v>3194132101</v>
      </c>
      <c r="E147" s="2">
        <v>2</v>
      </c>
      <c r="F147" s="2">
        <v>4</v>
      </c>
      <c r="G147" s="19" t="s">
        <v>61</v>
      </c>
      <c r="H147" s="19" t="s">
        <v>61</v>
      </c>
      <c r="I147" s="19" t="s">
        <v>61</v>
      </c>
      <c r="J147" s="19">
        <v>1</v>
      </c>
      <c r="K147" s="19" t="s">
        <v>61</v>
      </c>
      <c r="L147" s="2">
        <v>3</v>
      </c>
      <c r="M147" s="2">
        <v>1</v>
      </c>
      <c r="N147" s="2">
        <v>1</v>
      </c>
      <c r="O147" s="19" t="s">
        <v>61</v>
      </c>
      <c r="P147" s="19" t="s">
        <v>61</v>
      </c>
      <c r="Q147" s="19">
        <v>1</v>
      </c>
      <c r="R147" s="2">
        <v>1</v>
      </c>
      <c r="S147" s="2" t="s">
        <v>61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19" t="s">
        <v>61</v>
      </c>
      <c r="AA147" s="19" t="s">
        <v>61</v>
      </c>
      <c r="AB147" s="22" t="s">
        <v>61</v>
      </c>
      <c r="AC147" s="19" t="s">
        <v>61</v>
      </c>
      <c r="AD147" s="19" t="s">
        <v>61</v>
      </c>
      <c r="AE147" s="19" t="s">
        <v>61</v>
      </c>
      <c r="AF147" s="19" t="s">
        <v>61</v>
      </c>
      <c r="AG147">
        <v>7</v>
      </c>
      <c r="AH147">
        <v>3</v>
      </c>
      <c r="AI147">
        <v>2</v>
      </c>
      <c r="AJ147">
        <v>2</v>
      </c>
      <c r="AK147" s="22" t="s">
        <v>61</v>
      </c>
      <c r="AL147" s="22">
        <v>1</v>
      </c>
      <c r="AM147" s="22" t="s">
        <v>61</v>
      </c>
      <c r="AN147" s="22">
        <v>1</v>
      </c>
      <c r="AO147" s="22" t="s">
        <v>61</v>
      </c>
      <c r="AP147" s="22" t="s">
        <v>61</v>
      </c>
      <c r="AQ147">
        <v>3</v>
      </c>
      <c r="AR147">
        <v>4</v>
      </c>
      <c r="AS147" s="22" t="s">
        <v>61</v>
      </c>
      <c r="AT147" s="22">
        <v>1</v>
      </c>
      <c r="AU147" s="22" t="s">
        <v>61</v>
      </c>
      <c r="AV147" s="22" t="s">
        <v>61</v>
      </c>
      <c r="AW147" s="22">
        <v>1</v>
      </c>
      <c r="AX147" s="22" t="s">
        <v>61</v>
      </c>
      <c r="AY147" s="22">
        <v>1</v>
      </c>
      <c r="AZ147" s="22" t="s">
        <v>61</v>
      </c>
      <c r="BA147">
        <v>1</v>
      </c>
      <c r="BB147">
        <v>1</v>
      </c>
      <c r="BC147" t="s">
        <v>61</v>
      </c>
      <c r="BD147">
        <v>0</v>
      </c>
      <c r="BE147" t="s">
        <v>61</v>
      </c>
    </row>
    <row r="148" spans="1:57" x14ac:dyDescent="0.25">
      <c r="A148" s="1">
        <v>43481</v>
      </c>
      <c r="B148">
        <v>147</v>
      </c>
      <c r="C148" s="2" t="s">
        <v>4</v>
      </c>
      <c r="D148" s="2">
        <v>3194132101</v>
      </c>
      <c r="E148" s="2">
        <v>1</v>
      </c>
      <c r="F148" s="2">
        <v>3</v>
      </c>
      <c r="G148" s="19" t="s">
        <v>61</v>
      </c>
      <c r="H148" s="19" t="s">
        <v>61</v>
      </c>
      <c r="I148" s="19">
        <v>1</v>
      </c>
      <c r="J148" s="19" t="s">
        <v>61</v>
      </c>
      <c r="K148" s="19" t="s">
        <v>61</v>
      </c>
      <c r="L148" s="2">
        <v>3</v>
      </c>
      <c r="M148" s="2">
        <v>3</v>
      </c>
      <c r="N148" s="2">
        <v>3</v>
      </c>
      <c r="O148" s="19">
        <v>1</v>
      </c>
      <c r="P148" s="19" t="s">
        <v>61</v>
      </c>
      <c r="Q148" s="19" t="s">
        <v>61</v>
      </c>
      <c r="R148" s="2">
        <v>3</v>
      </c>
      <c r="S148" s="2">
        <v>1</v>
      </c>
      <c r="T148" s="2">
        <v>1</v>
      </c>
      <c r="U148" s="2">
        <v>1</v>
      </c>
      <c r="V148" s="2">
        <v>2</v>
      </c>
      <c r="W148" s="2">
        <v>1</v>
      </c>
      <c r="X148" s="2">
        <v>1</v>
      </c>
      <c r="Y148" s="2">
        <v>1</v>
      </c>
      <c r="Z148" s="19" t="s">
        <v>61</v>
      </c>
      <c r="AA148" s="19" t="s">
        <v>61</v>
      </c>
      <c r="AB148" s="22" t="s">
        <v>61</v>
      </c>
      <c r="AC148" s="19" t="s">
        <v>61</v>
      </c>
      <c r="AD148" s="22">
        <v>1</v>
      </c>
      <c r="AE148" s="22">
        <v>1</v>
      </c>
      <c r="AF148" s="19" t="s">
        <v>61</v>
      </c>
      <c r="AG148">
        <v>13</v>
      </c>
      <c r="AH148">
        <v>3</v>
      </c>
      <c r="AI148">
        <v>2</v>
      </c>
      <c r="AJ148">
        <v>1</v>
      </c>
      <c r="AK148" s="22" t="s">
        <v>61</v>
      </c>
      <c r="AL148" s="22">
        <v>1</v>
      </c>
      <c r="AM148" s="22">
        <v>1</v>
      </c>
      <c r="AN148" s="22" t="s">
        <v>61</v>
      </c>
      <c r="AO148" s="22">
        <v>1</v>
      </c>
      <c r="AP148" s="22" t="s">
        <v>61</v>
      </c>
      <c r="AQ148">
        <v>2</v>
      </c>
      <c r="AR148">
        <v>3</v>
      </c>
      <c r="AS148" s="22">
        <v>1</v>
      </c>
      <c r="AT148" s="22">
        <v>1</v>
      </c>
      <c r="AU148" s="22" t="s">
        <v>61</v>
      </c>
      <c r="AV148" s="22">
        <v>1</v>
      </c>
      <c r="AW148" s="22">
        <v>1</v>
      </c>
      <c r="AX148" s="22" t="s">
        <v>61</v>
      </c>
      <c r="AY148" s="22">
        <v>1</v>
      </c>
      <c r="AZ148" s="22" t="s">
        <v>61</v>
      </c>
      <c r="BA148">
        <v>4</v>
      </c>
      <c r="BB148">
        <v>1</v>
      </c>
      <c r="BC148">
        <v>7543</v>
      </c>
      <c r="BD148">
        <v>0</v>
      </c>
      <c r="BE148" t="s">
        <v>61</v>
      </c>
    </row>
    <row r="149" spans="1:57" x14ac:dyDescent="0.25">
      <c r="A149" s="1">
        <v>43481</v>
      </c>
      <c r="B149">
        <v>148</v>
      </c>
      <c r="C149" s="2" t="s">
        <v>4</v>
      </c>
      <c r="D149" s="2">
        <v>3194132101</v>
      </c>
      <c r="E149" s="2">
        <v>1</v>
      </c>
      <c r="F149" s="2">
        <v>3</v>
      </c>
      <c r="G149" s="19" t="s">
        <v>61</v>
      </c>
      <c r="H149" s="19">
        <v>1</v>
      </c>
      <c r="I149" s="19" t="s">
        <v>61</v>
      </c>
      <c r="J149" s="19">
        <v>1</v>
      </c>
      <c r="K149" s="19" t="s">
        <v>61</v>
      </c>
      <c r="L149" s="2">
        <v>4</v>
      </c>
      <c r="M149" s="2">
        <v>2</v>
      </c>
      <c r="N149" s="2">
        <v>2</v>
      </c>
      <c r="O149" s="19">
        <v>1</v>
      </c>
      <c r="P149" s="19" t="s">
        <v>61</v>
      </c>
      <c r="Q149" s="19" t="s">
        <v>61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19" t="s">
        <v>61</v>
      </c>
      <c r="AA149" s="19" t="s">
        <v>61</v>
      </c>
      <c r="AB149" s="22" t="s">
        <v>61</v>
      </c>
      <c r="AC149" s="19" t="s">
        <v>61</v>
      </c>
      <c r="AD149" s="19" t="s">
        <v>61</v>
      </c>
      <c r="AE149" s="19" t="s">
        <v>61</v>
      </c>
      <c r="AF149" s="19" t="s">
        <v>61</v>
      </c>
      <c r="AG149">
        <v>12</v>
      </c>
      <c r="AH149" s="2" t="s">
        <v>61</v>
      </c>
      <c r="AI149">
        <v>2</v>
      </c>
      <c r="AJ149">
        <v>1</v>
      </c>
      <c r="AK149" s="22">
        <v>1</v>
      </c>
      <c r="AL149" s="22" t="s">
        <v>61</v>
      </c>
      <c r="AM149" s="22" t="s">
        <v>61</v>
      </c>
      <c r="AN149" s="22" t="s">
        <v>61</v>
      </c>
      <c r="AO149" s="22" t="s">
        <v>61</v>
      </c>
      <c r="AP149" s="22" t="s">
        <v>61</v>
      </c>
      <c r="AQ149">
        <v>3</v>
      </c>
      <c r="AR149">
        <v>4</v>
      </c>
      <c r="AS149" s="22" t="s">
        <v>61</v>
      </c>
      <c r="AT149" s="22">
        <v>1</v>
      </c>
      <c r="AU149" s="22">
        <v>1</v>
      </c>
      <c r="AV149" s="22">
        <v>1</v>
      </c>
      <c r="AW149" s="22" t="s">
        <v>61</v>
      </c>
      <c r="AX149" s="22" t="s">
        <v>61</v>
      </c>
      <c r="AY149" s="22" t="s">
        <v>61</v>
      </c>
      <c r="AZ149" s="22" t="s">
        <v>61</v>
      </c>
      <c r="BA149">
        <v>4</v>
      </c>
      <c r="BB149">
        <v>1</v>
      </c>
      <c r="BC149">
        <v>7604</v>
      </c>
      <c r="BD149">
        <v>0</v>
      </c>
      <c r="BE149" t="s">
        <v>61</v>
      </c>
    </row>
    <row r="150" spans="1:57" x14ac:dyDescent="0.25">
      <c r="A150" s="1">
        <v>43481</v>
      </c>
      <c r="B150">
        <v>149</v>
      </c>
      <c r="C150" s="2" t="s">
        <v>4</v>
      </c>
      <c r="D150" s="2">
        <v>3194132101</v>
      </c>
      <c r="E150" s="2">
        <v>1</v>
      </c>
      <c r="F150" s="2">
        <v>4</v>
      </c>
      <c r="G150" s="19">
        <v>1</v>
      </c>
      <c r="H150" s="19" t="s">
        <v>61</v>
      </c>
      <c r="I150" s="19" t="s">
        <v>61</v>
      </c>
      <c r="J150" s="19" t="s">
        <v>61</v>
      </c>
      <c r="K150" s="19" t="s">
        <v>61</v>
      </c>
      <c r="L150" s="2">
        <v>6</v>
      </c>
      <c r="M150" s="2">
        <v>2</v>
      </c>
      <c r="N150" s="2">
        <v>3</v>
      </c>
      <c r="O150" s="19">
        <v>1</v>
      </c>
      <c r="P150" s="19" t="s">
        <v>61</v>
      </c>
      <c r="Q150" s="19" t="s">
        <v>61</v>
      </c>
      <c r="R150" s="2">
        <v>2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19" t="s">
        <v>61</v>
      </c>
      <c r="AA150" s="19" t="s">
        <v>61</v>
      </c>
      <c r="AB150" s="22" t="s">
        <v>61</v>
      </c>
      <c r="AC150" s="19" t="s">
        <v>61</v>
      </c>
      <c r="AD150" s="19" t="s">
        <v>61</v>
      </c>
      <c r="AE150" s="19" t="s">
        <v>61</v>
      </c>
      <c r="AF150" s="19" t="s">
        <v>61</v>
      </c>
      <c r="AG150">
        <v>7.5</v>
      </c>
      <c r="AH150">
        <v>3</v>
      </c>
      <c r="AI150">
        <v>1</v>
      </c>
      <c r="AJ150">
        <v>1</v>
      </c>
      <c r="AK150" s="22" t="s">
        <v>61</v>
      </c>
      <c r="AL150" s="22">
        <v>1</v>
      </c>
      <c r="AM150" s="22">
        <v>1</v>
      </c>
      <c r="AN150" s="22">
        <v>1</v>
      </c>
      <c r="AO150" s="22">
        <v>1</v>
      </c>
      <c r="AP150" s="22" t="s">
        <v>61</v>
      </c>
      <c r="AQ150">
        <v>1</v>
      </c>
      <c r="AR150">
        <v>2</v>
      </c>
      <c r="AS150" s="22" t="s">
        <v>61</v>
      </c>
      <c r="AT150" s="22">
        <v>1</v>
      </c>
      <c r="AU150" s="22" t="s">
        <v>61</v>
      </c>
      <c r="AV150" s="22" t="s">
        <v>61</v>
      </c>
      <c r="AW150" s="22">
        <v>1</v>
      </c>
      <c r="AX150" s="22" t="s">
        <v>61</v>
      </c>
      <c r="AY150" s="22" t="s">
        <v>61</v>
      </c>
      <c r="AZ150" s="22" t="s">
        <v>61</v>
      </c>
      <c r="BA150">
        <v>4</v>
      </c>
      <c r="BB150">
        <v>1</v>
      </c>
      <c r="BC150">
        <v>1472</v>
      </c>
      <c r="BD150">
        <v>0</v>
      </c>
      <c r="BE150" t="s">
        <v>61</v>
      </c>
    </row>
    <row r="151" spans="1:57" x14ac:dyDescent="0.25">
      <c r="A151" s="1">
        <v>43488</v>
      </c>
      <c r="B151">
        <v>150</v>
      </c>
      <c r="C151" s="2" t="s">
        <v>4</v>
      </c>
      <c r="D151" s="2">
        <v>3194132367</v>
      </c>
      <c r="E151" s="2" t="s">
        <v>61</v>
      </c>
      <c r="F151" s="2">
        <v>1</v>
      </c>
      <c r="G151" s="19" t="s">
        <v>61</v>
      </c>
      <c r="H151" s="19" t="s">
        <v>61</v>
      </c>
      <c r="I151" s="19" t="s">
        <v>61</v>
      </c>
      <c r="J151" s="19">
        <v>1</v>
      </c>
      <c r="K151" s="19" t="s">
        <v>61</v>
      </c>
      <c r="L151" s="2">
        <v>1</v>
      </c>
      <c r="M151" s="2">
        <v>1</v>
      </c>
      <c r="N151" s="2">
        <v>2</v>
      </c>
      <c r="O151" s="19" t="s">
        <v>61</v>
      </c>
      <c r="P151" s="19" t="s">
        <v>61</v>
      </c>
      <c r="Q151" s="19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19" t="s">
        <v>61</v>
      </c>
      <c r="AA151" s="19" t="s">
        <v>61</v>
      </c>
      <c r="AB151" s="22" t="s">
        <v>61</v>
      </c>
      <c r="AC151" s="19" t="s">
        <v>61</v>
      </c>
      <c r="AD151" s="19" t="s">
        <v>61</v>
      </c>
      <c r="AE151" s="19" t="s">
        <v>61</v>
      </c>
      <c r="AF151" s="19" t="s">
        <v>61</v>
      </c>
      <c r="AG151">
        <v>30</v>
      </c>
      <c r="AH151">
        <v>3</v>
      </c>
      <c r="AI151">
        <v>2</v>
      </c>
      <c r="AJ151">
        <v>1</v>
      </c>
      <c r="AK151" s="22" t="s">
        <v>61</v>
      </c>
      <c r="AL151" s="22" t="s">
        <v>61</v>
      </c>
      <c r="AM151" s="22">
        <v>1</v>
      </c>
      <c r="AN151" s="22" t="s">
        <v>61</v>
      </c>
      <c r="AO151" s="22" t="s">
        <v>61</v>
      </c>
      <c r="AP151" s="22" t="s">
        <v>61</v>
      </c>
      <c r="AQ151">
        <v>4</v>
      </c>
      <c r="AR151">
        <v>5</v>
      </c>
      <c r="AS151" s="22">
        <v>1</v>
      </c>
      <c r="AT151" s="22">
        <v>1</v>
      </c>
      <c r="AU151" s="22">
        <v>1</v>
      </c>
      <c r="AV151" s="22">
        <v>1</v>
      </c>
      <c r="AW151" s="22" t="s">
        <v>61</v>
      </c>
      <c r="AX151" s="22" t="s">
        <v>61</v>
      </c>
      <c r="AY151" s="22" t="s">
        <v>61</v>
      </c>
      <c r="AZ151" s="22" t="s">
        <v>61</v>
      </c>
      <c r="BA151">
        <v>4</v>
      </c>
      <c r="BB151" t="s">
        <v>61</v>
      </c>
      <c r="BC151" t="s">
        <v>61</v>
      </c>
      <c r="BD151">
        <v>0</v>
      </c>
      <c r="BE151" t="s">
        <v>61</v>
      </c>
    </row>
    <row r="152" spans="1:57" x14ac:dyDescent="0.25">
      <c r="A152" s="1">
        <v>43488</v>
      </c>
      <c r="B152">
        <v>151</v>
      </c>
      <c r="C152" s="2" t="s">
        <v>4</v>
      </c>
      <c r="D152" s="2">
        <v>3194132367</v>
      </c>
      <c r="E152" s="2">
        <v>1</v>
      </c>
      <c r="F152" s="2">
        <v>2</v>
      </c>
      <c r="G152" s="19" t="s">
        <v>61</v>
      </c>
      <c r="H152" s="19">
        <v>1</v>
      </c>
      <c r="I152" s="19" t="s">
        <v>61</v>
      </c>
      <c r="J152" s="19" t="s">
        <v>61</v>
      </c>
      <c r="K152" s="19">
        <v>1</v>
      </c>
      <c r="L152" s="2">
        <v>2</v>
      </c>
      <c r="M152" s="2">
        <v>2</v>
      </c>
      <c r="N152" s="2">
        <v>2</v>
      </c>
      <c r="O152" s="19">
        <v>1</v>
      </c>
      <c r="P152" s="19" t="s">
        <v>61</v>
      </c>
      <c r="Q152" s="19" t="s">
        <v>61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19" t="s">
        <v>61</v>
      </c>
      <c r="AA152" s="19" t="s">
        <v>61</v>
      </c>
      <c r="AB152" s="22" t="s">
        <v>61</v>
      </c>
      <c r="AC152" s="19" t="s">
        <v>61</v>
      </c>
      <c r="AD152" s="19" t="s">
        <v>61</v>
      </c>
      <c r="AE152" s="19" t="s">
        <v>61</v>
      </c>
      <c r="AF152" s="19" t="s">
        <v>61</v>
      </c>
      <c r="AG152">
        <v>40</v>
      </c>
      <c r="AH152">
        <v>3</v>
      </c>
      <c r="AI152">
        <v>1</v>
      </c>
      <c r="AJ152">
        <v>1</v>
      </c>
      <c r="AK152" s="22" t="s">
        <v>61</v>
      </c>
      <c r="AL152" s="22" t="s">
        <v>61</v>
      </c>
      <c r="AM152" s="22">
        <v>1</v>
      </c>
      <c r="AN152" s="22" t="s">
        <v>61</v>
      </c>
      <c r="AO152" s="22" t="s">
        <v>61</v>
      </c>
      <c r="AP152" s="22" t="s">
        <v>61</v>
      </c>
      <c r="AQ152">
        <v>3</v>
      </c>
      <c r="AR152">
        <v>3</v>
      </c>
      <c r="AS152" s="22">
        <v>1</v>
      </c>
      <c r="AT152" s="22">
        <v>1</v>
      </c>
      <c r="AU152" s="22" t="s">
        <v>61</v>
      </c>
      <c r="AV152" s="22" t="s">
        <v>61</v>
      </c>
      <c r="AW152" s="22" t="s">
        <v>61</v>
      </c>
      <c r="AX152" s="22">
        <v>1</v>
      </c>
      <c r="AY152" s="22" t="s">
        <v>61</v>
      </c>
      <c r="AZ152" s="22" t="s">
        <v>61</v>
      </c>
      <c r="BA152">
        <v>1</v>
      </c>
      <c r="BB152">
        <v>1</v>
      </c>
      <c r="BC152">
        <v>4877</v>
      </c>
      <c r="BD152">
        <v>0</v>
      </c>
      <c r="BE152" t="s">
        <v>61</v>
      </c>
    </row>
    <row r="153" spans="1:57" x14ac:dyDescent="0.25">
      <c r="A153" s="1">
        <v>43488</v>
      </c>
      <c r="B153">
        <v>152</v>
      </c>
      <c r="C153" s="2" t="s">
        <v>63</v>
      </c>
      <c r="D153" s="2">
        <v>3194132367</v>
      </c>
      <c r="E153" s="2">
        <v>1</v>
      </c>
      <c r="F153" s="2">
        <v>1</v>
      </c>
      <c r="G153" s="19" t="s">
        <v>61</v>
      </c>
      <c r="H153" s="19" t="s">
        <v>61</v>
      </c>
      <c r="I153" s="19">
        <v>1</v>
      </c>
      <c r="J153" s="19" t="s">
        <v>61</v>
      </c>
      <c r="K153" s="19" t="s">
        <v>61</v>
      </c>
      <c r="L153" s="2">
        <v>3</v>
      </c>
      <c r="M153" s="2">
        <v>2</v>
      </c>
      <c r="N153" s="2">
        <v>1</v>
      </c>
      <c r="O153" s="19" t="s">
        <v>61</v>
      </c>
      <c r="P153" s="19" t="s">
        <v>61</v>
      </c>
      <c r="Q153" s="19">
        <v>1</v>
      </c>
      <c r="R153" s="2">
        <v>1</v>
      </c>
      <c r="S153" s="2">
        <v>1</v>
      </c>
      <c r="T153" s="2">
        <v>1</v>
      </c>
      <c r="U153" s="2" t="s">
        <v>61</v>
      </c>
      <c r="V153" s="2">
        <v>1</v>
      </c>
      <c r="W153" s="2">
        <v>1</v>
      </c>
      <c r="X153" s="2">
        <v>1</v>
      </c>
      <c r="Y153" s="2">
        <v>1</v>
      </c>
      <c r="Z153" s="19" t="s">
        <v>61</v>
      </c>
      <c r="AA153" s="19" t="s">
        <v>61</v>
      </c>
      <c r="AB153" s="22" t="s">
        <v>61</v>
      </c>
      <c r="AC153" s="19" t="s">
        <v>61</v>
      </c>
      <c r="AD153" s="19" t="s">
        <v>61</v>
      </c>
      <c r="AE153" s="19" t="s">
        <v>61</v>
      </c>
      <c r="AF153" s="19" t="s">
        <v>61</v>
      </c>
      <c r="AG153">
        <v>20</v>
      </c>
      <c r="AH153">
        <v>3</v>
      </c>
      <c r="AI153">
        <v>2</v>
      </c>
      <c r="AJ153">
        <v>2</v>
      </c>
      <c r="AK153" s="22" t="s">
        <v>61</v>
      </c>
      <c r="AL153" s="22">
        <v>1</v>
      </c>
      <c r="AM153" s="22" t="s">
        <v>61</v>
      </c>
      <c r="AN153" s="22" t="s">
        <v>61</v>
      </c>
      <c r="AO153" s="22" t="s">
        <v>61</v>
      </c>
      <c r="AP153" s="22" t="s">
        <v>61</v>
      </c>
      <c r="AQ153">
        <v>2</v>
      </c>
      <c r="AR153">
        <v>4</v>
      </c>
      <c r="AS153" s="22">
        <v>1</v>
      </c>
      <c r="AT153" s="22">
        <v>1</v>
      </c>
      <c r="AU153" s="22">
        <v>1</v>
      </c>
      <c r="AV153" s="22">
        <v>1</v>
      </c>
      <c r="AW153" s="22" t="s">
        <v>61</v>
      </c>
      <c r="AX153" s="22" t="s">
        <v>61</v>
      </c>
      <c r="AY153" s="22" t="s">
        <v>61</v>
      </c>
      <c r="AZ153" s="22" t="s">
        <v>61</v>
      </c>
      <c r="BA153">
        <v>4</v>
      </c>
      <c r="BB153">
        <v>1</v>
      </c>
      <c r="BC153" t="s">
        <v>61</v>
      </c>
      <c r="BD153">
        <v>0</v>
      </c>
      <c r="BE153" t="s">
        <v>61</v>
      </c>
    </row>
    <row r="154" spans="1:57" x14ac:dyDescent="0.25">
      <c r="A154" s="1">
        <v>43488</v>
      </c>
      <c r="B154">
        <v>153</v>
      </c>
      <c r="C154" s="2" t="s">
        <v>4</v>
      </c>
      <c r="D154" s="2">
        <v>3194132367</v>
      </c>
      <c r="E154" s="2">
        <v>1</v>
      </c>
      <c r="F154" s="2">
        <v>4</v>
      </c>
      <c r="G154" s="19" t="s">
        <v>61</v>
      </c>
      <c r="H154" s="19" t="s">
        <v>61</v>
      </c>
      <c r="I154" s="19">
        <v>1</v>
      </c>
      <c r="J154" s="19" t="s">
        <v>61</v>
      </c>
      <c r="K154" s="19" t="s">
        <v>61</v>
      </c>
      <c r="L154" s="2">
        <v>2</v>
      </c>
      <c r="M154" s="2">
        <v>3</v>
      </c>
      <c r="N154" s="2">
        <v>1</v>
      </c>
      <c r="O154" s="19">
        <v>1</v>
      </c>
      <c r="P154" s="19" t="s">
        <v>61</v>
      </c>
      <c r="Q154" s="19" t="s">
        <v>61</v>
      </c>
      <c r="R154" s="2">
        <v>2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>
        <v>1</v>
      </c>
      <c r="Y154" s="2">
        <v>1</v>
      </c>
      <c r="Z154" s="19" t="s">
        <v>61</v>
      </c>
      <c r="AA154" s="19" t="s">
        <v>61</v>
      </c>
      <c r="AB154" s="22" t="s">
        <v>61</v>
      </c>
      <c r="AC154" s="19" t="s">
        <v>61</v>
      </c>
      <c r="AD154" s="19" t="s">
        <v>61</v>
      </c>
      <c r="AE154" s="19" t="s">
        <v>61</v>
      </c>
      <c r="AF154" s="19" t="s">
        <v>61</v>
      </c>
      <c r="AG154">
        <v>4</v>
      </c>
      <c r="AH154">
        <v>3</v>
      </c>
      <c r="AI154">
        <v>2</v>
      </c>
      <c r="AJ154">
        <v>1</v>
      </c>
      <c r="AK154" s="22" t="s">
        <v>61</v>
      </c>
      <c r="AL154" s="22">
        <v>1</v>
      </c>
      <c r="AM154" s="22">
        <v>1</v>
      </c>
      <c r="AN154" s="22">
        <v>1</v>
      </c>
      <c r="AO154" s="22">
        <v>1</v>
      </c>
      <c r="AP154" s="22" t="s">
        <v>61</v>
      </c>
      <c r="AQ154">
        <v>1</v>
      </c>
      <c r="AR154">
        <v>1</v>
      </c>
      <c r="AS154" s="22" t="s">
        <v>61</v>
      </c>
      <c r="AT154" s="22">
        <v>1</v>
      </c>
      <c r="AU154" s="22">
        <v>1</v>
      </c>
      <c r="AV154" s="22" t="s">
        <v>61</v>
      </c>
      <c r="AW154" s="22" t="s">
        <v>61</v>
      </c>
      <c r="AX154" s="22" t="s">
        <v>61</v>
      </c>
      <c r="AY154" s="22" t="s">
        <v>61</v>
      </c>
      <c r="AZ154" s="22" t="s">
        <v>61</v>
      </c>
      <c r="BA154">
        <v>4</v>
      </c>
      <c r="BB154">
        <v>1</v>
      </c>
      <c r="BC154" t="s">
        <v>61</v>
      </c>
      <c r="BD154">
        <v>0</v>
      </c>
      <c r="BE154" t="s">
        <v>61</v>
      </c>
    </row>
    <row r="155" spans="1:57" x14ac:dyDescent="0.25">
      <c r="A155" s="1">
        <v>43488</v>
      </c>
      <c r="B155">
        <v>154</v>
      </c>
      <c r="C155" s="2" t="s">
        <v>4</v>
      </c>
      <c r="D155" s="2">
        <v>3194132367</v>
      </c>
      <c r="E155" s="2">
        <v>1</v>
      </c>
      <c r="F155" s="2">
        <v>4</v>
      </c>
      <c r="G155" s="19" t="s">
        <v>61</v>
      </c>
      <c r="H155" s="19" t="s">
        <v>61</v>
      </c>
      <c r="I155" s="19">
        <v>1</v>
      </c>
      <c r="J155" s="19" t="s">
        <v>61</v>
      </c>
      <c r="K155" s="19" t="s">
        <v>61</v>
      </c>
      <c r="L155" s="2">
        <v>1</v>
      </c>
      <c r="M155" s="2">
        <v>1</v>
      </c>
      <c r="N155" s="2">
        <v>2</v>
      </c>
      <c r="O155" s="19">
        <v>1</v>
      </c>
      <c r="P155" s="19" t="s">
        <v>61</v>
      </c>
      <c r="Q155" s="19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  <c r="W155" s="2">
        <v>1</v>
      </c>
      <c r="X155" s="2">
        <v>1</v>
      </c>
      <c r="Y155" s="2">
        <v>1</v>
      </c>
      <c r="Z155" s="19" t="s">
        <v>61</v>
      </c>
      <c r="AA155" s="19" t="s">
        <v>61</v>
      </c>
      <c r="AB155" s="22" t="s">
        <v>61</v>
      </c>
      <c r="AC155" s="19" t="s">
        <v>61</v>
      </c>
      <c r="AD155" s="19" t="s">
        <v>61</v>
      </c>
      <c r="AE155" s="19" t="s">
        <v>61</v>
      </c>
      <c r="AF155" s="19" t="s">
        <v>61</v>
      </c>
      <c r="AG155" s="2" t="s">
        <v>61</v>
      </c>
      <c r="AH155">
        <v>3</v>
      </c>
      <c r="AI155">
        <v>2</v>
      </c>
      <c r="AJ155">
        <v>1</v>
      </c>
      <c r="AK155" s="22" t="s">
        <v>61</v>
      </c>
      <c r="AL155" s="22" t="s">
        <v>61</v>
      </c>
      <c r="AM155" s="22">
        <v>1</v>
      </c>
      <c r="AN155" s="22" t="s">
        <v>61</v>
      </c>
      <c r="AO155" s="22">
        <v>1</v>
      </c>
      <c r="AP155" s="22" t="s">
        <v>61</v>
      </c>
      <c r="AQ155">
        <v>3</v>
      </c>
      <c r="AR155">
        <v>2</v>
      </c>
      <c r="AS155" s="22">
        <v>1</v>
      </c>
      <c r="AT155" s="22">
        <v>1</v>
      </c>
      <c r="AU155" s="22">
        <v>1</v>
      </c>
      <c r="AV155" s="22">
        <v>1</v>
      </c>
      <c r="AW155" s="22">
        <v>1</v>
      </c>
      <c r="AX155" s="22" t="s">
        <v>61</v>
      </c>
      <c r="AY155" s="22">
        <v>1</v>
      </c>
      <c r="AZ155" s="22" t="s">
        <v>61</v>
      </c>
      <c r="BA155">
        <v>4</v>
      </c>
      <c r="BB155">
        <v>1</v>
      </c>
      <c r="BC155">
        <v>7890</v>
      </c>
      <c r="BD155">
        <v>0</v>
      </c>
      <c r="BE155" t="s">
        <v>61</v>
      </c>
    </row>
    <row r="156" spans="1:57" x14ac:dyDescent="0.25">
      <c r="A156" s="1">
        <v>43488</v>
      </c>
      <c r="B156">
        <v>155</v>
      </c>
      <c r="C156" s="2" t="s">
        <v>4</v>
      </c>
      <c r="D156" s="2">
        <v>3194132367</v>
      </c>
      <c r="E156" s="2">
        <v>1</v>
      </c>
      <c r="F156" s="2">
        <v>2</v>
      </c>
      <c r="G156" s="19" t="s">
        <v>61</v>
      </c>
      <c r="H156" s="19" t="s">
        <v>61</v>
      </c>
      <c r="I156" s="19">
        <v>1</v>
      </c>
      <c r="J156" s="19" t="s">
        <v>61</v>
      </c>
      <c r="K156" s="19" t="s">
        <v>61</v>
      </c>
      <c r="L156" s="2">
        <v>3</v>
      </c>
      <c r="M156" s="2">
        <v>2</v>
      </c>
      <c r="N156" s="2">
        <v>2</v>
      </c>
      <c r="O156" s="19">
        <v>1</v>
      </c>
      <c r="P156" s="19" t="s">
        <v>61</v>
      </c>
      <c r="Q156" s="19" t="s">
        <v>61</v>
      </c>
      <c r="R156" s="2">
        <v>1</v>
      </c>
      <c r="S156" s="2">
        <v>1</v>
      </c>
      <c r="T156" s="2">
        <v>1</v>
      </c>
      <c r="U156" s="2">
        <v>1</v>
      </c>
      <c r="V156" s="2" t="s">
        <v>61</v>
      </c>
      <c r="W156" s="2">
        <v>1</v>
      </c>
      <c r="X156" s="2">
        <v>1</v>
      </c>
      <c r="Y156" s="2">
        <v>1</v>
      </c>
      <c r="Z156" s="19" t="s">
        <v>61</v>
      </c>
      <c r="AA156" s="19" t="s">
        <v>61</v>
      </c>
      <c r="AB156" s="22" t="s">
        <v>61</v>
      </c>
      <c r="AC156" s="19" t="s">
        <v>61</v>
      </c>
      <c r="AD156" s="19" t="s">
        <v>61</v>
      </c>
      <c r="AE156" s="19" t="s">
        <v>61</v>
      </c>
      <c r="AF156" s="19" t="s">
        <v>61</v>
      </c>
      <c r="AG156">
        <v>20</v>
      </c>
      <c r="AH156">
        <v>3</v>
      </c>
      <c r="AI156">
        <v>1</v>
      </c>
      <c r="AJ156">
        <v>1</v>
      </c>
      <c r="AK156" s="22" t="s">
        <v>61</v>
      </c>
      <c r="AL156" s="22">
        <v>1</v>
      </c>
      <c r="AM156" s="22">
        <v>1</v>
      </c>
      <c r="AN156" s="22">
        <v>1</v>
      </c>
      <c r="AO156" s="22" t="s">
        <v>61</v>
      </c>
      <c r="AP156" s="22" t="s">
        <v>61</v>
      </c>
      <c r="AQ156">
        <v>3</v>
      </c>
      <c r="AR156">
        <v>1</v>
      </c>
      <c r="AS156" s="22">
        <v>1</v>
      </c>
      <c r="AT156" s="22">
        <v>1</v>
      </c>
      <c r="AU156" s="22" t="s">
        <v>61</v>
      </c>
      <c r="AV156" s="22" t="s">
        <v>61</v>
      </c>
      <c r="AW156" s="22">
        <v>1</v>
      </c>
      <c r="AX156" s="22" t="s">
        <v>61</v>
      </c>
      <c r="AY156" s="22" t="s">
        <v>61</v>
      </c>
      <c r="AZ156" s="22" t="s">
        <v>61</v>
      </c>
      <c r="BA156">
        <v>4</v>
      </c>
      <c r="BB156">
        <v>1</v>
      </c>
      <c r="BC156">
        <v>7600</v>
      </c>
      <c r="BD156">
        <v>1</v>
      </c>
      <c r="BE156" t="s">
        <v>61</v>
      </c>
    </row>
    <row r="157" spans="1:57" x14ac:dyDescent="0.25">
      <c r="A157" s="1">
        <v>43488</v>
      </c>
      <c r="B157">
        <v>156</v>
      </c>
      <c r="C157" s="2" t="s">
        <v>4</v>
      </c>
      <c r="D157" s="2">
        <v>3194132367</v>
      </c>
      <c r="E157" s="2">
        <v>1</v>
      </c>
      <c r="F157" s="2">
        <v>4</v>
      </c>
      <c r="G157" s="19" t="s">
        <v>61</v>
      </c>
      <c r="H157" s="19">
        <v>1</v>
      </c>
      <c r="I157" s="19" t="s">
        <v>61</v>
      </c>
      <c r="J157" s="19" t="s">
        <v>61</v>
      </c>
      <c r="K157" s="19">
        <v>1</v>
      </c>
      <c r="L157" s="2">
        <v>3</v>
      </c>
      <c r="M157" s="2">
        <v>1</v>
      </c>
      <c r="N157" s="2">
        <v>1</v>
      </c>
      <c r="O157" s="19">
        <v>1</v>
      </c>
      <c r="P157" s="19" t="s">
        <v>61</v>
      </c>
      <c r="Q157" s="19" t="s">
        <v>61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19" t="s">
        <v>61</v>
      </c>
      <c r="AA157" s="19" t="s">
        <v>61</v>
      </c>
      <c r="AB157" s="22" t="s">
        <v>61</v>
      </c>
      <c r="AC157" s="19" t="s">
        <v>61</v>
      </c>
      <c r="AD157" s="19" t="s">
        <v>61</v>
      </c>
      <c r="AE157" s="19" t="s">
        <v>61</v>
      </c>
      <c r="AF157" s="19" t="s">
        <v>61</v>
      </c>
      <c r="AG157">
        <v>14</v>
      </c>
      <c r="AH157">
        <v>3</v>
      </c>
      <c r="AI157">
        <v>2</v>
      </c>
      <c r="AJ157">
        <v>1</v>
      </c>
      <c r="AK157" s="22" t="s">
        <v>61</v>
      </c>
      <c r="AL157" s="22">
        <v>1</v>
      </c>
      <c r="AM157" s="22">
        <v>1</v>
      </c>
      <c r="AN157" s="22" t="s">
        <v>61</v>
      </c>
      <c r="AO157" s="22" t="s">
        <v>61</v>
      </c>
      <c r="AP157" s="22" t="s">
        <v>61</v>
      </c>
      <c r="AQ157">
        <v>2</v>
      </c>
      <c r="AR157">
        <v>3</v>
      </c>
      <c r="AS157" s="22" t="s">
        <v>61</v>
      </c>
      <c r="AT157" s="22">
        <v>1</v>
      </c>
      <c r="AU157" s="22" t="s">
        <v>61</v>
      </c>
      <c r="AV157" s="22" t="s">
        <v>61</v>
      </c>
      <c r="AW157" s="22" t="s">
        <v>61</v>
      </c>
      <c r="AX157" s="22" t="s">
        <v>61</v>
      </c>
      <c r="AY157" s="22" t="s">
        <v>61</v>
      </c>
      <c r="AZ157" s="22">
        <v>1</v>
      </c>
      <c r="BA157">
        <v>4</v>
      </c>
      <c r="BB157">
        <v>1</v>
      </c>
      <c r="BC157" t="s">
        <v>61</v>
      </c>
      <c r="BD157">
        <v>0</v>
      </c>
      <c r="BE157" t="s">
        <v>61</v>
      </c>
    </row>
    <row r="158" spans="1:57" x14ac:dyDescent="0.25">
      <c r="A158" s="1">
        <v>43488</v>
      </c>
      <c r="B158">
        <v>157</v>
      </c>
      <c r="C158" s="2" t="s">
        <v>4</v>
      </c>
      <c r="D158" s="2">
        <v>3194132367</v>
      </c>
      <c r="E158" s="2">
        <v>1</v>
      </c>
      <c r="F158" s="2">
        <v>4</v>
      </c>
      <c r="G158" s="19" t="s">
        <v>61</v>
      </c>
      <c r="H158" s="19" t="s">
        <v>61</v>
      </c>
      <c r="I158" s="19" t="s">
        <v>61</v>
      </c>
      <c r="J158" s="19">
        <v>1</v>
      </c>
      <c r="K158" s="19" t="s">
        <v>61</v>
      </c>
      <c r="L158" s="2">
        <v>2</v>
      </c>
      <c r="M158" s="2">
        <v>1</v>
      </c>
      <c r="N158" s="2">
        <v>2</v>
      </c>
      <c r="O158" s="19">
        <v>1</v>
      </c>
      <c r="P158" s="19" t="s">
        <v>61</v>
      </c>
      <c r="Q158" s="19" t="s">
        <v>61</v>
      </c>
      <c r="R158" s="2">
        <v>1</v>
      </c>
      <c r="S158" s="2">
        <v>1</v>
      </c>
      <c r="T158" s="2">
        <v>1</v>
      </c>
      <c r="U158" s="2">
        <v>1</v>
      </c>
      <c r="V158" s="2">
        <v>2</v>
      </c>
      <c r="W158" s="2">
        <v>1</v>
      </c>
      <c r="X158" s="2">
        <v>1</v>
      </c>
      <c r="Y158" s="2">
        <v>1</v>
      </c>
      <c r="Z158" s="19" t="s">
        <v>61</v>
      </c>
      <c r="AA158" s="19" t="s">
        <v>61</v>
      </c>
      <c r="AB158" s="22" t="s">
        <v>61</v>
      </c>
      <c r="AC158" s="19" t="s">
        <v>61</v>
      </c>
      <c r="AD158" s="19" t="s">
        <v>61</v>
      </c>
      <c r="AE158" s="19" t="s">
        <v>61</v>
      </c>
      <c r="AF158" s="19" t="s">
        <v>61</v>
      </c>
      <c r="AG158">
        <v>7.5</v>
      </c>
      <c r="AH158">
        <v>3</v>
      </c>
      <c r="AI158">
        <v>2</v>
      </c>
      <c r="AJ158">
        <v>2</v>
      </c>
      <c r="AK158" s="22" t="s">
        <v>61</v>
      </c>
      <c r="AL158" s="22" t="s">
        <v>61</v>
      </c>
      <c r="AM158" s="22">
        <v>1</v>
      </c>
      <c r="AN158" s="22" t="s">
        <v>61</v>
      </c>
      <c r="AO158" s="22" t="s">
        <v>61</v>
      </c>
      <c r="AP158" s="22">
        <v>1</v>
      </c>
      <c r="AQ158">
        <v>3</v>
      </c>
      <c r="AR158">
        <v>2</v>
      </c>
      <c r="AS158" s="22">
        <v>1</v>
      </c>
      <c r="AT158" s="22">
        <v>1</v>
      </c>
      <c r="AU158" s="22">
        <v>1</v>
      </c>
      <c r="AV158" s="22">
        <v>1</v>
      </c>
      <c r="AW158" s="22">
        <v>1</v>
      </c>
      <c r="AX158" s="22" t="s">
        <v>61</v>
      </c>
      <c r="AY158" s="22" t="s">
        <v>61</v>
      </c>
      <c r="AZ158" s="22" t="s">
        <v>61</v>
      </c>
      <c r="BA158">
        <v>4</v>
      </c>
      <c r="BB158">
        <v>1</v>
      </c>
      <c r="BC158">
        <v>7050</v>
      </c>
      <c r="BD158">
        <v>1</v>
      </c>
      <c r="BE158" t="s">
        <v>61</v>
      </c>
    </row>
    <row r="159" spans="1:57" x14ac:dyDescent="0.25">
      <c r="A159" s="1">
        <v>43488</v>
      </c>
      <c r="B159">
        <v>158</v>
      </c>
      <c r="C159" s="2" t="s">
        <v>4</v>
      </c>
      <c r="D159" s="2">
        <v>3194132367</v>
      </c>
      <c r="E159" s="2">
        <v>1</v>
      </c>
      <c r="F159" s="2">
        <v>1</v>
      </c>
      <c r="G159" s="19" t="s">
        <v>61</v>
      </c>
      <c r="H159" s="19" t="s">
        <v>61</v>
      </c>
      <c r="I159" s="19">
        <v>1</v>
      </c>
      <c r="J159" s="19">
        <v>1</v>
      </c>
      <c r="K159" s="19" t="s">
        <v>61</v>
      </c>
      <c r="L159" s="2">
        <v>4</v>
      </c>
      <c r="M159" s="2">
        <v>3</v>
      </c>
      <c r="N159" s="2">
        <v>3</v>
      </c>
      <c r="O159" s="19">
        <v>1</v>
      </c>
      <c r="P159" s="19" t="s">
        <v>61</v>
      </c>
      <c r="Q159" s="19" t="s">
        <v>61</v>
      </c>
      <c r="R159" s="2">
        <v>3</v>
      </c>
      <c r="S159" s="2">
        <v>1</v>
      </c>
      <c r="T159" s="2">
        <v>1</v>
      </c>
      <c r="U159" s="2">
        <v>3</v>
      </c>
      <c r="V159" s="2">
        <v>1</v>
      </c>
      <c r="W159" s="2">
        <v>1</v>
      </c>
      <c r="X159" s="2">
        <v>1</v>
      </c>
      <c r="Y159" s="2">
        <v>1</v>
      </c>
      <c r="Z159" s="19" t="s">
        <v>61</v>
      </c>
      <c r="AA159" s="19" t="s">
        <v>61</v>
      </c>
      <c r="AB159" s="19">
        <v>1</v>
      </c>
      <c r="AC159" s="19" t="s">
        <v>61</v>
      </c>
      <c r="AD159" s="22">
        <v>1</v>
      </c>
      <c r="AE159" s="19" t="s">
        <v>61</v>
      </c>
      <c r="AF159" s="19" t="s">
        <v>61</v>
      </c>
      <c r="AG159">
        <v>15</v>
      </c>
      <c r="AH159">
        <v>3</v>
      </c>
      <c r="AI159">
        <v>2</v>
      </c>
      <c r="AJ159">
        <v>1</v>
      </c>
      <c r="AK159" s="22" t="s">
        <v>61</v>
      </c>
      <c r="AL159" s="22">
        <v>1</v>
      </c>
      <c r="AM159" s="22" t="s">
        <v>61</v>
      </c>
      <c r="AN159" s="22">
        <v>1</v>
      </c>
      <c r="AO159" s="22" t="s">
        <v>61</v>
      </c>
      <c r="AP159" s="22">
        <v>1</v>
      </c>
      <c r="AQ159">
        <v>1</v>
      </c>
      <c r="AR159">
        <v>3</v>
      </c>
      <c r="AS159" s="22" t="s">
        <v>61</v>
      </c>
      <c r="AT159" s="22">
        <v>1</v>
      </c>
      <c r="AU159" s="22" t="s">
        <v>61</v>
      </c>
      <c r="AV159" s="22" t="s">
        <v>61</v>
      </c>
      <c r="AW159" s="22">
        <v>1</v>
      </c>
      <c r="AX159" s="22" t="s">
        <v>61</v>
      </c>
      <c r="AY159" s="22" t="s">
        <v>61</v>
      </c>
      <c r="AZ159" s="22" t="s">
        <v>61</v>
      </c>
      <c r="BA159">
        <v>4</v>
      </c>
      <c r="BB159">
        <v>1</v>
      </c>
      <c r="BC159">
        <v>5660</v>
      </c>
      <c r="BD159">
        <v>0</v>
      </c>
      <c r="BE159" t="s">
        <v>61</v>
      </c>
    </row>
    <row r="160" spans="1:57" x14ac:dyDescent="0.25">
      <c r="A160" s="1">
        <v>43488</v>
      </c>
      <c r="B160">
        <v>159</v>
      </c>
      <c r="C160" s="2" t="s">
        <v>4</v>
      </c>
      <c r="D160" s="2">
        <v>3194132367</v>
      </c>
      <c r="E160" s="2">
        <v>1</v>
      </c>
      <c r="F160" s="2">
        <v>3</v>
      </c>
      <c r="G160" s="19" t="s">
        <v>61</v>
      </c>
      <c r="H160" s="19" t="s">
        <v>61</v>
      </c>
      <c r="I160" s="19">
        <v>1</v>
      </c>
      <c r="J160" s="19" t="s">
        <v>61</v>
      </c>
      <c r="K160" s="19" t="s">
        <v>61</v>
      </c>
      <c r="L160" s="2">
        <v>6</v>
      </c>
      <c r="M160" s="2">
        <v>2</v>
      </c>
      <c r="N160" s="2">
        <v>3</v>
      </c>
      <c r="O160" s="19">
        <v>1</v>
      </c>
      <c r="P160" s="19" t="s">
        <v>61</v>
      </c>
      <c r="Q160" s="19" t="s">
        <v>61</v>
      </c>
      <c r="R160" s="2">
        <v>3</v>
      </c>
      <c r="S160" s="2">
        <v>1</v>
      </c>
      <c r="T160" s="2">
        <v>3</v>
      </c>
      <c r="U160" s="2">
        <v>3</v>
      </c>
      <c r="V160" s="2">
        <v>1</v>
      </c>
      <c r="W160" s="2">
        <v>1</v>
      </c>
      <c r="X160" s="2">
        <v>1</v>
      </c>
      <c r="Y160" s="2">
        <v>1</v>
      </c>
      <c r="Z160" s="19" t="s">
        <v>61</v>
      </c>
      <c r="AA160" s="19" t="s">
        <v>61</v>
      </c>
      <c r="AB160" s="22" t="s">
        <v>61</v>
      </c>
      <c r="AC160" s="19" t="s">
        <v>61</v>
      </c>
      <c r="AD160" s="19" t="s">
        <v>61</v>
      </c>
      <c r="AE160" s="19" t="s">
        <v>61</v>
      </c>
      <c r="AF160" s="19" t="s">
        <v>61</v>
      </c>
      <c r="AG160">
        <v>11</v>
      </c>
      <c r="AH160">
        <v>3</v>
      </c>
      <c r="AI160">
        <v>2</v>
      </c>
      <c r="AJ160">
        <v>1</v>
      </c>
      <c r="AK160" s="22">
        <v>1</v>
      </c>
      <c r="AL160" s="22" t="s">
        <v>61</v>
      </c>
      <c r="AM160" s="22">
        <v>1</v>
      </c>
      <c r="AN160" s="22" t="s">
        <v>61</v>
      </c>
      <c r="AO160" s="22" t="s">
        <v>61</v>
      </c>
      <c r="AP160" s="22">
        <v>1</v>
      </c>
      <c r="AQ160">
        <v>4</v>
      </c>
      <c r="AR160">
        <v>1</v>
      </c>
      <c r="AS160" s="22" t="s">
        <v>61</v>
      </c>
      <c r="AT160" s="22">
        <v>1</v>
      </c>
      <c r="AU160" s="22">
        <v>1</v>
      </c>
      <c r="AV160" s="22" t="s">
        <v>61</v>
      </c>
      <c r="AW160" s="22" t="s">
        <v>61</v>
      </c>
      <c r="AX160" s="22" t="s">
        <v>61</v>
      </c>
      <c r="AY160" s="22" t="s">
        <v>61</v>
      </c>
      <c r="AZ160" s="22" t="s">
        <v>61</v>
      </c>
      <c r="BA160">
        <v>4</v>
      </c>
      <c r="BB160" t="s">
        <v>61</v>
      </c>
      <c r="BC160" t="s">
        <v>61</v>
      </c>
      <c r="BD160">
        <v>0</v>
      </c>
      <c r="BE160" t="s">
        <v>61</v>
      </c>
    </row>
    <row r="161" spans="1:57" x14ac:dyDescent="0.25">
      <c r="A161" s="1">
        <v>43500</v>
      </c>
      <c r="B161">
        <v>160</v>
      </c>
      <c r="C161" s="2" t="s">
        <v>4</v>
      </c>
      <c r="D161" s="2">
        <v>5383008275</v>
      </c>
      <c r="E161" s="2">
        <v>1</v>
      </c>
      <c r="F161" s="2">
        <v>4</v>
      </c>
      <c r="G161" s="19" t="s">
        <v>61</v>
      </c>
      <c r="H161" s="19">
        <v>1</v>
      </c>
      <c r="I161" s="19" t="s">
        <v>61</v>
      </c>
      <c r="J161" s="19" t="s">
        <v>61</v>
      </c>
      <c r="K161" s="19" t="s">
        <v>61</v>
      </c>
      <c r="L161" s="2">
        <v>2</v>
      </c>
      <c r="M161" s="2">
        <v>1</v>
      </c>
      <c r="N161" s="2">
        <v>3</v>
      </c>
      <c r="O161" s="19">
        <v>1</v>
      </c>
      <c r="P161" s="19" t="s">
        <v>61</v>
      </c>
      <c r="Q161" s="19" t="s">
        <v>61</v>
      </c>
      <c r="R161" s="2">
        <v>1</v>
      </c>
      <c r="S161" s="2">
        <v>1</v>
      </c>
      <c r="T161" s="2">
        <v>3</v>
      </c>
      <c r="U161" s="2">
        <v>1</v>
      </c>
      <c r="V161" s="2">
        <v>2</v>
      </c>
      <c r="W161" s="2">
        <v>1</v>
      </c>
      <c r="X161" s="2">
        <v>1</v>
      </c>
      <c r="Y161" s="2">
        <v>2</v>
      </c>
      <c r="Z161" s="19" t="s">
        <v>61</v>
      </c>
      <c r="AA161" s="19" t="s">
        <v>61</v>
      </c>
      <c r="AB161" s="22" t="s">
        <v>61</v>
      </c>
      <c r="AC161" s="19" t="s">
        <v>61</v>
      </c>
      <c r="AD161" s="19" t="s">
        <v>61</v>
      </c>
      <c r="AE161" s="19" t="s">
        <v>61</v>
      </c>
      <c r="AF161" s="19" t="s">
        <v>61</v>
      </c>
      <c r="AG161">
        <v>4</v>
      </c>
      <c r="AH161">
        <v>3</v>
      </c>
      <c r="AI161">
        <v>2</v>
      </c>
      <c r="AJ161">
        <v>1</v>
      </c>
      <c r="AK161" s="22" t="s">
        <v>61</v>
      </c>
      <c r="AL161" s="22" t="s">
        <v>61</v>
      </c>
      <c r="AM161" s="22">
        <v>1</v>
      </c>
      <c r="AN161" s="22" t="s">
        <v>61</v>
      </c>
      <c r="AO161" s="22" t="s">
        <v>61</v>
      </c>
      <c r="AP161" s="22">
        <v>1</v>
      </c>
      <c r="AQ161">
        <v>2</v>
      </c>
      <c r="AR161">
        <v>2</v>
      </c>
      <c r="AS161" s="22" t="s">
        <v>61</v>
      </c>
      <c r="AT161" s="22">
        <v>1</v>
      </c>
      <c r="AU161" s="22">
        <v>1</v>
      </c>
      <c r="AV161" s="22" t="s">
        <v>61</v>
      </c>
      <c r="AW161" s="22" t="s">
        <v>61</v>
      </c>
      <c r="AX161" s="22">
        <v>1</v>
      </c>
      <c r="AY161" s="22" t="s">
        <v>61</v>
      </c>
      <c r="AZ161" s="22" t="s">
        <v>61</v>
      </c>
      <c r="BA161">
        <v>4</v>
      </c>
      <c r="BB161">
        <v>1</v>
      </c>
      <c r="BC161">
        <v>7623</v>
      </c>
      <c r="BD161">
        <v>0</v>
      </c>
      <c r="BE161" t="s">
        <v>61</v>
      </c>
    </row>
    <row r="162" spans="1:57" x14ac:dyDescent="0.25">
      <c r="A162" s="1">
        <v>43500</v>
      </c>
      <c r="B162">
        <v>161</v>
      </c>
      <c r="C162" s="2" t="s">
        <v>4</v>
      </c>
      <c r="D162" s="2">
        <v>5383008275</v>
      </c>
      <c r="E162" s="2">
        <v>1</v>
      </c>
      <c r="F162" s="2">
        <v>2</v>
      </c>
      <c r="G162" s="19" t="s">
        <v>61</v>
      </c>
      <c r="H162" s="19" t="s">
        <v>61</v>
      </c>
      <c r="I162" s="19" t="s">
        <v>61</v>
      </c>
      <c r="J162" s="19">
        <v>1</v>
      </c>
      <c r="K162" s="19" t="s">
        <v>61</v>
      </c>
      <c r="L162" s="2">
        <v>2</v>
      </c>
      <c r="M162" s="2">
        <v>3</v>
      </c>
      <c r="N162" s="2">
        <v>3</v>
      </c>
      <c r="O162" s="19">
        <v>1</v>
      </c>
      <c r="P162" s="19" t="s">
        <v>61</v>
      </c>
      <c r="Q162" s="19" t="s">
        <v>61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19" t="s">
        <v>61</v>
      </c>
      <c r="AA162" s="19" t="s">
        <v>61</v>
      </c>
      <c r="AB162" s="22" t="s">
        <v>61</v>
      </c>
      <c r="AC162" s="19" t="s">
        <v>61</v>
      </c>
      <c r="AD162" s="19" t="s">
        <v>61</v>
      </c>
      <c r="AE162" s="19" t="s">
        <v>61</v>
      </c>
      <c r="AF162" s="19" t="s">
        <v>61</v>
      </c>
      <c r="AG162">
        <v>15</v>
      </c>
      <c r="AH162">
        <v>3</v>
      </c>
      <c r="AI162">
        <v>3</v>
      </c>
      <c r="AJ162">
        <v>1</v>
      </c>
      <c r="AK162" s="22" t="s">
        <v>61</v>
      </c>
      <c r="AL162" s="22">
        <v>1</v>
      </c>
      <c r="AM162" s="22">
        <v>1</v>
      </c>
      <c r="AN162" s="22" t="s">
        <v>61</v>
      </c>
      <c r="AO162" s="22" t="s">
        <v>61</v>
      </c>
      <c r="AP162" s="22">
        <v>1</v>
      </c>
      <c r="AQ162">
        <v>2</v>
      </c>
      <c r="AR162">
        <v>3</v>
      </c>
      <c r="AS162" s="22">
        <v>1</v>
      </c>
      <c r="AT162" s="22">
        <v>1</v>
      </c>
      <c r="AU162" s="22">
        <v>1</v>
      </c>
      <c r="AV162" s="22">
        <v>1</v>
      </c>
      <c r="AW162" s="22">
        <v>1</v>
      </c>
      <c r="AX162" s="22">
        <v>1</v>
      </c>
      <c r="AY162" s="22" t="s">
        <v>61</v>
      </c>
      <c r="AZ162" s="22" t="s">
        <v>61</v>
      </c>
      <c r="BA162">
        <v>4</v>
      </c>
      <c r="BB162">
        <v>1</v>
      </c>
      <c r="BC162">
        <v>4910</v>
      </c>
      <c r="BD162">
        <v>0</v>
      </c>
      <c r="BE162" t="s">
        <v>61</v>
      </c>
    </row>
    <row r="163" spans="1:57" x14ac:dyDescent="0.25">
      <c r="A163" s="1">
        <v>43500</v>
      </c>
      <c r="B163">
        <v>162</v>
      </c>
      <c r="C163" s="2" t="s">
        <v>63</v>
      </c>
      <c r="D163" s="2">
        <v>5383008275</v>
      </c>
      <c r="E163" s="2">
        <v>1</v>
      </c>
      <c r="F163" s="2">
        <v>1</v>
      </c>
      <c r="G163" s="19" t="s">
        <v>61</v>
      </c>
      <c r="H163" s="19" t="s">
        <v>61</v>
      </c>
      <c r="I163" s="19">
        <v>1</v>
      </c>
      <c r="J163" s="19" t="s">
        <v>61</v>
      </c>
      <c r="K163" s="19" t="s">
        <v>61</v>
      </c>
      <c r="L163" s="2">
        <v>3</v>
      </c>
      <c r="M163" s="2">
        <v>3</v>
      </c>
      <c r="N163" s="2">
        <v>1</v>
      </c>
      <c r="O163" s="19">
        <v>1</v>
      </c>
      <c r="P163" s="19" t="s">
        <v>61</v>
      </c>
      <c r="Q163" s="19" t="s">
        <v>61</v>
      </c>
      <c r="R163" s="2">
        <v>1</v>
      </c>
      <c r="S163" s="2">
        <v>1</v>
      </c>
      <c r="T163" s="2">
        <v>1</v>
      </c>
      <c r="U163" s="2" t="s">
        <v>61</v>
      </c>
      <c r="V163" s="2">
        <v>1</v>
      </c>
      <c r="W163" s="2">
        <v>1</v>
      </c>
      <c r="X163" s="2">
        <v>1</v>
      </c>
      <c r="Y163" s="2">
        <v>2</v>
      </c>
      <c r="Z163" s="19">
        <v>1</v>
      </c>
      <c r="AA163" s="19" t="s">
        <v>61</v>
      </c>
      <c r="AB163" s="22" t="s">
        <v>61</v>
      </c>
      <c r="AC163" s="19" t="s">
        <v>61</v>
      </c>
      <c r="AD163" s="19" t="s">
        <v>61</v>
      </c>
      <c r="AE163" s="19" t="s">
        <v>61</v>
      </c>
      <c r="AF163" s="19" t="s">
        <v>61</v>
      </c>
      <c r="AG163">
        <v>25</v>
      </c>
      <c r="AH163">
        <v>3</v>
      </c>
      <c r="AI163">
        <v>2</v>
      </c>
      <c r="AJ163">
        <v>1</v>
      </c>
      <c r="AK163" s="22" t="s">
        <v>61</v>
      </c>
      <c r="AL163" s="22">
        <v>1</v>
      </c>
      <c r="AM163" s="22" t="s">
        <v>61</v>
      </c>
      <c r="AN163" s="22" t="s">
        <v>61</v>
      </c>
      <c r="AO163" s="22" t="s">
        <v>61</v>
      </c>
      <c r="AP163" s="22" t="s">
        <v>61</v>
      </c>
      <c r="AQ163">
        <v>2</v>
      </c>
      <c r="AR163">
        <v>4</v>
      </c>
      <c r="AS163" s="22">
        <v>1</v>
      </c>
      <c r="AT163" s="22">
        <v>1</v>
      </c>
      <c r="AU163" s="22">
        <v>1</v>
      </c>
      <c r="AV163" s="22" t="s">
        <v>61</v>
      </c>
      <c r="AW163" s="22" t="s">
        <v>61</v>
      </c>
      <c r="AX163" s="22" t="s">
        <v>61</v>
      </c>
      <c r="AY163" s="22" t="s">
        <v>61</v>
      </c>
      <c r="AZ163" s="22" t="s">
        <v>61</v>
      </c>
      <c r="BA163">
        <v>4</v>
      </c>
      <c r="BB163">
        <v>1</v>
      </c>
      <c r="BC163" t="s">
        <v>61</v>
      </c>
      <c r="BD163">
        <v>0</v>
      </c>
      <c r="BE163" t="s">
        <v>61</v>
      </c>
    </row>
    <row r="164" spans="1:57" x14ac:dyDescent="0.25">
      <c r="A164" s="1">
        <v>43500</v>
      </c>
      <c r="B164">
        <v>163</v>
      </c>
      <c r="C164" s="2" t="s">
        <v>63</v>
      </c>
      <c r="D164" s="2">
        <v>5383008275</v>
      </c>
      <c r="E164" s="2">
        <v>1</v>
      </c>
      <c r="F164" s="2">
        <v>1</v>
      </c>
      <c r="G164" s="19" t="s">
        <v>61</v>
      </c>
      <c r="H164" s="19">
        <v>1</v>
      </c>
      <c r="I164" s="19" t="s">
        <v>61</v>
      </c>
      <c r="J164" s="19" t="s">
        <v>61</v>
      </c>
      <c r="K164" s="19" t="s">
        <v>61</v>
      </c>
      <c r="L164" s="2">
        <v>4</v>
      </c>
      <c r="M164" s="2">
        <v>4</v>
      </c>
      <c r="N164" s="2">
        <v>3</v>
      </c>
      <c r="O164" s="19">
        <v>1</v>
      </c>
      <c r="P164" s="19" t="s">
        <v>61</v>
      </c>
      <c r="Q164" s="19" t="s">
        <v>61</v>
      </c>
      <c r="R164" s="2">
        <v>1</v>
      </c>
      <c r="S164" s="2">
        <v>1</v>
      </c>
      <c r="T164" s="2">
        <v>1</v>
      </c>
      <c r="U164" s="2" t="s">
        <v>61</v>
      </c>
      <c r="V164" s="2">
        <v>1</v>
      </c>
      <c r="W164" t="s">
        <v>61</v>
      </c>
      <c r="X164" s="2">
        <v>1</v>
      </c>
      <c r="Y164" s="2">
        <v>1</v>
      </c>
      <c r="Z164" s="19" t="s">
        <v>61</v>
      </c>
      <c r="AA164" s="19" t="s">
        <v>61</v>
      </c>
      <c r="AB164" s="19" t="s">
        <v>61</v>
      </c>
      <c r="AC164" s="19" t="s">
        <v>61</v>
      </c>
      <c r="AD164" s="22">
        <v>1</v>
      </c>
      <c r="AE164" s="19" t="s">
        <v>61</v>
      </c>
      <c r="AF164" s="19" t="s">
        <v>61</v>
      </c>
      <c r="AG164">
        <v>40</v>
      </c>
      <c r="AH164">
        <v>3</v>
      </c>
      <c r="AI164">
        <v>1</v>
      </c>
      <c r="AJ164">
        <v>1</v>
      </c>
      <c r="AK164" s="22" t="s">
        <v>61</v>
      </c>
      <c r="AL164" s="22">
        <v>1</v>
      </c>
      <c r="AM164" s="22">
        <v>1</v>
      </c>
      <c r="AN164" s="22" t="s">
        <v>61</v>
      </c>
      <c r="AO164" s="22" t="s">
        <v>61</v>
      </c>
      <c r="AP164" s="22" t="s">
        <v>61</v>
      </c>
      <c r="AQ164">
        <v>3</v>
      </c>
      <c r="AR164">
        <v>3</v>
      </c>
      <c r="AS164" s="22">
        <v>1</v>
      </c>
      <c r="AT164" s="22">
        <v>1</v>
      </c>
      <c r="AU164" s="22">
        <v>1</v>
      </c>
      <c r="AV164" s="22">
        <v>1</v>
      </c>
      <c r="AW164" s="22" t="s">
        <v>61</v>
      </c>
      <c r="AX164" s="22" t="s">
        <v>61</v>
      </c>
      <c r="AY164" s="22" t="s">
        <v>61</v>
      </c>
      <c r="AZ164" s="22" t="s">
        <v>61</v>
      </c>
      <c r="BA164">
        <v>4</v>
      </c>
      <c r="BB164">
        <v>1</v>
      </c>
      <c r="BC164" t="s">
        <v>61</v>
      </c>
      <c r="BD164">
        <v>0</v>
      </c>
      <c r="BE164" t="s">
        <v>61</v>
      </c>
    </row>
    <row r="165" spans="1:57" x14ac:dyDescent="0.25">
      <c r="A165" s="1">
        <v>43500</v>
      </c>
      <c r="B165">
        <v>164</v>
      </c>
      <c r="C165" s="2" t="s">
        <v>4</v>
      </c>
      <c r="D165" s="2">
        <v>5383008275</v>
      </c>
      <c r="E165" s="2">
        <v>1</v>
      </c>
      <c r="F165" s="2">
        <v>1</v>
      </c>
      <c r="G165" s="19" t="s">
        <v>61</v>
      </c>
      <c r="H165" s="19" t="s">
        <v>61</v>
      </c>
      <c r="I165" s="19" t="s">
        <v>61</v>
      </c>
      <c r="J165" s="19">
        <v>1</v>
      </c>
      <c r="K165" s="19" t="s">
        <v>61</v>
      </c>
      <c r="L165" s="2">
        <v>1</v>
      </c>
      <c r="M165" s="2">
        <v>1</v>
      </c>
      <c r="N165" s="2">
        <v>2</v>
      </c>
      <c r="O165" s="19">
        <v>1</v>
      </c>
      <c r="P165" s="19" t="s">
        <v>61</v>
      </c>
      <c r="Q165" s="19" t="s">
        <v>61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19">
        <v>1</v>
      </c>
      <c r="AA165" s="19" t="s">
        <v>61</v>
      </c>
      <c r="AB165" s="22" t="s">
        <v>61</v>
      </c>
      <c r="AC165" s="19" t="s">
        <v>61</v>
      </c>
      <c r="AD165" s="19" t="s">
        <v>61</v>
      </c>
      <c r="AE165" s="19" t="s">
        <v>61</v>
      </c>
      <c r="AF165" s="19" t="s">
        <v>61</v>
      </c>
      <c r="AG165">
        <v>28</v>
      </c>
      <c r="AH165">
        <v>3</v>
      </c>
      <c r="AI165">
        <v>2</v>
      </c>
      <c r="AJ165">
        <v>2</v>
      </c>
      <c r="AK165" s="22" t="s">
        <v>61</v>
      </c>
      <c r="AL165" s="22">
        <v>1</v>
      </c>
      <c r="AM165" s="22">
        <v>1</v>
      </c>
      <c r="AN165" s="22" t="s">
        <v>61</v>
      </c>
      <c r="AO165" s="22" t="s">
        <v>61</v>
      </c>
      <c r="AP165" s="22" t="s">
        <v>61</v>
      </c>
      <c r="AQ165">
        <v>3</v>
      </c>
      <c r="AR165">
        <v>4</v>
      </c>
      <c r="AS165" s="22">
        <v>1</v>
      </c>
      <c r="AT165" s="22">
        <v>1</v>
      </c>
      <c r="AU165" s="22">
        <v>1</v>
      </c>
      <c r="AV165" s="22">
        <v>1</v>
      </c>
      <c r="AW165" s="22">
        <v>1</v>
      </c>
      <c r="AX165" s="22" t="s">
        <v>61</v>
      </c>
      <c r="AY165" s="22" t="s">
        <v>61</v>
      </c>
      <c r="AZ165" s="22" t="s">
        <v>61</v>
      </c>
      <c r="BA165">
        <v>4</v>
      </c>
      <c r="BB165">
        <v>1</v>
      </c>
      <c r="BC165">
        <v>4837</v>
      </c>
      <c r="BD165">
        <v>1</v>
      </c>
      <c r="BE165" t="s">
        <v>61</v>
      </c>
    </row>
    <row r="166" spans="1:57" x14ac:dyDescent="0.25">
      <c r="A166" s="1">
        <v>43500</v>
      </c>
      <c r="B166">
        <v>165</v>
      </c>
      <c r="C166" s="2" t="s">
        <v>63</v>
      </c>
      <c r="D166" s="2">
        <v>5383008275</v>
      </c>
      <c r="E166" s="2">
        <v>1</v>
      </c>
      <c r="F166" s="2">
        <v>1</v>
      </c>
      <c r="G166" s="19" t="s">
        <v>61</v>
      </c>
      <c r="H166" s="19">
        <v>1</v>
      </c>
      <c r="I166" s="19" t="s">
        <v>61</v>
      </c>
      <c r="J166" s="19" t="s">
        <v>61</v>
      </c>
      <c r="K166" s="19" t="s">
        <v>61</v>
      </c>
      <c r="L166" s="2">
        <v>2</v>
      </c>
      <c r="M166" s="2">
        <v>2</v>
      </c>
      <c r="N166" s="2">
        <v>3</v>
      </c>
      <c r="O166" s="19" t="s">
        <v>61</v>
      </c>
      <c r="P166" s="19" t="s">
        <v>61</v>
      </c>
      <c r="Q166" s="19">
        <v>1</v>
      </c>
      <c r="R166" s="2">
        <v>2</v>
      </c>
      <c r="S166" s="2">
        <v>2</v>
      </c>
      <c r="T166" s="2">
        <v>1</v>
      </c>
      <c r="U166" s="2" t="s">
        <v>61</v>
      </c>
      <c r="V166" s="2">
        <v>1</v>
      </c>
      <c r="W166" s="2">
        <v>1</v>
      </c>
      <c r="X166" s="2">
        <v>2</v>
      </c>
      <c r="Y166" s="2">
        <v>1</v>
      </c>
      <c r="Z166" s="19" t="s">
        <v>61</v>
      </c>
      <c r="AA166" s="19" t="s">
        <v>61</v>
      </c>
      <c r="AB166" s="19">
        <v>1</v>
      </c>
      <c r="AC166" s="19">
        <v>1</v>
      </c>
      <c r="AD166" s="19">
        <v>1</v>
      </c>
      <c r="AE166" s="19">
        <v>1</v>
      </c>
      <c r="AF166" s="19">
        <v>1</v>
      </c>
      <c r="AG166" t="s">
        <v>61</v>
      </c>
      <c r="AH166" t="s">
        <v>61</v>
      </c>
      <c r="AI166" t="s">
        <v>61</v>
      </c>
      <c r="AJ166" t="s">
        <v>61</v>
      </c>
      <c r="AK166" s="22" t="s">
        <v>61</v>
      </c>
      <c r="AL166" s="22" t="s">
        <v>61</v>
      </c>
      <c r="AM166" s="22" t="s">
        <v>61</v>
      </c>
      <c r="AN166" s="22" t="s">
        <v>61</v>
      </c>
      <c r="AO166" s="22" t="s">
        <v>61</v>
      </c>
      <c r="AP166" s="22" t="s">
        <v>61</v>
      </c>
      <c r="AQ166" t="s">
        <v>61</v>
      </c>
      <c r="AR166">
        <v>3</v>
      </c>
      <c r="AS166" s="22" t="s">
        <v>61</v>
      </c>
      <c r="AT166" s="22" t="s">
        <v>61</v>
      </c>
      <c r="AU166" s="22" t="s">
        <v>61</v>
      </c>
      <c r="AV166" s="22" t="s">
        <v>61</v>
      </c>
      <c r="AW166" s="22" t="s">
        <v>61</v>
      </c>
      <c r="AX166" s="22" t="s">
        <v>61</v>
      </c>
      <c r="AY166" s="22" t="s">
        <v>61</v>
      </c>
      <c r="AZ166" s="22" t="s">
        <v>61</v>
      </c>
      <c r="BA166" t="s">
        <v>61</v>
      </c>
      <c r="BB166">
        <v>1</v>
      </c>
      <c r="BC166">
        <v>4041</v>
      </c>
      <c r="BD166">
        <v>1</v>
      </c>
      <c r="BE166" t="s">
        <v>61</v>
      </c>
    </row>
    <row r="167" spans="1:57" x14ac:dyDescent="0.25">
      <c r="A167" s="1">
        <v>43500</v>
      </c>
      <c r="B167">
        <v>166</v>
      </c>
      <c r="C167" s="2" t="s">
        <v>63</v>
      </c>
      <c r="D167" s="2">
        <v>5383008275</v>
      </c>
      <c r="E167" s="2">
        <v>1</v>
      </c>
      <c r="F167" s="2">
        <v>2</v>
      </c>
      <c r="G167" s="19" t="s">
        <v>61</v>
      </c>
      <c r="H167" s="19" t="s">
        <v>61</v>
      </c>
      <c r="I167" s="19">
        <v>1</v>
      </c>
      <c r="J167" s="19" t="s">
        <v>61</v>
      </c>
      <c r="K167" s="19" t="s">
        <v>61</v>
      </c>
      <c r="L167" s="2">
        <v>3</v>
      </c>
      <c r="M167" s="2">
        <v>2</v>
      </c>
      <c r="N167" s="2">
        <v>3</v>
      </c>
      <c r="O167" s="19">
        <v>1</v>
      </c>
      <c r="P167" s="19" t="s">
        <v>61</v>
      </c>
      <c r="Q167" s="19" t="s">
        <v>61</v>
      </c>
      <c r="R167" s="2">
        <v>1</v>
      </c>
      <c r="S167" s="2">
        <v>1</v>
      </c>
      <c r="T167" s="2">
        <v>1</v>
      </c>
      <c r="U167" s="2" t="s">
        <v>61</v>
      </c>
      <c r="V167" s="2">
        <v>1</v>
      </c>
      <c r="W167" s="2">
        <v>1</v>
      </c>
      <c r="X167" s="2">
        <v>1</v>
      </c>
      <c r="Y167" s="2">
        <v>1</v>
      </c>
      <c r="Z167" s="19" t="s">
        <v>61</v>
      </c>
      <c r="AA167" s="19" t="s">
        <v>61</v>
      </c>
      <c r="AB167" s="22" t="s">
        <v>61</v>
      </c>
      <c r="AC167" s="19" t="s">
        <v>61</v>
      </c>
      <c r="AD167" s="22">
        <v>1</v>
      </c>
      <c r="AE167" s="19" t="s">
        <v>61</v>
      </c>
      <c r="AF167" s="19" t="s">
        <v>61</v>
      </c>
      <c r="AG167">
        <v>45</v>
      </c>
      <c r="AH167">
        <v>3</v>
      </c>
      <c r="AI167">
        <v>2</v>
      </c>
      <c r="AJ167">
        <v>1</v>
      </c>
      <c r="AK167" s="22" t="s">
        <v>61</v>
      </c>
      <c r="AL167" s="22" t="s">
        <v>61</v>
      </c>
      <c r="AM167" s="22" t="s">
        <v>61</v>
      </c>
      <c r="AN167" s="22" t="s">
        <v>61</v>
      </c>
      <c r="AO167" s="22">
        <v>1</v>
      </c>
      <c r="AP167" s="22" t="s">
        <v>61</v>
      </c>
      <c r="AQ167" t="s">
        <v>61</v>
      </c>
      <c r="AR167">
        <v>2</v>
      </c>
      <c r="AS167" s="22">
        <v>1</v>
      </c>
      <c r="AT167" s="22">
        <v>1</v>
      </c>
      <c r="AU167" s="22">
        <v>1</v>
      </c>
      <c r="AV167" s="22">
        <v>1</v>
      </c>
      <c r="AW167" s="22" t="s">
        <v>61</v>
      </c>
      <c r="AX167" s="22" t="s">
        <v>61</v>
      </c>
      <c r="AY167" s="22" t="s">
        <v>61</v>
      </c>
      <c r="AZ167" s="22" t="s">
        <v>61</v>
      </c>
      <c r="BA167">
        <v>4</v>
      </c>
      <c r="BB167" t="s">
        <v>61</v>
      </c>
      <c r="BC167" t="s">
        <v>61</v>
      </c>
      <c r="BD167">
        <v>0</v>
      </c>
      <c r="BE167" t="s">
        <v>61</v>
      </c>
    </row>
    <row r="168" spans="1:57" x14ac:dyDescent="0.25">
      <c r="A168" s="1">
        <v>43500</v>
      </c>
      <c r="B168">
        <v>167</v>
      </c>
      <c r="C168" s="2" t="s">
        <v>63</v>
      </c>
      <c r="D168" s="2">
        <v>5383008275</v>
      </c>
      <c r="E168" s="2">
        <v>1</v>
      </c>
      <c r="F168" s="2">
        <v>1</v>
      </c>
      <c r="G168" s="19" t="s">
        <v>61</v>
      </c>
      <c r="H168" s="19" t="s">
        <v>61</v>
      </c>
      <c r="I168" s="19">
        <v>1</v>
      </c>
      <c r="J168" s="19" t="s">
        <v>61</v>
      </c>
      <c r="K168" s="19" t="s">
        <v>61</v>
      </c>
      <c r="L168" s="2">
        <v>3</v>
      </c>
      <c r="M168" s="2">
        <v>2</v>
      </c>
      <c r="N168" s="2">
        <v>2</v>
      </c>
      <c r="O168" s="19" t="s">
        <v>61</v>
      </c>
      <c r="P168" s="19" t="s">
        <v>61</v>
      </c>
      <c r="Q168" s="19">
        <v>1</v>
      </c>
      <c r="R168" s="2">
        <v>1</v>
      </c>
      <c r="S168" s="2">
        <v>1</v>
      </c>
      <c r="T168" s="2">
        <v>1</v>
      </c>
      <c r="U168" s="2" t="s">
        <v>61</v>
      </c>
      <c r="V168" s="2">
        <v>1</v>
      </c>
      <c r="W168" s="2">
        <v>1</v>
      </c>
      <c r="X168" s="2">
        <v>1</v>
      </c>
      <c r="Y168" s="2">
        <v>1</v>
      </c>
      <c r="Z168" s="19" t="s">
        <v>61</v>
      </c>
      <c r="AA168" s="19" t="s">
        <v>61</v>
      </c>
      <c r="AB168" s="19" t="s">
        <v>61</v>
      </c>
      <c r="AC168" s="19" t="s">
        <v>61</v>
      </c>
      <c r="AD168" s="19" t="s">
        <v>61</v>
      </c>
      <c r="AE168" s="19" t="s">
        <v>61</v>
      </c>
      <c r="AF168" s="19" t="s">
        <v>61</v>
      </c>
      <c r="AG168">
        <v>40</v>
      </c>
      <c r="AH168">
        <v>3</v>
      </c>
      <c r="AI168">
        <v>1</v>
      </c>
      <c r="AJ168">
        <v>1</v>
      </c>
      <c r="AK168" s="22" t="s">
        <v>61</v>
      </c>
      <c r="AL168" s="22" t="s">
        <v>61</v>
      </c>
      <c r="AM168" s="22">
        <v>1</v>
      </c>
      <c r="AN168" s="22" t="s">
        <v>61</v>
      </c>
      <c r="AO168" s="22" t="s">
        <v>61</v>
      </c>
      <c r="AP168" s="22" t="s">
        <v>61</v>
      </c>
      <c r="AQ168">
        <v>2</v>
      </c>
      <c r="AR168">
        <v>3</v>
      </c>
      <c r="AS168" s="22">
        <v>1</v>
      </c>
      <c r="AT168" s="22">
        <v>1</v>
      </c>
      <c r="AU168" s="22">
        <v>1</v>
      </c>
      <c r="AV168" s="22" t="s">
        <v>61</v>
      </c>
      <c r="AW168" s="22" t="s">
        <v>61</v>
      </c>
      <c r="AX168" s="22" t="s">
        <v>61</v>
      </c>
      <c r="AY168" s="22" t="s">
        <v>61</v>
      </c>
      <c r="AZ168" s="22" t="s">
        <v>61</v>
      </c>
      <c r="BA168">
        <v>4</v>
      </c>
      <c r="BB168" t="s">
        <v>61</v>
      </c>
      <c r="BC168" t="s">
        <v>61</v>
      </c>
      <c r="BD168">
        <v>0</v>
      </c>
      <c r="BE168" t="s">
        <v>61</v>
      </c>
    </row>
    <row r="169" spans="1:57" x14ac:dyDescent="0.25">
      <c r="A169" s="1">
        <v>43500</v>
      </c>
      <c r="B169">
        <v>168</v>
      </c>
      <c r="C169" s="2" t="s">
        <v>63</v>
      </c>
      <c r="D169" s="2">
        <v>5383008275</v>
      </c>
      <c r="E169" s="2">
        <v>1</v>
      </c>
      <c r="F169" s="2">
        <v>1</v>
      </c>
      <c r="G169" s="19" t="s">
        <v>61</v>
      </c>
      <c r="H169" s="19" t="s">
        <v>61</v>
      </c>
      <c r="I169" s="19" t="s">
        <v>61</v>
      </c>
      <c r="J169" s="19">
        <v>1</v>
      </c>
      <c r="K169" s="19" t="s">
        <v>61</v>
      </c>
      <c r="L169" s="2">
        <v>2</v>
      </c>
      <c r="M169" s="2">
        <v>2</v>
      </c>
      <c r="N169" s="2">
        <v>2</v>
      </c>
      <c r="O169" s="19" t="s">
        <v>61</v>
      </c>
      <c r="P169" s="19" t="s">
        <v>61</v>
      </c>
      <c r="Q169" s="19">
        <v>1</v>
      </c>
      <c r="R169" s="2">
        <v>3</v>
      </c>
      <c r="S169" s="2">
        <v>1</v>
      </c>
      <c r="T169" s="2">
        <v>1</v>
      </c>
      <c r="U169" s="2" t="s">
        <v>61</v>
      </c>
      <c r="V169" s="2">
        <v>2</v>
      </c>
      <c r="W169" s="2">
        <v>2</v>
      </c>
      <c r="X169" s="2">
        <v>1</v>
      </c>
      <c r="Y169" s="2">
        <v>1</v>
      </c>
      <c r="Z169" s="19">
        <v>1</v>
      </c>
      <c r="AA169" s="19" t="s">
        <v>61</v>
      </c>
      <c r="AB169" s="22" t="s">
        <v>61</v>
      </c>
      <c r="AC169" s="19" t="s">
        <v>61</v>
      </c>
      <c r="AD169" s="19" t="s">
        <v>61</v>
      </c>
      <c r="AE169" s="19" t="s">
        <v>61</v>
      </c>
      <c r="AF169" s="19" t="s">
        <v>61</v>
      </c>
      <c r="AG169">
        <v>8</v>
      </c>
      <c r="AH169">
        <v>3</v>
      </c>
      <c r="AI169">
        <v>1</v>
      </c>
      <c r="AJ169">
        <v>1</v>
      </c>
      <c r="AK169" s="22">
        <v>1</v>
      </c>
      <c r="AL169" s="22">
        <v>1</v>
      </c>
      <c r="AM169" s="22" t="s">
        <v>61</v>
      </c>
      <c r="AN169" s="22" t="s">
        <v>61</v>
      </c>
      <c r="AO169" s="22">
        <v>1</v>
      </c>
      <c r="AP169" s="22" t="s">
        <v>61</v>
      </c>
      <c r="AQ169">
        <v>2</v>
      </c>
      <c r="AR169">
        <v>3</v>
      </c>
      <c r="AS169" s="22">
        <v>1</v>
      </c>
      <c r="AT169" s="22">
        <v>1</v>
      </c>
      <c r="AU169" s="22" t="s">
        <v>61</v>
      </c>
      <c r="AV169" s="22" t="s">
        <v>61</v>
      </c>
      <c r="AW169" s="22" t="s">
        <v>61</v>
      </c>
      <c r="AX169" s="22" t="s">
        <v>61</v>
      </c>
      <c r="AY169" s="22" t="s">
        <v>61</v>
      </c>
      <c r="AZ169" s="22" t="s">
        <v>61</v>
      </c>
      <c r="BA169">
        <v>4</v>
      </c>
      <c r="BB169" t="s">
        <v>61</v>
      </c>
      <c r="BC169" t="s">
        <v>61</v>
      </c>
      <c r="BD169">
        <v>0</v>
      </c>
      <c r="BE169" t="s">
        <v>61</v>
      </c>
    </row>
    <row r="170" spans="1:57" x14ac:dyDescent="0.25">
      <c r="A170" s="1">
        <v>43500</v>
      </c>
      <c r="B170">
        <v>169</v>
      </c>
      <c r="C170" s="2" t="s">
        <v>4</v>
      </c>
      <c r="D170" s="2">
        <v>5383008275</v>
      </c>
      <c r="E170" s="2">
        <v>1</v>
      </c>
      <c r="F170" s="2">
        <v>4</v>
      </c>
      <c r="G170" s="19" t="s">
        <v>61</v>
      </c>
      <c r="H170" s="19" t="s">
        <v>61</v>
      </c>
      <c r="I170" s="19" t="s">
        <v>61</v>
      </c>
      <c r="J170" s="19">
        <v>1</v>
      </c>
      <c r="K170" s="19" t="s">
        <v>61</v>
      </c>
      <c r="L170" s="2">
        <v>5</v>
      </c>
      <c r="M170" s="2">
        <v>2</v>
      </c>
      <c r="N170" s="2">
        <v>2</v>
      </c>
      <c r="O170" s="19">
        <v>1</v>
      </c>
      <c r="P170" s="19" t="s">
        <v>61</v>
      </c>
      <c r="Q170" s="19" t="s">
        <v>61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19" t="s">
        <v>61</v>
      </c>
      <c r="AA170" s="19" t="s">
        <v>61</v>
      </c>
      <c r="AB170" s="19" t="s">
        <v>61</v>
      </c>
      <c r="AC170" s="19" t="s">
        <v>61</v>
      </c>
      <c r="AD170" s="19" t="s">
        <v>61</v>
      </c>
      <c r="AE170" s="19" t="s">
        <v>61</v>
      </c>
      <c r="AF170" s="19" t="s">
        <v>61</v>
      </c>
      <c r="AG170">
        <v>15</v>
      </c>
      <c r="AH170">
        <v>3</v>
      </c>
      <c r="AI170">
        <v>2</v>
      </c>
      <c r="AJ170">
        <v>1</v>
      </c>
      <c r="AK170" s="22" t="s">
        <v>61</v>
      </c>
      <c r="AL170" s="22" t="s">
        <v>61</v>
      </c>
      <c r="AM170" s="22">
        <v>1</v>
      </c>
      <c r="AN170" s="22" t="s">
        <v>61</v>
      </c>
      <c r="AO170" s="22">
        <v>1</v>
      </c>
      <c r="AP170" s="22" t="s">
        <v>61</v>
      </c>
      <c r="AQ170">
        <v>2</v>
      </c>
      <c r="AR170">
        <v>1</v>
      </c>
      <c r="AS170" s="22">
        <v>1</v>
      </c>
      <c r="AT170" s="22">
        <v>1</v>
      </c>
      <c r="AU170" s="22">
        <v>1</v>
      </c>
      <c r="AV170" s="22" t="s">
        <v>61</v>
      </c>
      <c r="AW170" s="22" t="s">
        <v>61</v>
      </c>
      <c r="AX170" s="22" t="s">
        <v>61</v>
      </c>
      <c r="AY170" s="22" t="s">
        <v>61</v>
      </c>
      <c r="AZ170" s="22" t="s">
        <v>61</v>
      </c>
      <c r="BA170">
        <v>4</v>
      </c>
      <c r="BB170">
        <v>1</v>
      </c>
      <c r="BC170">
        <v>6562</v>
      </c>
      <c r="BD170">
        <v>1</v>
      </c>
      <c r="BE170" t="s">
        <v>61</v>
      </c>
    </row>
    <row r="171" spans="1:57" x14ac:dyDescent="0.25">
      <c r="A171" s="1">
        <v>43500</v>
      </c>
      <c r="B171">
        <v>170</v>
      </c>
      <c r="C171" s="2" t="s">
        <v>4</v>
      </c>
      <c r="D171" s="2">
        <v>5383008275</v>
      </c>
      <c r="E171" s="2">
        <v>1</v>
      </c>
      <c r="F171" s="2">
        <v>2</v>
      </c>
      <c r="G171" s="19" t="s">
        <v>61</v>
      </c>
      <c r="H171" s="19" t="s">
        <v>61</v>
      </c>
      <c r="I171" s="19" t="s">
        <v>61</v>
      </c>
      <c r="J171" s="19">
        <v>1</v>
      </c>
      <c r="K171" s="19" t="s">
        <v>61</v>
      </c>
      <c r="L171" s="2">
        <v>3</v>
      </c>
      <c r="M171" s="2">
        <v>2</v>
      </c>
      <c r="N171" s="2">
        <v>2</v>
      </c>
      <c r="O171" s="19">
        <v>1</v>
      </c>
      <c r="P171" s="19" t="s">
        <v>61</v>
      </c>
      <c r="Q171" s="19" t="s">
        <v>61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2</v>
      </c>
      <c r="Z171" s="19" t="s">
        <v>61</v>
      </c>
      <c r="AA171" s="19" t="s">
        <v>61</v>
      </c>
      <c r="AB171" s="22" t="s">
        <v>61</v>
      </c>
      <c r="AC171" s="19" t="s">
        <v>61</v>
      </c>
      <c r="AD171" s="19" t="s">
        <v>61</v>
      </c>
      <c r="AE171" s="19" t="s">
        <v>61</v>
      </c>
      <c r="AF171" s="19" t="s">
        <v>61</v>
      </c>
      <c r="AG171">
        <v>20</v>
      </c>
      <c r="AH171">
        <v>3</v>
      </c>
      <c r="AI171">
        <v>2</v>
      </c>
      <c r="AJ171">
        <v>2</v>
      </c>
      <c r="AK171" s="22" t="s">
        <v>61</v>
      </c>
      <c r="AL171" s="22" t="s">
        <v>61</v>
      </c>
      <c r="AM171" s="22">
        <v>1</v>
      </c>
      <c r="AN171" s="22" t="s">
        <v>61</v>
      </c>
      <c r="AO171" s="22" t="s">
        <v>61</v>
      </c>
      <c r="AP171" s="22" t="s">
        <v>61</v>
      </c>
      <c r="AQ171">
        <v>2</v>
      </c>
      <c r="AR171">
        <v>2</v>
      </c>
      <c r="AS171" s="22">
        <v>1</v>
      </c>
      <c r="AT171" s="22">
        <v>1</v>
      </c>
      <c r="AU171" s="22">
        <v>1</v>
      </c>
      <c r="AV171" s="22" t="s">
        <v>61</v>
      </c>
      <c r="AW171" s="22" t="s">
        <v>61</v>
      </c>
      <c r="AX171" s="22" t="s">
        <v>61</v>
      </c>
      <c r="AY171" s="22" t="s">
        <v>61</v>
      </c>
      <c r="AZ171" s="22" t="s">
        <v>61</v>
      </c>
      <c r="BA171">
        <v>4</v>
      </c>
      <c r="BB171" t="s">
        <v>61</v>
      </c>
      <c r="BC171" t="s">
        <v>61</v>
      </c>
      <c r="BD171">
        <v>0</v>
      </c>
      <c r="BE171" t="s">
        <v>61</v>
      </c>
    </row>
    <row r="172" spans="1:57" x14ac:dyDescent="0.25">
      <c r="A172" s="1">
        <v>43500</v>
      </c>
      <c r="B172">
        <v>171</v>
      </c>
      <c r="C172" s="2" t="s">
        <v>4</v>
      </c>
      <c r="D172" s="2">
        <v>5383008275</v>
      </c>
      <c r="E172" s="2">
        <v>1</v>
      </c>
      <c r="F172" s="2">
        <v>4</v>
      </c>
      <c r="G172" s="19" t="s">
        <v>61</v>
      </c>
      <c r="H172" s="19" t="s">
        <v>61</v>
      </c>
      <c r="I172" s="19">
        <v>1</v>
      </c>
      <c r="J172" s="19" t="s">
        <v>61</v>
      </c>
      <c r="K172" s="19" t="s">
        <v>61</v>
      </c>
      <c r="L172" s="2">
        <v>1</v>
      </c>
      <c r="M172" s="2">
        <v>1</v>
      </c>
      <c r="N172" s="2">
        <v>3</v>
      </c>
      <c r="O172" s="19">
        <v>1</v>
      </c>
      <c r="P172" s="19" t="s">
        <v>61</v>
      </c>
      <c r="Q172" s="19" t="s">
        <v>61</v>
      </c>
      <c r="R172" s="2">
        <v>1</v>
      </c>
      <c r="S172" s="2">
        <v>1</v>
      </c>
      <c r="T172" s="2">
        <v>1</v>
      </c>
      <c r="U172" s="2">
        <v>1</v>
      </c>
      <c r="V172" s="2" t="s">
        <v>61</v>
      </c>
      <c r="W172" s="2">
        <v>1</v>
      </c>
      <c r="X172" s="2">
        <v>1</v>
      </c>
      <c r="Y172" s="2">
        <v>1</v>
      </c>
      <c r="Z172" s="19" t="s">
        <v>61</v>
      </c>
      <c r="AA172" s="19" t="s">
        <v>61</v>
      </c>
      <c r="AB172" s="19" t="s">
        <v>61</v>
      </c>
      <c r="AC172" s="19" t="s">
        <v>61</v>
      </c>
      <c r="AD172" s="22">
        <v>1</v>
      </c>
      <c r="AE172" s="22">
        <v>1</v>
      </c>
      <c r="AF172" s="19" t="s">
        <v>61</v>
      </c>
      <c r="AG172">
        <v>8</v>
      </c>
      <c r="AH172">
        <v>3</v>
      </c>
      <c r="AI172">
        <v>1</v>
      </c>
      <c r="AJ172">
        <v>2</v>
      </c>
      <c r="AK172" s="22">
        <v>1</v>
      </c>
      <c r="AL172" s="22" t="s">
        <v>61</v>
      </c>
      <c r="AM172" s="22">
        <v>1</v>
      </c>
      <c r="AN172" s="22" t="s">
        <v>61</v>
      </c>
      <c r="AO172" s="22" t="s">
        <v>61</v>
      </c>
      <c r="AP172" s="22">
        <v>1</v>
      </c>
      <c r="AQ172">
        <v>2</v>
      </c>
      <c r="AR172">
        <v>2</v>
      </c>
      <c r="AS172" s="22">
        <v>1</v>
      </c>
      <c r="AT172" s="22">
        <v>1</v>
      </c>
      <c r="AU172" s="22">
        <v>1</v>
      </c>
      <c r="AV172" s="22">
        <v>1</v>
      </c>
      <c r="AW172" s="22" t="s">
        <v>61</v>
      </c>
      <c r="AX172" s="22" t="s">
        <v>61</v>
      </c>
      <c r="AY172" s="22" t="s">
        <v>61</v>
      </c>
      <c r="AZ172" s="22" t="s">
        <v>61</v>
      </c>
      <c r="BA172">
        <v>4</v>
      </c>
      <c r="BB172">
        <v>1</v>
      </c>
      <c r="BC172">
        <v>7742</v>
      </c>
      <c r="BD172">
        <v>0</v>
      </c>
      <c r="BE172" t="s">
        <v>61</v>
      </c>
    </row>
    <row r="173" spans="1:57" x14ac:dyDescent="0.25">
      <c r="A173" s="1">
        <v>43500</v>
      </c>
      <c r="B173">
        <v>172</v>
      </c>
      <c r="C173" s="2" t="s">
        <v>4</v>
      </c>
      <c r="D173" s="2">
        <v>5383008275</v>
      </c>
      <c r="E173" s="2">
        <v>1</v>
      </c>
      <c r="F173" s="2">
        <v>4</v>
      </c>
      <c r="G173" s="19" t="s">
        <v>61</v>
      </c>
      <c r="H173" s="19" t="s">
        <v>61</v>
      </c>
      <c r="I173" s="19" t="s">
        <v>61</v>
      </c>
      <c r="J173" s="19">
        <v>1</v>
      </c>
      <c r="K173" s="19" t="s">
        <v>61</v>
      </c>
      <c r="L173" s="2">
        <v>4</v>
      </c>
      <c r="M173" s="2">
        <v>2</v>
      </c>
      <c r="N173" s="2">
        <v>3</v>
      </c>
      <c r="O173" s="19">
        <v>1</v>
      </c>
      <c r="P173" s="19" t="s">
        <v>61</v>
      </c>
      <c r="Q173" s="19" t="s">
        <v>61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19" t="s">
        <v>61</v>
      </c>
      <c r="AA173" s="19" t="s">
        <v>61</v>
      </c>
      <c r="AB173" s="22" t="s">
        <v>61</v>
      </c>
      <c r="AC173" s="19" t="s">
        <v>61</v>
      </c>
      <c r="AD173" s="19" t="s">
        <v>61</v>
      </c>
      <c r="AE173" s="19" t="s">
        <v>61</v>
      </c>
      <c r="AF173" s="19" t="s">
        <v>61</v>
      </c>
      <c r="AG173">
        <v>20</v>
      </c>
      <c r="AH173">
        <v>3</v>
      </c>
      <c r="AI173">
        <v>2</v>
      </c>
      <c r="AJ173">
        <v>1</v>
      </c>
      <c r="AK173" s="22">
        <v>1</v>
      </c>
      <c r="AL173" s="22">
        <v>1</v>
      </c>
      <c r="AM173" s="22">
        <v>1</v>
      </c>
      <c r="AN173" s="22" t="s">
        <v>61</v>
      </c>
      <c r="AO173" s="22" t="s">
        <v>61</v>
      </c>
      <c r="AP173" s="22" t="s">
        <v>61</v>
      </c>
      <c r="AQ173">
        <v>2</v>
      </c>
      <c r="AR173">
        <v>2</v>
      </c>
      <c r="AS173" s="22">
        <v>1</v>
      </c>
      <c r="AT173" s="22">
        <v>1</v>
      </c>
      <c r="AU173" s="22">
        <v>1</v>
      </c>
      <c r="AV173" s="22">
        <v>1</v>
      </c>
      <c r="AW173" s="22" t="s">
        <v>61</v>
      </c>
      <c r="AX173" s="22" t="s">
        <v>61</v>
      </c>
      <c r="AY173" s="22" t="s">
        <v>61</v>
      </c>
      <c r="AZ173" s="22" t="s">
        <v>61</v>
      </c>
      <c r="BA173">
        <v>4</v>
      </c>
      <c r="BB173">
        <v>1</v>
      </c>
      <c r="BC173">
        <v>1400</v>
      </c>
      <c r="BD173">
        <v>1</v>
      </c>
      <c r="BE173" t="s">
        <v>61</v>
      </c>
    </row>
    <row r="174" spans="1:57" x14ac:dyDescent="0.25">
      <c r="A174" s="1">
        <v>43500</v>
      </c>
      <c r="B174">
        <v>173</v>
      </c>
      <c r="C174" s="2" t="s">
        <v>4</v>
      </c>
      <c r="D174" s="2">
        <v>5383008275</v>
      </c>
      <c r="E174" s="2">
        <v>1</v>
      </c>
      <c r="F174" s="2">
        <v>2</v>
      </c>
      <c r="G174" s="19" t="s">
        <v>61</v>
      </c>
      <c r="H174" s="19" t="s">
        <v>61</v>
      </c>
      <c r="I174" s="19" t="s">
        <v>61</v>
      </c>
      <c r="J174" s="19">
        <v>1</v>
      </c>
      <c r="K174" s="19" t="s">
        <v>61</v>
      </c>
      <c r="L174" s="2">
        <v>2</v>
      </c>
      <c r="M174" s="2">
        <v>1</v>
      </c>
      <c r="N174" s="2">
        <v>1</v>
      </c>
      <c r="O174" s="19">
        <v>1</v>
      </c>
      <c r="P174" s="19" t="s">
        <v>61</v>
      </c>
      <c r="Q174" s="19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>
        <v>1</v>
      </c>
      <c r="W174" s="2">
        <v>1</v>
      </c>
      <c r="X174" s="2">
        <v>1</v>
      </c>
      <c r="Y174" s="2">
        <v>1</v>
      </c>
      <c r="Z174" s="19" t="s">
        <v>61</v>
      </c>
      <c r="AA174" s="19" t="s">
        <v>61</v>
      </c>
      <c r="AB174" s="19" t="s">
        <v>61</v>
      </c>
      <c r="AC174" s="19" t="s">
        <v>61</v>
      </c>
      <c r="AD174" s="19" t="s">
        <v>61</v>
      </c>
      <c r="AE174" s="19" t="s">
        <v>61</v>
      </c>
      <c r="AF174" s="19" t="s">
        <v>61</v>
      </c>
      <c r="AG174">
        <v>12</v>
      </c>
      <c r="AH174">
        <v>3</v>
      </c>
      <c r="AI174">
        <v>2</v>
      </c>
      <c r="AJ174">
        <v>2</v>
      </c>
      <c r="AK174" s="22">
        <v>1</v>
      </c>
      <c r="AL174" s="22">
        <v>1</v>
      </c>
      <c r="AM174" s="22">
        <v>1</v>
      </c>
      <c r="AN174" s="22">
        <v>1</v>
      </c>
      <c r="AO174" s="22">
        <v>1</v>
      </c>
      <c r="AP174" s="22" t="s">
        <v>61</v>
      </c>
      <c r="AQ174">
        <v>2</v>
      </c>
      <c r="AR174">
        <v>2</v>
      </c>
      <c r="AS174" s="22">
        <v>1</v>
      </c>
      <c r="AT174" s="22">
        <v>1</v>
      </c>
      <c r="AU174" s="22" t="s">
        <v>61</v>
      </c>
      <c r="AV174" s="22" t="s">
        <v>61</v>
      </c>
      <c r="AW174" s="22" t="s">
        <v>61</v>
      </c>
      <c r="AX174" s="22" t="s">
        <v>61</v>
      </c>
      <c r="AY174" s="22" t="s">
        <v>61</v>
      </c>
      <c r="AZ174" s="22" t="s">
        <v>61</v>
      </c>
      <c r="BA174">
        <v>4</v>
      </c>
      <c r="BB174">
        <v>1</v>
      </c>
      <c r="BC174">
        <v>5590</v>
      </c>
      <c r="BD174">
        <v>1</v>
      </c>
      <c r="BE174" t="s">
        <v>61</v>
      </c>
    </row>
    <row r="175" spans="1:57" x14ac:dyDescent="0.25">
      <c r="A175" s="1">
        <v>43500</v>
      </c>
      <c r="B175">
        <v>174</v>
      </c>
      <c r="C175" s="2" t="s">
        <v>4</v>
      </c>
      <c r="D175" s="2">
        <v>5383008275</v>
      </c>
      <c r="E175" s="2">
        <v>1</v>
      </c>
      <c r="F175" s="2">
        <v>2</v>
      </c>
      <c r="G175" s="19" t="s">
        <v>61</v>
      </c>
      <c r="H175" s="19">
        <v>1</v>
      </c>
      <c r="I175" s="19" t="s">
        <v>61</v>
      </c>
      <c r="J175" s="19" t="s">
        <v>61</v>
      </c>
      <c r="K175" s="19" t="s">
        <v>61</v>
      </c>
      <c r="L175" s="2">
        <v>2</v>
      </c>
      <c r="M175" s="2">
        <v>1</v>
      </c>
      <c r="N175" s="2">
        <v>2</v>
      </c>
      <c r="O175" s="19">
        <v>1</v>
      </c>
      <c r="P175" s="19" t="s">
        <v>61</v>
      </c>
      <c r="Q175" s="19">
        <v>1</v>
      </c>
      <c r="R175" s="2">
        <v>3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19" t="s">
        <v>61</v>
      </c>
      <c r="AA175" s="19" t="s">
        <v>61</v>
      </c>
      <c r="AB175" s="22" t="s">
        <v>61</v>
      </c>
      <c r="AC175" s="19" t="s">
        <v>61</v>
      </c>
      <c r="AD175" s="19" t="s">
        <v>61</v>
      </c>
      <c r="AE175" s="19" t="s">
        <v>61</v>
      </c>
      <c r="AF175" s="19" t="s">
        <v>61</v>
      </c>
      <c r="AG175">
        <v>15</v>
      </c>
      <c r="AH175">
        <v>3</v>
      </c>
      <c r="AI175">
        <v>2</v>
      </c>
      <c r="AJ175">
        <v>2</v>
      </c>
      <c r="AK175" s="22" t="s">
        <v>61</v>
      </c>
      <c r="AL175" s="22" t="s">
        <v>61</v>
      </c>
      <c r="AM175" s="22">
        <v>1</v>
      </c>
      <c r="AN175" s="22" t="s">
        <v>61</v>
      </c>
      <c r="AO175" s="22" t="s">
        <v>61</v>
      </c>
      <c r="AP175" s="22">
        <v>1</v>
      </c>
      <c r="AQ175">
        <v>4</v>
      </c>
      <c r="AR175">
        <v>5</v>
      </c>
      <c r="AS175" s="22">
        <v>1</v>
      </c>
      <c r="AT175" s="22">
        <v>1</v>
      </c>
      <c r="AU175" s="22" t="s">
        <v>61</v>
      </c>
      <c r="AV175" s="22">
        <v>1</v>
      </c>
      <c r="AW175" s="22" t="s">
        <v>61</v>
      </c>
      <c r="AX175" s="22" t="s">
        <v>61</v>
      </c>
      <c r="AY175" s="22" t="s">
        <v>61</v>
      </c>
      <c r="AZ175" s="22">
        <v>1</v>
      </c>
      <c r="BA175">
        <v>4</v>
      </c>
      <c r="BB175">
        <v>1</v>
      </c>
      <c r="BC175">
        <v>7050</v>
      </c>
      <c r="BD175">
        <v>1</v>
      </c>
      <c r="BE175" t="s">
        <v>61</v>
      </c>
    </row>
    <row r="176" spans="1:57" x14ac:dyDescent="0.25">
      <c r="A176" s="1">
        <v>43500</v>
      </c>
      <c r="B176">
        <v>175</v>
      </c>
      <c r="C176" s="2" t="s">
        <v>4</v>
      </c>
      <c r="D176" s="2">
        <v>5383008275</v>
      </c>
      <c r="E176" s="2">
        <v>1</v>
      </c>
      <c r="F176" s="2">
        <v>4</v>
      </c>
      <c r="G176" s="19" t="s">
        <v>61</v>
      </c>
      <c r="H176" s="19" t="s">
        <v>61</v>
      </c>
      <c r="I176" s="19" t="s">
        <v>61</v>
      </c>
      <c r="J176" s="19">
        <v>1</v>
      </c>
      <c r="K176" s="19" t="s">
        <v>61</v>
      </c>
      <c r="L176" s="2">
        <v>3</v>
      </c>
      <c r="M176" s="2">
        <v>1</v>
      </c>
      <c r="N176" s="2">
        <v>2</v>
      </c>
      <c r="O176" s="19">
        <v>1</v>
      </c>
      <c r="P176" s="19" t="s">
        <v>61</v>
      </c>
      <c r="Q176" s="19" t="s">
        <v>61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19" t="s">
        <v>61</v>
      </c>
      <c r="AA176" s="19" t="s">
        <v>61</v>
      </c>
      <c r="AB176" s="19" t="s">
        <v>61</v>
      </c>
      <c r="AC176" s="19" t="s">
        <v>61</v>
      </c>
      <c r="AD176" s="19" t="s">
        <v>61</v>
      </c>
      <c r="AE176" s="19" t="s">
        <v>61</v>
      </c>
      <c r="AF176" s="19" t="s">
        <v>61</v>
      </c>
      <c r="AG176">
        <v>17.5</v>
      </c>
      <c r="AH176">
        <v>3</v>
      </c>
      <c r="AI176">
        <v>2</v>
      </c>
      <c r="AJ176">
        <v>2</v>
      </c>
      <c r="AK176" s="22" t="s">
        <v>61</v>
      </c>
      <c r="AL176" s="22" t="s">
        <v>61</v>
      </c>
      <c r="AM176" s="22">
        <v>1</v>
      </c>
      <c r="AN176" s="22">
        <v>1</v>
      </c>
      <c r="AO176" s="22" t="s">
        <v>61</v>
      </c>
      <c r="AP176" s="22" t="s">
        <v>61</v>
      </c>
      <c r="AQ176">
        <v>3</v>
      </c>
      <c r="AR176">
        <v>2</v>
      </c>
      <c r="AS176" s="22">
        <v>1</v>
      </c>
      <c r="AT176" s="22">
        <v>1</v>
      </c>
      <c r="AU176" s="22">
        <v>1</v>
      </c>
      <c r="AV176" s="22">
        <v>1</v>
      </c>
      <c r="AW176" s="22" t="s">
        <v>61</v>
      </c>
      <c r="AX176" s="22" t="s">
        <v>61</v>
      </c>
      <c r="AY176" s="22" t="s">
        <v>61</v>
      </c>
      <c r="AZ176" s="22" t="s">
        <v>61</v>
      </c>
      <c r="BA176">
        <v>4</v>
      </c>
      <c r="BB176">
        <v>1</v>
      </c>
      <c r="BC176">
        <v>6700</v>
      </c>
      <c r="BD176">
        <v>0</v>
      </c>
      <c r="BE176" t="s">
        <v>61</v>
      </c>
    </row>
    <row r="177" spans="1:57" x14ac:dyDescent="0.25">
      <c r="A177" s="1">
        <v>43500</v>
      </c>
      <c r="B177">
        <v>176</v>
      </c>
      <c r="C177" s="2" t="s">
        <v>4</v>
      </c>
      <c r="D177" s="2">
        <v>5383008275</v>
      </c>
      <c r="E177" s="2">
        <v>1</v>
      </c>
      <c r="F177" s="2">
        <v>4</v>
      </c>
      <c r="G177" s="19">
        <v>1</v>
      </c>
      <c r="H177" s="19" t="s">
        <v>61</v>
      </c>
      <c r="I177" s="19" t="s">
        <v>61</v>
      </c>
      <c r="J177" s="19">
        <v>1</v>
      </c>
      <c r="K177" s="19" t="s">
        <v>61</v>
      </c>
      <c r="L177" s="2">
        <v>7</v>
      </c>
      <c r="M177" s="2">
        <v>2</v>
      </c>
      <c r="N177" s="2">
        <v>2</v>
      </c>
      <c r="O177" s="19" t="s">
        <v>61</v>
      </c>
      <c r="P177" s="19" t="s">
        <v>61</v>
      </c>
      <c r="Q177" s="19">
        <v>1</v>
      </c>
      <c r="R177" s="2">
        <v>2</v>
      </c>
      <c r="S177" s="2">
        <v>1</v>
      </c>
      <c r="T177" s="2">
        <v>1</v>
      </c>
      <c r="U177" s="2">
        <v>1</v>
      </c>
      <c r="V177" s="2" t="s">
        <v>61</v>
      </c>
      <c r="W177" t="s">
        <v>61</v>
      </c>
      <c r="X177" s="2">
        <v>1</v>
      </c>
      <c r="Y177" t="s">
        <v>61</v>
      </c>
      <c r="Z177" s="19" t="s">
        <v>61</v>
      </c>
      <c r="AA177" s="19" t="s">
        <v>61</v>
      </c>
      <c r="AB177" s="19" t="s">
        <v>61</v>
      </c>
      <c r="AC177" s="19" t="s">
        <v>61</v>
      </c>
      <c r="AD177" s="19" t="s">
        <v>61</v>
      </c>
      <c r="AE177" s="19" t="s">
        <v>61</v>
      </c>
      <c r="AF177" s="19" t="s">
        <v>61</v>
      </c>
      <c r="AG177">
        <v>50</v>
      </c>
      <c r="AH177">
        <v>3</v>
      </c>
      <c r="AI177">
        <v>1</v>
      </c>
      <c r="AJ177">
        <v>1</v>
      </c>
      <c r="AK177" s="22" t="s">
        <v>61</v>
      </c>
      <c r="AL177" s="22" t="s">
        <v>61</v>
      </c>
      <c r="AM177" s="22">
        <v>1</v>
      </c>
      <c r="AN177" s="22" t="s">
        <v>61</v>
      </c>
      <c r="AO177" s="22" t="s">
        <v>61</v>
      </c>
      <c r="AP177" s="22" t="s">
        <v>61</v>
      </c>
      <c r="AQ177">
        <v>3</v>
      </c>
      <c r="AR177">
        <v>3</v>
      </c>
      <c r="AS177" s="22">
        <v>1</v>
      </c>
      <c r="AT177" s="22">
        <v>1</v>
      </c>
      <c r="AU177" s="22">
        <v>1</v>
      </c>
      <c r="AV177" s="22">
        <v>1</v>
      </c>
      <c r="AW177" s="22" t="s">
        <v>61</v>
      </c>
      <c r="AX177" s="22" t="s">
        <v>61</v>
      </c>
      <c r="AY177" s="22" t="s">
        <v>61</v>
      </c>
      <c r="AZ177" s="22" t="s">
        <v>61</v>
      </c>
      <c r="BA177">
        <v>4</v>
      </c>
      <c r="BB177">
        <v>1</v>
      </c>
      <c r="BC177">
        <v>7050</v>
      </c>
      <c r="BD177">
        <v>0</v>
      </c>
      <c r="BE177" t="s">
        <v>61</v>
      </c>
    </row>
    <row r="178" spans="1:57" x14ac:dyDescent="0.25">
      <c r="A178" s="1">
        <v>43500</v>
      </c>
      <c r="B178">
        <v>177</v>
      </c>
      <c r="C178" s="2" t="s">
        <v>4</v>
      </c>
      <c r="D178" s="2">
        <v>5383008275</v>
      </c>
      <c r="E178" s="2">
        <v>1</v>
      </c>
      <c r="F178" s="2">
        <v>2</v>
      </c>
      <c r="G178" s="19">
        <v>1</v>
      </c>
      <c r="H178" s="19" t="s">
        <v>61</v>
      </c>
      <c r="I178" s="19">
        <v>1</v>
      </c>
      <c r="J178" s="19" t="s">
        <v>61</v>
      </c>
      <c r="K178" s="19">
        <v>1</v>
      </c>
      <c r="L178" s="2">
        <v>6</v>
      </c>
      <c r="M178" s="2">
        <v>1</v>
      </c>
      <c r="N178" s="2">
        <v>1</v>
      </c>
      <c r="O178" s="19" t="s">
        <v>61</v>
      </c>
      <c r="P178" s="19" t="s">
        <v>61</v>
      </c>
      <c r="Q178" s="19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19" t="s">
        <v>61</v>
      </c>
      <c r="AA178" s="19" t="s">
        <v>61</v>
      </c>
      <c r="AB178" s="19" t="s">
        <v>61</v>
      </c>
      <c r="AC178" s="19" t="s">
        <v>61</v>
      </c>
      <c r="AD178" s="19" t="s">
        <v>61</v>
      </c>
      <c r="AE178" s="19" t="s">
        <v>61</v>
      </c>
      <c r="AF178" s="19" t="s">
        <v>61</v>
      </c>
      <c r="AG178">
        <v>20</v>
      </c>
      <c r="AH178">
        <v>3</v>
      </c>
      <c r="AI178">
        <v>2</v>
      </c>
      <c r="AJ178">
        <v>3</v>
      </c>
      <c r="AK178" s="22">
        <v>1</v>
      </c>
      <c r="AL178" s="22">
        <v>1</v>
      </c>
      <c r="AM178" s="22">
        <v>1</v>
      </c>
      <c r="AN178" s="22">
        <v>1</v>
      </c>
      <c r="AO178" s="22" t="s">
        <v>61</v>
      </c>
      <c r="AP178" s="22" t="s">
        <v>61</v>
      </c>
      <c r="AQ178">
        <v>3</v>
      </c>
      <c r="AR178">
        <v>4</v>
      </c>
      <c r="AS178" s="22">
        <v>1</v>
      </c>
      <c r="AT178" s="22">
        <v>1</v>
      </c>
      <c r="AU178" s="22">
        <v>1</v>
      </c>
      <c r="AV178" s="22">
        <v>1</v>
      </c>
      <c r="AW178" s="22" t="s">
        <v>61</v>
      </c>
      <c r="AX178" s="22" t="s">
        <v>61</v>
      </c>
      <c r="AY178" s="22" t="s">
        <v>61</v>
      </c>
      <c r="AZ178" s="22" t="s">
        <v>61</v>
      </c>
      <c r="BA178">
        <v>4</v>
      </c>
      <c r="BB178">
        <v>1</v>
      </c>
      <c r="BC178">
        <v>6640</v>
      </c>
      <c r="BD178">
        <v>0</v>
      </c>
      <c r="BE178" t="s">
        <v>61</v>
      </c>
    </row>
    <row r="179" spans="1:57" x14ac:dyDescent="0.25">
      <c r="A179" s="1">
        <v>43500</v>
      </c>
      <c r="B179">
        <v>178</v>
      </c>
      <c r="C179" s="2" t="s">
        <v>4</v>
      </c>
      <c r="D179" s="2">
        <v>5383008275</v>
      </c>
      <c r="E179" s="2">
        <v>1</v>
      </c>
      <c r="F179" s="2">
        <v>4</v>
      </c>
      <c r="G179" s="19" t="s">
        <v>61</v>
      </c>
      <c r="H179" s="19">
        <v>1</v>
      </c>
      <c r="I179" s="19" t="s">
        <v>61</v>
      </c>
      <c r="J179" s="19" t="s">
        <v>61</v>
      </c>
      <c r="K179" s="19" t="s">
        <v>61</v>
      </c>
      <c r="L179" s="2">
        <v>2</v>
      </c>
      <c r="M179" s="2">
        <v>1</v>
      </c>
      <c r="N179" s="2">
        <v>1</v>
      </c>
      <c r="O179" s="19" t="s">
        <v>61</v>
      </c>
      <c r="P179" s="19" t="s">
        <v>61</v>
      </c>
      <c r="Q179" s="19">
        <v>1</v>
      </c>
      <c r="R179" s="2">
        <v>2</v>
      </c>
      <c r="S179" s="2">
        <v>1</v>
      </c>
      <c r="T179" s="2">
        <v>2</v>
      </c>
      <c r="U179" s="2">
        <v>1</v>
      </c>
      <c r="V179" s="2">
        <v>2</v>
      </c>
      <c r="W179" s="2">
        <v>1</v>
      </c>
      <c r="X179" s="2">
        <v>1</v>
      </c>
      <c r="Y179" s="2">
        <v>1</v>
      </c>
      <c r="Z179" s="19" t="s">
        <v>61</v>
      </c>
      <c r="AA179" s="19" t="s">
        <v>61</v>
      </c>
      <c r="AB179" s="19" t="s">
        <v>61</v>
      </c>
      <c r="AC179" s="19" t="s">
        <v>61</v>
      </c>
      <c r="AD179" s="19" t="s">
        <v>61</v>
      </c>
      <c r="AE179" s="19" t="s">
        <v>61</v>
      </c>
      <c r="AF179" s="19" t="s">
        <v>61</v>
      </c>
      <c r="AG179">
        <v>14</v>
      </c>
      <c r="AH179">
        <v>3</v>
      </c>
      <c r="AI179">
        <v>2</v>
      </c>
      <c r="AJ179">
        <v>2</v>
      </c>
      <c r="AK179" s="22" t="s">
        <v>61</v>
      </c>
      <c r="AL179" s="22">
        <v>1</v>
      </c>
      <c r="AM179" s="22">
        <v>1</v>
      </c>
      <c r="AN179" s="22" t="s">
        <v>61</v>
      </c>
      <c r="AO179" s="22" t="s">
        <v>61</v>
      </c>
      <c r="AP179" s="22" t="s">
        <v>61</v>
      </c>
      <c r="AQ179">
        <v>3</v>
      </c>
      <c r="AR179">
        <v>2</v>
      </c>
      <c r="AS179" s="22" t="s">
        <v>61</v>
      </c>
      <c r="AT179" s="22">
        <v>1</v>
      </c>
      <c r="AU179" s="22" t="s">
        <v>61</v>
      </c>
      <c r="AV179" s="22" t="s">
        <v>61</v>
      </c>
      <c r="AW179" s="22" t="s">
        <v>61</v>
      </c>
      <c r="AX179" s="22">
        <v>1</v>
      </c>
      <c r="AY179" s="22" t="s">
        <v>61</v>
      </c>
      <c r="AZ179" s="22" t="s">
        <v>61</v>
      </c>
      <c r="BA179">
        <v>4</v>
      </c>
      <c r="BB179">
        <v>1</v>
      </c>
      <c r="BC179">
        <v>6150</v>
      </c>
      <c r="BD179">
        <v>0</v>
      </c>
      <c r="BE179" t="s">
        <v>61</v>
      </c>
    </row>
    <row r="180" spans="1:57" x14ac:dyDescent="0.25">
      <c r="A180" s="1">
        <v>43500</v>
      </c>
      <c r="B180">
        <v>179</v>
      </c>
      <c r="C180" s="2" t="s">
        <v>4</v>
      </c>
      <c r="D180" s="2">
        <v>5383008275</v>
      </c>
      <c r="E180" s="2">
        <v>1</v>
      </c>
      <c r="F180" s="2">
        <v>2</v>
      </c>
      <c r="G180" s="19" t="s">
        <v>61</v>
      </c>
      <c r="H180" s="19">
        <v>1</v>
      </c>
      <c r="I180" s="19">
        <v>1</v>
      </c>
      <c r="J180" s="19" t="s">
        <v>61</v>
      </c>
      <c r="K180" s="19" t="s">
        <v>61</v>
      </c>
      <c r="L180" s="2">
        <v>3</v>
      </c>
      <c r="M180" s="2">
        <v>2</v>
      </c>
      <c r="N180" s="2">
        <v>2</v>
      </c>
      <c r="O180" s="19">
        <v>1</v>
      </c>
      <c r="P180" s="19" t="s">
        <v>61</v>
      </c>
      <c r="Q180" s="19" t="s">
        <v>61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19" t="s">
        <v>61</v>
      </c>
      <c r="AA180" s="19" t="s">
        <v>61</v>
      </c>
      <c r="AB180" s="19" t="s">
        <v>61</v>
      </c>
      <c r="AC180" s="19" t="s">
        <v>61</v>
      </c>
      <c r="AD180" s="19" t="s">
        <v>61</v>
      </c>
      <c r="AE180" s="19" t="s">
        <v>61</v>
      </c>
      <c r="AF180" s="19" t="s">
        <v>61</v>
      </c>
      <c r="AG180">
        <v>40</v>
      </c>
      <c r="AH180">
        <v>3</v>
      </c>
      <c r="AI180">
        <v>2</v>
      </c>
      <c r="AJ180">
        <v>3</v>
      </c>
      <c r="AK180" s="22" t="s">
        <v>61</v>
      </c>
      <c r="AL180" s="22">
        <v>1</v>
      </c>
      <c r="AM180" s="22">
        <v>1</v>
      </c>
      <c r="AN180" s="22" t="s">
        <v>61</v>
      </c>
      <c r="AO180" s="22" t="s">
        <v>61</v>
      </c>
      <c r="AP180" s="22" t="s">
        <v>61</v>
      </c>
      <c r="AQ180">
        <v>3</v>
      </c>
      <c r="AR180">
        <v>3</v>
      </c>
      <c r="AS180" s="22">
        <v>1</v>
      </c>
      <c r="AT180" s="22">
        <v>1</v>
      </c>
      <c r="AU180" s="22" t="s">
        <v>61</v>
      </c>
      <c r="AV180" s="22" t="s">
        <v>61</v>
      </c>
      <c r="AW180" s="22" t="s">
        <v>61</v>
      </c>
      <c r="AX180" s="22" t="s">
        <v>61</v>
      </c>
      <c r="AY180" s="22" t="s">
        <v>61</v>
      </c>
      <c r="AZ180" s="22" t="s">
        <v>61</v>
      </c>
      <c r="BA180">
        <v>4</v>
      </c>
      <c r="BB180">
        <v>1</v>
      </c>
      <c r="BC180">
        <v>6717</v>
      </c>
      <c r="BD180">
        <v>1</v>
      </c>
      <c r="BE180" t="s">
        <v>61</v>
      </c>
    </row>
    <row r="181" spans="1:57" x14ac:dyDescent="0.25">
      <c r="A181" s="1">
        <v>43500</v>
      </c>
      <c r="B181">
        <v>180</v>
      </c>
      <c r="C181" s="2" t="s">
        <v>4</v>
      </c>
      <c r="D181" s="2">
        <v>5383008275</v>
      </c>
      <c r="E181" s="2">
        <v>1</v>
      </c>
      <c r="F181" s="2">
        <v>4</v>
      </c>
      <c r="G181" s="19" t="s">
        <v>61</v>
      </c>
      <c r="H181" s="19" t="s">
        <v>61</v>
      </c>
      <c r="I181" s="19" t="s">
        <v>61</v>
      </c>
      <c r="J181" s="19">
        <v>1</v>
      </c>
      <c r="K181" s="19" t="s">
        <v>61</v>
      </c>
      <c r="L181" s="2">
        <v>2</v>
      </c>
      <c r="M181" s="2">
        <v>2</v>
      </c>
      <c r="N181" s="2">
        <v>1</v>
      </c>
      <c r="O181" s="19" t="s">
        <v>61</v>
      </c>
      <c r="P181" s="19" t="s">
        <v>61</v>
      </c>
      <c r="Q181" s="19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19" t="s">
        <v>61</v>
      </c>
      <c r="AA181" s="19" t="s">
        <v>61</v>
      </c>
      <c r="AB181" s="19" t="s">
        <v>61</v>
      </c>
      <c r="AC181" s="19" t="s">
        <v>61</v>
      </c>
      <c r="AD181" s="19" t="s">
        <v>61</v>
      </c>
      <c r="AE181" s="19" t="s">
        <v>61</v>
      </c>
      <c r="AF181" s="19" t="s">
        <v>61</v>
      </c>
      <c r="AG181">
        <v>15</v>
      </c>
      <c r="AH181">
        <v>3</v>
      </c>
      <c r="AI181">
        <v>2</v>
      </c>
      <c r="AJ181">
        <v>2</v>
      </c>
      <c r="AK181" s="22" t="s">
        <v>61</v>
      </c>
      <c r="AL181" s="22" t="s">
        <v>61</v>
      </c>
      <c r="AM181" s="22">
        <v>1</v>
      </c>
      <c r="AN181" s="22" t="s">
        <v>61</v>
      </c>
      <c r="AO181" s="22" t="s">
        <v>61</v>
      </c>
      <c r="AP181" s="22" t="s">
        <v>61</v>
      </c>
      <c r="AQ181">
        <v>4</v>
      </c>
      <c r="AR181">
        <v>3</v>
      </c>
      <c r="AS181" s="22">
        <v>1</v>
      </c>
      <c r="AT181" s="22">
        <v>1</v>
      </c>
      <c r="AU181" s="22">
        <v>1</v>
      </c>
      <c r="AV181" s="22">
        <v>1</v>
      </c>
      <c r="AW181" s="22" t="s">
        <v>61</v>
      </c>
      <c r="AX181" s="22" t="s">
        <v>61</v>
      </c>
      <c r="AY181" s="22" t="s">
        <v>61</v>
      </c>
      <c r="AZ181" s="22" t="s">
        <v>61</v>
      </c>
      <c r="BA181">
        <v>4</v>
      </c>
      <c r="BB181">
        <v>1</v>
      </c>
      <c r="BC181">
        <v>6543</v>
      </c>
      <c r="BD181">
        <v>0</v>
      </c>
      <c r="BE181" t="s">
        <v>61</v>
      </c>
    </row>
    <row r="182" spans="1:57" x14ac:dyDescent="0.25">
      <c r="A182" s="1">
        <v>43500</v>
      </c>
      <c r="B182">
        <v>181</v>
      </c>
      <c r="C182" s="2" t="s">
        <v>4</v>
      </c>
      <c r="D182" s="2">
        <v>5383008275</v>
      </c>
      <c r="E182" s="2">
        <v>1</v>
      </c>
      <c r="F182" s="2">
        <v>4</v>
      </c>
      <c r="G182" s="19" t="s">
        <v>61</v>
      </c>
      <c r="H182" s="19">
        <v>1</v>
      </c>
      <c r="I182" s="19" t="s">
        <v>61</v>
      </c>
      <c r="J182" s="19" t="s">
        <v>61</v>
      </c>
      <c r="K182" s="19" t="s">
        <v>61</v>
      </c>
      <c r="L182" s="2">
        <v>1</v>
      </c>
      <c r="M182" s="2">
        <v>2</v>
      </c>
      <c r="N182" s="2">
        <v>3</v>
      </c>
      <c r="O182" s="19">
        <v>1</v>
      </c>
      <c r="P182" s="19" t="s">
        <v>61</v>
      </c>
      <c r="Q182" s="19" t="s">
        <v>61</v>
      </c>
      <c r="R182" s="2">
        <v>1</v>
      </c>
      <c r="S182" s="2">
        <v>1</v>
      </c>
      <c r="T182" s="2">
        <v>1</v>
      </c>
      <c r="U182" s="2">
        <v>1</v>
      </c>
      <c r="V182" s="2">
        <v>2</v>
      </c>
      <c r="W182" s="2">
        <v>1</v>
      </c>
      <c r="X182" s="2">
        <v>1</v>
      </c>
      <c r="Y182" s="2">
        <v>1</v>
      </c>
      <c r="Z182" s="19" t="s">
        <v>61</v>
      </c>
      <c r="AA182" s="19" t="s">
        <v>61</v>
      </c>
      <c r="AB182" s="19" t="s">
        <v>61</v>
      </c>
      <c r="AC182" s="19" t="s">
        <v>61</v>
      </c>
      <c r="AD182" s="19" t="s">
        <v>61</v>
      </c>
      <c r="AE182" s="19" t="s">
        <v>61</v>
      </c>
      <c r="AF182" s="19" t="s">
        <v>61</v>
      </c>
      <c r="AG182">
        <v>4</v>
      </c>
      <c r="AH182">
        <v>3</v>
      </c>
      <c r="AI182">
        <v>2</v>
      </c>
      <c r="AJ182">
        <v>1</v>
      </c>
      <c r="AK182" s="22" t="s">
        <v>61</v>
      </c>
      <c r="AL182" s="22">
        <v>1</v>
      </c>
      <c r="AM182" s="22">
        <v>1</v>
      </c>
      <c r="AN182" s="22" t="s">
        <v>61</v>
      </c>
      <c r="AO182" s="22" t="s">
        <v>61</v>
      </c>
      <c r="AP182" s="22">
        <v>1</v>
      </c>
      <c r="AQ182">
        <v>2</v>
      </c>
      <c r="AR182">
        <v>2</v>
      </c>
      <c r="AS182" s="22">
        <v>1</v>
      </c>
      <c r="AT182" s="22">
        <v>1</v>
      </c>
      <c r="AU182" s="22" t="s">
        <v>61</v>
      </c>
      <c r="AV182" s="22" t="s">
        <v>61</v>
      </c>
      <c r="AW182" s="22" t="s">
        <v>61</v>
      </c>
      <c r="AX182" s="22" t="s">
        <v>61</v>
      </c>
      <c r="AY182" s="22" t="s">
        <v>61</v>
      </c>
      <c r="AZ182" s="22" t="s">
        <v>61</v>
      </c>
      <c r="BA182">
        <v>4</v>
      </c>
      <c r="BB182" t="s">
        <v>61</v>
      </c>
      <c r="BC182" t="s">
        <v>61</v>
      </c>
      <c r="BD182">
        <v>0</v>
      </c>
      <c r="BE182" t="s">
        <v>61</v>
      </c>
    </row>
    <row r="183" spans="1:57" x14ac:dyDescent="0.25">
      <c r="A183" s="1">
        <v>43500</v>
      </c>
      <c r="B183">
        <v>182</v>
      </c>
      <c r="C183" s="2" t="s">
        <v>4</v>
      </c>
      <c r="D183" s="2">
        <v>5383008275</v>
      </c>
      <c r="E183" s="2">
        <v>1</v>
      </c>
      <c r="F183" s="2">
        <v>4</v>
      </c>
      <c r="G183" s="19" t="s">
        <v>61</v>
      </c>
      <c r="H183" s="19" t="s">
        <v>61</v>
      </c>
      <c r="I183" s="19" t="s">
        <v>61</v>
      </c>
      <c r="J183" s="19">
        <v>1</v>
      </c>
      <c r="K183" s="19" t="s">
        <v>61</v>
      </c>
      <c r="L183" s="2">
        <v>3</v>
      </c>
      <c r="M183" s="2">
        <v>1</v>
      </c>
      <c r="N183" s="2">
        <v>2</v>
      </c>
      <c r="O183" s="19" t="s">
        <v>61</v>
      </c>
      <c r="P183" s="19" t="s">
        <v>61</v>
      </c>
      <c r="Q183" s="19">
        <v>1</v>
      </c>
      <c r="R183" s="2">
        <v>2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19" t="s">
        <v>61</v>
      </c>
      <c r="AA183" s="19" t="s">
        <v>61</v>
      </c>
      <c r="AB183" s="19" t="s">
        <v>61</v>
      </c>
      <c r="AC183" s="19" t="s">
        <v>61</v>
      </c>
      <c r="AD183" s="19" t="s">
        <v>61</v>
      </c>
      <c r="AE183" s="19" t="s">
        <v>61</v>
      </c>
      <c r="AF183" s="19" t="s">
        <v>61</v>
      </c>
      <c r="AG183">
        <v>11</v>
      </c>
      <c r="AH183">
        <v>3</v>
      </c>
      <c r="AI183">
        <v>2</v>
      </c>
      <c r="AJ183">
        <v>2</v>
      </c>
      <c r="AK183" s="22" t="s">
        <v>61</v>
      </c>
      <c r="AL183" s="22" t="s">
        <v>61</v>
      </c>
      <c r="AM183" s="22">
        <v>1</v>
      </c>
      <c r="AN183" s="22" t="s">
        <v>61</v>
      </c>
      <c r="AO183" s="22" t="s">
        <v>61</v>
      </c>
      <c r="AP183" s="22" t="s">
        <v>61</v>
      </c>
      <c r="AQ183">
        <v>2</v>
      </c>
      <c r="AR183">
        <v>3</v>
      </c>
      <c r="AS183" s="22" t="s">
        <v>61</v>
      </c>
      <c r="AT183" s="22">
        <v>1</v>
      </c>
      <c r="AU183" s="22">
        <v>1</v>
      </c>
      <c r="AV183" s="22" t="s">
        <v>61</v>
      </c>
      <c r="AW183" s="22" t="s">
        <v>61</v>
      </c>
      <c r="AX183" s="22">
        <v>1</v>
      </c>
      <c r="AY183" s="22" t="s">
        <v>61</v>
      </c>
      <c r="AZ183" s="22" t="s">
        <v>61</v>
      </c>
      <c r="BA183">
        <v>4</v>
      </c>
      <c r="BB183">
        <v>1</v>
      </c>
      <c r="BC183" t="s">
        <v>61</v>
      </c>
      <c r="BD183">
        <v>1</v>
      </c>
      <c r="BE183" t="s">
        <v>61</v>
      </c>
    </row>
    <row r="184" spans="1:57" x14ac:dyDescent="0.25">
      <c r="A184" s="1">
        <v>43500</v>
      </c>
      <c r="B184">
        <v>183</v>
      </c>
      <c r="C184" s="2" t="s">
        <v>4</v>
      </c>
      <c r="D184" s="2">
        <v>5383008275</v>
      </c>
      <c r="E184" s="2">
        <v>1</v>
      </c>
      <c r="F184" s="2">
        <v>4</v>
      </c>
      <c r="G184" s="19">
        <v>1</v>
      </c>
      <c r="H184" s="19" t="s">
        <v>61</v>
      </c>
      <c r="I184" s="19" t="s">
        <v>61</v>
      </c>
      <c r="J184" s="19">
        <v>1</v>
      </c>
      <c r="K184" s="19" t="s">
        <v>61</v>
      </c>
      <c r="L184" s="2">
        <v>4</v>
      </c>
      <c r="M184" s="2">
        <v>2</v>
      </c>
      <c r="N184" s="2">
        <v>3</v>
      </c>
      <c r="O184" s="19">
        <v>1</v>
      </c>
      <c r="P184" s="19" t="s">
        <v>61</v>
      </c>
      <c r="Q184" s="19" t="s">
        <v>61</v>
      </c>
      <c r="R184" s="2">
        <v>2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19" t="s">
        <v>61</v>
      </c>
      <c r="AA184" s="19" t="s">
        <v>61</v>
      </c>
      <c r="AB184" s="19" t="s">
        <v>61</v>
      </c>
      <c r="AC184" s="19" t="s">
        <v>61</v>
      </c>
      <c r="AD184" s="19" t="s">
        <v>61</v>
      </c>
      <c r="AE184" s="19" t="s">
        <v>61</v>
      </c>
      <c r="AF184" s="19" t="s">
        <v>61</v>
      </c>
      <c r="AG184" s="2" t="s">
        <v>61</v>
      </c>
      <c r="AH184">
        <v>3</v>
      </c>
      <c r="AI184">
        <v>2</v>
      </c>
      <c r="AJ184">
        <v>1</v>
      </c>
      <c r="AK184" s="22" t="s">
        <v>61</v>
      </c>
      <c r="AL184" s="22" t="s">
        <v>61</v>
      </c>
      <c r="AM184" s="22">
        <v>1</v>
      </c>
      <c r="AN184" s="22" t="s">
        <v>61</v>
      </c>
      <c r="AO184" s="22">
        <v>1</v>
      </c>
      <c r="AP184" s="22">
        <v>1</v>
      </c>
      <c r="AQ184">
        <v>3</v>
      </c>
      <c r="AR184">
        <v>2</v>
      </c>
      <c r="AS184" s="22" t="s">
        <v>61</v>
      </c>
      <c r="AT184" s="22">
        <v>1</v>
      </c>
      <c r="AU184" s="22">
        <v>1</v>
      </c>
      <c r="AV184" s="22">
        <v>1</v>
      </c>
      <c r="AW184" s="22" t="s">
        <v>61</v>
      </c>
      <c r="AX184" s="22">
        <v>1</v>
      </c>
      <c r="AY184" s="22">
        <v>1</v>
      </c>
      <c r="AZ184" s="22" t="s">
        <v>61</v>
      </c>
      <c r="BA184">
        <v>4</v>
      </c>
      <c r="BB184">
        <v>1</v>
      </c>
      <c r="BC184">
        <v>5650</v>
      </c>
      <c r="BD184">
        <v>0</v>
      </c>
      <c r="BE184" t="s">
        <v>61</v>
      </c>
    </row>
    <row r="185" spans="1:57" x14ac:dyDescent="0.25">
      <c r="A185" s="1">
        <v>43500</v>
      </c>
      <c r="B185">
        <v>184</v>
      </c>
      <c r="C185" s="2" t="s">
        <v>4</v>
      </c>
      <c r="D185" s="2">
        <v>5383008275</v>
      </c>
      <c r="E185" s="2">
        <v>1</v>
      </c>
      <c r="F185" s="2">
        <v>2</v>
      </c>
      <c r="G185" s="19" t="s">
        <v>61</v>
      </c>
      <c r="H185" s="19" t="s">
        <v>61</v>
      </c>
      <c r="I185" s="19">
        <v>1</v>
      </c>
      <c r="J185" s="19" t="s">
        <v>61</v>
      </c>
      <c r="K185" s="19" t="s">
        <v>61</v>
      </c>
      <c r="L185" s="2">
        <v>3</v>
      </c>
      <c r="M185" s="2">
        <v>3</v>
      </c>
      <c r="N185" s="2">
        <v>3</v>
      </c>
      <c r="O185" s="19">
        <v>1</v>
      </c>
      <c r="P185" s="19" t="s">
        <v>61</v>
      </c>
      <c r="Q185" s="19" t="s">
        <v>61</v>
      </c>
      <c r="R185" s="2">
        <v>1</v>
      </c>
      <c r="S185" s="2">
        <v>1</v>
      </c>
      <c r="T185" s="2">
        <v>3</v>
      </c>
      <c r="U185" s="2">
        <v>3</v>
      </c>
      <c r="V185" s="2">
        <v>2</v>
      </c>
      <c r="W185" s="2">
        <v>1</v>
      </c>
      <c r="X185" s="2">
        <v>1</v>
      </c>
      <c r="Y185" s="2">
        <v>1</v>
      </c>
      <c r="Z185" s="22" t="s">
        <v>61</v>
      </c>
      <c r="AA185" s="22" t="s">
        <v>61</v>
      </c>
      <c r="AB185" s="22" t="s">
        <v>61</v>
      </c>
      <c r="AC185" s="22" t="s">
        <v>61</v>
      </c>
      <c r="AD185" s="22" t="s">
        <v>61</v>
      </c>
      <c r="AE185" s="22" t="s">
        <v>61</v>
      </c>
      <c r="AF185" s="22" t="s">
        <v>61</v>
      </c>
      <c r="AG185">
        <v>20</v>
      </c>
      <c r="AH185">
        <v>2</v>
      </c>
      <c r="AI185">
        <v>2</v>
      </c>
      <c r="AJ185">
        <v>1</v>
      </c>
      <c r="AK185" s="22" t="s">
        <v>61</v>
      </c>
      <c r="AL185" s="22">
        <v>1</v>
      </c>
      <c r="AM185" s="22">
        <v>1</v>
      </c>
      <c r="AN185" s="22">
        <v>1</v>
      </c>
      <c r="AO185" s="22">
        <v>1</v>
      </c>
      <c r="AP185" s="22">
        <v>1</v>
      </c>
      <c r="AQ185">
        <v>1</v>
      </c>
      <c r="AR185">
        <v>2</v>
      </c>
      <c r="AS185" s="22">
        <v>1</v>
      </c>
      <c r="AT185" s="22">
        <v>1</v>
      </c>
      <c r="AU185" s="22" t="s">
        <v>61</v>
      </c>
      <c r="AV185" s="22" t="s">
        <v>61</v>
      </c>
      <c r="AW185" s="22">
        <v>1</v>
      </c>
      <c r="AX185" s="22" t="s">
        <v>61</v>
      </c>
      <c r="AY185" s="22">
        <v>1</v>
      </c>
      <c r="AZ185" s="22" t="s">
        <v>61</v>
      </c>
      <c r="BA185">
        <v>4</v>
      </c>
      <c r="BB185">
        <v>1</v>
      </c>
      <c r="BC185">
        <v>5660</v>
      </c>
      <c r="BD185">
        <v>0</v>
      </c>
      <c r="BE185" t="s">
        <v>61</v>
      </c>
    </row>
    <row r="186" spans="1:57" x14ac:dyDescent="0.25">
      <c r="A186" s="1">
        <v>43500</v>
      </c>
      <c r="B186">
        <v>185</v>
      </c>
      <c r="C186" s="2" t="s">
        <v>4</v>
      </c>
      <c r="D186" s="2">
        <v>5383008275</v>
      </c>
      <c r="E186" s="2">
        <v>1</v>
      </c>
      <c r="F186" s="2">
        <v>1</v>
      </c>
      <c r="G186" s="19" t="s">
        <v>61</v>
      </c>
      <c r="H186" s="19" t="s">
        <v>61</v>
      </c>
      <c r="I186" s="19" t="s">
        <v>61</v>
      </c>
      <c r="J186" s="19" t="s">
        <v>61</v>
      </c>
      <c r="K186" s="19">
        <v>1</v>
      </c>
      <c r="L186" s="2">
        <v>3</v>
      </c>
      <c r="M186" s="2">
        <v>2</v>
      </c>
      <c r="N186" s="2">
        <v>2</v>
      </c>
      <c r="O186" s="19">
        <v>1</v>
      </c>
      <c r="P186" s="19" t="s">
        <v>61</v>
      </c>
      <c r="Q186" s="19" t="s">
        <v>61</v>
      </c>
      <c r="R186" s="2">
        <v>2</v>
      </c>
      <c r="S186" s="2">
        <v>1</v>
      </c>
      <c r="T186" s="2">
        <v>1</v>
      </c>
      <c r="U186" s="2">
        <v>1</v>
      </c>
      <c r="V186" s="2">
        <v>2</v>
      </c>
      <c r="W186" s="2">
        <v>1</v>
      </c>
      <c r="X186" s="2">
        <v>1</v>
      </c>
      <c r="Y186" s="2">
        <v>1</v>
      </c>
      <c r="Z186" s="22" t="s">
        <v>61</v>
      </c>
      <c r="AA186" s="22" t="s">
        <v>61</v>
      </c>
      <c r="AB186" s="22" t="s">
        <v>61</v>
      </c>
      <c r="AC186" s="22" t="s">
        <v>61</v>
      </c>
      <c r="AD186" s="22" t="s">
        <v>61</v>
      </c>
      <c r="AE186" s="22" t="s">
        <v>61</v>
      </c>
      <c r="AF186" s="22" t="s">
        <v>61</v>
      </c>
      <c r="AG186" s="28" t="s">
        <v>61</v>
      </c>
      <c r="AH186">
        <v>3</v>
      </c>
      <c r="AI186">
        <v>2</v>
      </c>
      <c r="AJ186">
        <v>1</v>
      </c>
      <c r="AK186" s="22">
        <v>1</v>
      </c>
      <c r="AL186" s="22">
        <v>1</v>
      </c>
      <c r="AM186" s="22">
        <v>1</v>
      </c>
      <c r="AN186" s="22">
        <v>1</v>
      </c>
      <c r="AO186" s="22" t="s">
        <v>61</v>
      </c>
      <c r="AP186" s="22" t="s">
        <v>61</v>
      </c>
      <c r="AQ186">
        <v>2</v>
      </c>
      <c r="AR186">
        <v>3</v>
      </c>
      <c r="AS186" s="22" t="s">
        <v>61</v>
      </c>
      <c r="AT186" s="22">
        <v>1</v>
      </c>
      <c r="AU186" s="22">
        <v>1</v>
      </c>
      <c r="AV186" s="22">
        <v>1</v>
      </c>
      <c r="AW186" s="22" t="s">
        <v>61</v>
      </c>
      <c r="AX186" s="22">
        <v>1</v>
      </c>
      <c r="AY186" s="22" t="s">
        <v>61</v>
      </c>
      <c r="AZ186" s="22" t="s">
        <v>61</v>
      </c>
      <c r="BA186">
        <v>4</v>
      </c>
      <c r="BB186" t="s">
        <v>61</v>
      </c>
      <c r="BC186" t="s">
        <v>61</v>
      </c>
      <c r="BD186">
        <v>0</v>
      </c>
      <c r="BE186" t="s">
        <v>61</v>
      </c>
    </row>
    <row r="187" spans="1:57" x14ac:dyDescent="0.25">
      <c r="A187" s="1">
        <v>43500</v>
      </c>
      <c r="B187">
        <v>186</v>
      </c>
      <c r="C187" s="2" t="s">
        <v>4</v>
      </c>
      <c r="D187" s="2">
        <v>5383008275</v>
      </c>
      <c r="E187" s="2">
        <v>1</v>
      </c>
      <c r="F187" s="2">
        <v>2</v>
      </c>
      <c r="G187" s="19" t="s">
        <v>61</v>
      </c>
      <c r="H187" s="19" t="s">
        <v>61</v>
      </c>
      <c r="I187" s="19">
        <v>1</v>
      </c>
      <c r="J187" s="19">
        <v>1</v>
      </c>
      <c r="K187" s="19" t="s">
        <v>61</v>
      </c>
      <c r="L187" s="2">
        <v>1</v>
      </c>
      <c r="M187" s="2">
        <v>1</v>
      </c>
      <c r="N187" s="2">
        <v>3</v>
      </c>
      <c r="O187" s="19">
        <v>1</v>
      </c>
      <c r="P187" s="19" t="s">
        <v>61</v>
      </c>
      <c r="Q187" s="19" t="s">
        <v>61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2" t="s">
        <v>61</v>
      </c>
      <c r="AA187" s="22" t="s">
        <v>61</v>
      </c>
      <c r="AB187" s="22" t="s">
        <v>61</v>
      </c>
      <c r="AC187" s="22" t="s">
        <v>61</v>
      </c>
      <c r="AD187" s="22" t="s">
        <v>61</v>
      </c>
      <c r="AE187" s="22" t="s">
        <v>61</v>
      </c>
      <c r="AF187" s="22" t="s">
        <v>61</v>
      </c>
      <c r="AG187">
        <v>10</v>
      </c>
      <c r="AH187">
        <v>3</v>
      </c>
      <c r="AI187">
        <v>2</v>
      </c>
      <c r="AJ187">
        <v>1</v>
      </c>
      <c r="AK187" s="22" t="s">
        <v>61</v>
      </c>
      <c r="AL187" s="22" t="s">
        <v>61</v>
      </c>
      <c r="AM187" s="22">
        <v>1</v>
      </c>
      <c r="AN187" s="22" t="s">
        <v>61</v>
      </c>
      <c r="AO187" s="22">
        <v>1</v>
      </c>
      <c r="AP187" s="22" t="s">
        <v>61</v>
      </c>
      <c r="AQ187">
        <v>3</v>
      </c>
      <c r="AR187">
        <v>3</v>
      </c>
      <c r="AS187" s="22">
        <v>1</v>
      </c>
      <c r="AT187" s="22">
        <v>1</v>
      </c>
      <c r="AU187" s="22" t="s">
        <v>61</v>
      </c>
      <c r="AV187" s="22" t="s">
        <v>61</v>
      </c>
      <c r="AW187" s="22" t="s">
        <v>61</v>
      </c>
      <c r="AX187" s="22" t="s">
        <v>61</v>
      </c>
      <c r="AY187" s="22" t="s">
        <v>61</v>
      </c>
      <c r="AZ187" s="22" t="s">
        <v>61</v>
      </c>
      <c r="BA187">
        <v>4</v>
      </c>
      <c r="BB187">
        <v>1</v>
      </c>
      <c r="BC187">
        <v>7090</v>
      </c>
      <c r="BD187">
        <v>1</v>
      </c>
      <c r="BE187" t="s">
        <v>61</v>
      </c>
    </row>
    <row r="188" spans="1:57" x14ac:dyDescent="0.25">
      <c r="A188" s="1">
        <v>43500</v>
      </c>
      <c r="B188">
        <v>187</v>
      </c>
      <c r="C188" s="2" t="s">
        <v>4</v>
      </c>
      <c r="D188" s="2">
        <v>5383008275</v>
      </c>
      <c r="E188" s="2">
        <v>1</v>
      </c>
      <c r="F188" s="2">
        <v>2</v>
      </c>
      <c r="G188" s="19" t="s">
        <v>61</v>
      </c>
      <c r="H188" s="19" t="s">
        <v>61</v>
      </c>
      <c r="I188" s="19" t="s">
        <v>61</v>
      </c>
      <c r="J188" s="19">
        <v>1</v>
      </c>
      <c r="K188" s="19" t="s">
        <v>61</v>
      </c>
      <c r="L188" s="2">
        <v>1</v>
      </c>
      <c r="M188" s="2">
        <v>1</v>
      </c>
      <c r="N188" s="2">
        <v>1</v>
      </c>
      <c r="O188" s="19" t="s">
        <v>61</v>
      </c>
      <c r="P188" s="19" t="s">
        <v>61</v>
      </c>
      <c r="Q188" s="19">
        <v>1</v>
      </c>
      <c r="R188" s="2">
        <v>3</v>
      </c>
      <c r="S188" s="2">
        <v>1</v>
      </c>
      <c r="T188" s="2">
        <v>3</v>
      </c>
      <c r="U188" s="2">
        <v>3</v>
      </c>
      <c r="V188" s="2">
        <v>2</v>
      </c>
      <c r="W188" s="2">
        <v>1</v>
      </c>
      <c r="X188" s="2">
        <v>1</v>
      </c>
      <c r="Y188" s="2">
        <v>1</v>
      </c>
      <c r="Z188" s="22" t="s">
        <v>61</v>
      </c>
      <c r="AA188" s="19">
        <v>1</v>
      </c>
      <c r="AB188" s="22" t="s">
        <v>61</v>
      </c>
      <c r="AC188" s="22" t="s">
        <v>61</v>
      </c>
      <c r="AD188" s="22">
        <v>1</v>
      </c>
      <c r="AE188" s="22">
        <v>1</v>
      </c>
      <c r="AF188" s="22" t="s">
        <v>61</v>
      </c>
      <c r="AG188">
        <v>8.83</v>
      </c>
      <c r="AH188">
        <v>3</v>
      </c>
      <c r="AI188">
        <v>2</v>
      </c>
      <c r="AJ188">
        <v>1</v>
      </c>
      <c r="AK188" s="22" t="s">
        <v>61</v>
      </c>
      <c r="AL188" s="22" t="s">
        <v>61</v>
      </c>
      <c r="AM188" s="22">
        <v>1</v>
      </c>
      <c r="AN188" s="22" t="s">
        <v>61</v>
      </c>
      <c r="AO188" s="22" t="s">
        <v>61</v>
      </c>
      <c r="AP188" s="22">
        <v>1</v>
      </c>
      <c r="AQ188">
        <v>4</v>
      </c>
      <c r="AR188">
        <v>2</v>
      </c>
      <c r="AS188" s="22" t="s">
        <v>61</v>
      </c>
      <c r="AT188" s="22">
        <v>1</v>
      </c>
      <c r="AU188" s="22" t="s">
        <v>61</v>
      </c>
      <c r="AV188" s="22" t="s">
        <v>61</v>
      </c>
      <c r="AW188" s="22" t="s">
        <v>61</v>
      </c>
      <c r="AX188" s="22" t="s">
        <v>61</v>
      </c>
      <c r="AY188" s="22" t="s">
        <v>61</v>
      </c>
      <c r="AZ188" s="22" t="s">
        <v>61</v>
      </c>
      <c r="BA188">
        <v>4</v>
      </c>
      <c r="BB188">
        <v>1</v>
      </c>
      <c r="BC188">
        <v>5904</v>
      </c>
      <c r="BD188">
        <v>1</v>
      </c>
      <c r="BE188" t="s">
        <v>61</v>
      </c>
    </row>
    <row r="189" spans="1:57" x14ac:dyDescent="0.25">
      <c r="A189" s="1">
        <v>43500</v>
      </c>
      <c r="B189">
        <v>188</v>
      </c>
      <c r="C189" s="2" t="s">
        <v>4</v>
      </c>
      <c r="D189" s="2">
        <v>5383008275</v>
      </c>
      <c r="E189" s="2">
        <v>1</v>
      </c>
      <c r="F189" s="2">
        <v>3</v>
      </c>
      <c r="G189" s="19" t="s">
        <v>61</v>
      </c>
      <c r="H189" s="19" t="s">
        <v>61</v>
      </c>
      <c r="I189" s="19" t="s">
        <v>61</v>
      </c>
      <c r="J189" s="19">
        <v>1</v>
      </c>
      <c r="K189" s="19" t="s">
        <v>61</v>
      </c>
      <c r="L189" s="2">
        <v>2</v>
      </c>
      <c r="M189" s="2">
        <v>1</v>
      </c>
      <c r="N189" s="2">
        <v>2</v>
      </c>
      <c r="O189" s="19" t="s">
        <v>61</v>
      </c>
      <c r="P189" s="19" t="s">
        <v>61</v>
      </c>
      <c r="Q189" s="19">
        <v>1</v>
      </c>
      <c r="R189" s="2">
        <v>1</v>
      </c>
      <c r="S189" s="2">
        <v>1</v>
      </c>
      <c r="T189" s="2">
        <v>1</v>
      </c>
      <c r="U189" s="2">
        <v>1</v>
      </c>
      <c r="V189" s="2">
        <v>2</v>
      </c>
      <c r="W189" s="2">
        <v>1</v>
      </c>
      <c r="X189" s="2">
        <v>1</v>
      </c>
      <c r="Y189" s="2">
        <v>1</v>
      </c>
      <c r="Z189" s="22" t="s">
        <v>61</v>
      </c>
      <c r="AA189" s="22" t="s">
        <v>61</v>
      </c>
      <c r="AB189" s="22" t="s">
        <v>61</v>
      </c>
      <c r="AC189" s="22" t="s">
        <v>61</v>
      </c>
      <c r="AD189" s="22" t="s">
        <v>61</v>
      </c>
      <c r="AE189" s="22" t="s">
        <v>61</v>
      </c>
      <c r="AF189" s="22" t="s">
        <v>61</v>
      </c>
      <c r="AG189">
        <v>10</v>
      </c>
      <c r="AH189">
        <v>3</v>
      </c>
      <c r="AI189">
        <v>2</v>
      </c>
      <c r="AJ189">
        <v>1</v>
      </c>
      <c r="AK189" s="22" t="s">
        <v>61</v>
      </c>
      <c r="AL189" s="22" t="s">
        <v>61</v>
      </c>
      <c r="AM189" s="22">
        <v>1</v>
      </c>
      <c r="AN189" s="22" t="s">
        <v>61</v>
      </c>
      <c r="AO189" s="22" t="s">
        <v>61</v>
      </c>
      <c r="AP189" s="22" t="s">
        <v>61</v>
      </c>
      <c r="AQ189">
        <v>4</v>
      </c>
      <c r="AR189">
        <v>2</v>
      </c>
      <c r="AS189" s="22">
        <v>1</v>
      </c>
      <c r="AT189" s="22">
        <v>1</v>
      </c>
      <c r="AU189" s="22">
        <v>1</v>
      </c>
      <c r="AV189" s="22">
        <v>1</v>
      </c>
      <c r="AW189" s="22" t="s">
        <v>61</v>
      </c>
      <c r="AX189" s="22" t="s">
        <v>61</v>
      </c>
      <c r="AY189" s="22" t="s">
        <v>61</v>
      </c>
      <c r="AZ189" s="22" t="s">
        <v>61</v>
      </c>
      <c r="BA189">
        <v>3</v>
      </c>
      <c r="BB189">
        <v>1</v>
      </c>
      <c r="BC189">
        <v>7370</v>
      </c>
      <c r="BD189">
        <v>0</v>
      </c>
      <c r="BE189" t="s">
        <v>61</v>
      </c>
    </row>
    <row r="190" spans="1:57" x14ac:dyDescent="0.25">
      <c r="A190" s="1">
        <v>43500</v>
      </c>
      <c r="B190">
        <v>189</v>
      </c>
      <c r="C190" s="2" t="s">
        <v>4</v>
      </c>
      <c r="D190" s="2">
        <v>5383008275</v>
      </c>
      <c r="E190" s="2">
        <v>1</v>
      </c>
      <c r="F190" s="2">
        <v>2</v>
      </c>
      <c r="G190" s="19">
        <v>1</v>
      </c>
      <c r="H190" s="19">
        <v>1</v>
      </c>
      <c r="I190" s="19">
        <v>1</v>
      </c>
      <c r="J190" s="19" t="s">
        <v>61</v>
      </c>
      <c r="K190" s="19" t="s">
        <v>61</v>
      </c>
      <c r="L190" s="2">
        <v>6</v>
      </c>
      <c r="M190" s="2">
        <v>3</v>
      </c>
      <c r="N190" s="2">
        <v>3</v>
      </c>
      <c r="O190" s="19">
        <v>1</v>
      </c>
      <c r="P190" s="19" t="s">
        <v>61</v>
      </c>
      <c r="Q190" s="19" t="s">
        <v>61</v>
      </c>
      <c r="R190" s="2">
        <v>1</v>
      </c>
      <c r="S190" s="2">
        <v>1</v>
      </c>
      <c r="T190" s="2">
        <v>1</v>
      </c>
      <c r="U190" s="2">
        <v>1</v>
      </c>
      <c r="V190" s="2">
        <v>2</v>
      </c>
      <c r="W190" s="2">
        <v>1</v>
      </c>
      <c r="X190" s="2">
        <v>1</v>
      </c>
      <c r="Y190" s="2">
        <v>1</v>
      </c>
      <c r="Z190" s="22" t="s">
        <v>61</v>
      </c>
      <c r="AA190" s="22" t="s">
        <v>61</v>
      </c>
      <c r="AB190" s="22" t="s">
        <v>61</v>
      </c>
      <c r="AC190" s="22" t="s">
        <v>61</v>
      </c>
      <c r="AD190" s="22" t="s">
        <v>61</v>
      </c>
      <c r="AE190" s="22" t="s">
        <v>61</v>
      </c>
      <c r="AF190" s="22" t="s">
        <v>61</v>
      </c>
      <c r="AG190">
        <v>25</v>
      </c>
      <c r="AH190">
        <v>3</v>
      </c>
      <c r="AI190">
        <v>2</v>
      </c>
      <c r="AJ190">
        <v>1</v>
      </c>
      <c r="AK190" s="22" t="s">
        <v>61</v>
      </c>
      <c r="AL190" s="22">
        <v>1</v>
      </c>
      <c r="AM190" s="22">
        <v>1</v>
      </c>
      <c r="AN190" s="22" t="s">
        <v>61</v>
      </c>
      <c r="AO190" s="22">
        <v>1</v>
      </c>
      <c r="AP190" s="22">
        <v>1</v>
      </c>
      <c r="AQ190">
        <v>1</v>
      </c>
      <c r="AR190">
        <v>2</v>
      </c>
      <c r="AS190" s="22">
        <v>1</v>
      </c>
      <c r="AT190" s="22">
        <v>1</v>
      </c>
      <c r="AU190" s="22" t="s">
        <v>61</v>
      </c>
      <c r="AV190" s="22" t="s">
        <v>61</v>
      </c>
      <c r="AW190" s="22" t="s">
        <v>61</v>
      </c>
      <c r="AX190" s="22" t="s">
        <v>61</v>
      </c>
      <c r="AY190" s="22" t="s">
        <v>61</v>
      </c>
      <c r="AZ190" s="22" t="s">
        <v>61</v>
      </c>
      <c r="BA190">
        <v>4</v>
      </c>
      <c r="BB190">
        <v>1</v>
      </c>
      <c r="BC190">
        <v>5560</v>
      </c>
      <c r="BD190">
        <v>0</v>
      </c>
      <c r="BE190" t="s">
        <v>61</v>
      </c>
    </row>
    <row r="191" spans="1:57" x14ac:dyDescent="0.25">
      <c r="A191" s="1">
        <v>43500</v>
      </c>
      <c r="B191">
        <v>190</v>
      </c>
      <c r="C191" s="2" t="s">
        <v>4</v>
      </c>
      <c r="D191" s="2">
        <v>5383008275</v>
      </c>
      <c r="E191" s="2">
        <v>1</v>
      </c>
      <c r="F191" s="2">
        <v>4</v>
      </c>
      <c r="G191" s="19" t="s">
        <v>61</v>
      </c>
      <c r="H191" s="19" t="s">
        <v>61</v>
      </c>
      <c r="I191" s="19" t="s">
        <v>61</v>
      </c>
      <c r="J191" s="19" t="s">
        <v>61</v>
      </c>
      <c r="K191" s="19">
        <v>1</v>
      </c>
      <c r="L191" s="2">
        <v>2</v>
      </c>
      <c r="M191" s="2">
        <v>1</v>
      </c>
      <c r="N191" s="2">
        <v>1</v>
      </c>
      <c r="O191" s="19">
        <v>1</v>
      </c>
      <c r="P191" s="19" t="s">
        <v>61</v>
      </c>
      <c r="Q191" s="19">
        <v>1</v>
      </c>
      <c r="R191" s="2">
        <v>3</v>
      </c>
      <c r="S191" s="2">
        <v>1</v>
      </c>
      <c r="T191" s="2">
        <v>1</v>
      </c>
      <c r="U191" s="2">
        <v>1</v>
      </c>
      <c r="V191" s="2">
        <v>2</v>
      </c>
      <c r="W191" s="2">
        <v>1</v>
      </c>
      <c r="X191" s="2">
        <v>1</v>
      </c>
      <c r="Y191" s="2">
        <v>1</v>
      </c>
      <c r="Z191" s="22" t="s">
        <v>61</v>
      </c>
      <c r="AA191" s="22" t="s">
        <v>61</v>
      </c>
      <c r="AB191" s="22" t="s">
        <v>61</v>
      </c>
      <c r="AC191" s="22" t="s">
        <v>61</v>
      </c>
      <c r="AD191" s="22" t="s">
        <v>61</v>
      </c>
      <c r="AE191" s="22" t="s">
        <v>61</v>
      </c>
      <c r="AF191" s="22" t="s">
        <v>61</v>
      </c>
      <c r="AG191">
        <v>6</v>
      </c>
      <c r="AH191">
        <v>3</v>
      </c>
      <c r="AI191">
        <v>2</v>
      </c>
      <c r="AJ191">
        <v>3</v>
      </c>
      <c r="AK191" s="22" t="s">
        <v>61</v>
      </c>
      <c r="AL191" s="22" t="s">
        <v>61</v>
      </c>
      <c r="AM191" s="22">
        <v>1</v>
      </c>
      <c r="AN191" s="22" t="s">
        <v>61</v>
      </c>
      <c r="AO191" s="22" t="s">
        <v>61</v>
      </c>
      <c r="AP191" s="22" t="s">
        <v>61</v>
      </c>
      <c r="AQ191">
        <v>3</v>
      </c>
      <c r="AR191">
        <v>2</v>
      </c>
      <c r="AS191" s="22" t="s">
        <v>61</v>
      </c>
      <c r="AT191" s="22">
        <v>1</v>
      </c>
      <c r="AU191" s="22">
        <v>1</v>
      </c>
      <c r="AV191" s="22">
        <v>1</v>
      </c>
      <c r="AW191" s="22" t="s">
        <v>61</v>
      </c>
      <c r="AX191" s="22">
        <v>1</v>
      </c>
      <c r="AY191" s="22" t="s">
        <v>61</v>
      </c>
      <c r="AZ191" s="22" t="s">
        <v>61</v>
      </c>
      <c r="BA191">
        <v>4</v>
      </c>
      <c r="BB191">
        <v>1</v>
      </c>
      <c r="BC191">
        <v>7730</v>
      </c>
      <c r="BD191">
        <v>1</v>
      </c>
      <c r="BE191" t="s">
        <v>61</v>
      </c>
    </row>
    <row r="192" spans="1:57" x14ac:dyDescent="0.25">
      <c r="A192" s="1">
        <v>43500</v>
      </c>
      <c r="B192">
        <v>191</v>
      </c>
      <c r="C192" s="2" t="s">
        <v>4</v>
      </c>
      <c r="D192" s="2">
        <v>5383008275</v>
      </c>
      <c r="E192" s="2">
        <v>1</v>
      </c>
      <c r="F192" s="2">
        <v>3</v>
      </c>
      <c r="G192" s="19" t="s">
        <v>61</v>
      </c>
      <c r="H192" s="19" t="s">
        <v>61</v>
      </c>
      <c r="I192" s="19">
        <v>1</v>
      </c>
      <c r="J192" s="19" t="s">
        <v>61</v>
      </c>
      <c r="K192" s="19" t="s">
        <v>61</v>
      </c>
      <c r="L192" s="2">
        <v>2</v>
      </c>
      <c r="M192" s="2">
        <v>1</v>
      </c>
      <c r="N192" s="2">
        <v>2</v>
      </c>
      <c r="O192" s="19">
        <v>1</v>
      </c>
      <c r="P192" s="19" t="s">
        <v>61</v>
      </c>
      <c r="Q192" s="19" t="s">
        <v>61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2" t="s">
        <v>61</v>
      </c>
      <c r="AA192" s="22" t="s">
        <v>61</v>
      </c>
      <c r="AB192" s="22" t="s">
        <v>61</v>
      </c>
      <c r="AC192" s="22" t="s">
        <v>61</v>
      </c>
      <c r="AD192" s="22" t="s">
        <v>61</v>
      </c>
      <c r="AE192" s="22" t="s">
        <v>61</v>
      </c>
      <c r="AF192" s="22" t="s">
        <v>61</v>
      </c>
      <c r="AG192">
        <v>18</v>
      </c>
      <c r="AH192">
        <v>3</v>
      </c>
      <c r="AI192">
        <v>2</v>
      </c>
      <c r="AJ192">
        <v>1</v>
      </c>
      <c r="AK192" s="22" t="s">
        <v>61</v>
      </c>
      <c r="AL192" s="22" t="s">
        <v>61</v>
      </c>
      <c r="AM192" s="22">
        <v>1</v>
      </c>
      <c r="AN192" s="22" t="s">
        <v>61</v>
      </c>
      <c r="AO192" s="22">
        <v>1</v>
      </c>
      <c r="AP192" s="22" t="s">
        <v>61</v>
      </c>
      <c r="AQ192">
        <v>3</v>
      </c>
      <c r="AR192">
        <v>2</v>
      </c>
      <c r="AS192" s="22">
        <v>1</v>
      </c>
      <c r="AT192" s="22">
        <v>1</v>
      </c>
      <c r="AU192" s="22">
        <v>1</v>
      </c>
      <c r="AV192" s="22">
        <v>1</v>
      </c>
      <c r="AW192" s="22" t="s">
        <v>61</v>
      </c>
      <c r="AX192" s="22" t="s">
        <v>61</v>
      </c>
      <c r="AY192" s="22" t="s">
        <v>61</v>
      </c>
      <c r="AZ192" s="22" t="s">
        <v>61</v>
      </c>
      <c r="BA192">
        <v>4</v>
      </c>
      <c r="BB192">
        <v>1</v>
      </c>
      <c r="BC192">
        <v>7543</v>
      </c>
      <c r="BD192">
        <v>1</v>
      </c>
      <c r="BE192" t="s">
        <v>61</v>
      </c>
    </row>
    <row r="193" spans="1:57" x14ac:dyDescent="0.25">
      <c r="A193" s="1">
        <v>43500</v>
      </c>
      <c r="B193">
        <v>192</v>
      </c>
      <c r="C193" s="2" t="s">
        <v>4</v>
      </c>
      <c r="D193" s="2">
        <v>5383008275</v>
      </c>
      <c r="E193" s="2">
        <v>1</v>
      </c>
      <c r="F193" s="2">
        <v>1</v>
      </c>
      <c r="G193" s="19" t="s">
        <v>61</v>
      </c>
      <c r="H193" s="19" t="s">
        <v>61</v>
      </c>
      <c r="I193" s="19" t="s">
        <v>61</v>
      </c>
      <c r="J193" s="19" t="s">
        <v>61</v>
      </c>
      <c r="K193" s="19">
        <v>1</v>
      </c>
      <c r="L193" s="2">
        <v>1</v>
      </c>
      <c r="M193" s="2">
        <v>1</v>
      </c>
      <c r="N193" s="2">
        <v>1</v>
      </c>
      <c r="O193" s="19">
        <v>1</v>
      </c>
      <c r="P193" s="19" t="s">
        <v>61</v>
      </c>
      <c r="Q193" s="19" t="s">
        <v>61</v>
      </c>
      <c r="R193" s="2">
        <v>2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2" t="s">
        <v>61</v>
      </c>
      <c r="AA193" s="22" t="s">
        <v>61</v>
      </c>
      <c r="AB193" s="22" t="s">
        <v>61</v>
      </c>
      <c r="AC193" s="22" t="s">
        <v>61</v>
      </c>
      <c r="AD193" s="22" t="s">
        <v>61</v>
      </c>
      <c r="AE193" s="22" t="s">
        <v>61</v>
      </c>
      <c r="AF193" s="22" t="s">
        <v>61</v>
      </c>
      <c r="AG193" s="28" t="s">
        <v>61</v>
      </c>
      <c r="AH193" s="28" t="s">
        <v>61</v>
      </c>
      <c r="AI193">
        <v>2</v>
      </c>
      <c r="AJ193">
        <v>1</v>
      </c>
      <c r="AK193" s="22" t="s">
        <v>61</v>
      </c>
      <c r="AL193" s="22" t="s">
        <v>61</v>
      </c>
      <c r="AM193" s="22" t="s">
        <v>61</v>
      </c>
      <c r="AN193" s="22" t="s">
        <v>61</v>
      </c>
      <c r="AO193" s="22">
        <v>1</v>
      </c>
      <c r="AP193" s="22" t="s">
        <v>61</v>
      </c>
      <c r="AQ193">
        <v>3</v>
      </c>
      <c r="AR193" t="s">
        <v>61</v>
      </c>
      <c r="AS193" s="22">
        <v>1</v>
      </c>
      <c r="AT193" s="22">
        <v>1</v>
      </c>
      <c r="AU193" s="22">
        <v>1</v>
      </c>
      <c r="AV193" s="22">
        <v>1</v>
      </c>
      <c r="AW193" s="22" t="s">
        <v>61</v>
      </c>
      <c r="AX193" s="22" t="s">
        <v>61</v>
      </c>
      <c r="AY193" s="22" t="s">
        <v>61</v>
      </c>
      <c r="AZ193" s="22" t="s">
        <v>61</v>
      </c>
      <c r="BA193">
        <v>3</v>
      </c>
      <c r="BB193" t="s">
        <v>61</v>
      </c>
      <c r="BC193" t="s">
        <v>61</v>
      </c>
      <c r="BD193">
        <v>0</v>
      </c>
      <c r="BE193" t="s">
        <v>61</v>
      </c>
    </row>
    <row r="194" spans="1:57" x14ac:dyDescent="0.25">
      <c r="A194" s="1">
        <v>43500</v>
      </c>
      <c r="B194">
        <v>193</v>
      </c>
      <c r="C194" s="2" t="s">
        <v>4</v>
      </c>
      <c r="D194" s="2">
        <v>5383008275</v>
      </c>
      <c r="E194" s="2">
        <v>1</v>
      </c>
      <c r="F194" s="2">
        <v>5</v>
      </c>
      <c r="G194" s="19">
        <v>1</v>
      </c>
      <c r="H194" s="19" t="s">
        <v>61</v>
      </c>
      <c r="I194" s="19" t="s">
        <v>61</v>
      </c>
      <c r="J194" s="19" t="s">
        <v>61</v>
      </c>
      <c r="K194" s="19" t="s">
        <v>61</v>
      </c>
      <c r="L194" s="2">
        <v>1</v>
      </c>
      <c r="M194" s="2">
        <v>1</v>
      </c>
      <c r="N194" s="2">
        <v>2</v>
      </c>
      <c r="O194" s="19">
        <v>1</v>
      </c>
      <c r="P194" s="19" t="s">
        <v>61</v>
      </c>
      <c r="Q194" s="19" t="s">
        <v>61</v>
      </c>
      <c r="R194" s="2">
        <v>3</v>
      </c>
      <c r="S194" s="2">
        <v>1</v>
      </c>
      <c r="T194" s="2">
        <v>1</v>
      </c>
      <c r="U194" s="2">
        <v>1</v>
      </c>
      <c r="V194" s="2">
        <v>2</v>
      </c>
      <c r="W194" s="2">
        <v>1</v>
      </c>
      <c r="X194" s="2">
        <v>1</v>
      </c>
      <c r="Y194" s="2">
        <v>1</v>
      </c>
      <c r="Z194" s="22" t="s">
        <v>61</v>
      </c>
      <c r="AA194" s="22" t="s">
        <v>61</v>
      </c>
      <c r="AB194" s="22" t="s">
        <v>61</v>
      </c>
      <c r="AC194" s="22" t="s">
        <v>61</v>
      </c>
      <c r="AD194" s="22" t="s">
        <v>61</v>
      </c>
      <c r="AE194" s="22" t="s">
        <v>61</v>
      </c>
      <c r="AF194" s="22" t="s">
        <v>61</v>
      </c>
      <c r="AG194">
        <v>4</v>
      </c>
      <c r="AH194">
        <v>3</v>
      </c>
      <c r="AI194">
        <v>2</v>
      </c>
      <c r="AJ194">
        <v>1</v>
      </c>
      <c r="AK194" s="22" t="s">
        <v>61</v>
      </c>
      <c r="AL194" s="22">
        <v>1</v>
      </c>
      <c r="AM194" s="22">
        <v>1</v>
      </c>
      <c r="AN194" s="22" t="s">
        <v>61</v>
      </c>
      <c r="AO194" s="22" t="s">
        <v>61</v>
      </c>
      <c r="AP194" s="22" t="s">
        <v>61</v>
      </c>
      <c r="AQ194">
        <v>4</v>
      </c>
      <c r="AR194">
        <v>5</v>
      </c>
      <c r="AS194" s="22">
        <v>1</v>
      </c>
      <c r="AT194" s="22">
        <v>1</v>
      </c>
      <c r="AU194" s="22" t="s">
        <v>61</v>
      </c>
      <c r="AV194" s="22" t="s">
        <v>61</v>
      </c>
      <c r="AW194" s="22" t="s">
        <v>61</v>
      </c>
      <c r="AX194" s="22" t="s">
        <v>61</v>
      </c>
      <c r="AY194" s="22" t="s">
        <v>61</v>
      </c>
      <c r="AZ194" s="22" t="s">
        <v>61</v>
      </c>
      <c r="BA194">
        <v>2</v>
      </c>
      <c r="BB194">
        <v>1</v>
      </c>
      <c r="BC194">
        <v>4340</v>
      </c>
      <c r="BD194">
        <v>0</v>
      </c>
      <c r="BE194" t="s">
        <v>61</v>
      </c>
    </row>
    <row r="195" spans="1:57" x14ac:dyDescent="0.25">
      <c r="A195" s="1">
        <v>43500</v>
      </c>
      <c r="B195">
        <v>194</v>
      </c>
      <c r="C195" s="2" t="s">
        <v>4</v>
      </c>
      <c r="D195" s="2">
        <v>5383008275</v>
      </c>
      <c r="E195" s="2">
        <v>1</v>
      </c>
      <c r="F195" s="2">
        <v>3</v>
      </c>
      <c r="G195" s="19" t="s">
        <v>61</v>
      </c>
      <c r="H195" s="19" t="s">
        <v>61</v>
      </c>
      <c r="I195" s="19">
        <v>1</v>
      </c>
      <c r="J195" s="19" t="s">
        <v>61</v>
      </c>
      <c r="K195" s="19" t="s">
        <v>61</v>
      </c>
      <c r="L195" s="2">
        <v>2</v>
      </c>
      <c r="M195" s="2">
        <v>2</v>
      </c>
      <c r="N195" s="2">
        <v>3</v>
      </c>
      <c r="O195" s="19">
        <v>1</v>
      </c>
      <c r="P195" s="19" t="s">
        <v>61</v>
      </c>
      <c r="Q195" s="19" t="s">
        <v>61</v>
      </c>
      <c r="R195" s="2">
        <v>1</v>
      </c>
      <c r="S195" s="2">
        <v>1</v>
      </c>
      <c r="T195" s="2">
        <v>1</v>
      </c>
      <c r="U195" s="2">
        <v>1</v>
      </c>
      <c r="V195" s="2">
        <v>2</v>
      </c>
      <c r="W195" s="2">
        <v>1</v>
      </c>
      <c r="X195" s="2">
        <v>1</v>
      </c>
      <c r="Y195" s="2">
        <v>1</v>
      </c>
      <c r="Z195" s="22" t="s">
        <v>61</v>
      </c>
      <c r="AA195" s="22" t="s">
        <v>61</v>
      </c>
      <c r="AB195" s="22" t="s">
        <v>61</v>
      </c>
      <c r="AC195" s="22" t="s">
        <v>61</v>
      </c>
      <c r="AD195" s="22" t="s">
        <v>61</v>
      </c>
      <c r="AE195" s="22" t="s">
        <v>61</v>
      </c>
      <c r="AF195" s="22" t="s">
        <v>61</v>
      </c>
      <c r="AG195">
        <v>25</v>
      </c>
      <c r="AH195">
        <v>3</v>
      </c>
      <c r="AI195">
        <v>2</v>
      </c>
      <c r="AJ195">
        <v>1</v>
      </c>
      <c r="AK195" s="22" t="s">
        <v>61</v>
      </c>
      <c r="AL195" s="22" t="s">
        <v>61</v>
      </c>
      <c r="AM195" s="22">
        <v>1</v>
      </c>
      <c r="AN195" s="22" t="s">
        <v>61</v>
      </c>
      <c r="AO195" s="22" t="s">
        <v>61</v>
      </c>
      <c r="AP195" s="22" t="s">
        <v>61</v>
      </c>
      <c r="AQ195">
        <v>2</v>
      </c>
      <c r="AR195">
        <v>2</v>
      </c>
      <c r="AS195" s="22">
        <v>1</v>
      </c>
      <c r="AT195" s="22">
        <v>1</v>
      </c>
      <c r="AU195" s="22" t="s">
        <v>61</v>
      </c>
      <c r="AV195" s="22" t="s">
        <v>61</v>
      </c>
      <c r="AW195" s="22" t="s">
        <v>61</v>
      </c>
      <c r="AX195" s="22" t="s">
        <v>61</v>
      </c>
      <c r="AY195" s="22" t="s">
        <v>61</v>
      </c>
      <c r="AZ195" s="22" t="s">
        <v>61</v>
      </c>
      <c r="BA195">
        <v>4</v>
      </c>
      <c r="BB195">
        <v>1</v>
      </c>
      <c r="BC195">
        <v>4140</v>
      </c>
      <c r="BD195">
        <v>0</v>
      </c>
      <c r="BE195" t="s">
        <v>61</v>
      </c>
    </row>
    <row r="196" spans="1:57" x14ac:dyDescent="0.25">
      <c r="A196" s="1">
        <v>43500</v>
      </c>
      <c r="B196">
        <v>195</v>
      </c>
      <c r="C196" s="2" t="s">
        <v>4</v>
      </c>
      <c r="D196" s="2">
        <v>5383008275</v>
      </c>
      <c r="E196" s="2">
        <v>1</v>
      </c>
      <c r="F196" s="2">
        <v>3</v>
      </c>
      <c r="G196" s="19" t="s">
        <v>61</v>
      </c>
      <c r="H196" s="19" t="s">
        <v>61</v>
      </c>
      <c r="I196" s="19" t="s">
        <v>61</v>
      </c>
      <c r="J196" s="19">
        <v>1</v>
      </c>
      <c r="K196" s="19" t="s">
        <v>61</v>
      </c>
      <c r="L196" s="2">
        <v>1</v>
      </c>
      <c r="M196" s="2">
        <v>1</v>
      </c>
      <c r="N196" s="2">
        <v>2</v>
      </c>
      <c r="O196" s="19">
        <v>1</v>
      </c>
      <c r="P196" s="19" t="s">
        <v>61</v>
      </c>
      <c r="Q196" s="19" t="s">
        <v>61</v>
      </c>
      <c r="R196" s="2">
        <v>1</v>
      </c>
      <c r="S196" s="2" t="s">
        <v>61</v>
      </c>
      <c r="T196" s="2">
        <v>1</v>
      </c>
      <c r="U196" s="2" t="s">
        <v>61</v>
      </c>
      <c r="V196" s="2" t="s">
        <v>61</v>
      </c>
      <c r="W196" s="2">
        <v>1</v>
      </c>
      <c r="X196" s="2">
        <v>1</v>
      </c>
      <c r="Y196" s="2">
        <v>1</v>
      </c>
      <c r="Z196" s="22" t="s">
        <v>61</v>
      </c>
      <c r="AA196" s="22" t="s">
        <v>61</v>
      </c>
      <c r="AB196" s="22" t="s">
        <v>61</v>
      </c>
      <c r="AC196" s="22" t="s">
        <v>61</v>
      </c>
      <c r="AD196" s="22" t="s">
        <v>61</v>
      </c>
      <c r="AE196" s="22" t="s">
        <v>61</v>
      </c>
      <c r="AF196" s="22" t="s">
        <v>61</v>
      </c>
      <c r="AG196">
        <v>2</v>
      </c>
      <c r="AH196">
        <v>3</v>
      </c>
      <c r="AI196">
        <v>2</v>
      </c>
      <c r="AJ196">
        <v>1</v>
      </c>
      <c r="AK196" s="22" t="s">
        <v>61</v>
      </c>
      <c r="AL196" s="22" t="s">
        <v>61</v>
      </c>
      <c r="AM196" s="22">
        <v>1</v>
      </c>
      <c r="AN196" s="22" t="s">
        <v>61</v>
      </c>
      <c r="AO196" s="22" t="s">
        <v>61</v>
      </c>
      <c r="AP196" s="22" t="s">
        <v>61</v>
      </c>
      <c r="AQ196">
        <v>2</v>
      </c>
      <c r="AR196">
        <v>1</v>
      </c>
      <c r="AS196" s="22" t="s">
        <v>61</v>
      </c>
      <c r="AT196" s="22">
        <v>1</v>
      </c>
      <c r="AU196" s="22">
        <v>1</v>
      </c>
      <c r="AV196" s="22" t="s">
        <v>61</v>
      </c>
      <c r="AW196" s="22" t="s">
        <v>61</v>
      </c>
      <c r="AX196" s="22" t="s">
        <v>61</v>
      </c>
      <c r="AY196" s="22" t="s">
        <v>61</v>
      </c>
      <c r="AZ196" s="22" t="s">
        <v>61</v>
      </c>
      <c r="BA196">
        <v>4</v>
      </c>
      <c r="BB196">
        <v>1</v>
      </c>
      <c r="BC196">
        <v>7760</v>
      </c>
      <c r="BD196">
        <v>0</v>
      </c>
      <c r="BE196" t="s">
        <v>61</v>
      </c>
    </row>
    <row r="197" spans="1:57" x14ac:dyDescent="0.25">
      <c r="A197" s="1">
        <v>43500</v>
      </c>
      <c r="B197">
        <v>196</v>
      </c>
      <c r="C197" s="2" t="s">
        <v>4</v>
      </c>
      <c r="D197" s="2">
        <v>5383008275</v>
      </c>
      <c r="E197" s="2">
        <v>1</v>
      </c>
      <c r="F197" s="2">
        <v>3</v>
      </c>
      <c r="G197" s="19" t="s">
        <v>61</v>
      </c>
      <c r="H197" s="19">
        <v>1</v>
      </c>
      <c r="I197" s="19" t="s">
        <v>61</v>
      </c>
      <c r="J197" s="19" t="s">
        <v>61</v>
      </c>
      <c r="K197" s="19" t="s">
        <v>61</v>
      </c>
      <c r="L197" s="2">
        <v>2</v>
      </c>
      <c r="M197" s="2">
        <v>1</v>
      </c>
      <c r="N197" s="2">
        <v>2</v>
      </c>
      <c r="O197" s="19">
        <v>1</v>
      </c>
      <c r="P197" s="19" t="s">
        <v>61</v>
      </c>
      <c r="Q197" s="19" t="s">
        <v>61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2" t="s">
        <v>61</v>
      </c>
      <c r="AA197" s="22" t="s">
        <v>61</v>
      </c>
      <c r="AB197" s="22" t="s">
        <v>61</v>
      </c>
      <c r="AC197" s="22" t="s">
        <v>61</v>
      </c>
      <c r="AD197" s="22" t="s">
        <v>61</v>
      </c>
      <c r="AE197" s="22" t="s">
        <v>61</v>
      </c>
      <c r="AF197" s="22" t="s">
        <v>61</v>
      </c>
      <c r="AG197">
        <v>6</v>
      </c>
      <c r="AH197">
        <v>3</v>
      </c>
      <c r="AI197">
        <v>2</v>
      </c>
      <c r="AJ197">
        <v>1</v>
      </c>
      <c r="AK197" s="22" t="s">
        <v>61</v>
      </c>
      <c r="AL197" s="22" t="s">
        <v>61</v>
      </c>
      <c r="AM197" s="22">
        <v>1</v>
      </c>
      <c r="AN197" s="22" t="s">
        <v>61</v>
      </c>
      <c r="AO197" s="22" t="s">
        <v>61</v>
      </c>
      <c r="AP197" s="22">
        <v>1</v>
      </c>
      <c r="AQ197">
        <v>4</v>
      </c>
      <c r="AR197">
        <v>1</v>
      </c>
      <c r="AS197" s="22">
        <v>1</v>
      </c>
      <c r="AT197" s="22">
        <v>1</v>
      </c>
      <c r="AU197" s="22" t="s">
        <v>61</v>
      </c>
      <c r="AV197" s="22" t="s">
        <v>61</v>
      </c>
      <c r="AW197" s="22" t="s">
        <v>61</v>
      </c>
      <c r="AX197" s="22" t="s">
        <v>61</v>
      </c>
      <c r="AY197" s="22" t="s">
        <v>61</v>
      </c>
      <c r="AZ197" s="22" t="s">
        <v>61</v>
      </c>
      <c r="BA197">
        <v>4</v>
      </c>
      <c r="BB197">
        <v>1</v>
      </c>
      <c r="BC197" t="s">
        <v>61</v>
      </c>
      <c r="BD197">
        <v>0</v>
      </c>
      <c r="BE197" t="s">
        <v>61</v>
      </c>
    </row>
    <row r="198" spans="1:57" x14ac:dyDescent="0.25">
      <c r="A198" s="1">
        <v>43500</v>
      </c>
      <c r="B198">
        <v>197</v>
      </c>
      <c r="C198" s="2" t="s">
        <v>4</v>
      </c>
      <c r="D198" s="2">
        <v>5383008275</v>
      </c>
      <c r="E198" s="2">
        <v>1</v>
      </c>
      <c r="F198" s="2">
        <v>1</v>
      </c>
      <c r="G198" s="19" t="s">
        <v>61</v>
      </c>
      <c r="H198" s="19">
        <v>1</v>
      </c>
      <c r="I198" s="19" t="s">
        <v>61</v>
      </c>
      <c r="J198" s="19" t="s">
        <v>61</v>
      </c>
      <c r="K198" s="19" t="s">
        <v>61</v>
      </c>
      <c r="L198" s="2">
        <v>1</v>
      </c>
      <c r="M198" s="2">
        <v>3</v>
      </c>
      <c r="N198" s="2">
        <v>4</v>
      </c>
      <c r="O198" s="19">
        <v>1</v>
      </c>
      <c r="P198" s="19" t="s">
        <v>61</v>
      </c>
      <c r="Q198" s="19" t="s">
        <v>61</v>
      </c>
      <c r="R198" s="2">
        <v>1</v>
      </c>
      <c r="S198" s="2">
        <v>1</v>
      </c>
      <c r="T198" s="2">
        <v>2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2" t="s">
        <v>61</v>
      </c>
      <c r="AA198" s="22" t="s">
        <v>61</v>
      </c>
      <c r="AB198" s="22" t="s">
        <v>61</v>
      </c>
      <c r="AC198" s="22" t="s">
        <v>61</v>
      </c>
      <c r="AD198" s="22" t="s">
        <v>61</v>
      </c>
      <c r="AE198" s="22" t="s">
        <v>61</v>
      </c>
      <c r="AF198" s="22" t="s">
        <v>61</v>
      </c>
      <c r="AG198">
        <v>4</v>
      </c>
      <c r="AH198">
        <v>3</v>
      </c>
      <c r="AI198">
        <v>2</v>
      </c>
      <c r="AJ198">
        <v>1</v>
      </c>
      <c r="AK198" s="22" t="s">
        <v>61</v>
      </c>
      <c r="AL198" s="22">
        <v>1</v>
      </c>
      <c r="AM198" s="22">
        <v>1</v>
      </c>
      <c r="AN198" s="22" t="s">
        <v>61</v>
      </c>
      <c r="AO198" s="22">
        <v>1</v>
      </c>
      <c r="AP198" s="22" t="s">
        <v>61</v>
      </c>
      <c r="AQ198">
        <v>1</v>
      </c>
      <c r="AR198">
        <v>2</v>
      </c>
      <c r="AS198" s="22">
        <v>1</v>
      </c>
      <c r="AT198" s="22">
        <v>1</v>
      </c>
      <c r="AU198" s="22" t="s">
        <v>61</v>
      </c>
      <c r="AV198" s="22" t="s">
        <v>61</v>
      </c>
      <c r="AW198" s="22" t="s">
        <v>61</v>
      </c>
      <c r="AX198" s="22" t="s">
        <v>61</v>
      </c>
      <c r="AY198" s="22" t="s">
        <v>61</v>
      </c>
      <c r="AZ198" s="22" t="s">
        <v>61</v>
      </c>
      <c r="BA198">
        <v>4</v>
      </c>
      <c r="BB198">
        <v>1</v>
      </c>
      <c r="BC198" t="s">
        <v>61</v>
      </c>
      <c r="BD198">
        <v>0</v>
      </c>
      <c r="BE198" t="s">
        <v>61</v>
      </c>
    </row>
    <row r="199" spans="1:57" x14ac:dyDescent="0.25">
      <c r="A199" s="1">
        <v>43500</v>
      </c>
      <c r="B199">
        <v>198</v>
      </c>
      <c r="C199" s="2" t="s">
        <v>4</v>
      </c>
      <c r="D199" s="2">
        <v>5383008275</v>
      </c>
      <c r="E199" s="2">
        <v>1</v>
      </c>
      <c r="F199" s="2">
        <v>1</v>
      </c>
      <c r="G199" s="19" t="s">
        <v>61</v>
      </c>
      <c r="H199" s="19">
        <v>1</v>
      </c>
      <c r="I199" s="19" t="s">
        <v>61</v>
      </c>
      <c r="J199" s="19" t="s">
        <v>61</v>
      </c>
      <c r="K199" s="19" t="s">
        <v>61</v>
      </c>
      <c r="L199" s="2">
        <v>1</v>
      </c>
      <c r="M199" s="2">
        <v>1</v>
      </c>
      <c r="N199" s="2">
        <v>2</v>
      </c>
      <c r="O199" s="19" t="s">
        <v>61</v>
      </c>
      <c r="P199" s="19">
        <v>1</v>
      </c>
      <c r="Q199" s="19" t="s">
        <v>61</v>
      </c>
      <c r="R199" s="2">
        <v>3</v>
      </c>
      <c r="S199" s="2">
        <v>1</v>
      </c>
      <c r="T199" s="2">
        <v>1</v>
      </c>
      <c r="U199" s="2">
        <v>1</v>
      </c>
      <c r="V199" s="2">
        <v>2</v>
      </c>
      <c r="W199" s="2">
        <v>1</v>
      </c>
      <c r="X199" s="2">
        <v>1</v>
      </c>
      <c r="Y199" s="2">
        <v>1</v>
      </c>
      <c r="Z199" s="22" t="s">
        <v>61</v>
      </c>
      <c r="AA199" s="22" t="s">
        <v>61</v>
      </c>
      <c r="AB199" s="22" t="s">
        <v>61</v>
      </c>
      <c r="AC199" s="22" t="s">
        <v>61</v>
      </c>
      <c r="AD199" s="22" t="s">
        <v>61</v>
      </c>
      <c r="AE199" s="22" t="s">
        <v>61</v>
      </c>
      <c r="AF199" s="22" t="s">
        <v>61</v>
      </c>
      <c r="AG199">
        <v>7</v>
      </c>
      <c r="AH199">
        <v>3</v>
      </c>
      <c r="AI199">
        <v>2</v>
      </c>
      <c r="AJ199">
        <v>1</v>
      </c>
      <c r="AK199" s="22" t="s">
        <v>61</v>
      </c>
      <c r="AL199" s="22">
        <v>1</v>
      </c>
      <c r="AM199" s="22">
        <v>1</v>
      </c>
      <c r="AN199" s="22" t="s">
        <v>61</v>
      </c>
      <c r="AO199" s="22" t="s">
        <v>61</v>
      </c>
      <c r="AP199" s="22" t="s">
        <v>61</v>
      </c>
      <c r="AQ199">
        <v>3</v>
      </c>
      <c r="AR199">
        <v>3</v>
      </c>
      <c r="AS199" s="22" t="s">
        <v>61</v>
      </c>
      <c r="AT199" s="22">
        <v>1</v>
      </c>
      <c r="AU199" s="22">
        <v>1</v>
      </c>
      <c r="AV199" s="22" t="s">
        <v>61</v>
      </c>
      <c r="AW199" s="22">
        <v>1</v>
      </c>
      <c r="AX199" s="22" t="s">
        <v>61</v>
      </c>
      <c r="AY199" s="22" t="s">
        <v>61</v>
      </c>
      <c r="AZ199" s="22" t="s">
        <v>61</v>
      </c>
      <c r="BA199">
        <v>4</v>
      </c>
      <c r="BB199">
        <v>1</v>
      </c>
      <c r="BC199">
        <v>7866</v>
      </c>
      <c r="BD199">
        <v>1</v>
      </c>
      <c r="BE199" t="s">
        <v>61</v>
      </c>
    </row>
    <row r="200" spans="1:57" x14ac:dyDescent="0.25">
      <c r="A200" s="1">
        <v>43500</v>
      </c>
      <c r="B200">
        <v>199</v>
      </c>
      <c r="C200" s="2" t="s">
        <v>4</v>
      </c>
      <c r="D200" s="2">
        <v>5383008275</v>
      </c>
      <c r="E200" s="2">
        <v>1</v>
      </c>
      <c r="F200" s="2">
        <v>3</v>
      </c>
      <c r="G200" s="19" t="s">
        <v>61</v>
      </c>
      <c r="H200" s="19">
        <v>1</v>
      </c>
      <c r="I200" s="19" t="s">
        <v>61</v>
      </c>
      <c r="J200" s="19" t="s">
        <v>61</v>
      </c>
      <c r="K200" s="19" t="s">
        <v>61</v>
      </c>
      <c r="L200" s="2">
        <v>7</v>
      </c>
      <c r="M200" s="2">
        <v>3</v>
      </c>
      <c r="N200" s="2">
        <v>2</v>
      </c>
      <c r="O200" s="19">
        <v>1</v>
      </c>
      <c r="P200" s="19" t="s">
        <v>61</v>
      </c>
      <c r="Q200" s="19" t="s">
        <v>61</v>
      </c>
      <c r="R200" s="2">
        <v>2</v>
      </c>
      <c r="S200" s="2">
        <v>2</v>
      </c>
      <c r="T200" s="2">
        <v>2</v>
      </c>
      <c r="U200" s="2">
        <v>2</v>
      </c>
      <c r="V200" s="2">
        <v>1</v>
      </c>
      <c r="W200" s="2">
        <v>1</v>
      </c>
      <c r="X200" s="2">
        <v>1</v>
      </c>
      <c r="Y200" s="2">
        <v>1</v>
      </c>
      <c r="Z200" s="22" t="s">
        <v>61</v>
      </c>
      <c r="AA200" s="22" t="s">
        <v>61</v>
      </c>
      <c r="AB200" s="19">
        <v>1</v>
      </c>
      <c r="AC200" s="22" t="s">
        <v>61</v>
      </c>
      <c r="AD200" s="22" t="s">
        <v>61</v>
      </c>
      <c r="AE200" s="22" t="s">
        <v>61</v>
      </c>
      <c r="AF200" s="22" t="s">
        <v>61</v>
      </c>
      <c r="AG200">
        <v>1</v>
      </c>
      <c r="AH200">
        <v>2</v>
      </c>
      <c r="AI200">
        <v>2</v>
      </c>
      <c r="AJ200">
        <v>4</v>
      </c>
      <c r="AK200" s="22" t="s">
        <v>61</v>
      </c>
      <c r="AL200" s="22">
        <v>1</v>
      </c>
      <c r="AM200" s="22">
        <v>1</v>
      </c>
      <c r="AN200" s="22">
        <v>1</v>
      </c>
      <c r="AO200" s="22">
        <v>1</v>
      </c>
      <c r="AP200" s="22" t="s">
        <v>61</v>
      </c>
      <c r="AQ200">
        <v>1</v>
      </c>
      <c r="AR200">
        <v>3</v>
      </c>
      <c r="AS200" s="22" t="s">
        <v>61</v>
      </c>
      <c r="AT200" s="22" t="s">
        <v>61</v>
      </c>
      <c r="AU200" s="22" t="s">
        <v>61</v>
      </c>
      <c r="AV200" s="22" t="s">
        <v>61</v>
      </c>
      <c r="AW200" s="22">
        <v>1</v>
      </c>
      <c r="AX200" s="22" t="s">
        <v>61</v>
      </c>
      <c r="AY200" s="22" t="s">
        <v>61</v>
      </c>
      <c r="AZ200" s="22" t="s">
        <v>61</v>
      </c>
      <c r="BA200">
        <v>4</v>
      </c>
      <c r="BB200" t="s">
        <v>61</v>
      </c>
      <c r="BC200" t="s">
        <v>61</v>
      </c>
      <c r="BD200">
        <v>0</v>
      </c>
      <c r="BE200" t="s">
        <v>61</v>
      </c>
    </row>
    <row r="201" spans="1:57" x14ac:dyDescent="0.25">
      <c r="A201" s="1">
        <v>43500</v>
      </c>
      <c r="B201">
        <v>200</v>
      </c>
      <c r="C201" s="2" t="s">
        <v>4</v>
      </c>
      <c r="D201" s="2">
        <v>5383008275</v>
      </c>
      <c r="E201" s="2">
        <v>1</v>
      </c>
      <c r="F201" s="2">
        <v>4</v>
      </c>
      <c r="G201" s="19" t="s">
        <v>61</v>
      </c>
      <c r="H201" s="19" t="s">
        <v>61</v>
      </c>
      <c r="I201" s="19">
        <v>1</v>
      </c>
      <c r="J201" s="19">
        <v>1</v>
      </c>
      <c r="K201" s="19" t="s">
        <v>61</v>
      </c>
      <c r="L201" s="2">
        <v>4</v>
      </c>
      <c r="M201" s="2">
        <v>2</v>
      </c>
      <c r="N201" s="2">
        <v>2</v>
      </c>
      <c r="O201" s="19">
        <v>1</v>
      </c>
      <c r="P201" s="19" t="s">
        <v>61</v>
      </c>
      <c r="Q201" s="19" t="s">
        <v>61</v>
      </c>
      <c r="R201" s="2">
        <v>3</v>
      </c>
      <c r="S201" s="2">
        <v>1</v>
      </c>
      <c r="T201" s="2">
        <v>1</v>
      </c>
      <c r="U201" s="2">
        <v>1</v>
      </c>
      <c r="V201" s="2">
        <v>2</v>
      </c>
      <c r="W201" s="2">
        <v>1</v>
      </c>
      <c r="X201" s="2">
        <v>1</v>
      </c>
      <c r="Y201" s="2">
        <v>1</v>
      </c>
      <c r="Z201" s="22" t="s">
        <v>61</v>
      </c>
      <c r="AA201" s="22" t="s">
        <v>61</v>
      </c>
      <c r="AB201" s="22" t="s">
        <v>61</v>
      </c>
      <c r="AC201" s="22" t="s">
        <v>61</v>
      </c>
      <c r="AD201" s="22">
        <v>1</v>
      </c>
      <c r="AE201" s="22">
        <v>1</v>
      </c>
      <c r="AF201" s="22" t="s">
        <v>61</v>
      </c>
      <c r="AG201">
        <v>10</v>
      </c>
      <c r="AH201">
        <v>3</v>
      </c>
      <c r="AI201">
        <v>2</v>
      </c>
      <c r="AJ201">
        <v>1</v>
      </c>
      <c r="AK201" s="22">
        <v>1</v>
      </c>
      <c r="AL201" s="22">
        <v>1</v>
      </c>
      <c r="AM201" s="22">
        <v>1</v>
      </c>
      <c r="AN201" s="22" t="s">
        <v>61</v>
      </c>
      <c r="AO201" s="22" t="s">
        <v>61</v>
      </c>
      <c r="AP201" s="22" t="s">
        <v>61</v>
      </c>
      <c r="AQ201">
        <v>4</v>
      </c>
      <c r="AR201">
        <v>3</v>
      </c>
      <c r="AS201" s="22" t="s">
        <v>61</v>
      </c>
      <c r="AT201" s="22">
        <v>1</v>
      </c>
      <c r="AU201" s="22">
        <v>1</v>
      </c>
      <c r="AV201" s="22">
        <v>1</v>
      </c>
      <c r="AW201" s="22">
        <v>1</v>
      </c>
      <c r="AX201" s="22">
        <v>1</v>
      </c>
      <c r="AY201" s="22" t="s">
        <v>61</v>
      </c>
      <c r="AZ201" s="22" t="s">
        <v>61</v>
      </c>
      <c r="BA201">
        <v>4</v>
      </c>
      <c r="BB201">
        <v>1</v>
      </c>
      <c r="BC201" t="s">
        <v>61</v>
      </c>
      <c r="BD201">
        <v>0</v>
      </c>
      <c r="BE201" t="s">
        <v>61</v>
      </c>
    </row>
    <row r="202" spans="1:57" x14ac:dyDescent="0.25">
      <c r="A202" s="1">
        <v>43500</v>
      </c>
      <c r="B202">
        <v>201</v>
      </c>
      <c r="C202" s="2" t="s">
        <v>4</v>
      </c>
      <c r="D202" s="2">
        <v>5383008275</v>
      </c>
      <c r="E202" s="2">
        <v>1</v>
      </c>
      <c r="F202" s="2">
        <v>4</v>
      </c>
      <c r="G202" s="19" t="s">
        <v>61</v>
      </c>
      <c r="H202" s="19" t="s">
        <v>61</v>
      </c>
      <c r="I202" s="19" t="s">
        <v>61</v>
      </c>
      <c r="J202" s="19">
        <v>1</v>
      </c>
      <c r="K202" s="19" t="s">
        <v>61</v>
      </c>
      <c r="L202" s="2">
        <v>2</v>
      </c>
      <c r="M202" s="2">
        <v>1</v>
      </c>
      <c r="N202" s="2">
        <v>3</v>
      </c>
      <c r="O202" s="19">
        <v>1</v>
      </c>
      <c r="P202" s="19" t="s">
        <v>61</v>
      </c>
      <c r="Q202" s="19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2" t="s">
        <v>61</v>
      </c>
      <c r="AA202" s="22" t="s">
        <v>61</v>
      </c>
      <c r="AB202" s="22" t="s">
        <v>61</v>
      </c>
      <c r="AC202" s="22" t="s">
        <v>61</v>
      </c>
      <c r="AD202" s="22" t="s">
        <v>61</v>
      </c>
      <c r="AE202" s="22" t="s">
        <v>61</v>
      </c>
      <c r="AF202" s="22" t="s">
        <v>61</v>
      </c>
      <c r="AG202">
        <v>5</v>
      </c>
      <c r="AH202">
        <v>3</v>
      </c>
      <c r="AI202">
        <v>2</v>
      </c>
      <c r="AJ202">
        <v>1</v>
      </c>
      <c r="AK202" s="22" t="s">
        <v>61</v>
      </c>
      <c r="AL202" s="22">
        <v>1</v>
      </c>
      <c r="AM202" s="22">
        <v>1</v>
      </c>
      <c r="AN202" s="22" t="s">
        <v>61</v>
      </c>
      <c r="AO202" s="22">
        <v>1</v>
      </c>
      <c r="AP202" s="22">
        <v>1</v>
      </c>
      <c r="AQ202">
        <v>3</v>
      </c>
      <c r="AR202">
        <v>2</v>
      </c>
      <c r="AS202" s="22">
        <v>1</v>
      </c>
      <c r="AT202" s="22">
        <v>1</v>
      </c>
      <c r="AU202" s="22">
        <v>1</v>
      </c>
      <c r="AV202" s="22">
        <v>1</v>
      </c>
      <c r="AW202" s="22" t="s">
        <v>61</v>
      </c>
      <c r="AX202" s="22" t="s">
        <v>61</v>
      </c>
      <c r="AY202" s="22" t="s">
        <v>61</v>
      </c>
      <c r="AZ202" s="22" t="s">
        <v>61</v>
      </c>
      <c r="BA202">
        <v>4</v>
      </c>
      <c r="BB202">
        <v>1</v>
      </c>
      <c r="BC202">
        <v>1450</v>
      </c>
      <c r="BD202">
        <v>0</v>
      </c>
      <c r="BE202" t="s">
        <v>61</v>
      </c>
    </row>
    <row r="203" spans="1:57" x14ac:dyDescent="0.25">
      <c r="A203" s="1">
        <v>43500</v>
      </c>
      <c r="B203">
        <v>202</v>
      </c>
      <c r="C203" s="2" t="s">
        <v>4</v>
      </c>
      <c r="D203" s="2">
        <v>5383008275</v>
      </c>
      <c r="E203" s="2">
        <v>1</v>
      </c>
      <c r="F203" s="2">
        <v>4</v>
      </c>
      <c r="G203" s="19" t="s">
        <v>61</v>
      </c>
      <c r="H203" s="19" t="s">
        <v>61</v>
      </c>
      <c r="I203" s="19">
        <v>1</v>
      </c>
      <c r="J203" s="19" t="s">
        <v>61</v>
      </c>
      <c r="K203" s="19" t="s">
        <v>61</v>
      </c>
      <c r="L203" s="2">
        <v>3</v>
      </c>
      <c r="M203" s="2">
        <v>1</v>
      </c>
      <c r="N203" s="2">
        <v>3</v>
      </c>
      <c r="O203" s="19">
        <v>1</v>
      </c>
      <c r="P203" s="19" t="s">
        <v>61</v>
      </c>
      <c r="Q203" s="19" t="s">
        <v>61</v>
      </c>
      <c r="R203" s="2">
        <v>1</v>
      </c>
      <c r="S203" s="2">
        <v>1</v>
      </c>
      <c r="T203" s="2">
        <v>1</v>
      </c>
      <c r="U203" s="2">
        <v>3</v>
      </c>
      <c r="V203" s="2">
        <v>1</v>
      </c>
      <c r="W203" s="2">
        <v>1</v>
      </c>
      <c r="X203" s="2">
        <v>1</v>
      </c>
      <c r="Y203" s="2">
        <v>1</v>
      </c>
      <c r="Z203" s="22" t="s">
        <v>61</v>
      </c>
      <c r="AA203" s="22" t="s">
        <v>61</v>
      </c>
      <c r="AB203" s="22" t="s">
        <v>61</v>
      </c>
      <c r="AC203" s="22" t="s">
        <v>61</v>
      </c>
      <c r="AD203" s="22" t="s">
        <v>61</v>
      </c>
      <c r="AE203" s="22" t="s">
        <v>61</v>
      </c>
      <c r="AF203" s="22" t="s">
        <v>61</v>
      </c>
      <c r="AG203">
        <v>6.5</v>
      </c>
      <c r="AH203">
        <v>3</v>
      </c>
      <c r="AI203">
        <v>2</v>
      </c>
      <c r="AJ203">
        <v>2</v>
      </c>
      <c r="AK203" s="22" t="s">
        <v>61</v>
      </c>
      <c r="AL203" s="22" t="s">
        <v>61</v>
      </c>
      <c r="AM203" s="22">
        <v>1</v>
      </c>
      <c r="AN203" s="22" t="s">
        <v>61</v>
      </c>
      <c r="AO203" s="22" t="s">
        <v>61</v>
      </c>
      <c r="AP203" s="22" t="s">
        <v>61</v>
      </c>
      <c r="AQ203">
        <v>4</v>
      </c>
      <c r="AR203">
        <v>1</v>
      </c>
      <c r="AS203" s="22">
        <v>1</v>
      </c>
      <c r="AT203" s="22">
        <v>1</v>
      </c>
      <c r="AU203" s="22" t="s">
        <v>61</v>
      </c>
      <c r="AV203" s="22" t="s">
        <v>61</v>
      </c>
      <c r="AW203" s="22" t="s">
        <v>61</v>
      </c>
      <c r="AX203" s="22" t="s">
        <v>61</v>
      </c>
      <c r="AY203" s="22" t="s">
        <v>61</v>
      </c>
      <c r="AZ203" s="22" t="s">
        <v>61</v>
      </c>
      <c r="BA203">
        <v>4</v>
      </c>
      <c r="BB203">
        <v>1</v>
      </c>
      <c r="BC203">
        <v>7972</v>
      </c>
      <c r="BD203">
        <v>0</v>
      </c>
      <c r="BE203" t="s">
        <v>61</v>
      </c>
    </row>
    <row r="204" spans="1:57" x14ac:dyDescent="0.25">
      <c r="A204" s="1">
        <v>43500</v>
      </c>
      <c r="B204">
        <v>203</v>
      </c>
      <c r="C204" s="2" t="s">
        <v>4</v>
      </c>
      <c r="D204" s="2">
        <v>5383008275</v>
      </c>
      <c r="E204" s="2">
        <v>1</v>
      </c>
      <c r="F204" s="2">
        <v>4</v>
      </c>
      <c r="G204" s="19" t="s">
        <v>61</v>
      </c>
      <c r="H204" s="19" t="s">
        <v>61</v>
      </c>
      <c r="I204" s="19" t="s">
        <v>61</v>
      </c>
      <c r="J204" s="19" t="s">
        <v>61</v>
      </c>
      <c r="K204" s="19">
        <v>1</v>
      </c>
      <c r="L204" s="2">
        <v>5</v>
      </c>
      <c r="M204" s="2">
        <v>2</v>
      </c>
      <c r="N204" s="2">
        <v>1</v>
      </c>
      <c r="O204" s="19" t="s">
        <v>61</v>
      </c>
      <c r="P204" s="19" t="s">
        <v>61</v>
      </c>
      <c r="Q204" s="19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2" t="s">
        <v>61</v>
      </c>
      <c r="AA204" s="22" t="s">
        <v>61</v>
      </c>
      <c r="AB204" s="22" t="s">
        <v>61</v>
      </c>
      <c r="AC204" s="22" t="s">
        <v>61</v>
      </c>
      <c r="AD204" s="22" t="s">
        <v>61</v>
      </c>
      <c r="AE204" s="22" t="s">
        <v>61</v>
      </c>
      <c r="AF204" s="22" t="s">
        <v>61</v>
      </c>
      <c r="AG204">
        <v>18</v>
      </c>
      <c r="AH204">
        <v>3</v>
      </c>
      <c r="AI204">
        <v>2</v>
      </c>
      <c r="AJ204">
        <v>2</v>
      </c>
      <c r="AK204" s="22" t="s">
        <v>61</v>
      </c>
      <c r="AL204" s="22" t="s">
        <v>61</v>
      </c>
      <c r="AM204" s="22">
        <v>1</v>
      </c>
      <c r="AN204" s="22" t="s">
        <v>61</v>
      </c>
      <c r="AO204" s="22" t="s">
        <v>61</v>
      </c>
      <c r="AP204" s="22" t="s">
        <v>61</v>
      </c>
      <c r="AQ204">
        <v>3</v>
      </c>
      <c r="AR204">
        <v>2</v>
      </c>
      <c r="AS204" s="22">
        <v>1</v>
      </c>
      <c r="AT204" s="22">
        <v>1</v>
      </c>
      <c r="AU204" s="22" t="s">
        <v>61</v>
      </c>
      <c r="AV204" s="22">
        <v>1</v>
      </c>
      <c r="AW204" s="22" t="s">
        <v>61</v>
      </c>
      <c r="AX204" s="22" t="s">
        <v>61</v>
      </c>
      <c r="AY204" s="22">
        <v>1</v>
      </c>
      <c r="AZ204" s="22" t="s">
        <v>61</v>
      </c>
      <c r="BA204">
        <v>1</v>
      </c>
      <c r="BB204">
        <v>1</v>
      </c>
      <c r="BC204">
        <v>7321</v>
      </c>
      <c r="BD204">
        <v>1</v>
      </c>
      <c r="BE204" t="s">
        <v>61</v>
      </c>
    </row>
    <row r="205" spans="1:57" x14ac:dyDescent="0.25">
      <c r="A205" s="1">
        <v>43503</v>
      </c>
      <c r="B205">
        <v>204</v>
      </c>
      <c r="C205" s="2" t="s">
        <v>4</v>
      </c>
      <c r="D205" s="2">
        <v>5385046180</v>
      </c>
      <c r="E205" s="2">
        <v>1</v>
      </c>
      <c r="F205" s="2">
        <v>4</v>
      </c>
      <c r="G205" s="19" t="s">
        <v>61</v>
      </c>
      <c r="H205" s="19" t="s">
        <v>61</v>
      </c>
      <c r="I205" s="19">
        <v>1</v>
      </c>
      <c r="J205" s="19" t="s">
        <v>61</v>
      </c>
      <c r="K205" s="19" t="s">
        <v>61</v>
      </c>
      <c r="L205" s="2">
        <v>4</v>
      </c>
      <c r="M205" s="2">
        <v>2</v>
      </c>
      <c r="N205" s="2">
        <v>2</v>
      </c>
      <c r="O205" s="19">
        <v>1</v>
      </c>
      <c r="P205" s="19" t="s">
        <v>61</v>
      </c>
      <c r="Q205" s="19" t="s">
        <v>61</v>
      </c>
      <c r="R205" s="2">
        <v>1</v>
      </c>
      <c r="S205" s="2">
        <v>1</v>
      </c>
      <c r="T205" s="2">
        <v>1</v>
      </c>
      <c r="U205" s="2">
        <v>1</v>
      </c>
      <c r="V205" s="2" t="s">
        <v>61</v>
      </c>
      <c r="W205" t="s">
        <v>61</v>
      </c>
      <c r="X205" t="s">
        <v>61</v>
      </c>
      <c r="Y205" s="2" t="s">
        <v>61</v>
      </c>
      <c r="Z205" s="22" t="s">
        <v>61</v>
      </c>
      <c r="AA205" s="22" t="s">
        <v>61</v>
      </c>
      <c r="AB205" s="22" t="s">
        <v>61</v>
      </c>
      <c r="AC205" s="22" t="s">
        <v>61</v>
      </c>
      <c r="AD205" s="22" t="s">
        <v>61</v>
      </c>
      <c r="AE205" s="22" t="s">
        <v>61</v>
      </c>
      <c r="AF205" s="22" t="s">
        <v>61</v>
      </c>
      <c r="AG205" s="28" t="s">
        <v>61</v>
      </c>
      <c r="AH205" s="28" t="s">
        <v>61</v>
      </c>
      <c r="AI205" s="28" t="s">
        <v>61</v>
      </c>
      <c r="AJ205" s="28" t="s">
        <v>61</v>
      </c>
      <c r="AK205" s="22" t="s">
        <v>61</v>
      </c>
      <c r="AL205" s="22" t="s">
        <v>61</v>
      </c>
      <c r="AM205" s="22" t="s">
        <v>61</v>
      </c>
      <c r="AN205" s="22" t="s">
        <v>61</v>
      </c>
      <c r="AO205" s="22" t="s">
        <v>61</v>
      </c>
      <c r="AP205" s="22" t="s">
        <v>61</v>
      </c>
      <c r="AQ205" s="28" t="s">
        <v>61</v>
      </c>
      <c r="AR205" s="28" t="s">
        <v>61</v>
      </c>
      <c r="AS205" s="22" t="s">
        <v>61</v>
      </c>
      <c r="AT205" s="22" t="s">
        <v>61</v>
      </c>
      <c r="AU205" s="22" t="s">
        <v>61</v>
      </c>
      <c r="AV205" s="22" t="s">
        <v>61</v>
      </c>
      <c r="AW205" s="22" t="s">
        <v>61</v>
      </c>
      <c r="AX205" s="22" t="s">
        <v>61</v>
      </c>
      <c r="AY205" s="22" t="s">
        <v>61</v>
      </c>
      <c r="AZ205" s="22" t="s">
        <v>61</v>
      </c>
      <c r="BA205" s="28" t="s">
        <v>61</v>
      </c>
      <c r="BB205" s="28" t="s">
        <v>61</v>
      </c>
      <c r="BC205" s="28" t="s">
        <v>61</v>
      </c>
      <c r="BD205" s="28" t="s">
        <v>61</v>
      </c>
      <c r="BE205" s="28" t="s">
        <v>61</v>
      </c>
    </row>
    <row r="206" spans="1:57" x14ac:dyDescent="0.25">
      <c r="A206" s="1">
        <v>43503</v>
      </c>
      <c r="B206">
        <v>205</v>
      </c>
      <c r="C206" s="2" t="s">
        <v>4</v>
      </c>
      <c r="D206" s="2">
        <v>5385046180</v>
      </c>
      <c r="E206" s="2">
        <v>1</v>
      </c>
      <c r="F206" s="2">
        <v>4</v>
      </c>
      <c r="G206" s="19" t="s">
        <v>61</v>
      </c>
      <c r="H206" s="19">
        <v>1</v>
      </c>
      <c r="I206" s="19" t="s">
        <v>61</v>
      </c>
      <c r="J206" s="19" t="s">
        <v>61</v>
      </c>
      <c r="K206" s="19">
        <v>1</v>
      </c>
      <c r="L206" s="2">
        <v>4</v>
      </c>
      <c r="M206" s="2">
        <v>2</v>
      </c>
      <c r="N206" s="2">
        <v>3</v>
      </c>
      <c r="O206" s="19">
        <v>1</v>
      </c>
      <c r="P206" s="19" t="s">
        <v>61</v>
      </c>
      <c r="Q206" s="19" t="s">
        <v>61</v>
      </c>
      <c r="R206" s="2">
        <v>2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2</v>
      </c>
      <c r="Z206" s="22" t="s">
        <v>61</v>
      </c>
      <c r="AA206" s="22" t="s">
        <v>61</v>
      </c>
      <c r="AB206" s="22" t="s">
        <v>61</v>
      </c>
      <c r="AC206" s="22" t="s">
        <v>61</v>
      </c>
      <c r="AD206" s="22" t="s">
        <v>61</v>
      </c>
      <c r="AE206" s="22" t="s">
        <v>61</v>
      </c>
      <c r="AF206" s="22" t="s">
        <v>61</v>
      </c>
      <c r="AG206">
        <v>7</v>
      </c>
      <c r="AH206">
        <v>3</v>
      </c>
      <c r="AI206">
        <v>2</v>
      </c>
      <c r="AJ206">
        <v>1</v>
      </c>
      <c r="AK206" s="22" t="s">
        <v>61</v>
      </c>
      <c r="AL206" s="22">
        <v>1</v>
      </c>
      <c r="AM206" s="22">
        <v>1</v>
      </c>
      <c r="AN206" s="22" t="s">
        <v>61</v>
      </c>
      <c r="AO206" s="22">
        <v>1</v>
      </c>
      <c r="AP206" s="22" t="s">
        <v>61</v>
      </c>
      <c r="AQ206">
        <v>1</v>
      </c>
      <c r="AR206">
        <v>2</v>
      </c>
      <c r="AS206" s="22" t="s">
        <v>61</v>
      </c>
      <c r="AT206" s="22">
        <v>1</v>
      </c>
      <c r="AU206" s="22" t="s">
        <v>61</v>
      </c>
      <c r="AV206" s="22" t="s">
        <v>61</v>
      </c>
      <c r="AW206" s="22" t="s">
        <v>61</v>
      </c>
      <c r="AX206" s="22" t="s">
        <v>61</v>
      </c>
      <c r="AY206" s="22" t="s">
        <v>61</v>
      </c>
      <c r="AZ206" s="22" t="s">
        <v>61</v>
      </c>
      <c r="BA206">
        <v>4</v>
      </c>
      <c r="BB206">
        <v>1</v>
      </c>
      <c r="BC206">
        <v>5370</v>
      </c>
      <c r="BD206">
        <v>0</v>
      </c>
      <c r="BE206" t="s">
        <v>61</v>
      </c>
    </row>
    <row r="207" spans="1:57" x14ac:dyDescent="0.25">
      <c r="A207" s="1">
        <v>43503</v>
      </c>
      <c r="B207">
        <v>206</v>
      </c>
      <c r="C207" s="2" t="s">
        <v>4</v>
      </c>
      <c r="D207" s="2">
        <v>5385046180</v>
      </c>
      <c r="E207" s="2">
        <v>1</v>
      </c>
      <c r="F207" s="2">
        <v>1</v>
      </c>
      <c r="G207" s="19" t="s">
        <v>61</v>
      </c>
      <c r="H207" s="19" t="s">
        <v>61</v>
      </c>
      <c r="I207" s="19" t="s">
        <v>61</v>
      </c>
      <c r="J207" s="19">
        <v>1</v>
      </c>
      <c r="K207" s="19" t="s">
        <v>61</v>
      </c>
      <c r="L207" s="2">
        <v>1</v>
      </c>
      <c r="M207" s="2">
        <v>2</v>
      </c>
      <c r="N207" s="2">
        <v>3</v>
      </c>
      <c r="O207" s="19">
        <v>1</v>
      </c>
      <c r="P207" s="19" t="s">
        <v>61</v>
      </c>
      <c r="Q207" s="19" t="s">
        <v>61</v>
      </c>
      <c r="R207" s="2">
        <v>1</v>
      </c>
      <c r="S207" s="2">
        <v>1</v>
      </c>
      <c r="T207" s="2">
        <v>1</v>
      </c>
      <c r="U207" s="2">
        <v>1</v>
      </c>
      <c r="V207" s="2" t="s">
        <v>61</v>
      </c>
      <c r="W207" s="2">
        <v>1</v>
      </c>
      <c r="X207" s="2">
        <v>1</v>
      </c>
      <c r="Y207" s="2">
        <v>1</v>
      </c>
      <c r="Z207" s="22" t="s">
        <v>61</v>
      </c>
      <c r="AA207" s="22" t="s">
        <v>61</v>
      </c>
      <c r="AB207" s="22" t="s">
        <v>61</v>
      </c>
      <c r="AC207" s="22" t="s">
        <v>61</v>
      </c>
      <c r="AD207" s="22" t="s">
        <v>61</v>
      </c>
      <c r="AE207" s="22" t="s">
        <v>61</v>
      </c>
      <c r="AF207" s="22" t="s">
        <v>61</v>
      </c>
      <c r="AG207">
        <v>7</v>
      </c>
      <c r="AH207">
        <v>3</v>
      </c>
      <c r="AI207">
        <v>2</v>
      </c>
      <c r="AJ207">
        <v>1</v>
      </c>
      <c r="AK207" s="22" t="s">
        <v>61</v>
      </c>
      <c r="AL207" s="22">
        <v>1</v>
      </c>
      <c r="AM207" s="22">
        <v>1</v>
      </c>
      <c r="AN207" s="22" t="s">
        <v>61</v>
      </c>
      <c r="AO207" s="22">
        <v>1</v>
      </c>
      <c r="AP207" s="22" t="s">
        <v>61</v>
      </c>
      <c r="AQ207">
        <v>1</v>
      </c>
      <c r="AR207">
        <v>1</v>
      </c>
      <c r="AS207" s="22" t="s">
        <v>61</v>
      </c>
      <c r="AT207" s="22">
        <v>1</v>
      </c>
      <c r="AU207" s="22" t="s">
        <v>61</v>
      </c>
      <c r="AV207" s="22" t="s">
        <v>61</v>
      </c>
      <c r="AW207" s="22">
        <v>1</v>
      </c>
      <c r="AX207" s="22" t="s">
        <v>61</v>
      </c>
      <c r="AY207" s="22" t="s">
        <v>61</v>
      </c>
      <c r="AZ207" s="22" t="s">
        <v>61</v>
      </c>
      <c r="BA207">
        <v>1</v>
      </c>
      <c r="BB207">
        <v>1</v>
      </c>
      <c r="BC207">
        <v>7120</v>
      </c>
      <c r="BD207">
        <v>1</v>
      </c>
      <c r="BE207" t="s">
        <v>61</v>
      </c>
    </row>
    <row r="208" spans="1:57" x14ac:dyDescent="0.25">
      <c r="A208" s="1">
        <v>43503</v>
      </c>
      <c r="B208">
        <v>207</v>
      </c>
      <c r="C208" s="2" t="s">
        <v>4</v>
      </c>
      <c r="D208" s="2">
        <v>5385046180</v>
      </c>
      <c r="E208" s="2">
        <v>1</v>
      </c>
      <c r="F208" s="2">
        <v>2</v>
      </c>
      <c r="G208" s="19" t="s">
        <v>61</v>
      </c>
      <c r="H208" s="19">
        <v>1</v>
      </c>
      <c r="I208" s="19" t="s">
        <v>61</v>
      </c>
      <c r="J208" s="19" t="s">
        <v>61</v>
      </c>
      <c r="K208" s="19" t="s">
        <v>61</v>
      </c>
      <c r="L208" s="2">
        <v>1</v>
      </c>
      <c r="M208" s="2">
        <v>1</v>
      </c>
      <c r="N208" s="2">
        <v>2</v>
      </c>
      <c r="O208" s="19">
        <v>1</v>
      </c>
      <c r="P208" s="19" t="s">
        <v>61</v>
      </c>
      <c r="Q208" s="19" t="s">
        <v>61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2</v>
      </c>
      <c r="Y208" s="2">
        <v>1</v>
      </c>
      <c r="Z208" s="22" t="s">
        <v>61</v>
      </c>
      <c r="AA208" s="22" t="s">
        <v>61</v>
      </c>
      <c r="AB208" s="22" t="s">
        <v>61</v>
      </c>
      <c r="AC208" s="22" t="s">
        <v>61</v>
      </c>
      <c r="AD208" s="22" t="s">
        <v>61</v>
      </c>
      <c r="AE208" s="22" t="s">
        <v>61</v>
      </c>
      <c r="AF208" s="22" t="s">
        <v>61</v>
      </c>
      <c r="AG208">
        <v>5</v>
      </c>
      <c r="AH208">
        <v>3</v>
      </c>
      <c r="AI208">
        <v>1</v>
      </c>
      <c r="AJ208">
        <v>1</v>
      </c>
      <c r="AK208" s="22" t="s">
        <v>61</v>
      </c>
      <c r="AL208" s="22" t="s">
        <v>61</v>
      </c>
      <c r="AM208" s="22" t="s">
        <v>61</v>
      </c>
      <c r="AN208" s="22" t="s">
        <v>61</v>
      </c>
      <c r="AO208" s="22">
        <v>1</v>
      </c>
      <c r="AP208" s="22" t="s">
        <v>61</v>
      </c>
      <c r="AQ208">
        <v>3</v>
      </c>
      <c r="AR208">
        <v>3</v>
      </c>
      <c r="AS208" s="22">
        <v>1</v>
      </c>
      <c r="AT208" s="22">
        <v>1</v>
      </c>
      <c r="AU208" s="22">
        <v>1</v>
      </c>
      <c r="AV208" s="22" t="s">
        <v>61</v>
      </c>
      <c r="AW208" s="22" t="s">
        <v>61</v>
      </c>
      <c r="AX208" s="22" t="s">
        <v>61</v>
      </c>
      <c r="AY208" s="22" t="s">
        <v>61</v>
      </c>
      <c r="AZ208" s="22" t="s">
        <v>61</v>
      </c>
      <c r="BA208">
        <v>1</v>
      </c>
      <c r="BB208">
        <v>1</v>
      </c>
      <c r="BC208">
        <v>7912</v>
      </c>
      <c r="BD208">
        <v>0</v>
      </c>
      <c r="BE208" t="s">
        <v>61</v>
      </c>
    </row>
    <row r="209" spans="1:57" x14ac:dyDescent="0.25">
      <c r="A209" s="1">
        <v>43503</v>
      </c>
      <c r="B209">
        <v>208</v>
      </c>
      <c r="C209" s="2" t="s">
        <v>4</v>
      </c>
      <c r="D209" s="2">
        <v>5385046180</v>
      </c>
      <c r="E209" s="2" t="s">
        <v>61</v>
      </c>
      <c r="F209" s="2">
        <v>3</v>
      </c>
      <c r="G209" s="19" t="s">
        <v>61</v>
      </c>
      <c r="H209" s="19" t="s">
        <v>61</v>
      </c>
      <c r="I209" s="19" t="s">
        <v>61</v>
      </c>
      <c r="J209" s="19">
        <v>1</v>
      </c>
      <c r="K209" s="19" t="s">
        <v>61</v>
      </c>
      <c r="L209" s="2">
        <v>2</v>
      </c>
      <c r="M209" s="2">
        <v>2</v>
      </c>
      <c r="N209" s="2">
        <v>2</v>
      </c>
      <c r="O209" s="19">
        <v>1</v>
      </c>
      <c r="P209" s="19" t="s">
        <v>61</v>
      </c>
      <c r="Q209" s="19" t="s">
        <v>61</v>
      </c>
      <c r="R209" s="2">
        <v>1</v>
      </c>
      <c r="S209" s="2">
        <v>1</v>
      </c>
      <c r="T209" s="2" t="s">
        <v>61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2" t="s">
        <v>61</v>
      </c>
      <c r="AA209" s="22" t="s">
        <v>61</v>
      </c>
      <c r="AB209" s="22" t="s">
        <v>61</v>
      </c>
      <c r="AC209" s="22" t="s">
        <v>61</v>
      </c>
      <c r="AD209" s="22" t="s">
        <v>61</v>
      </c>
      <c r="AE209" s="22" t="s">
        <v>61</v>
      </c>
      <c r="AF209" s="22" t="s">
        <v>61</v>
      </c>
      <c r="AG209">
        <v>5</v>
      </c>
      <c r="AH209">
        <v>3</v>
      </c>
      <c r="AI209">
        <v>1</v>
      </c>
      <c r="AJ209">
        <v>1</v>
      </c>
      <c r="AK209" s="22" t="s">
        <v>61</v>
      </c>
      <c r="AL209" s="22" t="s">
        <v>61</v>
      </c>
      <c r="AM209" s="22">
        <v>1</v>
      </c>
      <c r="AN209" s="22" t="s">
        <v>61</v>
      </c>
      <c r="AO209" s="22">
        <v>1</v>
      </c>
      <c r="AP209" s="22" t="s">
        <v>61</v>
      </c>
      <c r="AQ209">
        <v>1</v>
      </c>
      <c r="AR209">
        <v>2</v>
      </c>
      <c r="AS209" s="22">
        <v>1</v>
      </c>
      <c r="AT209" s="22">
        <v>1</v>
      </c>
      <c r="AU209" s="22" t="s">
        <v>61</v>
      </c>
      <c r="AV209" s="22" t="s">
        <v>61</v>
      </c>
      <c r="AW209" s="22" t="s">
        <v>61</v>
      </c>
      <c r="AX209" s="22" t="s">
        <v>61</v>
      </c>
      <c r="AY209" s="22" t="s">
        <v>61</v>
      </c>
      <c r="AZ209" s="22" t="s">
        <v>61</v>
      </c>
      <c r="BA209">
        <v>4</v>
      </c>
      <c r="BB209" t="s">
        <v>61</v>
      </c>
      <c r="BC209" t="s">
        <v>61</v>
      </c>
      <c r="BD209">
        <v>0</v>
      </c>
      <c r="BE209" t="s">
        <v>61</v>
      </c>
    </row>
    <row r="210" spans="1:57" x14ac:dyDescent="0.25">
      <c r="A210" s="1">
        <v>43503</v>
      </c>
      <c r="B210">
        <v>209</v>
      </c>
      <c r="C210" s="2" t="s">
        <v>4</v>
      </c>
      <c r="D210" s="2">
        <v>5385046180</v>
      </c>
      <c r="E210" s="2">
        <v>1</v>
      </c>
      <c r="F210" s="2">
        <v>2</v>
      </c>
      <c r="G210" s="19" t="s">
        <v>61</v>
      </c>
      <c r="H210" s="19" t="s">
        <v>61</v>
      </c>
      <c r="I210" s="19" t="s">
        <v>61</v>
      </c>
      <c r="J210" s="19">
        <v>1</v>
      </c>
      <c r="K210" s="19" t="s">
        <v>61</v>
      </c>
      <c r="L210" s="2">
        <v>1</v>
      </c>
      <c r="M210" s="2">
        <v>1</v>
      </c>
      <c r="N210" s="2">
        <v>1</v>
      </c>
      <c r="O210" s="19">
        <v>1</v>
      </c>
      <c r="P210" s="19" t="s">
        <v>61</v>
      </c>
      <c r="Q210" s="19" t="s">
        <v>61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2" t="s">
        <v>61</v>
      </c>
      <c r="AA210" s="22" t="s">
        <v>61</v>
      </c>
      <c r="AB210" s="22" t="s">
        <v>61</v>
      </c>
      <c r="AC210" s="22" t="s">
        <v>61</v>
      </c>
      <c r="AD210" s="22" t="s">
        <v>61</v>
      </c>
      <c r="AE210" s="22" t="s">
        <v>61</v>
      </c>
      <c r="AF210" s="22" t="s">
        <v>61</v>
      </c>
      <c r="AG210">
        <v>1.5</v>
      </c>
      <c r="AH210">
        <v>3</v>
      </c>
      <c r="AI210">
        <v>2</v>
      </c>
      <c r="AJ210">
        <v>1</v>
      </c>
      <c r="AK210" s="22" t="s">
        <v>61</v>
      </c>
      <c r="AL210" s="22" t="s">
        <v>61</v>
      </c>
      <c r="AM210" s="22">
        <v>1</v>
      </c>
      <c r="AN210" s="22" t="s">
        <v>61</v>
      </c>
      <c r="AO210" s="22" t="s">
        <v>61</v>
      </c>
      <c r="AP210" s="22" t="s">
        <v>61</v>
      </c>
      <c r="AQ210">
        <v>4</v>
      </c>
      <c r="AR210">
        <v>3</v>
      </c>
      <c r="AS210" s="22" t="s">
        <v>61</v>
      </c>
      <c r="AT210" s="22">
        <v>1</v>
      </c>
      <c r="AU210" s="22" t="s">
        <v>61</v>
      </c>
      <c r="AV210" s="22" t="s">
        <v>61</v>
      </c>
      <c r="AW210" s="22" t="s">
        <v>61</v>
      </c>
      <c r="AX210" s="22" t="s">
        <v>61</v>
      </c>
      <c r="AY210" s="22" t="s">
        <v>61</v>
      </c>
      <c r="AZ210" s="22" t="s">
        <v>61</v>
      </c>
      <c r="BA210">
        <v>4</v>
      </c>
      <c r="BB210" t="s">
        <v>61</v>
      </c>
      <c r="BC210" t="s">
        <v>61</v>
      </c>
      <c r="BD210">
        <v>0</v>
      </c>
      <c r="BE210" t="s">
        <v>61</v>
      </c>
    </row>
    <row r="211" spans="1:57" x14ac:dyDescent="0.25">
      <c r="A211" s="1">
        <v>43503</v>
      </c>
      <c r="B211">
        <v>210</v>
      </c>
      <c r="C211" s="2" t="s">
        <v>4</v>
      </c>
      <c r="D211" s="2">
        <v>5385046180</v>
      </c>
      <c r="E211" s="2">
        <v>1</v>
      </c>
      <c r="F211" s="2">
        <v>3</v>
      </c>
      <c r="G211" s="19" t="s">
        <v>61</v>
      </c>
      <c r="H211" s="19" t="s">
        <v>61</v>
      </c>
      <c r="I211" s="19" t="s">
        <v>61</v>
      </c>
      <c r="J211" s="19">
        <v>1</v>
      </c>
      <c r="K211" s="19" t="s">
        <v>61</v>
      </c>
      <c r="L211" s="2">
        <v>3</v>
      </c>
      <c r="M211" s="2">
        <v>2</v>
      </c>
      <c r="N211" s="2">
        <v>3</v>
      </c>
      <c r="O211" s="19">
        <v>1</v>
      </c>
      <c r="P211" s="19" t="s">
        <v>61</v>
      </c>
      <c r="Q211" s="19" t="s">
        <v>61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2" t="s">
        <v>61</v>
      </c>
      <c r="AA211" s="22" t="s">
        <v>61</v>
      </c>
      <c r="AB211" s="22" t="s">
        <v>61</v>
      </c>
      <c r="AC211" s="22" t="s">
        <v>61</v>
      </c>
      <c r="AD211" s="22" t="s">
        <v>61</v>
      </c>
      <c r="AE211" s="22" t="s">
        <v>61</v>
      </c>
      <c r="AF211" s="22" t="s">
        <v>61</v>
      </c>
      <c r="AG211">
        <v>20</v>
      </c>
      <c r="AH211">
        <v>3</v>
      </c>
      <c r="AI211">
        <v>2</v>
      </c>
      <c r="AJ211">
        <v>1</v>
      </c>
      <c r="AK211" s="22" t="s">
        <v>61</v>
      </c>
      <c r="AL211" s="22">
        <v>1</v>
      </c>
      <c r="AM211" s="22">
        <v>1</v>
      </c>
      <c r="AN211" s="22" t="s">
        <v>61</v>
      </c>
      <c r="AO211" s="22" t="s">
        <v>61</v>
      </c>
      <c r="AP211" s="22">
        <v>1</v>
      </c>
      <c r="AQ211">
        <v>2</v>
      </c>
      <c r="AR211">
        <v>2</v>
      </c>
      <c r="AS211" s="22">
        <v>1</v>
      </c>
      <c r="AT211" s="22">
        <v>1</v>
      </c>
      <c r="AU211" s="22">
        <v>1</v>
      </c>
      <c r="AV211" s="22">
        <v>1</v>
      </c>
      <c r="AW211" s="22" t="s">
        <v>61</v>
      </c>
      <c r="AX211" s="22" t="s">
        <v>61</v>
      </c>
      <c r="AY211" s="22" t="s">
        <v>61</v>
      </c>
      <c r="AZ211" s="22" t="s">
        <v>61</v>
      </c>
      <c r="BA211">
        <v>4</v>
      </c>
      <c r="BB211">
        <v>1</v>
      </c>
      <c r="BC211">
        <v>5630</v>
      </c>
      <c r="BD211">
        <v>1</v>
      </c>
      <c r="BE211" t="s">
        <v>61</v>
      </c>
    </row>
    <row r="212" spans="1:57" x14ac:dyDescent="0.25">
      <c r="A212" s="1">
        <v>43503</v>
      </c>
      <c r="B212">
        <v>211</v>
      </c>
      <c r="C212" s="2" t="s">
        <v>4</v>
      </c>
      <c r="D212" s="2">
        <v>5385046180</v>
      </c>
      <c r="E212" s="2">
        <v>1</v>
      </c>
      <c r="F212" s="2">
        <v>3</v>
      </c>
      <c r="G212" s="19" t="s">
        <v>61</v>
      </c>
      <c r="H212" s="19" t="s">
        <v>61</v>
      </c>
      <c r="I212" s="19">
        <v>1</v>
      </c>
      <c r="J212" s="19" t="s">
        <v>61</v>
      </c>
      <c r="K212" s="19" t="s">
        <v>61</v>
      </c>
      <c r="L212" s="2">
        <v>4</v>
      </c>
      <c r="M212" s="2">
        <v>2</v>
      </c>
      <c r="N212" s="2">
        <v>3</v>
      </c>
      <c r="O212" s="19">
        <v>1</v>
      </c>
      <c r="P212" s="19" t="s">
        <v>61</v>
      </c>
      <c r="Q212" s="19" t="s">
        <v>61</v>
      </c>
      <c r="R212" s="2">
        <v>3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2" t="s">
        <v>61</v>
      </c>
      <c r="AA212" s="19">
        <v>1</v>
      </c>
      <c r="AB212" s="19">
        <v>1</v>
      </c>
      <c r="AC212" s="19">
        <v>1</v>
      </c>
      <c r="AD212" s="19">
        <v>1</v>
      </c>
      <c r="AE212" s="22" t="s">
        <v>61</v>
      </c>
      <c r="AF212" s="19">
        <v>1</v>
      </c>
      <c r="AG212" s="2">
        <v>4</v>
      </c>
      <c r="AH212" s="2">
        <v>3</v>
      </c>
      <c r="AI212" s="2">
        <v>3</v>
      </c>
      <c r="AJ212" s="2">
        <v>1</v>
      </c>
      <c r="AK212" s="22" t="s">
        <v>61</v>
      </c>
      <c r="AL212" s="19">
        <v>1</v>
      </c>
      <c r="AM212" s="19">
        <v>1</v>
      </c>
      <c r="AN212" s="22" t="s">
        <v>61</v>
      </c>
      <c r="AO212" s="22" t="s">
        <v>61</v>
      </c>
      <c r="AP212" s="22" t="s">
        <v>61</v>
      </c>
      <c r="AQ212">
        <v>1</v>
      </c>
      <c r="AR212">
        <v>2</v>
      </c>
      <c r="AS212" s="22" t="s">
        <v>61</v>
      </c>
      <c r="AT212" s="22">
        <v>1</v>
      </c>
      <c r="AU212" s="22" t="s">
        <v>61</v>
      </c>
      <c r="AV212" s="22" t="s">
        <v>61</v>
      </c>
      <c r="AW212" s="22" t="s">
        <v>61</v>
      </c>
      <c r="AX212" s="22" t="s">
        <v>61</v>
      </c>
      <c r="AY212" s="22" t="s">
        <v>61</v>
      </c>
      <c r="AZ212" s="22" t="s">
        <v>61</v>
      </c>
      <c r="BA212">
        <v>4</v>
      </c>
      <c r="BB212">
        <v>1</v>
      </c>
      <c r="BC212">
        <v>4690</v>
      </c>
      <c r="BD212">
        <v>1</v>
      </c>
      <c r="BE212" t="s">
        <v>61</v>
      </c>
    </row>
    <row r="213" spans="1:57" x14ac:dyDescent="0.25">
      <c r="A213" s="1">
        <v>43503</v>
      </c>
      <c r="B213">
        <v>212</v>
      </c>
      <c r="C213" s="2" t="s">
        <v>4</v>
      </c>
      <c r="D213" s="2">
        <v>5385046180</v>
      </c>
      <c r="E213" s="2">
        <v>1</v>
      </c>
      <c r="F213" s="2">
        <v>4</v>
      </c>
      <c r="G213" s="19" t="s">
        <v>61</v>
      </c>
      <c r="H213" s="19">
        <v>1</v>
      </c>
      <c r="I213" s="19" t="s">
        <v>61</v>
      </c>
      <c r="J213" s="19" t="s">
        <v>61</v>
      </c>
      <c r="K213" s="19" t="s">
        <v>61</v>
      </c>
      <c r="L213" s="2">
        <v>1</v>
      </c>
      <c r="M213" s="2">
        <v>2</v>
      </c>
      <c r="N213" s="2">
        <v>2</v>
      </c>
      <c r="O213" s="19">
        <v>1</v>
      </c>
      <c r="P213" s="19" t="s">
        <v>61</v>
      </c>
      <c r="Q213" s="19" t="s">
        <v>61</v>
      </c>
      <c r="R213" s="2">
        <v>3</v>
      </c>
      <c r="S213" s="2">
        <v>1</v>
      </c>
      <c r="T213" s="2">
        <v>1</v>
      </c>
      <c r="U213" s="2">
        <v>1</v>
      </c>
      <c r="V213" s="2">
        <v>2</v>
      </c>
      <c r="W213" s="2">
        <v>1</v>
      </c>
      <c r="X213" s="2">
        <v>1</v>
      </c>
      <c r="Y213" s="2">
        <v>2</v>
      </c>
      <c r="Z213" s="22" t="s">
        <v>61</v>
      </c>
      <c r="AA213" s="22" t="s">
        <v>61</v>
      </c>
      <c r="AB213" s="22" t="s">
        <v>61</v>
      </c>
      <c r="AC213" s="22" t="s">
        <v>61</v>
      </c>
      <c r="AD213" s="22" t="s">
        <v>61</v>
      </c>
      <c r="AE213" s="22" t="s">
        <v>61</v>
      </c>
      <c r="AF213" s="22" t="s">
        <v>61</v>
      </c>
      <c r="AG213">
        <v>7</v>
      </c>
      <c r="AH213">
        <v>3</v>
      </c>
      <c r="AI213">
        <v>1</v>
      </c>
      <c r="AJ213">
        <v>1</v>
      </c>
      <c r="AK213" s="22">
        <v>1</v>
      </c>
      <c r="AL213" s="22">
        <v>1</v>
      </c>
      <c r="AM213" s="22">
        <v>1</v>
      </c>
      <c r="AN213" s="22" t="s">
        <v>61</v>
      </c>
      <c r="AO213" s="22" t="s">
        <v>61</v>
      </c>
      <c r="AP213" s="22" t="s">
        <v>61</v>
      </c>
      <c r="AQ213">
        <v>2</v>
      </c>
      <c r="AR213">
        <v>2</v>
      </c>
      <c r="AS213" s="22">
        <v>1</v>
      </c>
      <c r="AT213" s="22">
        <v>1</v>
      </c>
      <c r="AU213" s="22">
        <v>1</v>
      </c>
      <c r="AV213" s="22">
        <v>1</v>
      </c>
      <c r="AW213" s="22">
        <v>1</v>
      </c>
      <c r="AX213" s="22" t="s">
        <v>61</v>
      </c>
      <c r="AY213" s="22" t="s">
        <v>61</v>
      </c>
      <c r="AZ213" s="22" t="s">
        <v>61</v>
      </c>
      <c r="BA213">
        <v>4</v>
      </c>
      <c r="BB213">
        <v>1</v>
      </c>
      <c r="BC213">
        <v>4470</v>
      </c>
      <c r="BD213">
        <v>0</v>
      </c>
      <c r="BE213" t="s">
        <v>61</v>
      </c>
    </row>
    <row r="214" spans="1:57" x14ac:dyDescent="0.25">
      <c r="A214" s="1">
        <v>43503</v>
      </c>
      <c r="B214">
        <v>213</v>
      </c>
      <c r="C214" s="2" t="s">
        <v>63</v>
      </c>
      <c r="D214" s="2">
        <v>5385046180</v>
      </c>
      <c r="E214" s="2">
        <v>1</v>
      </c>
      <c r="F214" s="2">
        <v>1</v>
      </c>
      <c r="G214" s="19" t="s">
        <v>61</v>
      </c>
      <c r="H214" s="19">
        <v>1</v>
      </c>
      <c r="I214" s="19" t="s">
        <v>61</v>
      </c>
      <c r="J214" s="19">
        <v>1</v>
      </c>
      <c r="K214" s="19" t="s">
        <v>61</v>
      </c>
      <c r="L214" s="2">
        <v>6</v>
      </c>
      <c r="M214" s="2">
        <v>5</v>
      </c>
      <c r="N214" s="2">
        <v>4</v>
      </c>
      <c r="O214" s="19">
        <v>1</v>
      </c>
      <c r="P214" s="19" t="s">
        <v>61</v>
      </c>
      <c r="Q214" s="19" t="s">
        <v>61</v>
      </c>
      <c r="R214" s="2">
        <v>1</v>
      </c>
      <c r="S214" s="2">
        <v>2</v>
      </c>
      <c r="T214" s="2">
        <v>1</v>
      </c>
      <c r="U214" s="2" t="s">
        <v>61</v>
      </c>
      <c r="V214" s="2">
        <v>1</v>
      </c>
      <c r="W214" s="2">
        <v>1</v>
      </c>
      <c r="X214" s="2">
        <v>2</v>
      </c>
      <c r="Y214" s="2">
        <v>1</v>
      </c>
      <c r="Z214" s="22" t="s">
        <v>61</v>
      </c>
      <c r="AA214" s="19">
        <v>1</v>
      </c>
      <c r="AB214" s="19">
        <v>1</v>
      </c>
      <c r="AC214" s="19">
        <v>1</v>
      </c>
      <c r="AD214" s="22" t="s">
        <v>61</v>
      </c>
      <c r="AE214" s="22" t="s">
        <v>61</v>
      </c>
      <c r="AF214" s="19">
        <v>1</v>
      </c>
      <c r="AG214" s="2">
        <v>0</v>
      </c>
      <c r="AH214" s="2">
        <v>3</v>
      </c>
      <c r="AI214" s="2">
        <v>2</v>
      </c>
      <c r="AJ214" s="2">
        <v>3</v>
      </c>
      <c r="AK214" s="19">
        <v>1</v>
      </c>
      <c r="AL214" s="19">
        <v>1</v>
      </c>
      <c r="AM214" s="22" t="s">
        <v>61</v>
      </c>
      <c r="AN214" s="22" t="s">
        <v>61</v>
      </c>
      <c r="AO214" s="22" t="s">
        <v>61</v>
      </c>
      <c r="AP214" s="22" t="s">
        <v>61</v>
      </c>
      <c r="AQ214">
        <v>2</v>
      </c>
      <c r="AR214">
        <v>3</v>
      </c>
      <c r="AS214" s="22" t="s">
        <v>61</v>
      </c>
      <c r="AT214" s="22" t="s">
        <v>61</v>
      </c>
      <c r="AU214" s="22" t="s">
        <v>61</v>
      </c>
      <c r="AV214" s="22" t="s">
        <v>61</v>
      </c>
      <c r="AW214" s="22" t="s">
        <v>61</v>
      </c>
      <c r="AX214" s="22">
        <v>1</v>
      </c>
      <c r="AY214" s="22" t="s">
        <v>61</v>
      </c>
      <c r="AZ214" s="22" t="s">
        <v>61</v>
      </c>
      <c r="BA214">
        <v>1</v>
      </c>
      <c r="BB214">
        <v>1</v>
      </c>
      <c r="BC214" t="s">
        <v>61</v>
      </c>
      <c r="BD214">
        <v>0</v>
      </c>
      <c r="BE214" t="s">
        <v>61</v>
      </c>
    </row>
    <row r="215" spans="1:57" x14ac:dyDescent="0.25">
      <c r="A215" s="1">
        <v>43503</v>
      </c>
      <c r="B215">
        <v>214</v>
      </c>
      <c r="C215" s="2" t="s">
        <v>63</v>
      </c>
      <c r="D215" s="2">
        <v>5385046180</v>
      </c>
      <c r="E215" s="2">
        <v>1</v>
      </c>
      <c r="F215" s="2">
        <v>1</v>
      </c>
      <c r="G215" s="19" t="s">
        <v>61</v>
      </c>
      <c r="H215" s="19">
        <v>1</v>
      </c>
      <c r="I215" s="19" t="s">
        <v>61</v>
      </c>
      <c r="J215" s="19" t="s">
        <v>61</v>
      </c>
      <c r="K215" s="19" t="s">
        <v>61</v>
      </c>
      <c r="L215" s="2">
        <v>2</v>
      </c>
      <c r="M215" s="2">
        <v>2</v>
      </c>
      <c r="N215" s="2">
        <v>2</v>
      </c>
      <c r="O215" s="19">
        <v>1</v>
      </c>
      <c r="P215" s="19" t="s">
        <v>61</v>
      </c>
      <c r="Q215" s="19" t="s">
        <v>61</v>
      </c>
      <c r="R215" s="2">
        <v>1</v>
      </c>
      <c r="S215" s="2">
        <v>1</v>
      </c>
      <c r="T215" s="2">
        <v>1</v>
      </c>
      <c r="U215" s="2" t="s">
        <v>61</v>
      </c>
      <c r="V215" s="2">
        <v>1</v>
      </c>
      <c r="W215" s="2">
        <v>1</v>
      </c>
      <c r="X215" s="2">
        <v>1</v>
      </c>
      <c r="Y215" t="s">
        <v>61</v>
      </c>
      <c r="Z215" s="22" t="s">
        <v>61</v>
      </c>
      <c r="AA215" s="22" t="s">
        <v>61</v>
      </c>
      <c r="AB215" s="22" t="s">
        <v>61</v>
      </c>
      <c r="AC215" s="22" t="s">
        <v>61</v>
      </c>
      <c r="AD215" s="22">
        <v>1</v>
      </c>
      <c r="AE215" s="22" t="s">
        <v>61</v>
      </c>
      <c r="AF215" s="22" t="s">
        <v>61</v>
      </c>
      <c r="AG215">
        <v>25</v>
      </c>
      <c r="AH215">
        <v>3</v>
      </c>
      <c r="AI215">
        <v>1</v>
      </c>
      <c r="AJ215">
        <v>1</v>
      </c>
      <c r="AK215" s="22" t="s">
        <v>61</v>
      </c>
      <c r="AL215" s="22">
        <v>1</v>
      </c>
      <c r="AM215" s="22" t="s">
        <v>61</v>
      </c>
      <c r="AN215" s="22" t="s">
        <v>61</v>
      </c>
      <c r="AO215" s="22" t="s">
        <v>61</v>
      </c>
      <c r="AP215" s="22" t="s">
        <v>61</v>
      </c>
      <c r="AQ215">
        <v>2</v>
      </c>
      <c r="AR215">
        <v>2</v>
      </c>
      <c r="AS215" s="22">
        <v>1</v>
      </c>
      <c r="AT215" s="22">
        <v>1</v>
      </c>
      <c r="AU215" s="22" t="s">
        <v>61</v>
      </c>
      <c r="AV215" s="22" t="s">
        <v>61</v>
      </c>
      <c r="AW215" s="22" t="s">
        <v>61</v>
      </c>
      <c r="AX215" s="22" t="s">
        <v>61</v>
      </c>
      <c r="AY215" s="22" t="s">
        <v>61</v>
      </c>
      <c r="AZ215" s="22" t="s">
        <v>61</v>
      </c>
      <c r="BA215">
        <v>4</v>
      </c>
      <c r="BB215" t="s">
        <v>61</v>
      </c>
      <c r="BC215" t="s">
        <v>61</v>
      </c>
      <c r="BD215">
        <v>0</v>
      </c>
      <c r="BE215" t="s">
        <v>61</v>
      </c>
    </row>
    <row r="216" spans="1:57" x14ac:dyDescent="0.25">
      <c r="A216" s="1">
        <v>43503</v>
      </c>
      <c r="B216">
        <v>215</v>
      </c>
      <c r="C216" s="2" t="s">
        <v>4</v>
      </c>
      <c r="D216" s="2">
        <v>5385046180</v>
      </c>
      <c r="E216" s="2">
        <v>1</v>
      </c>
      <c r="F216" s="2">
        <v>3</v>
      </c>
      <c r="G216" s="19" t="s">
        <v>61</v>
      </c>
      <c r="H216" s="19" t="s">
        <v>61</v>
      </c>
      <c r="I216" s="19" t="s">
        <v>61</v>
      </c>
      <c r="J216" s="19">
        <v>1</v>
      </c>
      <c r="K216" s="19" t="s">
        <v>61</v>
      </c>
      <c r="L216" s="2">
        <v>2</v>
      </c>
      <c r="M216" s="2">
        <v>1</v>
      </c>
      <c r="N216" s="2">
        <v>2</v>
      </c>
      <c r="O216" s="19">
        <v>1</v>
      </c>
      <c r="P216" s="19" t="s">
        <v>61</v>
      </c>
      <c r="Q216" s="19" t="s">
        <v>61</v>
      </c>
      <c r="R216" s="2">
        <v>3</v>
      </c>
      <c r="S216" s="2">
        <v>1</v>
      </c>
      <c r="T216" s="2">
        <v>1</v>
      </c>
      <c r="U216" s="2">
        <v>1</v>
      </c>
      <c r="V216" s="2">
        <v>2</v>
      </c>
      <c r="W216" s="2">
        <v>1</v>
      </c>
      <c r="X216" s="2">
        <v>1</v>
      </c>
      <c r="Y216" s="2">
        <v>1</v>
      </c>
      <c r="Z216" s="22" t="s">
        <v>61</v>
      </c>
      <c r="AA216" s="22" t="s">
        <v>61</v>
      </c>
      <c r="AB216" s="22" t="s">
        <v>61</v>
      </c>
      <c r="AC216" s="22" t="s">
        <v>61</v>
      </c>
      <c r="AD216" s="22" t="s">
        <v>61</v>
      </c>
      <c r="AE216" s="22" t="s">
        <v>61</v>
      </c>
      <c r="AF216" s="22" t="s">
        <v>61</v>
      </c>
      <c r="AG216" s="2">
        <v>8.1</v>
      </c>
      <c r="AH216" s="2">
        <v>3</v>
      </c>
      <c r="AI216" s="2">
        <v>2</v>
      </c>
      <c r="AJ216" s="2">
        <v>1</v>
      </c>
      <c r="AK216" s="22" t="s">
        <v>61</v>
      </c>
      <c r="AL216" s="19">
        <v>1</v>
      </c>
      <c r="AM216" s="19">
        <v>1</v>
      </c>
      <c r="AN216" s="19">
        <v>1</v>
      </c>
      <c r="AO216" s="22" t="s">
        <v>61</v>
      </c>
      <c r="AP216" s="19">
        <v>1</v>
      </c>
      <c r="AQ216" s="2">
        <v>2</v>
      </c>
      <c r="AR216" s="2">
        <v>2</v>
      </c>
      <c r="AS216" s="22" t="s">
        <v>61</v>
      </c>
      <c r="AT216" s="19">
        <v>1</v>
      </c>
      <c r="AU216" s="19">
        <v>1</v>
      </c>
      <c r="AV216" s="22" t="s">
        <v>61</v>
      </c>
      <c r="AW216" s="22" t="s">
        <v>61</v>
      </c>
      <c r="AX216" s="22" t="s">
        <v>61</v>
      </c>
      <c r="AY216" s="22" t="s">
        <v>61</v>
      </c>
      <c r="AZ216" s="22" t="s">
        <v>61</v>
      </c>
      <c r="BA216">
        <v>4</v>
      </c>
      <c r="BB216">
        <v>1</v>
      </c>
      <c r="BC216">
        <v>7370</v>
      </c>
      <c r="BD216">
        <v>0</v>
      </c>
      <c r="BE216" t="s">
        <v>61</v>
      </c>
    </row>
    <row r="217" spans="1:57" x14ac:dyDescent="0.25">
      <c r="A217" s="1">
        <v>43503</v>
      </c>
      <c r="B217">
        <v>216</v>
      </c>
      <c r="C217" s="2" t="s">
        <v>4</v>
      </c>
      <c r="D217" s="2">
        <v>5385046180</v>
      </c>
      <c r="E217" s="2">
        <v>1</v>
      </c>
      <c r="F217" s="2">
        <v>4</v>
      </c>
      <c r="G217" s="19" t="s">
        <v>61</v>
      </c>
      <c r="H217" s="19">
        <v>1</v>
      </c>
      <c r="I217" s="19" t="s">
        <v>61</v>
      </c>
      <c r="J217" s="19" t="s">
        <v>61</v>
      </c>
      <c r="K217" s="19" t="s">
        <v>61</v>
      </c>
      <c r="L217" s="2">
        <v>1</v>
      </c>
      <c r="M217" s="2">
        <v>1</v>
      </c>
      <c r="N217" s="2">
        <v>1</v>
      </c>
      <c r="O217" s="19" t="s">
        <v>61</v>
      </c>
      <c r="P217" s="19" t="s">
        <v>61</v>
      </c>
      <c r="Q217" s="19">
        <v>1</v>
      </c>
      <c r="R217" s="2">
        <v>1</v>
      </c>
      <c r="S217" s="2">
        <v>1</v>
      </c>
      <c r="T217" s="2">
        <v>1</v>
      </c>
      <c r="U217" s="2">
        <v>1</v>
      </c>
      <c r="V217" s="2" t="s">
        <v>61</v>
      </c>
      <c r="W217" s="2">
        <v>1</v>
      </c>
      <c r="X217" s="2">
        <v>1</v>
      </c>
      <c r="Y217" s="2">
        <v>1</v>
      </c>
      <c r="Z217" s="22" t="s">
        <v>61</v>
      </c>
      <c r="AA217" s="22" t="s">
        <v>61</v>
      </c>
      <c r="AB217" s="22" t="s">
        <v>61</v>
      </c>
      <c r="AC217" s="22" t="s">
        <v>61</v>
      </c>
      <c r="AD217" s="22" t="s">
        <v>61</v>
      </c>
      <c r="AE217" s="22" t="s">
        <v>61</v>
      </c>
      <c r="AF217" s="22" t="s">
        <v>61</v>
      </c>
      <c r="AG217">
        <v>8</v>
      </c>
      <c r="AH217">
        <v>3</v>
      </c>
      <c r="AI217">
        <v>2</v>
      </c>
      <c r="AJ217">
        <v>1</v>
      </c>
      <c r="AK217" s="22" t="s">
        <v>61</v>
      </c>
      <c r="AL217" s="22">
        <v>1</v>
      </c>
      <c r="AM217" s="22">
        <v>1</v>
      </c>
      <c r="AN217" s="22">
        <v>1</v>
      </c>
      <c r="AO217" s="22">
        <v>1</v>
      </c>
      <c r="AP217" s="22" t="s">
        <v>61</v>
      </c>
      <c r="AQ217">
        <v>3</v>
      </c>
      <c r="AR217">
        <v>3</v>
      </c>
      <c r="AS217" s="22">
        <v>1</v>
      </c>
      <c r="AT217" s="22">
        <v>1</v>
      </c>
      <c r="AU217" s="22">
        <v>1</v>
      </c>
      <c r="AV217" s="22">
        <v>1</v>
      </c>
      <c r="AW217" s="22" t="s">
        <v>61</v>
      </c>
      <c r="AX217" s="22" t="s">
        <v>61</v>
      </c>
      <c r="AY217" s="22" t="s">
        <v>61</v>
      </c>
      <c r="AZ217" s="22" t="s">
        <v>61</v>
      </c>
      <c r="BA217">
        <v>4</v>
      </c>
      <c r="BB217">
        <v>1</v>
      </c>
      <c r="BC217" t="s">
        <v>61</v>
      </c>
      <c r="BD217">
        <v>0</v>
      </c>
      <c r="BE217" t="s">
        <v>61</v>
      </c>
    </row>
    <row r="218" spans="1:57" x14ac:dyDescent="0.25">
      <c r="A218" s="1">
        <v>43503</v>
      </c>
      <c r="B218">
        <v>217</v>
      </c>
      <c r="C218" s="2" t="s">
        <v>4</v>
      </c>
      <c r="D218" s="2">
        <v>5385046180</v>
      </c>
      <c r="E218" s="2">
        <v>1</v>
      </c>
      <c r="F218" s="2">
        <v>2</v>
      </c>
      <c r="G218" s="19" t="s">
        <v>61</v>
      </c>
      <c r="H218" s="19" t="s">
        <v>61</v>
      </c>
      <c r="I218" s="19" t="s">
        <v>61</v>
      </c>
      <c r="J218" s="19">
        <v>1</v>
      </c>
      <c r="K218" s="19" t="s">
        <v>61</v>
      </c>
      <c r="L218" s="2">
        <v>1</v>
      </c>
      <c r="M218" s="2">
        <v>1</v>
      </c>
      <c r="N218" s="2">
        <v>2</v>
      </c>
      <c r="O218" s="19" t="s">
        <v>61</v>
      </c>
      <c r="P218" s="19" t="s">
        <v>61</v>
      </c>
      <c r="Q218" s="19">
        <v>1</v>
      </c>
      <c r="R218" s="2">
        <v>1</v>
      </c>
      <c r="S218" s="2">
        <v>1</v>
      </c>
      <c r="T218" s="2" t="s">
        <v>61</v>
      </c>
      <c r="U218" s="2" t="s">
        <v>61</v>
      </c>
      <c r="V218" s="2">
        <v>1</v>
      </c>
      <c r="W218" s="2">
        <v>1</v>
      </c>
      <c r="X218" s="2">
        <v>1</v>
      </c>
      <c r="Y218" s="2">
        <v>1</v>
      </c>
      <c r="Z218" s="22" t="s">
        <v>61</v>
      </c>
      <c r="AA218" s="22" t="s">
        <v>61</v>
      </c>
      <c r="AB218" s="22" t="s">
        <v>61</v>
      </c>
      <c r="AC218" s="22" t="s">
        <v>61</v>
      </c>
      <c r="AD218" s="22">
        <v>1</v>
      </c>
      <c r="AE218" s="22" t="s">
        <v>61</v>
      </c>
      <c r="AF218" s="22" t="s">
        <v>61</v>
      </c>
      <c r="AG218" s="2">
        <v>25</v>
      </c>
      <c r="AH218" s="2">
        <v>3</v>
      </c>
      <c r="AI218" s="2">
        <v>2</v>
      </c>
      <c r="AJ218" s="2">
        <v>1</v>
      </c>
      <c r="AK218" s="22" t="s">
        <v>61</v>
      </c>
      <c r="AL218" s="19">
        <v>1</v>
      </c>
      <c r="AM218" s="19">
        <v>1</v>
      </c>
      <c r="AN218" s="22" t="s">
        <v>61</v>
      </c>
      <c r="AO218" s="22" t="s">
        <v>61</v>
      </c>
      <c r="AP218" s="22" t="s">
        <v>61</v>
      </c>
      <c r="AQ218">
        <v>4</v>
      </c>
      <c r="AR218">
        <v>4</v>
      </c>
      <c r="AS218" s="22" t="s">
        <v>61</v>
      </c>
      <c r="AT218" s="22">
        <v>1</v>
      </c>
      <c r="AU218" s="22" t="s">
        <v>61</v>
      </c>
      <c r="AV218" s="22" t="s">
        <v>61</v>
      </c>
      <c r="AW218" s="22" t="s">
        <v>61</v>
      </c>
      <c r="AX218" s="22" t="s">
        <v>61</v>
      </c>
      <c r="AY218" s="22" t="s">
        <v>61</v>
      </c>
      <c r="AZ218" s="22" t="s">
        <v>61</v>
      </c>
      <c r="BA218">
        <v>4</v>
      </c>
      <c r="BB218">
        <v>2</v>
      </c>
      <c r="BC218">
        <v>6600</v>
      </c>
      <c r="BD218">
        <v>0</v>
      </c>
      <c r="BE218" t="s">
        <v>61</v>
      </c>
    </row>
    <row r="219" spans="1:57" x14ac:dyDescent="0.25">
      <c r="A219" s="1">
        <v>43521</v>
      </c>
      <c r="B219">
        <v>218</v>
      </c>
      <c r="C219" s="2" t="s">
        <v>4</v>
      </c>
      <c r="D219" s="2">
        <v>3194132456</v>
      </c>
      <c r="E219" s="2">
        <v>1</v>
      </c>
      <c r="F219" s="2">
        <v>3</v>
      </c>
      <c r="G219" s="19" t="s">
        <v>61</v>
      </c>
      <c r="H219" s="19" t="s">
        <v>61</v>
      </c>
      <c r="I219" s="19" t="s">
        <v>61</v>
      </c>
      <c r="J219" s="19">
        <v>1</v>
      </c>
      <c r="K219" s="19" t="s">
        <v>61</v>
      </c>
      <c r="L219" s="2">
        <v>5</v>
      </c>
      <c r="M219" s="2">
        <v>2</v>
      </c>
      <c r="N219" s="2">
        <v>1</v>
      </c>
      <c r="O219" s="19">
        <v>1</v>
      </c>
      <c r="P219" s="19" t="s">
        <v>61</v>
      </c>
      <c r="Q219" s="19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>
        <v>2</v>
      </c>
      <c r="W219" s="2">
        <v>1</v>
      </c>
      <c r="X219" s="2">
        <v>1</v>
      </c>
      <c r="Y219" s="2">
        <v>1</v>
      </c>
      <c r="Z219" s="22" t="s">
        <v>61</v>
      </c>
      <c r="AA219" s="22" t="s">
        <v>61</v>
      </c>
      <c r="AB219" s="22" t="s">
        <v>61</v>
      </c>
      <c r="AC219" s="22" t="s">
        <v>61</v>
      </c>
      <c r="AD219" s="22" t="s">
        <v>61</v>
      </c>
      <c r="AE219" s="22" t="s">
        <v>61</v>
      </c>
      <c r="AF219" s="22" t="s">
        <v>61</v>
      </c>
      <c r="AG219">
        <v>7</v>
      </c>
      <c r="AH219">
        <v>3</v>
      </c>
      <c r="AI219">
        <v>2</v>
      </c>
      <c r="AJ219">
        <v>1</v>
      </c>
      <c r="AK219" s="22" t="s">
        <v>61</v>
      </c>
      <c r="AL219" s="22">
        <v>1</v>
      </c>
      <c r="AM219" s="22">
        <v>1</v>
      </c>
      <c r="AN219" s="22" t="s">
        <v>61</v>
      </c>
      <c r="AO219" s="22" t="s">
        <v>61</v>
      </c>
      <c r="AP219" s="22" t="s">
        <v>61</v>
      </c>
      <c r="AQ219">
        <v>2</v>
      </c>
      <c r="AR219">
        <v>2</v>
      </c>
      <c r="AS219" s="22" t="s">
        <v>61</v>
      </c>
      <c r="AT219" s="22" t="s">
        <v>61</v>
      </c>
      <c r="AU219" s="22" t="s">
        <v>61</v>
      </c>
      <c r="AV219" s="22" t="s">
        <v>61</v>
      </c>
      <c r="AW219" s="22" t="s">
        <v>61</v>
      </c>
      <c r="AX219" s="22" t="s">
        <v>61</v>
      </c>
      <c r="AY219" s="22" t="s">
        <v>61</v>
      </c>
      <c r="AZ219" s="22" t="s">
        <v>61</v>
      </c>
      <c r="BA219">
        <v>1</v>
      </c>
      <c r="BB219">
        <v>1</v>
      </c>
      <c r="BC219">
        <v>7890</v>
      </c>
      <c r="BD219">
        <v>0</v>
      </c>
      <c r="BE219" t="s">
        <v>61</v>
      </c>
    </row>
    <row r="220" spans="1:57" x14ac:dyDescent="0.25">
      <c r="A220" s="1">
        <v>43521</v>
      </c>
      <c r="B220">
        <v>219</v>
      </c>
      <c r="C220" s="2" t="s">
        <v>4</v>
      </c>
      <c r="D220" s="2">
        <v>3194132456</v>
      </c>
      <c r="E220" s="2">
        <v>1</v>
      </c>
      <c r="F220" s="2">
        <v>4</v>
      </c>
      <c r="G220" s="19" t="s">
        <v>61</v>
      </c>
      <c r="H220" s="19" t="s">
        <v>61</v>
      </c>
      <c r="I220" s="19" t="s">
        <v>61</v>
      </c>
      <c r="J220" s="19">
        <v>1</v>
      </c>
      <c r="K220" s="19" t="s">
        <v>61</v>
      </c>
      <c r="L220" s="2">
        <v>2</v>
      </c>
      <c r="M220" s="2">
        <v>1</v>
      </c>
      <c r="N220" s="2">
        <v>1</v>
      </c>
      <c r="O220" s="19" t="s">
        <v>61</v>
      </c>
      <c r="P220" s="19" t="s">
        <v>61</v>
      </c>
      <c r="Q220" s="19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2" t="s">
        <v>61</v>
      </c>
      <c r="AA220" s="22" t="s">
        <v>61</v>
      </c>
      <c r="AB220" s="22" t="s">
        <v>61</v>
      </c>
      <c r="AC220" s="22" t="s">
        <v>61</v>
      </c>
      <c r="AD220" s="22" t="s">
        <v>61</v>
      </c>
      <c r="AE220" s="22" t="s">
        <v>61</v>
      </c>
      <c r="AF220" s="22" t="s">
        <v>61</v>
      </c>
      <c r="AG220" s="2">
        <v>9</v>
      </c>
      <c r="AH220" s="2">
        <v>3</v>
      </c>
      <c r="AI220" s="2">
        <v>1</v>
      </c>
      <c r="AJ220" s="2">
        <v>2</v>
      </c>
      <c r="AK220" s="22" t="s">
        <v>61</v>
      </c>
      <c r="AL220" s="19">
        <v>1</v>
      </c>
      <c r="AM220" s="19">
        <v>1</v>
      </c>
      <c r="AN220" s="19">
        <v>1</v>
      </c>
      <c r="AO220" s="19">
        <v>1</v>
      </c>
      <c r="AP220" s="22" t="s">
        <v>61</v>
      </c>
      <c r="AQ220" s="2">
        <v>3</v>
      </c>
      <c r="AR220" s="2">
        <v>2</v>
      </c>
      <c r="AS220" s="19">
        <v>1</v>
      </c>
      <c r="AT220" s="19">
        <v>1</v>
      </c>
      <c r="AU220" s="19">
        <v>1</v>
      </c>
      <c r="AV220" s="19">
        <v>1</v>
      </c>
      <c r="AW220" s="19">
        <v>1</v>
      </c>
      <c r="AX220" s="22" t="s">
        <v>61</v>
      </c>
      <c r="AY220" s="22" t="s">
        <v>61</v>
      </c>
      <c r="AZ220" s="22" t="s">
        <v>61</v>
      </c>
      <c r="BA220">
        <v>5</v>
      </c>
      <c r="BB220">
        <v>1</v>
      </c>
      <c r="BC220">
        <v>7943</v>
      </c>
      <c r="BD220">
        <v>0</v>
      </c>
      <c r="BE220" t="s">
        <v>61</v>
      </c>
    </row>
    <row r="221" spans="1:57" x14ac:dyDescent="0.25">
      <c r="A221" s="1">
        <v>43521</v>
      </c>
      <c r="B221">
        <v>220</v>
      </c>
      <c r="C221" s="2" t="s">
        <v>4</v>
      </c>
      <c r="D221" s="2">
        <v>3194132456</v>
      </c>
      <c r="E221" s="2">
        <v>1</v>
      </c>
      <c r="F221" s="2">
        <v>4</v>
      </c>
      <c r="G221" s="19" t="s">
        <v>61</v>
      </c>
      <c r="H221" s="19">
        <v>1</v>
      </c>
      <c r="I221" s="19" t="s">
        <v>61</v>
      </c>
      <c r="J221" s="19" t="s">
        <v>61</v>
      </c>
      <c r="K221" s="19">
        <v>1</v>
      </c>
      <c r="L221" s="2">
        <v>8</v>
      </c>
      <c r="M221" s="2">
        <v>3</v>
      </c>
      <c r="N221" s="2">
        <v>1</v>
      </c>
      <c r="O221" s="19" t="s">
        <v>61</v>
      </c>
      <c r="P221" s="19" t="s">
        <v>61</v>
      </c>
      <c r="Q221" s="19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2" t="s">
        <v>61</v>
      </c>
      <c r="AA221" s="22" t="s">
        <v>61</v>
      </c>
      <c r="AB221" s="22" t="s">
        <v>61</v>
      </c>
      <c r="AC221" s="22" t="s">
        <v>61</v>
      </c>
      <c r="AD221" s="22" t="s">
        <v>61</v>
      </c>
      <c r="AE221" s="22" t="s">
        <v>61</v>
      </c>
      <c r="AF221" s="22" t="s">
        <v>61</v>
      </c>
      <c r="AG221">
        <v>18</v>
      </c>
      <c r="AH221">
        <v>3</v>
      </c>
      <c r="AI221">
        <v>2</v>
      </c>
      <c r="AJ221">
        <v>1</v>
      </c>
      <c r="AK221" s="22" t="s">
        <v>61</v>
      </c>
      <c r="AL221" s="22">
        <v>1</v>
      </c>
      <c r="AM221" s="22">
        <v>1</v>
      </c>
      <c r="AN221" s="22" t="s">
        <v>61</v>
      </c>
      <c r="AO221" s="22">
        <v>1</v>
      </c>
      <c r="AP221" s="22" t="s">
        <v>61</v>
      </c>
      <c r="AQ221">
        <v>3</v>
      </c>
      <c r="AR221">
        <v>2</v>
      </c>
      <c r="AS221" s="22">
        <v>1</v>
      </c>
      <c r="AT221" s="22">
        <v>1</v>
      </c>
      <c r="AU221" s="22" t="s">
        <v>61</v>
      </c>
      <c r="AV221" s="22" t="s">
        <v>61</v>
      </c>
      <c r="AW221" s="22" t="s">
        <v>61</v>
      </c>
      <c r="AX221" s="22" t="s">
        <v>61</v>
      </c>
      <c r="AY221" s="22" t="s">
        <v>61</v>
      </c>
      <c r="AZ221" s="22" t="s">
        <v>61</v>
      </c>
      <c r="BA221">
        <v>4</v>
      </c>
      <c r="BB221">
        <v>1</v>
      </c>
      <c r="BC221" t="s">
        <v>61</v>
      </c>
      <c r="BD221">
        <v>0</v>
      </c>
      <c r="BE221" t="s">
        <v>61</v>
      </c>
    </row>
    <row r="222" spans="1:57" x14ac:dyDescent="0.25">
      <c r="A222" s="1">
        <v>43521</v>
      </c>
      <c r="B222">
        <v>221</v>
      </c>
      <c r="C222" s="2" t="s">
        <v>4</v>
      </c>
      <c r="D222" s="2">
        <v>3194132456</v>
      </c>
      <c r="E222" s="2">
        <v>1</v>
      </c>
      <c r="F222" s="2">
        <v>2</v>
      </c>
      <c r="G222" s="19">
        <v>1</v>
      </c>
      <c r="H222" s="19" t="s">
        <v>61</v>
      </c>
      <c r="I222" s="19" t="s">
        <v>61</v>
      </c>
      <c r="J222" s="19">
        <v>1</v>
      </c>
      <c r="K222" s="19" t="s">
        <v>61</v>
      </c>
      <c r="L222" s="2">
        <v>3</v>
      </c>
      <c r="M222" s="2">
        <v>1</v>
      </c>
      <c r="N222" s="2">
        <v>2</v>
      </c>
      <c r="O222" s="19" t="s">
        <v>61</v>
      </c>
      <c r="P222" s="19" t="s">
        <v>61</v>
      </c>
      <c r="Q222" s="19">
        <v>1</v>
      </c>
      <c r="R222" s="2">
        <v>1</v>
      </c>
      <c r="S222" s="2">
        <v>1</v>
      </c>
      <c r="T222" s="2">
        <v>3</v>
      </c>
      <c r="U222" s="2">
        <v>3</v>
      </c>
      <c r="V222" s="2">
        <v>1</v>
      </c>
      <c r="W222" s="2">
        <v>1</v>
      </c>
      <c r="X222" s="2">
        <v>1</v>
      </c>
      <c r="Y222" s="2">
        <v>1</v>
      </c>
      <c r="Z222" s="22" t="s">
        <v>61</v>
      </c>
      <c r="AA222" s="22" t="s">
        <v>61</v>
      </c>
      <c r="AB222" s="22" t="s">
        <v>61</v>
      </c>
      <c r="AC222" s="22" t="s">
        <v>61</v>
      </c>
      <c r="AD222" s="22" t="s">
        <v>61</v>
      </c>
      <c r="AE222" s="22" t="s">
        <v>61</v>
      </c>
      <c r="AF222" s="22" t="s">
        <v>61</v>
      </c>
      <c r="AG222" s="2">
        <v>15</v>
      </c>
      <c r="AH222" s="2">
        <v>3</v>
      </c>
      <c r="AI222" s="2">
        <v>2</v>
      </c>
      <c r="AJ222" s="2">
        <v>1</v>
      </c>
      <c r="AK222" s="22" t="s">
        <v>61</v>
      </c>
      <c r="AL222" s="22" t="s">
        <v>61</v>
      </c>
      <c r="AM222" s="22" t="s">
        <v>61</v>
      </c>
      <c r="AN222" s="22" t="s">
        <v>61</v>
      </c>
      <c r="AO222" s="22">
        <v>1</v>
      </c>
      <c r="AP222" s="22">
        <v>1</v>
      </c>
      <c r="AQ222" s="28" t="s">
        <v>61</v>
      </c>
      <c r="AR222">
        <v>4</v>
      </c>
      <c r="AS222" s="22" t="s">
        <v>61</v>
      </c>
      <c r="AT222" s="22">
        <v>1</v>
      </c>
      <c r="AU222" s="22" t="s">
        <v>61</v>
      </c>
      <c r="AV222" s="22" t="s">
        <v>61</v>
      </c>
      <c r="AW222" s="22" t="s">
        <v>61</v>
      </c>
      <c r="AX222" s="22" t="s">
        <v>61</v>
      </c>
      <c r="AY222" s="22" t="s">
        <v>61</v>
      </c>
      <c r="AZ222" s="22" t="s">
        <v>61</v>
      </c>
      <c r="BA222">
        <v>4</v>
      </c>
      <c r="BB222">
        <v>1</v>
      </c>
      <c r="BC222">
        <v>6567</v>
      </c>
      <c r="BD222">
        <v>0</v>
      </c>
      <c r="BE222" t="s">
        <v>61</v>
      </c>
    </row>
    <row r="223" spans="1:57" x14ac:dyDescent="0.25">
      <c r="A223" s="1">
        <v>43521</v>
      </c>
      <c r="B223">
        <v>222</v>
      </c>
      <c r="C223" s="2" t="s">
        <v>4</v>
      </c>
      <c r="D223" s="2">
        <v>3194132456</v>
      </c>
      <c r="E223" s="2">
        <v>1</v>
      </c>
      <c r="F223" s="2">
        <v>4</v>
      </c>
      <c r="G223" s="19" t="s">
        <v>61</v>
      </c>
      <c r="H223" s="19" t="s">
        <v>61</v>
      </c>
      <c r="I223" s="19">
        <v>1</v>
      </c>
      <c r="J223" s="19" t="s">
        <v>61</v>
      </c>
      <c r="K223" s="19" t="s">
        <v>61</v>
      </c>
      <c r="L223" s="2">
        <v>5</v>
      </c>
      <c r="M223" s="2">
        <v>6</v>
      </c>
      <c r="N223" s="2">
        <v>2</v>
      </c>
      <c r="O223" s="19">
        <v>1</v>
      </c>
      <c r="P223" s="19" t="s">
        <v>61</v>
      </c>
      <c r="Q223" s="19" t="s">
        <v>61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2" t="s">
        <v>61</v>
      </c>
      <c r="AA223" s="22" t="s">
        <v>61</v>
      </c>
      <c r="AB223" s="22" t="s">
        <v>61</v>
      </c>
      <c r="AC223" s="22" t="s">
        <v>61</v>
      </c>
      <c r="AD223" s="22" t="s">
        <v>61</v>
      </c>
      <c r="AE223" s="22" t="s">
        <v>61</v>
      </c>
      <c r="AF223" s="22" t="s">
        <v>61</v>
      </c>
      <c r="AG223">
        <v>4</v>
      </c>
      <c r="AH223">
        <v>3</v>
      </c>
      <c r="AI223">
        <v>2</v>
      </c>
      <c r="AJ223">
        <v>2</v>
      </c>
      <c r="AK223" s="22" t="s">
        <v>61</v>
      </c>
      <c r="AL223" s="22">
        <v>1</v>
      </c>
      <c r="AM223" s="22">
        <v>1</v>
      </c>
      <c r="AN223" s="22" t="s">
        <v>61</v>
      </c>
      <c r="AO223" s="22" t="s">
        <v>61</v>
      </c>
      <c r="AP223" s="22" t="s">
        <v>61</v>
      </c>
      <c r="AQ223">
        <v>2</v>
      </c>
      <c r="AR223">
        <v>3</v>
      </c>
      <c r="AS223" s="22">
        <v>1</v>
      </c>
      <c r="AT223" s="22">
        <v>1</v>
      </c>
      <c r="AU223" s="22" t="s">
        <v>61</v>
      </c>
      <c r="AV223" s="22" t="s">
        <v>61</v>
      </c>
      <c r="AW223" s="22">
        <v>1</v>
      </c>
      <c r="AX223" s="22" t="s">
        <v>61</v>
      </c>
      <c r="AY223" s="22" t="s">
        <v>61</v>
      </c>
      <c r="AZ223" s="22" t="s">
        <v>61</v>
      </c>
      <c r="BA223">
        <v>4</v>
      </c>
      <c r="BB223">
        <v>1</v>
      </c>
      <c r="BC223">
        <v>5600</v>
      </c>
      <c r="BD223">
        <v>0</v>
      </c>
      <c r="BE223" t="s">
        <v>61</v>
      </c>
    </row>
    <row r="224" spans="1:57" x14ac:dyDescent="0.25">
      <c r="A224" s="1">
        <v>43521</v>
      </c>
      <c r="B224">
        <v>223</v>
      </c>
      <c r="C224" s="2" t="s">
        <v>4</v>
      </c>
      <c r="D224" s="2">
        <v>3194132456</v>
      </c>
      <c r="E224" s="2">
        <v>1</v>
      </c>
      <c r="F224" s="2">
        <v>4</v>
      </c>
      <c r="G224" s="19" t="s">
        <v>61</v>
      </c>
      <c r="H224" s="19" t="s">
        <v>61</v>
      </c>
      <c r="I224" s="19">
        <v>1</v>
      </c>
      <c r="J224" s="19" t="s">
        <v>61</v>
      </c>
      <c r="K224" s="19">
        <v>1</v>
      </c>
      <c r="L224" s="2">
        <v>3</v>
      </c>
      <c r="M224" s="2">
        <v>2</v>
      </c>
      <c r="N224" s="2">
        <v>2</v>
      </c>
      <c r="O224" s="19" t="s">
        <v>61</v>
      </c>
      <c r="P224" s="19" t="s">
        <v>61</v>
      </c>
      <c r="Q224" s="19">
        <v>1</v>
      </c>
      <c r="R224" s="2">
        <v>1</v>
      </c>
      <c r="S224" s="2">
        <v>1</v>
      </c>
      <c r="T224" s="2">
        <v>1</v>
      </c>
      <c r="U224" s="2">
        <v>1</v>
      </c>
      <c r="V224" s="2">
        <v>2</v>
      </c>
      <c r="W224" s="2">
        <v>1</v>
      </c>
      <c r="X224" s="2">
        <v>1</v>
      </c>
      <c r="Y224" s="2">
        <v>1</v>
      </c>
      <c r="Z224" s="22" t="s">
        <v>61</v>
      </c>
      <c r="AA224" s="22" t="s">
        <v>61</v>
      </c>
      <c r="AB224" s="22" t="s">
        <v>61</v>
      </c>
      <c r="AC224" s="22" t="s">
        <v>61</v>
      </c>
      <c r="AD224" s="22" t="s">
        <v>61</v>
      </c>
      <c r="AE224" s="22" t="s">
        <v>61</v>
      </c>
      <c r="AF224" s="22" t="s">
        <v>61</v>
      </c>
      <c r="AG224" s="2">
        <v>10</v>
      </c>
      <c r="AH224" s="2">
        <v>3</v>
      </c>
      <c r="AI224" s="2">
        <v>2</v>
      </c>
      <c r="AJ224" s="2">
        <v>1</v>
      </c>
      <c r="AK224" s="22" t="s">
        <v>61</v>
      </c>
      <c r="AL224" s="19">
        <v>1</v>
      </c>
      <c r="AM224" s="19">
        <v>1</v>
      </c>
      <c r="AN224" s="22" t="s">
        <v>61</v>
      </c>
      <c r="AO224" s="22" t="s">
        <v>61</v>
      </c>
      <c r="AP224" s="22" t="s">
        <v>61</v>
      </c>
      <c r="AQ224">
        <v>2</v>
      </c>
      <c r="AR224">
        <v>3</v>
      </c>
      <c r="AS224" s="22">
        <v>1</v>
      </c>
      <c r="AT224" s="22">
        <v>1</v>
      </c>
      <c r="AU224" s="22">
        <v>1</v>
      </c>
      <c r="AV224" s="22">
        <v>1</v>
      </c>
      <c r="AW224" s="22" t="s">
        <v>61</v>
      </c>
      <c r="AX224" s="22" t="s">
        <v>61</v>
      </c>
      <c r="AY224" s="22" t="s">
        <v>61</v>
      </c>
      <c r="AZ224" s="22" t="s">
        <v>61</v>
      </c>
      <c r="BA224">
        <v>4</v>
      </c>
      <c r="BB224">
        <v>1</v>
      </c>
      <c r="BC224">
        <v>5360</v>
      </c>
      <c r="BD224">
        <v>0</v>
      </c>
      <c r="BE224" t="s">
        <v>61</v>
      </c>
    </row>
    <row r="225" spans="1:57" x14ac:dyDescent="0.25">
      <c r="A225" s="1">
        <v>43521</v>
      </c>
      <c r="B225">
        <v>224</v>
      </c>
      <c r="C225" s="2" t="s">
        <v>4</v>
      </c>
      <c r="D225" s="2">
        <v>3194132456</v>
      </c>
      <c r="E225" s="2">
        <v>1</v>
      </c>
      <c r="F225" s="2">
        <v>2</v>
      </c>
      <c r="G225" s="19" t="s">
        <v>61</v>
      </c>
      <c r="H225" s="19" t="s">
        <v>61</v>
      </c>
      <c r="I225" s="19" t="s">
        <v>61</v>
      </c>
      <c r="J225" s="19">
        <v>1</v>
      </c>
      <c r="K225" s="19" t="s">
        <v>61</v>
      </c>
      <c r="L225" s="2">
        <v>1</v>
      </c>
      <c r="M225" s="2">
        <v>1</v>
      </c>
      <c r="N225" s="2">
        <v>1</v>
      </c>
      <c r="O225" s="19" t="s">
        <v>61</v>
      </c>
      <c r="P225" s="19" t="s">
        <v>61</v>
      </c>
      <c r="Q225" s="19">
        <v>1</v>
      </c>
      <c r="R225" s="2">
        <v>1</v>
      </c>
      <c r="S225" s="2">
        <v>1</v>
      </c>
      <c r="T225" s="2">
        <v>2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2" t="s">
        <v>61</v>
      </c>
      <c r="AA225" s="22" t="s">
        <v>61</v>
      </c>
      <c r="AB225" s="22" t="s">
        <v>61</v>
      </c>
      <c r="AC225" s="22" t="s">
        <v>61</v>
      </c>
      <c r="AD225" s="22" t="s">
        <v>61</v>
      </c>
      <c r="AE225" s="22" t="s">
        <v>61</v>
      </c>
      <c r="AF225" s="22" t="s">
        <v>61</v>
      </c>
      <c r="AG225">
        <v>20</v>
      </c>
      <c r="AH225">
        <v>3</v>
      </c>
      <c r="AI225">
        <v>2</v>
      </c>
      <c r="AJ225">
        <v>4</v>
      </c>
      <c r="AK225" s="22" t="s">
        <v>61</v>
      </c>
      <c r="AL225" s="22" t="s">
        <v>61</v>
      </c>
      <c r="AM225" s="22" t="s">
        <v>61</v>
      </c>
      <c r="AN225" s="22" t="s">
        <v>61</v>
      </c>
      <c r="AO225" s="22" t="s">
        <v>61</v>
      </c>
      <c r="AP225" s="22" t="s">
        <v>61</v>
      </c>
      <c r="AQ225">
        <v>5</v>
      </c>
      <c r="AR225">
        <v>4</v>
      </c>
      <c r="AS225" s="22">
        <v>1</v>
      </c>
      <c r="AT225" s="22">
        <v>1</v>
      </c>
      <c r="AU225" s="22" t="s">
        <v>61</v>
      </c>
      <c r="AV225" s="22">
        <v>1</v>
      </c>
      <c r="AW225" s="22" t="s">
        <v>61</v>
      </c>
      <c r="AX225" s="22" t="s">
        <v>61</v>
      </c>
      <c r="AY225" s="22" t="s">
        <v>61</v>
      </c>
      <c r="AZ225" s="22">
        <v>1</v>
      </c>
      <c r="BA225">
        <v>4</v>
      </c>
      <c r="BB225">
        <v>1</v>
      </c>
      <c r="BC225">
        <v>6440</v>
      </c>
      <c r="BD225">
        <v>0</v>
      </c>
      <c r="BE225" t="s">
        <v>61</v>
      </c>
    </row>
    <row r="226" spans="1:57" x14ac:dyDescent="0.25">
      <c r="A226" s="1">
        <v>43521</v>
      </c>
      <c r="B226">
        <v>225</v>
      </c>
      <c r="C226" s="2" t="s">
        <v>63</v>
      </c>
      <c r="D226" s="2">
        <v>3194132456</v>
      </c>
      <c r="E226" s="2">
        <v>2</v>
      </c>
      <c r="F226" s="2">
        <v>2</v>
      </c>
      <c r="G226" s="19" t="s">
        <v>61</v>
      </c>
      <c r="H226" s="19" t="s">
        <v>61</v>
      </c>
      <c r="I226" s="19" t="s">
        <v>61</v>
      </c>
      <c r="J226" s="19">
        <v>1</v>
      </c>
      <c r="K226" s="19" t="s">
        <v>61</v>
      </c>
      <c r="L226" s="2">
        <v>2</v>
      </c>
      <c r="M226" s="2">
        <v>1</v>
      </c>
      <c r="N226" s="2">
        <v>2</v>
      </c>
      <c r="O226" s="19">
        <v>1</v>
      </c>
      <c r="P226" s="19" t="s">
        <v>61</v>
      </c>
      <c r="Q226" s="19" t="s">
        <v>61</v>
      </c>
      <c r="R226" s="2">
        <v>1</v>
      </c>
      <c r="S226" s="2">
        <v>1</v>
      </c>
      <c r="T226" s="2">
        <v>1</v>
      </c>
      <c r="U226" s="2" t="s">
        <v>61</v>
      </c>
      <c r="V226" s="2">
        <v>1</v>
      </c>
      <c r="W226" s="2">
        <v>1</v>
      </c>
      <c r="X226" s="2">
        <v>1</v>
      </c>
      <c r="Y226" s="2">
        <v>1</v>
      </c>
      <c r="Z226" s="22" t="s">
        <v>61</v>
      </c>
      <c r="AA226" s="22" t="s">
        <v>61</v>
      </c>
      <c r="AB226" s="22" t="s">
        <v>61</v>
      </c>
      <c r="AC226" s="22" t="s">
        <v>61</v>
      </c>
      <c r="AD226" s="22" t="s">
        <v>61</v>
      </c>
      <c r="AE226" s="22" t="s">
        <v>61</v>
      </c>
      <c r="AF226" s="22" t="s">
        <v>61</v>
      </c>
      <c r="AG226" s="2">
        <v>30</v>
      </c>
      <c r="AH226" s="2">
        <v>3</v>
      </c>
      <c r="AI226" s="2">
        <v>2</v>
      </c>
      <c r="AJ226" s="2">
        <v>3</v>
      </c>
      <c r="AK226" s="19">
        <v>1</v>
      </c>
      <c r="AL226" s="19">
        <v>1</v>
      </c>
      <c r="AM226" s="22" t="s">
        <v>61</v>
      </c>
      <c r="AN226" s="22" t="s">
        <v>61</v>
      </c>
      <c r="AO226" s="22" t="s">
        <v>61</v>
      </c>
      <c r="AP226" s="22" t="s">
        <v>61</v>
      </c>
      <c r="AQ226">
        <v>2</v>
      </c>
      <c r="AR226">
        <v>3</v>
      </c>
      <c r="AS226" s="22" t="s">
        <v>61</v>
      </c>
      <c r="AT226" s="22" t="s">
        <v>61</v>
      </c>
      <c r="AU226" s="22" t="s">
        <v>61</v>
      </c>
      <c r="AV226" s="22">
        <v>1</v>
      </c>
      <c r="AW226" s="22" t="s">
        <v>61</v>
      </c>
      <c r="AX226" s="22" t="s">
        <v>61</v>
      </c>
      <c r="AY226" s="22" t="s">
        <v>61</v>
      </c>
      <c r="AZ226" s="22" t="s">
        <v>61</v>
      </c>
      <c r="BA226">
        <v>4</v>
      </c>
      <c r="BB226">
        <v>1</v>
      </c>
      <c r="BC226" t="s">
        <v>61</v>
      </c>
      <c r="BD226">
        <v>0</v>
      </c>
      <c r="BE226" t="s">
        <v>61</v>
      </c>
    </row>
    <row r="227" spans="1:57" x14ac:dyDescent="0.25">
      <c r="A227" s="1">
        <v>43521</v>
      </c>
      <c r="B227">
        <v>226</v>
      </c>
      <c r="C227" s="2" t="s">
        <v>4</v>
      </c>
      <c r="D227" s="2">
        <v>3194132456</v>
      </c>
      <c r="E227" s="2">
        <v>1</v>
      </c>
      <c r="F227" s="2">
        <v>4</v>
      </c>
      <c r="G227" s="19" t="s">
        <v>61</v>
      </c>
      <c r="H227" s="19" t="s">
        <v>61</v>
      </c>
      <c r="I227" s="19">
        <v>1</v>
      </c>
      <c r="J227" s="19" t="s">
        <v>61</v>
      </c>
      <c r="K227" s="19" t="s">
        <v>61</v>
      </c>
      <c r="L227" s="2">
        <v>6</v>
      </c>
      <c r="M227" s="2">
        <v>2</v>
      </c>
      <c r="N227" s="2">
        <v>4</v>
      </c>
      <c r="O227" s="19">
        <v>1</v>
      </c>
      <c r="P227" s="19" t="s">
        <v>61</v>
      </c>
      <c r="Q227" s="19" t="s">
        <v>61</v>
      </c>
      <c r="R227" s="2">
        <v>1</v>
      </c>
      <c r="S227" s="2">
        <v>3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2</v>
      </c>
      <c r="Z227" s="22" t="s">
        <v>61</v>
      </c>
      <c r="AA227" s="22" t="s">
        <v>61</v>
      </c>
      <c r="AB227" s="22" t="s">
        <v>61</v>
      </c>
      <c r="AC227" s="22" t="s">
        <v>61</v>
      </c>
      <c r="AD227" s="22" t="s">
        <v>61</v>
      </c>
      <c r="AE227" s="22" t="s">
        <v>61</v>
      </c>
      <c r="AF227" s="22" t="s">
        <v>61</v>
      </c>
      <c r="AG227">
        <v>15</v>
      </c>
      <c r="AH227">
        <v>3</v>
      </c>
      <c r="AI227">
        <v>2</v>
      </c>
      <c r="AJ227">
        <v>1</v>
      </c>
      <c r="AK227" s="22" t="s">
        <v>61</v>
      </c>
      <c r="AL227" s="22" t="s">
        <v>61</v>
      </c>
      <c r="AM227" s="22">
        <v>1</v>
      </c>
      <c r="AN227" s="22">
        <v>1</v>
      </c>
      <c r="AO227" s="22">
        <v>1</v>
      </c>
      <c r="AP227" s="22">
        <v>1</v>
      </c>
      <c r="AQ227">
        <v>2</v>
      </c>
      <c r="AR227">
        <v>2</v>
      </c>
      <c r="AS227" s="22">
        <v>1</v>
      </c>
      <c r="AT227" s="22" t="s">
        <v>61</v>
      </c>
      <c r="AU227" s="22">
        <v>1</v>
      </c>
      <c r="AV227" s="22" t="s">
        <v>61</v>
      </c>
      <c r="AW227" s="22" t="s">
        <v>61</v>
      </c>
      <c r="AX227" s="22" t="s">
        <v>61</v>
      </c>
      <c r="AY227" s="22" t="s">
        <v>61</v>
      </c>
      <c r="AZ227" s="22">
        <v>1</v>
      </c>
      <c r="BA227">
        <v>4</v>
      </c>
      <c r="BB227">
        <v>1</v>
      </c>
      <c r="BC227">
        <v>5651</v>
      </c>
      <c r="BD227">
        <v>0</v>
      </c>
      <c r="BE227" t="s">
        <v>61</v>
      </c>
    </row>
    <row r="228" spans="1:57" x14ac:dyDescent="0.25">
      <c r="A228" s="1">
        <v>43521</v>
      </c>
      <c r="B228">
        <v>227</v>
      </c>
      <c r="C228" s="2" t="s">
        <v>4</v>
      </c>
      <c r="D228" s="2">
        <v>3194132456</v>
      </c>
      <c r="E228" s="2">
        <v>1</v>
      </c>
      <c r="F228" s="2">
        <v>3</v>
      </c>
      <c r="G228" s="19" t="s">
        <v>61</v>
      </c>
      <c r="H228" s="19" t="s">
        <v>61</v>
      </c>
      <c r="I228" s="19">
        <v>1</v>
      </c>
      <c r="J228" s="19" t="s">
        <v>61</v>
      </c>
      <c r="K228" s="19" t="s">
        <v>61</v>
      </c>
      <c r="L228" s="2">
        <v>6</v>
      </c>
      <c r="M228" s="2">
        <v>3</v>
      </c>
      <c r="N228" s="2">
        <v>3</v>
      </c>
      <c r="O228" s="19">
        <v>1</v>
      </c>
      <c r="P228" s="19" t="s">
        <v>61</v>
      </c>
      <c r="Q228" s="19" t="s">
        <v>61</v>
      </c>
      <c r="R228" s="2">
        <v>2</v>
      </c>
      <c r="S228" s="2">
        <v>2</v>
      </c>
      <c r="T228" s="2">
        <v>2</v>
      </c>
      <c r="U228" s="2">
        <v>2</v>
      </c>
      <c r="V228" s="2">
        <v>1</v>
      </c>
      <c r="W228" s="2">
        <v>1</v>
      </c>
      <c r="X228" s="2">
        <v>2</v>
      </c>
      <c r="Y228" s="2">
        <v>1</v>
      </c>
      <c r="Z228" s="19">
        <v>1</v>
      </c>
      <c r="AA228" s="22" t="s">
        <v>61</v>
      </c>
      <c r="AB228" s="22" t="s">
        <v>61</v>
      </c>
      <c r="AC228" s="22" t="s">
        <v>61</v>
      </c>
      <c r="AD228" s="22" t="s">
        <v>61</v>
      </c>
      <c r="AE228" s="22" t="s">
        <v>61</v>
      </c>
      <c r="AF228" s="22" t="s">
        <v>61</v>
      </c>
      <c r="AG228" s="28" t="s">
        <v>61</v>
      </c>
      <c r="AH228" s="28" t="s">
        <v>61</v>
      </c>
      <c r="AI228" s="28" t="s">
        <v>61</v>
      </c>
      <c r="AJ228" s="28" t="s">
        <v>61</v>
      </c>
      <c r="AK228" s="22" t="s">
        <v>61</v>
      </c>
      <c r="AL228" s="22" t="s">
        <v>61</v>
      </c>
      <c r="AM228" s="22" t="s">
        <v>61</v>
      </c>
      <c r="AN228" s="22" t="s">
        <v>61</v>
      </c>
      <c r="AO228" s="22" t="s">
        <v>61</v>
      </c>
      <c r="AP228" s="22" t="s">
        <v>61</v>
      </c>
      <c r="AQ228" s="28" t="s">
        <v>61</v>
      </c>
      <c r="AR228" s="28" t="s">
        <v>61</v>
      </c>
      <c r="AS228" s="22" t="s">
        <v>61</v>
      </c>
      <c r="AT228" s="22" t="s">
        <v>61</v>
      </c>
      <c r="AU228" s="22" t="s">
        <v>61</v>
      </c>
      <c r="AV228" s="22" t="s">
        <v>61</v>
      </c>
      <c r="AW228" s="22" t="s">
        <v>61</v>
      </c>
      <c r="AX228" s="22" t="s">
        <v>61</v>
      </c>
      <c r="AY228" s="22" t="s">
        <v>61</v>
      </c>
      <c r="AZ228" s="22" t="s">
        <v>61</v>
      </c>
      <c r="BA228" s="28" t="s">
        <v>61</v>
      </c>
      <c r="BB228">
        <v>1</v>
      </c>
      <c r="BC228">
        <v>5670</v>
      </c>
      <c r="BD228">
        <v>0</v>
      </c>
      <c r="BE228" t="s">
        <v>61</v>
      </c>
    </row>
    <row r="229" spans="1:57" x14ac:dyDescent="0.25">
      <c r="A229" s="1">
        <v>43521</v>
      </c>
      <c r="B229">
        <v>228</v>
      </c>
      <c r="C229" s="2" t="s">
        <v>4</v>
      </c>
      <c r="D229" s="2">
        <v>3194132456</v>
      </c>
      <c r="E229" s="2">
        <v>1</v>
      </c>
      <c r="F229" s="2">
        <v>3</v>
      </c>
      <c r="G229" s="19" t="s">
        <v>61</v>
      </c>
      <c r="H229" s="19" t="s">
        <v>61</v>
      </c>
      <c r="I229" s="19">
        <v>1</v>
      </c>
      <c r="J229" s="19" t="s">
        <v>61</v>
      </c>
      <c r="K229" s="19" t="s">
        <v>61</v>
      </c>
      <c r="L229" s="2">
        <v>3</v>
      </c>
      <c r="M229" s="2">
        <v>2</v>
      </c>
      <c r="N229" s="2">
        <v>3</v>
      </c>
      <c r="O229" s="19">
        <v>1</v>
      </c>
      <c r="P229" s="19" t="s">
        <v>61</v>
      </c>
      <c r="Q229" s="19" t="s">
        <v>61</v>
      </c>
      <c r="R229" s="2">
        <v>2</v>
      </c>
      <c r="S229" s="2">
        <v>1</v>
      </c>
      <c r="T229" s="2">
        <v>1</v>
      </c>
      <c r="U229" s="2">
        <v>3</v>
      </c>
      <c r="V229" s="2">
        <v>1</v>
      </c>
      <c r="W229" s="2">
        <v>1</v>
      </c>
      <c r="X229" s="2">
        <v>1</v>
      </c>
      <c r="Y229" s="2">
        <v>1</v>
      </c>
      <c r="Z229" s="22" t="s">
        <v>61</v>
      </c>
      <c r="AA229" s="22" t="s">
        <v>61</v>
      </c>
      <c r="AB229" s="22" t="s">
        <v>61</v>
      </c>
      <c r="AC229" s="22" t="s">
        <v>61</v>
      </c>
      <c r="AD229" s="22" t="s">
        <v>61</v>
      </c>
      <c r="AE229" s="22" t="s">
        <v>61</v>
      </c>
      <c r="AF229" s="22" t="s">
        <v>61</v>
      </c>
      <c r="AG229">
        <v>7</v>
      </c>
      <c r="AH229">
        <v>3</v>
      </c>
      <c r="AI229">
        <v>2</v>
      </c>
      <c r="AJ229">
        <v>1</v>
      </c>
      <c r="AK229" s="22" t="s">
        <v>61</v>
      </c>
      <c r="AL229" s="22">
        <v>1</v>
      </c>
      <c r="AM229" s="22">
        <v>1</v>
      </c>
      <c r="AN229" s="22">
        <v>1</v>
      </c>
      <c r="AO229" s="22" t="s">
        <v>61</v>
      </c>
      <c r="AP229" s="22" t="s">
        <v>61</v>
      </c>
      <c r="AQ229">
        <v>2</v>
      </c>
      <c r="AR229">
        <v>2</v>
      </c>
      <c r="AS229" s="22" t="s">
        <v>61</v>
      </c>
      <c r="AT229" s="22">
        <v>1</v>
      </c>
      <c r="AU229" s="22" t="s">
        <v>61</v>
      </c>
      <c r="AV229" s="22">
        <v>1</v>
      </c>
      <c r="AW229" s="22">
        <v>1</v>
      </c>
      <c r="AX229" s="22" t="s">
        <v>61</v>
      </c>
      <c r="AY229" s="22" t="s">
        <v>61</v>
      </c>
      <c r="AZ229" s="22" t="s">
        <v>61</v>
      </c>
      <c r="BA229">
        <v>4</v>
      </c>
      <c r="BB229">
        <v>1</v>
      </c>
      <c r="BC229">
        <v>7061</v>
      </c>
      <c r="BD229">
        <v>0</v>
      </c>
      <c r="BE229" t="s">
        <v>61</v>
      </c>
    </row>
    <row r="230" spans="1:57" x14ac:dyDescent="0.25">
      <c r="A230" s="1">
        <v>43521</v>
      </c>
      <c r="B230">
        <v>229</v>
      </c>
      <c r="C230" s="2" t="s">
        <v>4</v>
      </c>
      <c r="D230" s="2">
        <v>3194132456</v>
      </c>
      <c r="E230" s="2">
        <v>1</v>
      </c>
      <c r="F230" s="2">
        <v>4</v>
      </c>
      <c r="G230" s="19" t="s">
        <v>61</v>
      </c>
      <c r="H230" s="19" t="s">
        <v>61</v>
      </c>
      <c r="I230" s="19">
        <v>1</v>
      </c>
      <c r="J230" s="19" t="s">
        <v>61</v>
      </c>
      <c r="K230" s="19" t="s">
        <v>61</v>
      </c>
      <c r="L230" s="2">
        <v>2</v>
      </c>
      <c r="M230" s="2">
        <v>2</v>
      </c>
      <c r="N230" s="2" t="s">
        <v>61</v>
      </c>
      <c r="O230" s="19">
        <v>1</v>
      </c>
      <c r="P230" s="19" t="s">
        <v>61</v>
      </c>
      <c r="Q230" s="19" t="s">
        <v>61</v>
      </c>
      <c r="R230" s="2">
        <v>3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2" t="s">
        <v>61</v>
      </c>
      <c r="AA230" s="22" t="s">
        <v>61</v>
      </c>
      <c r="AB230" s="22" t="s">
        <v>61</v>
      </c>
      <c r="AC230" s="22" t="s">
        <v>61</v>
      </c>
      <c r="AD230" s="22" t="s">
        <v>61</v>
      </c>
      <c r="AE230" s="22" t="s">
        <v>61</v>
      </c>
      <c r="AF230" s="22" t="s">
        <v>61</v>
      </c>
      <c r="AG230">
        <v>15</v>
      </c>
      <c r="AH230">
        <v>3</v>
      </c>
      <c r="AI230">
        <v>1</v>
      </c>
      <c r="AJ230">
        <v>1</v>
      </c>
      <c r="AK230" s="22" t="s">
        <v>61</v>
      </c>
      <c r="AL230" s="22">
        <v>1</v>
      </c>
      <c r="AM230" s="22">
        <v>1</v>
      </c>
      <c r="AN230" s="22" t="s">
        <v>61</v>
      </c>
      <c r="AO230" s="22">
        <v>1</v>
      </c>
      <c r="AP230" s="22" t="s">
        <v>61</v>
      </c>
      <c r="AQ230">
        <v>1</v>
      </c>
      <c r="AR230">
        <v>2</v>
      </c>
      <c r="AS230" s="22" t="s">
        <v>61</v>
      </c>
      <c r="AT230" s="22">
        <v>1</v>
      </c>
      <c r="AU230" s="22">
        <v>1</v>
      </c>
      <c r="AV230" s="22" t="s">
        <v>61</v>
      </c>
      <c r="AW230" s="22" t="s">
        <v>61</v>
      </c>
      <c r="AX230" s="22" t="s">
        <v>61</v>
      </c>
      <c r="AY230" s="22" t="s">
        <v>61</v>
      </c>
      <c r="AZ230" s="22" t="s">
        <v>61</v>
      </c>
      <c r="BA230">
        <v>4</v>
      </c>
      <c r="BB230" t="s">
        <v>61</v>
      </c>
      <c r="BC230" t="s">
        <v>61</v>
      </c>
      <c r="BD230">
        <v>0</v>
      </c>
      <c r="BE230" t="s">
        <v>61</v>
      </c>
    </row>
    <row r="231" spans="1:57" x14ac:dyDescent="0.25">
      <c r="A231" s="1">
        <v>43521</v>
      </c>
      <c r="B231">
        <v>230</v>
      </c>
      <c r="C231" s="2" t="s">
        <v>4</v>
      </c>
      <c r="D231" s="2">
        <v>3194132456</v>
      </c>
      <c r="E231" s="2">
        <v>1</v>
      </c>
      <c r="F231" s="2">
        <v>3</v>
      </c>
      <c r="G231" s="19" t="s">
        <v>61</v>
      </c>
      <c r="H231" s="19" t="s">
        <v>61</v>
      </c>
      <c r="I231" s="19" t="s">
        <v>61</v>
      </c>
      <c r="J231" s="19">
        <v>1</v>
      </c>
      <c r="K231" s="19" t="s">
        <v>61</v>
      </c>
      <c r="L231" s="2">
        <v>4</v>
      </c>
      <c r="M231" s="2">
        <v>2</v>
      </c>
      <c r="N231" s="2">
        <v>3</v>
      </c>
      <c r="O231" s="19">
        <v>1</v>
      </c>
      <c r="P231" s="19" t="s">
        <v>61</v>
      </c>
      <c r="Q231" s="19" t="s">
        <v>61</v>
      </c>
      <c r="R231" s="2">
        <v>1</v>
      </c>
      <c r="S231" s="2">
        <v>1</v>
      </c>
      <c r="T231" s="2">
        <v>1</v>
      </c>
      <c r="U231" s="2">
        <v>3</v>
      </c>
      <c r="V231" s="2">
        <v>2</v>
      </c>
      <c r="W231" s="2">
        <v>1</v>
      </c>
      <c r="X231" s="2">
        <v>1</v>
      </c>
      <c r="Y231" s="2">
        <v>1</v>
      </c>
      <c r="Z231" s="22" t="s">
        <v>61</v>
      </c>
      <c r="AA231" s="22" t="s">
        <v>61</v>
      </c>
      <c r="AB231" s="22" t="s">
        <v>61</v>
      </c>
      <c r="AC231" s="22" t="s">
        <v>61</v>
      </c>
      <c r="AD231" s="22" t="s">
        <v>61</v>
      </c>
      <c r="AE231" s="22" t="s">
        <v>61</v>
      </c>
      <c r="AF231" s="22" t="s">
        <v>61</v>
      </c>
      <c r="AG231">
        <v>3</v>
      </c>
      <c r="AH231">
        <v>3</v>
      </c>
      <c r="AI231">
        <v>1</v>
      </c>
      <c r="AJ231">
        <v>1</v>
      </c>
      <c r="AK231" s="22">
        <v>1</v>
      </c>
      <c r="AL231" s="22">
        <v>1</v>
      </c>
      <c r="AM231" s="22">
        <v>1</v>
      </c>
      <c r="AN231" s="22" t="s">
        <v>61</v>
      </c>
      <c r="AO231" s="22">
        <v>1</v>
      </c>
      <c r="AP231" s="22" t="s">
        <v>61</v>
      </c>
      <c r="AQ231">
        <v>1</v>
      </c>
      <c r="AR231">
        <v>3</v>
      </c>
      <c r="AS231" s="22">
        <v>1</v>
      </c>
      <c r="AT231" s="22">
        <v>1</v>
      </c>
      <c r="AU231" s="22">
        <v>1</v>
      </c>
      <c r="AV231" s="22" t="s">
        <v>61</v>
      </c>
      <c r="AW231" s="22" t="s">
        <v>61</v>
      </c>
      <c r="AX231" s="22" t="s">
        <v>61</v>
      </c>
      <c r="AY231" s="22" t="s">
        <v>61</v>
      </c>
      <c r="AZ231" s="22" t="s">
        <v>61</v>
      </c>
      <c r="BA231">
        <v>4</v>
      </c>
      <c r="BB231">
        <v>1</v>
      </c>
      <c r="BC231" t="s">
        <v>61</v>
      </c>
      <c r="BD231">
        <v>0</v>
      </c>
      <c r="BE231" t="s">
        <v>61</v>
      </c>
    </row>
    <row r="232" spans="1:57" x14ac:dyDescent="0.25">
      <c r="A232" s="1">
        <v>43521</v>
      </c>
      <c r="B232">
        <v>231</v>
      </c>
      <c r="C232" s="2" t="s">
        <v>4</v>
      </c>
      <c r="D232" s="2">
        <v>3194132456</v>
      </c>
      <c r="E232" s="2">
        <v>1</v>
      </c>
      <c r="F232" s="2">
        <v>4</v>
      </c>
      <c r="G232" s="19" t="s">
        <v>61</v>
      </c>
      <c r="H232" s="19" t="s">
        <v>61</v>
      </c>
      <c r="I232" s="19" t="s">
        <v>61</v>
      </c>
      <c r="J232" s="19">
        <v>1</v>
      </c>
      <c r="K232" s="19" t="s">
        <v>61</v>
      </c>
      <c r="L232" s="2">
        <v>1</v>
      </c>
      <c r="M232" s="2">
        <v>2</v>
      </c>
      <c r="N232" s="2">
        <v>2</v>
      </c>
      <c r="O232" s="19">
        <v>1</v>
      </c>
      <c r="P232" s="19" t="s">
        <v>61</v>
      </c>
      <c r="Q232" s="19">
        <v>1</v>
      </c>
      <c r="R232" s="2">
        <v>2</v>
      </c>
      <c r="S232" s="2">
        <v>1</v>
      </c>
      <c r="T232" s="2">
        <v>2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2" t="s">
        <v>61</v>
      </c>
      <c r="AA232" s="22" t="s">
        <v>61</v>
      </c>
      <c r="AB232" s="22" t="s">
        <v>61</v>
      </c>
      <c r="AC232" s="22" t="s">
        <v>61</v>
      </c>
      <c r="AD232" s="22" t="s">
        <v>61</v>
      </c>
      <c r="AE232" s="22" t="s">
        <v>61</v>
      </c>
      <c r="AF232" s="22" t="s">
        <v>61</v>
      </c>
      <c r="AG232" s="28" t="s">
        <v>61</v>
      </c>
      <c r="AH232">
        <v>3</v>
      </c>
      <c r="AI232">
        <v>2</v>
      </c>
      <c r="AJ232">
        <v>1</v>
      </c>
      <c r="AK232" s="22">
        <v>1</v>
      </c>
      <c r="AL232" s="22">
        <v>1</v>
      </c>
      <c r="AM232" s="22">
        <v>1</v>
      </c>
      <c r="AN232" s="22" t="s">
        <v>61</v>
      </c>
      <c r="AO232" s="22">
        <v>1</v>
      </c>
      <c r="AP232" s="22" t="s">
        <v>61</v>
      </c>
      <c r="AQ232">
        <v>3</v>
      </c>
      <c r="AR232">
        <v>2</v>
      </c>
      <c r="AS232" s="22">
        <v>1</v>
      </c>
      <c r="AT232" s="22">
        <v>1</v>
      </c>
      <c r="AU232" s="22" t="s">
        <v>61</v>
      </c>
      <c r="AV232" s="22" t="s">
        <v>61</v>
      </c>
      <c r="AW232" s="22" t="s">
        <v>61</v>
      </c>
      <c r="AX232" s="22" t="s">
        <v>61</v>
      </c>
      <c r="AY232" s="22" t="s">
        <v>61</v>
      </c>
      <c r="AZ232" s="22" t="s">
        <v>61</v>
      </c>
      <c r="BA232">
        <v>4</v>
      </c>
      <c r="BB232" t="s">
        <v>61</v>
      </c>
      <c r="BC232">
        <v>7532</v>
      </c>
      <c r="BD232">
        <v>1</v>
      </c>
      <c r="BE232" t="s">
        <v>61</v>
      </c>
    </row>
    <row r="233" spans="1:57" x14ac:dyDescent="0.25">
      <c r="A233" s="1">
        <v>43521</v>
      </c>
      <c r="B233">
        <v>232</v>
      </c>
      <c r="C233" s="2" t="s">
        <v>4</v>
      </c>
      <c r="D233" s="2">
        <v>3194132456</v>
      </c>
      <c r="E233" s="2">
        <v>1</v>
      </c>
      <c r="F233" s="2">
        <v>3</v>
      </c>
      <c r="G233" s="19" t="s">
        <v>61</v>
      </c>
      <c r="H233" s="19">
        <v>1</v>
      </c>
      <c r="I233" s="19" t="s">
        <v>61</v>
      </c>
      <c r="J233" s="19" t="s">
        <v>61</v>
      </c>
      <c r="K233" s="19">
        <v>1</v>
      </c>
      <c r="L233" s="2">
        <v>4</v>
      </c>
      <c r="M233" s="2">
        <v>2</v>
      </c>
      <c r="N233" s="2">
        <v>4</v>
      </c>
      <c r="O233" s="19">
        <v>1</v>
      </c>
      <c r="P233" s="19" t="s">
        <v>61</v>
      </c>
      <c r="Q233" s="19" t="s">
        <v>61</v>
      </c>
      <c r="R233" s="2" t="s">
        <v>61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2" t="s">
        <v>61</v>
      </c>
      <c r="AA233" s="22" t="s">
        <v>61</v>
      </c>
      <c r="AB233" s="22" t="s">
        <v>61</v>
      </c>
      <c r="AC233" s="22" t="s">
        <v>61</v>
      </c>
      <c r="AD233" s="22">
        <v>1</v>
      </c>
      <c r="AE233" s="22">
        <v>1</v>
      </c>
      <c r="AF233" s="22" t="s">
        <v>61</v>
      </c>
      <c r="AG233" s="28" t="s">
        <v>61</v>
      </c>
      <c r="AH233">
        <v>3</v>
      </c>
      <c r="AI233">
        <v>2</v>
      </c>
      <c r="AJ233">
        <v>3</v>
      </c>
      <c r="AK233" s="22" t="s">
        <v>61</v>
      </c>
      <c r="AL233" s="22" t="s">
        <v>61</v>
      </c>
      <c r="AM233" s="22" t="s">
        <v>61</v>
      </c>
      <c r="AN233" s="22" t="s">
        <v>61</v>
      </c>
      <c r="AO233" s="22" t="s">
        <v>61</v>
      </c>
      <c r="AP233" s="22" t="s">
        <v>61</v>
      </c>
      <c r="AQ233" s="28" t="s">
        <v>61</v>
      </c>
      <c r="AR233">
        <v>4</v>
      </c>
      <c r="AS233" s="22" t="s">
        <v>61</v>
      </c>
      <c r="AT233" s="22">
        <v>1</v>
      </c>
      <c r="AU233" s="22">
        <v>1</v>
      </c>
      <c r="AV233" s="22">
        <v>1</v>
      </c>
      <c r="AW233" s="22" t="s">
        <v>61</v>
      </c>
      <c r="AX233" s="22" t="s">
        <v>61</v>
      </c>
      <c r="AY233" s="22" t="s">
        <v>61</v>
      </c>
      <c r="AZ233" s="22" t="s">
        <v>61</v>
      </c>
      <c r="BA233">
        <v>4</v>
      </c>
      <c r="BB233">
        <v>1</v>
      </c>
      <c r="BC233">
        <v>1421</v>
      </c>
      <c r="BD233">
        <v>1</v>
      </c>
      <c r="BE233" t="s">
        <v>61</v>
      </c>
    </row>
    <row r="234" spans="1:57" x14ac:dyDescent="0.25">
      <c r="A234" s="1">
        <v>43521</v>
      </c>
      <c r="B234">
        <v>233</v>
      </c>
      <c r="C234" s="2" t="s">
        <v>4</v>
      </c>
      <c r="D234" s="2">
        <v>3194132456</v>
      </c>
      <c r="E234" s="2">
        <v>1</v>
      </c>
      <c r="F234" s="2">
        <v>3</v>
      </c>
      <c r="G234" s="19" t="s">
        <v>61</v>
      </c>
      <c r="H234" s="19" t="s">
        <v>61</v>
      </c>
      <c r="I234" s="19" t="s">
        <v>61</v>
      </c>
      <c r="J234" s="19" t="s">
        <v>61</v>
      </c>
      <c r="K234" s="19">
        <v>1</v>
      </c>
      <c r="L234" s="2">
        <v>4</v>
      </c>
      <c r="M234" s="2">
        <v>1</v>
      </c>
      <c r="N234" s="2">
        <v>1</v>
      </c>
      <c r="O234" s="19" t="s">
        <v>61</v>
      </c>
      <c r="P234" s="19" t="s">
        <v>61</v>
      </c>
      <c r="Q234" s="19">
        <v>1</v>
      </c>
      <c r="R234" s="2">
        <v>2</v>
      </c>
      <c r="S234" s="2">
        <v>1</v>
      </c>
      <c r="T234" s="2">
        <v>3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2" t="s">
        <v>61</v>
      </c>
      <c r="AA234" s="22" t="s">
        <v>61</v>
      </c>
      <c r="AB234" s="22" t="s">
        <v>61</v>
      </c>
      <c r="AC234" s="22" t="s">
        <v>61</v>
      </c>
      <c r="AD234" s="22">
        <v>1</v>
      </c>
      <c r="AE234" s="22">
        <v>1</v>
      </c>
      <c r="AF234" s="22" t="s">
        <v>61</v>
      </c>
      <c r="AG234">
        <v>10</v>
      </c>
      <c r="AH234">
        <v>3</v>
      </c>
      <c r="AI234">
        <v>2</v>
      </c>
      <c r="AJ234">
        <v>3</v>
      </c>
      <c r="AK234" s="22">
        <v>1</v>
      </c>
      <c r="AL234" s="22">
        <v>1</v>
      </c>
      <c r="AM234" s="22">
        <v>1</v>
      </c>
      <c r="AN234" s="22">
        <v>1</v>
      </c>
      <c r="AO234" s="22" t="s">
        <v>61</v>
      </c>
      <c r="AP234" s="22" t="s">
        <v>61</v>
      </c>
      <c r="AQ234">
        <v>3</v>
      </c>
      <c r="AR234">
        <v>2</v>
      </c>
      <c r="AS234" s="22" t="s">
        <v>61</v>
      </c>
      <c r="AT234" s="22">
        <v>1</v>
      </c>
      <c r="AU234" s="22">
        <v>1</v>
      </c>
      <c r="AV234" s="22" t="s">
        <v>61</v>
      </c>
      <c r="AW234" s="22" t="s">
        <v>61</v>
      </c>
      <c r="AX234" s="22" t="s">
        <v>61</v>
      </c>
      <c r="AY234" s="22">
        <v>1</v>
      </c>
      <c r="AZ234" s="22" t="s">
        <v>61</v>
      </c>
      <c r="BA234">
        <v>4</v>
      </c>
      <c r="BB234">
        <v>1</v>
      </c>
      <c r="BC234">
        <v>6250</v>
      </c>
      <c r="BD234">
        <v>0</v>
      </c>
      <c r="BE234" t="s">
        <v>61</v>
      </c>
    </row>
    <row r="235" spans="1:57" x14ac:dyDescent="0.25">
      <c r="A235" s="1">
        <v>43521</v>
      </c>
      <c r="B235">
        <v>234</v>
      </c>
      <c r="C235" s="2" t="s">
        <v>4</v>
      </c>
      <c r="D235" s="2">
        <v>3194132456</v>
      </c>
      <c r="E235" s="2">
        <v>1</v>
      </c>
      <c r="F235" s="2">
        <v>2</v>
      </c>
      <c r="G235" s="19" t="s">
        <v>61</v>
      </c>
      <c r="H235" s="19" t="s">
        <v>61</v>
      </c>
      <c r="I235" s="19" t="s">
        <v>61</v>
      </c>
      <c r="J235" s="19">
        <v>1</v>
      </c>
      <c r="K235" s="19" t="s">
        <v>61</v>
      </c>
      <c r="L235" s="2">
        <v>1</v>
      </c>
      <c r="M235" s="2">
        <v>2</v>
      </c>
      <c r="N235" s="2">
        <v>2</v>
      </c>
      <c r="O235" s="19">
        <v>1</v>
      </c>
      <c r="P235" s="19" t="s">
        <v>61</v>
      </c>
      <c r="Q235" s="19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2" t="s">
        <v>61</v>
      </c>
      <c r="AA235" s="22" t="s">
        <v>61</v>
      </c>
      <c r="AB235" s="22" t="s">
        <v>61</v>
      </c>
      <c r="AC235" s="22" t="s">
        <v>61</v>
      </c>
      <c r="AD235" s="22" t="s">
        <v>61</v>
      </c>
      <c r="AE235" s="22" t="s">
        <v>61</v>
      </c>
      <c r="AF235" s="22" t="s">
        <v>61</v>
      </c>
      <c r="AG235">
        <v>30</v>
      </c>
      <c r="AH235">
        <v>3</v>
      </c>
      <c r="AI235">
        <v>2</v>
      </c>
      <c r="AJ235">
        <v>1</v>
      </c>
      <c r="AK235" s="22">
        <v>1</v>
      </c>
      <c r="AL235" s="22">
        <v>1</v>
      </c>
      <c r="AM235" s="22" t="s">
        <v>61</v>
      </c>
      <c r="AN235" s="22" t="s">
        <v>61</v>
      </c>
      <c r="AO235" s="22" t="s">
        <v>61</v>
      </c>
      <c r="AP235" s="22" t="s">
        <v>61</v>
      </c>
      <c r="AQ235">
        <v>3</v>
      </c>
      <c r="AR235">
        <v>4</v>
      </c>
      <c r="AS235" s="22">
        <v>1</v>
      </c>
      <c r="AT235" s="22">
        <v>1</v>
      </c>
      <c r="AU235" s="22">
        <v>1</v>
      </c>
      <c r="AV235" s="22">
        <v>1</v>
      </c>
      <c r="AW235" s="22" t="s">
        <v>61</v>
      </c>
      <c r="AX235" s="22" t="s">
        <v>61</v>
      </c>
      <c r="AY235" s="22" t="s">
        <v>61</v>
      </c>
      <c r="AZ235" s="22" t="s">
        <v>61</v>
      </c>
      <c r="BA235">
        <v>4</v>
      </c>
      <c r="BB235">
        <v>1</v>
      </c>
      <c r="BC235">
        <v>4845</v>
      </c>
      <c r="BD235">
        <v>0</v>
      </c>
      <c r="BE235" t="s">
        <v>61</v>
      </c>
    </row>
    <row r="236" spans="1:57" x14ac:dyDescent="0.25">
      <c r="A236" s="1">
        <v>43521</v>
      </c>
      <c r="B236">
        <v>235</v>
      </c>
      <c r="C236" s="2" t="s">
        <v>63</v>
      </c>
      <c r="D236" s="2">
        <v>3194132456</v>
      </c>
      <c r="E236" s="2">
        <v>1</v>
      </c>
      <c r="F236" s="2">
        <v>1</v>
      </c>
      <c r="G236" s="19" t="s">
        <v>61</v>
      </c>
      <c r="H236" s="19">
        <v>1</v>
      </c>
      <c r="I236" s="19" t="s">
        <v>61</v>
      </c>
      <c r="J236" s="19" t="s">
        <v>61</v>
      </c>
      <c r="K236" s="19" t="s">
        <v>61</v>
      </c>
      <c r="L236" s="2">
        <v>4</v>
      </c>
      <c r="M236" s="2">
        <v>3</v>
      </c>
      <c r="N236" s="2">
        <v>3</v>
      </c>
      <c r="O236" s="19">
        <v>1</v>
      </c>
      <c r="P236" s="19" t="s">
        <v>61</v>
      </c>
      <c r="Q236" s="19" t="s">
        <v>61</v>
      </c>
      <c r="R236" s="2">
        <v>1</v>
      </c>
      <c r="S236" s="2">
        <v>2</v>
      </c>
      <c r="T236" s="2">
        <v>1</v>
      </c>
      <c r="U236" s="2" t="s">
        <v>61</v>
      </c>
      <c r="V236" s="2">
        <v>1</v>
      </c>
      <c r="W236" s="2">
        <v>1</v>
      </c>
      <c r="X236" s="2">
        <v>1</v>
      </c>
      <c r="Y236" s="2">
        <v>1</v>
      </c>
      <c r="Z236" s="19">
        <v>1</v>
      </c>
      <c r="AA236" s="19">
        <v>1</v>
      </c>
      <c r="AB236" s="22" t="s">
        <v>61</v>
      </c>
      <c r="AC236" s="22" t="s">
        <v>61</v>
      </c>
      <c r="AD236" s="22" t="s">
        <v>61</v>
      </c>
      <c r="AE236" s="22" t="s">
        <v>61</v>
      </c>
      <c r="AF236" s="22" t="s">
        <v>61</v>
      </c>
      <c r="AG236">
        <v>30</v>
      </c>
      <c r="AH236">
        <v>2</v>
      </c>
      <c r="AI236">
        <v>1</v>
      </c>
      <c r="AJ236">
        <v>1</v>
      </c>
      <c r="AK236" s="22" t="s">
        <v>61</v>
      </c>
      <c r="AL236" s="22">
        <v>1</v>
      </c>
      <c r="AM236" s="22">
        <v>1</v>
      </c>
      <c r="AN236" s="22" t="s">
        <v>61</v>
      </c>
      <c r="AO236" s="22">
        <v>1</v>
      </c>
      <c r="AP236" s="22" t="s">
        <v>61</v>
      </c>
      <c r="AQ236">
        <v>3</v>
      </c>
      <c r="AR236">
        <v>3</v>
      </c>
      <c r="AS236" s="22" t="s">
        <v>61</v>
      </c>
      <c r="AT236" s="22" t="s">
        <v>61</v>
      </c>
      <c r="AU236" s="22">
        <v>1</v>
      </c>
      <c r="AV236" s="22" t="s">
        <v>61</v>
      </c>
      <c r="AW236" s="22" t="s">
        <v>61</v>
      </c>
      <c r="AX236" s="22" t="s">
        <v>61</v>
      </c>
      <c r="AY236" s="22" t="s">
        <v>61</v>
      </c>
      <c r="AZ236" s="22" t="s">
        <v>61</v>
      </c>
      <c r="BA236">
        <v>2</v>
      </c>
      <c r="BB236">
        <v>1</v>
      </c>
      <c r="BC236" t="s">
        <v>61</v>
      </c>
      <c r="BD236">
        <v>0</v>
      </c>
      <c r="BE236" t="s">
        <v>61</v>
      </c>
    </row>
    <row r="237" spans="1:57" x14ac:dyDescent="0.25">
      <c r="A237" s="1">
        <v>43495</v>
      </c>
      <c r="B237">
        <v>236</v>
      </c>
      <c r="C237" s="2" t="s">
        <v>4</v>
      </c>
      <c r="D237" s="2">
        <v>5383008260</v>
      </c>
      <c r="E237" s="2">
        <v>1</v>
      </c>
      <c r="F237" s="2">
        <v>4</v>
      </c>
      <c r="G237" s="19" t="s">
        <v>61</v>
      </c>
      <c r="H237" s="19" t="s">
        <v>61</v>
      </c>
      <c r="I237" s="19">
        <v>1</v>
      </c>
      <c r="J237" s="19" t="s">
        <v>61</v>
      </c>
      <c r="K237" s="19" t="s">
        <v>61</v>
      </c>
      <c r="L237" s="2">
        <v>5</v>
      </c>
      <c r="M237" s="2">
        <v>2</v>
      </c>
      <c r="N237" s="2">
        <v>2</v>
      </c>
      <c r="O237" s="19">
        <v>1</v>
      </c>
      <c r="P237" s="19" t="s">
        <v>61</v>
      </c>
      <c r="Q237" s="19" t="s">
        <v>61</v>
      </c>
      <c r="R237" s="2">
        <v>3</v>
      </c>
      <c r="S237" s="2">
        <v>3</v>
      </c>
      <c r="T237" s="2">
        <v>3</v>
      </c>
      <c r="U237" s="2">
        <v>3</v>
      </c>
      <c r="V237" s="2">
        <v>1</v>
      </c>
      <c r="W237" s="2">
        <v>1</v>
      </c>
      <c r="X237" s="2">
        <v>1</v>
      </c>
      <c r="Y237" s="2">
        <v>1</v>
      </c>
      <c r="Z237" s="22" t="s">
        <v>61</v>
      </c>
      <c r="AA237" s="22" t="s">
        <v>61</v>
      </c>
      <c r="AB237" s="22" t="s">
        <v>61</v>
      </c>
      <c r="AC237" s="22" t="s">
        <v>61</v>
      </c>
      <c r="AD237" s="22" t="s">
        <v>61</v>
      </c>
      <c r="AE237" s="22" t="s">
        <v>61</v>
      </c>
      <c r="AF237" s="22" t="s">
        <v>61</v>
      </c>
      <c r="AG237" s="28" t="s">
        <v>61</v>
      </c>
      <c r="AH237">
        <v>2</v>
      </c>
      <c r="AI237">
        <v>1</v>
      </c>
      <c r="AJ237">
        <v>1</v>
      </c>
      <c r="AK237" s="22">
        <v>1</v>
      </c>
      <c r="AL237" s="22">
        <v>1</v>
      </c>
      <c r="AM237" s="22">
        <v>1</v>
      </c>
      <c r="AN237" s="22">
        <v>1</v>
      </c>
      <c r="AO237" s="22">
        <v>1</v>
      </c>
      <c r="AP237" s="22" t="s">
        <v>61</v>
      </c>
      <c r="AQ237">
        <v>3</v>
      </c>
      <c r="AR237">
        <v>3</v>
      </c>
      <c r="AS237" s="22">
        <v>1</v>
      </c>
      <c r="AT237" s="22">
        <v>1</v>
      </c>
      <c r="AU237" s="22" t="s">
        <v>61</v>
      </c>
      <c r="AV237" s="22" t="s">
        <v>61</v>
      </c>
      <c r="AW237" s="22" t="s">
        <v>61</v>
      </c>
      <c r="AX237" s="22" t="s">
        <v>61</v>
      </c>
      <c r="AY237" s="22" t="s">
        <v>61</v>
      </c>
      <c r="AZ237" s="22" t="s">
        <v>61</v>
      </c>
      <c r="BA237">
        <v>4</v>
      </c>
      <c r="BB237">
        <v>1</v>
      </c>
      <c r="BC237">
        <v>7540</v>
      </c>
      <c r="BD237">
        <v>0</v>
      </c>
      <c r="BE237" t="s">
        <v>61</v>
      </c>
    </row>
    <row r="238" spans="1:57" x14ac:dyDescent="0.25">
      <c r="A238" s="1">
        <v>43495</v>
      </c>
      <c r="B238">
        <v>237</v>
      </c>
      <c r="C238" s="2" t="s">
        <v>4</v>
      </c>
      <c r="D238" s="2">
        <v>5383008260</v>
      </c>
      <c r="E238" s="2">
        <v>1</v>
      </c>
      <c r="F238" s="2">
        <v>4</v>
      </c>
      <c r="G238" s="19" t="s">
        <v>61</v>
      </c>
      <c r="H238" s="19" t="s">
        <v>61</v>
      </c>
      <c r="I238" s="19" t="s">
        <v>61</v>
      </c>
      <c r="J238" s="19" t="s">
        <v>61</v>
      </c>
      <c r="K238" s="19">
        <v>1</v>
      </c>
      <c r="L238" s="2">
        <v>1</v>
      </c>
      <c r="M238" s="2">
        <v>1</v>
      </c>
      <c r="N238" s="2">
        <v>1</v>
      </c>
      <c r="O238" s="19" t="s">
        <v>61</v>
      </c>
      <c r="P238" s="19" t="s">
        <v>61</v>
      </c>
      <c r="Q238" s="19">
        <v>1</v>
      </c>
      <c r="R238" s="2">
        <v>1</v>
      </c>
      <c r="S238" s="2">
        <v>1</v>
      </c>
      <c r="T238" s="2">
        <v>1</v>
      </c>
      <c r="U238" s="2">
        <v>1</v>
      </c>
      <c r="V238" s="2">
        <v>2</v>
      </c>
      <c r="W238" s="2">
        <v>1</v>
      </c>
      <c r="X238" s="2">
        <v>1</v>
      </c>
      <c r="Y238" s="2">
        <v>1</v>
      </c>
      <c r="Z238" s="22" t="s">
        <v>61</v>
      </c>
      <c r="AA238" s="22" t="s">
        <v>61</v>
      </c>
      <c r="AB238" s="22" t="s">
        <v>61</v>
      </c>
      <c r="AC238" s="22" t="s">
        <v>61</v>
      </c>
      <c r="AD238" s="22" t="s">
        <v>61</v>
      </c>
      <c r="AE238" s="22" t="s">
        <v>61</v>
      </c>
      <c r="AF238" s="22" t="s">
        <v>61</v>
      </c>
      <c r="AG238">
        <f>10.79+2.36</f>
        <v>13.149999999999999</v>
      </c>
      <c r="AH238">
        <v>3</v>
      </c>
      <c r="AI238">
        <v>2</v>
      </c>
      <c r="AJ238">
        <v>3</v>
      </c>
      <c r="AK238" s="22" t="s">
        <v>61</v>
      </c>
      <c r="AL238" s="22" t="s">
        <v>61</v>
      </c>
      <c r="AM238" s="22">
        <v>1</v>
      </c>
      <c r="AN238" s="22" t="s">
        <v>61</v>
      </c>
      <c r="AO238" s="22" t="s">
        <v>61</v>
      </c>
      <c r="AP238" s="22" t="s">
        <v>61</v>
      </c>
      <c r="AQ238">
        <v>5</v>
      </c>
      <c r="AR238">
        <v>1</v>
      </c>
      <c r="AS238" s="22">
        <v>1</v>
      </c>
      <c r="AT238" s="22">
        <v>1</v>
      </c>
      <c r="AU238" s="22">
        <v>1</v>
      </c>
      <c r="AV238" s="22">
        <v>1</v>
      </c>
      <c r="AW238" s="22" t="s">
        <v>61</v>
      </c>
      <c r="AX238" s="22">
        <v>1</v>
      </c>
      <c r="AY238" s="22" t="s">
        <v>61</v>
      </c>
      <c r="AZ238" s="22" t="s">
        <v>61</v>
      </c>
      <c r="BA238">
        <v>2</v>
      </c>
      <c r="BB238">
        <v>1</v>
      </c>
      <c r="BC238">
        <v>7350</v>
      </c>
      <c r="BD238">
        <v>1</v>
      </c>
      <c r="BE238" t="s">
        <v>61</v>
      </c>
    </row>
    <row r="239" spans="1:57" x14ac:dyDescent="0.25">
      <c r="A239" s="1">
        <v>43495</v>
      </c>
      <c r="B239">
        <v>238</v>
      </c>
      <c r="C239" s="2" t="s">
        <v>4</v>
      </c>
      <c r="D239" s="2">
        <v>5383008260</v>
      </c>
      <c r="E239" s="2">
        <v>1</v>
      </c>
      <c r="F239" s="2">
        <v>1</v>
      </c>
      <c r="G239" s="19">
        <v>1</v>
      </c>
      <c r="H239" s="19">
        <v>1</v>
      </c>
      <c r="I239" s="19" t="s">
        <v>61</v>
      </c>
      <c r="J239" s="19">
        <v>1</v>
      </c>
      <c r="K239" s="19" t="s">
        <v>61</v>
      </c>
      <c r="L239" s="2">
        <v>6</v>
      </c>
      <c r="M239" s="2">
        <v>2</v>
      </c>
      <c r="N239" s="2">
        <v>3</v>
      </c>
      <c r="O239" s="19">
        <v>1</v>
      </c>
      <c r="P239" s="19" t="s">
        <v>61</v>
      </c>
      <c r="Q239" s="19" t="s">
        <v>61</v>
      </c>
      <c r="R239" s="2">
        <v>1</v>
      </c>
      <c r="S239" s="2">
        <v>1</v>
      </c>
      <c r="T239" s="2" t="s">
        <v>61</v>
      </c>
      <c r="U239" s="2" t="s">
        <v>61</v>
      </c>
      <c r="V239" s="2">
        <v>1</v>
      </c>
      <c r="W239" s="2">
        <v>1</v>
      </c>
      <c r="X239" s="2">
        <v>1</v>
      </c>
      <c r="Y239" s="2">
        <v>1</v>
      </c>
      <c r="Z239" s="22" t="s">
        <v>61</v>
      </c>
      <c r="AA239" s="22" t="s">
        <v>61</v>
      </c>
      <c r="AB239" s="22" t="s">
        <v>61</v>
      </c>
      <c r="AC239" s="22" t="s">
        <v>61</v>
      </c>
      <c r="AD239" s="22" t="s">
        <v>61</v>
      </c>
      <c r="AE239" s="22" t="s">
        <v>61</v>
      </c>
      <c r="AF239" s="22" t="s">
        <v>61</v>
      </c>
      <c r="AG239">
        <v>17</v>
      </c>
      <c r="AH239">
        <v>3</v>
      </c>
      <c r="AI239">
        <v>2</v>
      </c>
      <c r="AJ239">
        <v>1</v>
      </c>
      <c r="AK239" s="22" t="s">
        <v>61</v>
      </c>
      <c r="AL239" s="22">
        <v>1</v>
      </c>
      <c r="AM239" s="22">
        <v>1</v>
      </c>
      <c r="AN239" s="22" t="s">
        <v>61</v>
      </c>
      <c r="AO239" s="22" t="s">
        <v>61</v>
      </c>
      <c r="AP239" s="22" t="s">
        <v>61</v>
      </c>
      <c r="AQ239">
        <v>3</v>
      </c>
      <c r="AR239">
        <v>2</v>
      </c>
      <c r="AS239" s="22">
        <v>1</v>
      </c>
      <c r="AT239" s="22">
        <v>1</v>
      </c>
      <c r="AU239" s="22" t="s">
        <v>61</v>
      </c>
      <c r="AV239" s="22" t="s">
        <v>61</v>
      </c>
      <c r="AW239" s="22" t="s">
        <v>61</v>
      </c>
      <c r="AX239" s="22" t="s">
        <v>61</v>
      </c>
      <c r="AY239" s="22" t="s">
        <v>61</v>
      </c>
      <c r="AZ239" s="22" t="s">
        <v>61</v>
      </c>
      <c r="BA239">
        <v>4</v>
      </c>
      <c r="BB239">
        <v>1</v>
      </c>
      <c r="BC239">
        <v>6997</v>
      </c>
      <c r="BD239">
        <v>0</v>
      </c>
      <c r="BE239" t="s">
        <v>61</v>
      </c>
    </row>
    <row r="240" spans="1:57" x14ac:dyDescent="0.25">
      <c r="A240" s="1">
        <v>43495</v>
      </c>
      <c r="B240">
        <v>239</v>
      </c>
      <c r="C240" s="2" t="s">
        <v>4</v>
      </c>
      <c r="D240" s="2">
        <v>5383008260</v>
      </c>
      <c r="E240" s="2">
        <v>1</v>
      </c>
      <c r="F240" s="2">
        <v>4</v>
      </c>
      <c r="G240" s="19" t="s">
        <v>61</v>
      </c>
      <c r="H240" s="19" t="s">
        <v>61</v>
      </c>
      <c r="I240" s="19" t="s">
        <v>61</v>
      </c>
      <c r="J240" s="19">
        <v>1</v>
      </c>
      <c r="K240" s="19" t="s">
        <v>61</v>
      </c>
      <c r="L240" s="2">
        <v>1</v>
      </c>
      <c r="M240" s="2">
        <v>2</v>
      </c>
      <c r="N240" s="2">
        <v>2</v>
      </c>
      <c r="O240" s="19">
        <v>1</v>
      </c>
      <c r="P240" s="19" t="s">
        <v>61</v>
      </c>
      <c r="Q240" s="19" t="s">
        <v>61</v>
      </c>
      <c r="R240" s="2">
        <v>3</v>
      </c>
      <c r="S240" s="2">
        <v>3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2" t="s">
        <v>61</v>
      </c>
      <c r="AA240" s="22" t="s">
        <v>61</v>
      </c>
      <c r="AB240" s="22" t="s">
        <v>61</v>
      </c>
      <c r="AC240" s="22" t="s">
        <v>61</v>
      </c>
      <c r="AD240" s="22" t="s">
        <v>61</v>
      </c>
      <c r="AE240" s="22" t="s">
        <v>61</v>
      </c>
      <c r="AF240" s="22" t="s">
        <v>61</v>
      </c>
      <c r="AG240">
        <v>6</v>
      </c>
      <c r="AH240">
        <v>2</v>
      </c>
      <c r="AI240">
        <v>1</v>
      </c>
      <c r="AJ240">
        <v>1</v>
      </c>
      <c r="AK240" s="22" t="s">
        <v>61</v>
      </c>
      <c r="AL240" s="22">
        <v>1</v>
      </c>
      <c r="AM240" s="22">
        <v>1</v>
      </c>
      <c r="AN240" s="22" t="s">
        <v>61</v>
      </c>
      <c r="AO240" s="22" t="s">
        <v>61</v>
      </c>
      <c r="AP240" s="22" t="s">
        <v>61</v>
      </c>
      <c r="AQ240">
        <v>1</v>
      </c>
      <c r="AR240">
        <v>2</v>
      </c>
      <c r="AS240" s="22">
        <v>1</v>
      </c>
      <c r="AT240" s="22">
        <v>1</v>
      </c>
      <c r="AU240" s="22">
        <v>1</v>
      </c>
      <c r="AV240" s="22">
        <v>1</v>
      </c>
      <c r="AW240" s="22" t="s">
        <v>61</v>
      </c>
      <c r="AX240" s="22" t="s">
        <v>61</v>
      </c>
      <c r="AY240" s="22" t="s">
        <v>61</v>
      </c>
      <c r="AZ240" s="22" t="s">
        <v>61</v>
      </c>
      <c r="BA240">
        <v>4</v>
      </c>
      <c r="BB240">
        <v>1</v>
      </c>
      <c r="BC240">
        <v>7903</v>
      </c>
      <c r="BD240">
        <v>0</v>
      </c>
      <c r="BE240" t="s">
        <v>61</v>
      </c>
    </row>
    <row r="241" spans="1:57" x14ac:dyDescent="0.25">
      <c r="A241" s="1">
        <v>43495</v>
      </c>
      <c r="B241">
        <v>240</v>
      </c>
      <c r="C241" s="2" t="s">
        <v>4</v>
      </c>
      <c r="D241" s="2">
        <v>5383008260</v>
      </c>
      <c r="E241" s="2">
        <v>1</v>
      </c>
      <c r="F241" s="2">
        <v>1</v>
      </c>
      <c r="G241" s="19" t="s">
        <v>61</v>
      </c>
      <c r="H241" s="19" t="s">
        <v>61</v>
      </c>
      <c r="I241" s="19">
        <v>1</v>
      </c>
      <c r="J241" s="19" t="s">
        <v>61</v>
      </c>
      <c r="K241" s="19" t="s">
        <v>61</v>
      </c>
      <c r="L241" s="2">
        <v>1</v>
      </c>
      <c r="M241" s="2">
        <v>2</v>
      </c>
      <c r="N241" s="2">
        <v>2</v>
      </c>
      <c r="O241" s="19">
        <v>1</v>
      </c>
      <c r="P241" s="19" t="s">
        <v>61</v>
      </c>
      <c r="Q241" s="19" t="s">
        <v>61</v>
      </c>
      <c r="R241" s="2">
        <v>3</v>
      </c>
      <c r="S241" s="2">
        <v>3</v>
      </c>
      <c r="T241" s="2">
        <v>1</v>
      </c>
      <c r="U241" s="2">
        <v>3</v>
      </c>
      <c r="V241" s="2">
        <v>1</v>
      </c>
      <c r="W241" s="2">
        <v>1</v>
      </c>
      <c r="X241" s="2">
        <v>1</v>
      </c>
      <c r="Y241" s="2">
        <v>1</v>
      </c>
      <c r="Z241" s="22" t="s">
        <v>61</v>
      </c>
      <c r="AA241" s="22" t="s">
        <v>61</v>
      </c>
      <c r="AB241" s="22" t="s">
        <v>61</v>
      </c>
      <c r="AC241" s="22" t="s">
        <v>61</v>
      </c>
      <c r="AD241" s="22" t="s">
        <v>61</v>
      </c>
      <c r="AE241" s="22" t="s">
        <v>61</v>
      </c>
      <c r="AF241" s="22" t="s">
        <v>61</v>
      </c>
      <c r="AG241">
        <v>7</v>
      </c>
      <c r="AH241">
        <v>3</v>
      </c>
      <c r="AI241">
        <v>1</v>
      </c>
      <c r="AJ241">
        <v>1</v>
      </c>
      <c r="AK241" s="22" t="s">
        <v>61</v>
      </c>
      <c r="AL241" s="22">
        <v>1</v>
      </c>
      <c r="AM241" s="22">
        <v>1</v>
      </c>
      <c r="AN241" s="22" t="s">
        <v>61</v>
      </c>
      <c r="AO241" s="22" t="s">
        <v>61</v>
      </c>
      <c r="AP241" s="22" t="s">
        <v>61</v>
      </c>
      <c r="AQ241">
        <v>4</v>
      </c>
      <c r="AR241">
        <v>2</v>
      </c>
      <c r="AS241" s="22" t="s">
        <v>61</v>
      </c>
      <c r="AT241" s="22">
        <v>1</v>
      </c>
      <c r="AU241" s="22" t="s">
        <v>61</v>
      </c>
      <c r="AV241" s="22" t="s">
        <v>61</v>
      </c>
      <c r="AW241" s="22" t="s">
        <v>61</v>
      </c>
      <c r="AX241" s="22" t="s">
        <v>61</v>
      </c>
      <c r="AY241" s="22" t="s">
        <v>61</v>
      </c>
      <c r="AZ241" s="22" t="s">
        <v>61</v>
      </c>
      <c r="BA241">
        <v>4</v>
      </c>
      <c r="BB241">
        <v>1</v>
      </c>
      <c r="BC241">
        <v>5650</v>
      </c>
      <c r="BD241">
        <v>0</v>
      </c>
      <c r="BE241" t="s">
        <v>61</v>
      </c>
    </row>
    <row r="242" spans="1:57" x14ac:dyDescent="0.25">
      <c r="A242" s="1">
        <v>43495</v>
      </c>
      <c r="B242">
        <v>241</v>
      </c>
      <c r="C242" s="2" t="s">
        <v>4</v>
      </c>
      <c r="D242" s="2">
        <v>5383008260</v>
      </c>
      <c r="E242" s="2">
        <v>1</v>
      </c>
      <c r="F242" s="2">
        <v>2</v>
      </c>
      <c r="G242" s="19" t="s">
        <v>61</v>
      </c>
      <c r="H242" s="19" t="s">
        <v>61</v>
      </c>
      <c r="I242" s="19" t="s">
        <v>61</v>
      </c>
      <c r="J242" s="19">
        <v>1</v>
      </c>
      <c r="K242" s="19" t="s">
        <v>61</v>
      </c>
      <c r="L242" s="2">
        <v>1</v>
      </c>
      <c r="M242" s="2">
        <v>1</v>
      </c>
      <c r="N242" s="2">
        <v>3</v>
      </c>
      <c r="O242" s="19">
        <v>1</v>
      </c>
      <c r="P242" s="19" t="s">
        <v>61</v>
      </c>
      <c r="Q242" s="19" t="s">
        <v>61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2" t="s">
        <v>61</v>
      </c>
      <c r="AA242" s="22" t="s">
        <v>61</v>
      </c>
      <c r="AB242" s="22" t="s">
        <v>61</v>
      </c>
      <c r="AC242" s="22" t="s">
        <v>61</v>
      </c>
      <c r="AD242" s="22" t="s">
        <v>61</v>
      </c>
      <c r="AE242" s="22" t="s">
        <v>61</v>
      </c>
      <c r="AF242" s="22" t="s">
        <v>61</v>
      </c>
      <c r="AG242">
        <v>13</v>
      </c>
      <c r="AH242">
        <v>3</v>
      </c>
      <c r="AI242">
        <v>2</v>
      </c>
      <c r="AJ242">
        <v>1</v>
      </c>
      <c r="AK242" s="22" t="s">
        <v>61</v>
      </c>
      <c r="AL242" s="22" t="s">
        <v>61</v>
      </c>
      <c r="AM242" s="22">
        <v>1</v>
      </c>
      <c r="AN242" s="22" t="s">
        <v>61</v>
      </c>
      <c r="AO242" s="22">
        <v>1</v>
      </c>
      <c r="AP242" s="22" t="s">
        <v>61</v>
      </c>
      <c r="AQ242">
        <v>2</v>
      </c>
      <c r="AR242">
        <v>2</v>
      </c>
      <c r="AS242" s="22">
        <v>1</v>
      </c>
      <c r="AT242" s="22">
        <v>1</v>
      </c>
      <c r="AU242" s="22">
        <v>1</v>
      </c>
      <c r="AV242" s="22">
        <v>1</v>
      </c>
      <c r="AW242" s="22" t="s">
        <v>61</v>
      </c>
      <c r="AX242" s="22" t="s">
        <v>61</v>
      </c>
      <c r="AY242" s="22" t="s">
        <v>61</v>
      </c>
      <c r="AZ242" s="22" t="s">
        <v>61</v>
      </c>
      <c r="BA242">
        <v>4</v>
      </c>
      <c r="BB242" t="s">
        <v>61</v>
      </c>
      <c r="BC242" t="s">
        <v>61</v>
      </c>
      <c r="BD242">
        <v>0</v>
      </c>
      <c r="BE242" t="s">
        <v>61</v>
      </c>
    </row>
    <row r="243" spans="1:57" x14ac:dyDescent="0.25">
      <c r="A243" s="1">
        <v>43495</v>
      </c>
      <c r="B243">
        <v>242</v>
      </c>
      <c r="C243" s="2" t="s">
        <v>4</v>
      </c>
      <c r="D243" s="2">
        <v>5383008260</v>
      </c>
      <c r="E243" s="2">
        <v>1</v>
      </c>
      <c r="F243" s="2">
        <v>4</v>
      </c>
      <c r="G243" s="19" t="s">
        <v>61</v>
      </c>
      <c r="H243" s="19" t="s">
        <v>61</v>
      </c>
      <c r="I243" s="19">
        <v>1</v>
      </c>
      <c r="J243" s="19" t="s">
        <v>61</v>
      </c>
      <c r="K243" s="19" t="s">
        <v>61</v>
      </c>
      <c r="L243" s="2">
        <v>1</v>
      </c>
      <c r="M243" s="2">
        <v>1</v>
      </c>
      <c r="N243" s="2">
        <v>2</v>
      </c>
      <c r="O243" s="19">
        <v>1</v>
      </c>
      <c r="P243" s="19" t="s">
        <v>61</v>
      </c>
      <c r="Q243" s="19" t="s">
        <v>61</v>
      </c>
      <c r="R243" s="2">
        <v>3</v>
      </c>
      <c r="S243" s="2">
        <v>1</v>
      </c>
      <c r="T243" s="2">
        <v>1</v>
      </c>
      <c r="U243" s="2">
        <v>1</v>
      </c>
      <c r="V243" s="2">
        <v>2</v>
      </c>
      <c r="W243" s="2">
        <v>1</v>
      </c>
      <c r="X243" s="2">
        <v>1</v>
      </c>
      <c r="Y243" s="2">
        <v>1</v>
      </c>
      <c r="Z243" s="22" t="s">
        <v>61</v>
      </c>
      <c r="AA243" s="22" t="s">
        <v>61</v>
      </c>
      <c r="AB243" s="22" t="s">
        <v>61</v>
      </c>
      <c r="AC243" s="22" t="s">
        <v>61</v>
      </c>
      <c r="AD243" s="22" t="s">
        <v>61</v>
      </c>
      <c r="AE243" s="22" t="s">
        <v>61</v>
      </c>
      <c r="AF243" s="22" t="s">
        <v>61</v>
      </c>
      <c r="AG243">
        <v>10</v>
      </c>
      <c r="AH243">
        <v>3</v>
      </c>
      <c r="AI243">
        <v>2</v>
      </c>
      <c r="AJ243">
        <v>1</v>
      </c>
      <c r="AK243" s="22" t="s">
        <v>61</v>
      </c>
      <c r="AL243" s="22">
        <v>1</v>
      </c>
      <c r="AM243" s="22">
        <v>1</v>
      </c>
      <c r="AN243" s="22" t="s">
        <v>61</v>
      </c>
      <c r="AO243" s="22">
        <v>1</v>
      </c>
      <c r="AP243" s="22" t="s">
        <v>61</v>
      </c>
      <c r="AQ243">
        <v>1</v>
      </c>
      <c r="AR243">
        <v>2</v>
      </c>
      <c r="AS243" s="22" t="s">
        <v>61</v>
      </c>
      <c r="AT243" s="22">
        <v>1</v>
      </c>
      <c r="AU243" s="22">
        <v>1</v>
      </c>
      <c r="AV243" s="22" t="s">
        <v>61</v>
      </c>
      <c r="AW243" s="22">
        <v>1</v>
      </c>
      <c r="AX243" s="22" t="s">
        <v>61</v>
      </c>
      <c r="AY243" s="22" t="s">
        <v>61</v>
      </c>
      <c r="AZ243" s="22" t="s">
        <v>61</v>
      </c>
      <c r="BA243">
        <v>4</v>
      </c>
      <c r="BB243" t="s">
        <v>61</v>
      </c>
      <c r="BC243" t="s">
        <v>61</v>
      </c>
      <c r="BD243">
        <v>0</v>
      </c>
      <c r="BE243" t="s">
        <v>61</v>
      </c>
    </row>
    <row r="244" spans="1:57" x14ac:dyDescent="0.25">
      <c r="A244" s="1">
        <v>43495</v>
      </c>
      <c r="B244">
        <v>243</v>
      </c>
      <c r="C244" s="2" t="s">
        <v>4</v>
      </c>
      <c r="D244" s="2">
        <v>5383008260</v>
      </c>
      <c r="E244" s="2" t="s">
        <v>61</v>
      </c>
      <c r="F244" s="2">
        <v>4</v>
      </c>
      <c r="G244" s="19" t="s">
        <v>61</v>
      </c>
      <c r="H244" s="19" t="s">
        <v>61</v>
      </c>
      <c r="I244" s="19" t="s">
        <v>61</v>
      </c>
      <c r="J244" s="19">
        <v>1</v>
      </c>
      <c r="K244" s="19" t="s">
        <v>61</v>
      </c>
      <c r="L244" s="2">
        <v>1</v>
      </c>
      <c r="M244" s="2">
        <v>1</v>
      </c>
      <c r="N244" s="2">
        <v>3</v>
      </c>
      <c r="O244" s="19">
        <v>1</v>
      </c>
      <c r="P244" s="19" t="s">
        <v>61</v>
      </c>
      <c r="Q244" s="19" t="s">
        <v>61</v>
      </c>
      <c r="R244" s="2">
        <v>1</v>
      </c>
      <c r="S244" s="2">
        <v>1</v>
      </c>
      <c r="T244" s="2">
        <v>3</v>
      </c>
      <c r="U244" s="2">
        <v>3</v>
      </c>
      <c r="V244" s="2">
        <v>1</v>
      </c>
      <c r="W244" s="2">
        <v>1</v>
      </c>
      <c r="X244" s="2">
        <v>1</v>
      </c>
      <c r="Y244" s="2">
        <v>1</v>
      </c>
      <c r="Z244" s="22" t="s">
        <v>61</v>
      </c>
      <c r="AA244" s="22" t="s">
        <v>61</v>
      </c>
      <c r="AB244" s="22" t="s">
        <v>61</v>
      </c>
      <c r="AC244" s="22" t="s">
        <v>61</v>
      </c>
      <c r="AD244" s="22" t="s">
        <v>61</v>
      </c>
      <c r="AE244" s="22" t="s">
        <v>61</v>
      </c>
      <c r="AF244" s="22" t="s">
        <v>61</v>
      </c>
      <c r="AG244">
        <v>4</v>
      </c>
      <c r="AH244">
        <v>3</v>
      </c>
      <c r="AI244">
        <v>2</v>
      </c>
      <c r="AJ244">
        <v>1</v>
      </c>
      <c r="AK244" s="22" t="s">
        <v>61</v>
      </c>
      <c r="AL244" s="22" t="s">
        <v>61</v>
      </c>
      <c r="AM244" s="22">
        <v>1</v>
      </c>
      <c r="AN244" s="22" t="s">
        <v>61</v>
      </c>
      <c r="AO244" s="22" t="s">
        <v>61</v>
      </c>
      <c r="AP244" s="22">
        <v>1</v>
      </c>
      <c r="AQ244">
        <v>2</v>
      </c>
      <c r="AR244">
        <v>2</v>
      </c>
      <c r="AS244" s="22">
        <v>1</v>
      </c>
      <c r="AT244" s="22">
        <v>1</v>
      </c>
      <c r="AU244" s="22" t="s">
        <v>61</v>
      </c>
      <c r="AV244" s="22" t="s">
        <v>61</v>
      </c>
      <c r="AW244" s="22" t="s">
        <v>61</v>
      </c>
      <c r="AX244" s="22" t="s">
        <v>61</v>
      </c>
      <c r="AY244" s="22" t="s">
        <v>61</v>
      </c>
      <c r="AZ244" s="22" t="s">
        <v>61</v>
      </c>
      <c r="BA244">
        <v>4</v>
      </c>
      <c r="BB244">
        <v>1</v>
      </c>
      <c r="BC244">
        <v>7730</v>
      </c>
      <c r="BD244">
        <v>0</v>
      </c>
      <c r="BE244" t="s">
        <v>61</v>
      </c>
    </row>
    <row r="245" spans="1:57" x14ac:dyDescent="0.25">
      <c r="A245" s="1">
        <v>43495</v>
      </c>
      <c r="B245">
        <v>244</v>
      </c>
      <c r="C245" s="2" t="s">
        <v>4</v>
      </c>
      <c r="D245" s="2">
        <v>5383008260</v>
      </c>
      <c r="E245" s="2">
        <v>1</v>
      </c>
      <c r="F245" s="2">
        <v>1</v>
      </c>
      <c r="G245" s="19">
        <v>1</v>
      </c>
      <c r="H245" s="19" t="s">
        <v>61</v>
      </c>
      <c r="I245" s="19" t="s">
        <v>61</v>
      </c>
      <c r="J245" s="19">
        <v>1</v>
      </c>
      <c r="K245" s="19" t="s">
        <v>61</v>
      </c>
      <c r="L245" s="2">
        <v>3</v>
      </c>
      <c r="M245" s="2">
        <v>2</v>
      </c>
      <c r="N245" s="2">
        <v>1</v>
      </c>
      <c r="O245" s="19" t="s">
        <v>61</v>
      </c>
      <c r="P245" s="19" t="s">
        <v>61</v>
      </c>
      <c r="Q245" s="19">
        <v>1</v>
      </c>
      <c r="R245" s="2">
        <v>3</v>
      </c>
      <c r="S245" s="2">
        <v>1</v>
      </c>
      <c r="T245" s="2">
        <v>3</v>
      </c>
      <c r="U245" s="2">
        <v>3</v>
      </c>
      <c r="V245" s="2">
        <v>2</v>
      </c>
      <c r="W245" s="2">
        <v>1</v>
      </c>
      <c r="X245" s="2">
        <v>1</v>
      </c>
      <c r="Y245" s="2">
        <v>1</v>
      </c>
      <c r="Z245" s="22" t="s">
        <v>61</v>
      </c>
      <c r="AA245" s="22" t="s">
        <v>61</v>
      </c>
      <c r="AB245" s="22" t="s">
        <v>61</v>
      </c>
      <c r="AC245" s="22" t="s">
        <v>61</v>
      </c>
      <c r="AD245" s="22" t="s">
        <v>61</v>
      </c>
      <c r="AE245" s="22" t="s">
        <v>61</v>
      </c>
      <c r="AF245" s="22" t="s">
        <v>61</v>
      </c>
      <c r="AG245">
        <v>9.75</v>
      </c>
      <c r="AH245">
        <v>3</v>
      </c>
      <c r="AI245">
        <v>2</v>
      </c>
      <c r="AJ245">
        <v>1</v>
      </c>
      <c r="AK245" s="22" t="s">
        <v>61</v>
      </c>
      <c r="AL245" s="22" t="s">
        <v>61</v>
      </c>
      <c r="AM245" s="22">
        <v>1</v>
      </c>
      <c r="AN245" s="22" t="s">
        <v>61</v>
      </c>
      <c r="AO245" s="22" t="s">
        <v>61</v>
      </c>
      <c r="AP245" s="22" t="s">
        <v>61</v>
      </c>
      <c r="AQ245">
        <v>2</v>
      </c>
      <c r="AR245">
        <v>2</v>
      </c>
      <c r="AS245" s="22">
        <v>1</v>
      </c>
      <c r="AT245" s="22">
        <v>1</v>
      </c>
      <c r="AU245" s="22">
        <v>1</v>
      </c>
      <c r="AV245" s="22">
        <v>1</v>
      </c>
      <c r="AW245" s="22" t="s">
        <v>61</v>
      </c>
      <c r="AX245" s="22" t="s">
        <v>61</v>
      </c>
      <c r="AY245" s="22" t="s">
        <v>61</v>
      </c>
      <c r="AZ245" s="22" t="s">
        <v>61</v>
      </c>
      <c r="BA245">
        <v>4</v>
      </c>
      <c r="BB245" t="s">
        <v>61</v>
      </c>
      <c r="BC245">
        <v>7060</v>
      </c>
      <c r="BD245">
        <v>1</v>
      </c>
      <c r="BE245" t="s">
        <v>61</v>
      </c>
    </row>
    <row r="246" spans="1:57" x14ac:dyDescent="0.25">
      <c r="A246" s="1">
        <v>43495</v>
      </c>
      <c r="B246">
        <v>245</v>
      </c>
      <c r="C246" s="2" t="s">
        <v>4</v>
      </c>
      <c r="D246" s="2">
        <v>5383008260</v>
      </c>
      <c r="E246" s="2">
        <v>2</v>
      </c>
      <c r="F246" s="2">
        <v>1</v>
      </c>
      <c r="G246" s="19" t="s">
        <v>61</v>
      </c>
      <c r="H246" s="19" t="s">
        <v>61</v>
      </c>
      <c r="I246" s="19">
        <v>1</v>
      </c>
      <c r="J246" s="19" t="s">
        <v>61</v>
      </c>
      <c r="K246" s="19" t="s">
        <v>61</v>
      </c>
      <c r="L246" s="2">
        <v>1</v>
      </c>
      <c r="M246" s="2">
        <v>2</v>
      </c>
      <c r="N246" s="2">
        <v>2</v>
      </c>
      <c r="O246" s="19">
        <v>1</v>
      </c>
      <c r="P246" s="19" t="s">
        <v>61</v>
      </c>
      <c r="Q246" s="19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2" t="s">
        <v>61</v>
      </c>
      <c r="AA246" s="22" t="s">
        <v>61</v>
      </c>
      <c r="AB246" s="22" t="s">
        <v>61</v>
      </c>
      <c r="AC246" s="22" t="s">
        <v>61</v>
      </c>
      <c r="AD246" s="22" t="s">
        <v>61</v>
      </c>
      <c r="AE246" s="22" t="s">
        <v>61</v>
      </c>
      <c r="AF246" s="22" t="s">
        <v>61</v>
      </c>
      <c r="AG246">
        <v>30</v>
      </c>
      <c r="AH246">
        <v>3</v>
      </c>
      <c r="AI246">
        <v>2</v>
      </c>
      <c r="AJ246">
        <v>2</v>
      </c>
      <c r="AK246" s="22" t="s">
        <v>61</v>
      </c>
      <c r="AL246" s="22">
        <v>1</v>
      </c>
      <c r="AM246" s="22" t="s">
        <v>61</v>
      </c>
      <c r="AN246" s="22">
        <v>1</v>
      </c>
      <c r="AO246" s="22" t="s">
        <v>61</v>
      </c>
      <c r="AP246" s="22" t="s">
        <v>61</v>
      </c>
      <c r="AQ246">
        <v>3</v>
      </c>
      <c r="AR246">
        <v>4</v>
      </c>
      <c r="AS246" s="22">
        <v>1</v>
      </c>
      <c r="AT246" s="22">
        <v>1</v>
      </c>
      <c r="AU246" s="22">
        <v>1</v>
      </c>
      <c r="AV246" s="22">
        <v>1</v>
      </c>
      <c r="AW246" s="22" t="s">
        <v>61</v>
      </c>
      <c r="AX246" s="22">
        <v>1</v>
      </c>
      <c r="AY246" s="22">
        <v>1</v>
      </c>
      <c r="AZ246" s="22" t="s">
        <v>61</v>
      </c>
      <c r="BA246">
        <v>4</v>
      </c>
      <c r="BB246">
        <v>1</v>
      </c>
      <c r="BC246">
        <v>5377</v>
      </c>
      <c r="BD246">
        <v>1</v>
      </c>
      <c r="BE246" t="s">
        <v>61</v>
      </c>
    </row>
    <row r="247" spans="1:57" x14ac:dyDescent="0.25">
      <c r="A247" s="1">
        <v>43495</v>
      </c>
      <c r="B247">
        <v>246</v>
      </c>
      <c r="C247" s="2" t="s">
        <v>4</v>
      </c>
      <c r="D247" s="2">
        <v>5383008260</v>
      </c>
      <c r="E247" s="2">
        <v>1</v>
      </c>
      <c r="F247" s="2">
        <v>4</v>
      </c>
      <c r="G247" s="19" t="s">
        <v>61</v>
      </c>
      <c r="H247" s="19" t="s">
        <v>61</v>
      </c>
      <c r="I247" s="19">
        <v>1</v>
      </c>
      <c r="J247" s="19" t="s">
        <v>61</v>
      </c>
      <c r="K247" s="19" t="s">
        <v>61</v>
      </c>
      <c r="L247" s="2">
        <v>4</v>
      </c>
      <c r="M247" s="2">
        <v>1</v>
      </c>
      <c r="N247" s="2">
        <v>2</v>
      </c>
      <c r="O247" s="19">
        <v>1</v>
      </c>
      <c r="P247" s="19" t="s">
        <v>61</v>
      </c>
      <c r="Q247" s="19" t="s">
        <v>61</v>
      </c>
      <c r="R247" s="2">
        <v>2</v>
      </c>
      <c r="S247" s="2">
        <v>1</v>
      </c>
      <c r="T247" s="2">
        <v>3</v>
      </c>
      <c r="U247" s="2">
        <v>3</v>
      </c>
      <c r="V247" s="2">
        <v>2</v>
      </c>
      <c r="W247" s="2">
        <v>1</v>
      </c>
      <c r="X247" s="2">
        <v>1</v>
      </c>
      <c r="Y247" s="2">
        <v>1</v>
      </c>
      <c r="Z247" s="22" t="s">
        <v>61</v>
      </c>
      <c r="AA247" s="22" t="s">
        <v>61</v>
      </c>
      <c r="AB247" s="22" t="s">
        <v>61</v>
      </c>
      <c r="AC247" s="22" t="s">
        <v>61</v>
      </c>
      <c r="AD247" s="22" t="s">
        <v>61</v>
      </c>
      <c r="AE247" s="22" t="s">
        <v>61</v>
      </c>
      <c r="AF247" s="22" t="s">
        <v>61</v>
      </c>
      <c r="AG247">
        <v>7.2</v>
      </c>
      <c r="AH247">
        <v>3</v>
      </c>
      <c r="AI247">
        <v>2</v>
      </c>
      <c r="AJ247">
        <v>1</v>
      </c>
      <c r="AK247" s="22" t="s">
        <v>61</v>
      </c>
      <c r="AL247" s="22" t="s">
        <v>61</v>
      </c>
      <c r="AM247" s="22">
        <v>1</v>
      </c>
      <c r="AN247" s="22" t="s">
        <v>61</v>
      </c>
      <c r="AO247" s="22">
        <v>1</v>
      </c>
      <c r="AP247" s="22" t="s">
        <v>61</v>
      </c>
      <c r="AQ247">
        <v>3</v>
      </c>
      <c r="AR247">
        <v>1</v>
      </c>
      <c r="AS247" s="22" t="s">
        <v>61</v>
      </c>
      <c r="AT247" s="22">
        <v>1</v>
      </c>
      <c r="AU247" s="22" t="s">
        <v>61</v>
      </c>
      <c r="AV247" s="22" t="s">
        <v>61</v>
      </c>
      <c r="AW247" s="22" t="s">
        <v>61</v>
      </c>
      <c r="AX247" s="22" t="s">
        <v>61</v>
      </c>
      <c r="AY247" s="22" t="s">
        <v>61</v>
      </c>
      <c r="AZ247" s="22" t="s">
        <v>61</v>
      </c>
      <c r="BA247">
        <v>4</v>
      </c>
      <c r="BB247">
        <v>1</v>
      </c>
      <c r="BC247">
        <v>7041</v>
      </c>
      <c r="BD247">
        <v>0</v>
      </c>
      <c r="BE247" t="s">
        <v>61</v>
      </c>
    </row>
    <row r="248" spans="1:57" x14ac:dyDescent="0.25">
      <c r="A248" s="1">
        <v>43495</v>
      </c>
      <c r="B248">
        <v>247</v>
      </c>
      <c r="C248" s="2" t="s">
        <v>4</v>
      </c>
      <c r="D248" s="2">
        <v>5383008260</v>
      </c>
      <c r="E248" s="2">
        <v>1</v>
      </c>
      <c r="F248" s="2">
        <v>4</v>
      </c>
      <c r="G248" s="19" t="s">
        <v>61</v>
      </c>
      <c r="H248" s="19">
        <v>1</v>
      </c>
      <c r="I248" s="19" t="s">
        <v>61</v>
      </c>
      <c r="J248" s="19" t="s">
        <v>61</v>
      </c>
      <c r="K248" s="19">
        <v>1</v>
      </c>
      <c r="L248" s="2">
        <v>5</v>
      </c>
      <c r="M248" s="2">
        <v>1</v>
      </c>
      <c r="N248" s="2">
        <v>2</v>
      </c>
      <c r="O248" s="19">
        <v>1</v>
      </c>
      <c r="P248" s="19" t="s">
        <v>61</v>
      </c>
      <c r="Q248" s="19" t="s">
        <v>61</v>
      </c>
      <c r="R248" s="2">
        <v>1</v>
      </c>
      <c r="S248" s="2">
        <v>1</v>
      </c>
      <c r="T248" s="2">
        <v>3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2" t="s">
        <v>61</v>
      </c>
      <c r="AA248" s="22" t="s">
        <v>61</v>
      </c>
      <c r="AB248" s="22" t="s">
        <v>61</v>
      </c>
      <c r="AC248" s="22" t="s">
        <v>61</v>
      </c>
      <c r="AD248" s="22" t="s">
        <v>61</v>
      </c>
      <c r="AE248" s="22" t="s">
        <v>61</v>
      </c>
      <c r="AF248" s="22" t="s">
        <v>61</v>
      </c>
      <c r="AG248">
        <v>25</v>
      </c>
      <c r="AH248">
        <v>3</v>
      </c>
      <c r="AI248">
        <v>2</v>
      </c>
      <c r="AJ248">
        <v>3</v>
      </c>
      <c r="AK248" s="22" t="s">
        <v>61</v>
      </c>
      <c r="AL248" s="22" t="s">
        <v>61</v>
      </c>
      <c r="AM248" s="22">
        <v>1</v>
      </c>
      <c r="AN248" s="22" t="s">
        <v>61</v>
      </c>
      <c r="AO248" s="22" t="s">
        <v>61</v>
      </c>
      <c r="AP248" s="22" t="s">
        <v>61</v>
      </c>
      <c r="AQ248">
        <v>3</v>
      </c>
      <c r="AR248">
        <v>3</v>
      </c>
      <c r="AS248" s="22">
        <v>1</v>
      </c>
      <c r="AT248" s="22">
        <v>1</v>
      </c>
      <c r="AU248" s="22">
        <v>1</v>
      </c>
      <c r="AV248" s="22">
        <v>1</v>
      </c>
      <c r="AW248" s="22" t="s">
        <v>61</v>
      </c>
      <c r="AX248" s="22" t="s">
        <v>61</v>
      </c>
      <c r="AY248" s="22" t="s">
        <v>61</v>
      </c>
      <c r="AZ248" s="22" t="s">
        <v>61</v>
      </c>
      <c r="BA248">
        <v>4</v>
      </c>
      <c r="BB248">
        <v>1</v>
      </c>
      <c r="BC248" t="s">
        <v>61</v>
      </c>
      <c r="BD248">
        <v>0</v>
      </c>
      <c r="BE248" t="s">
        <v>61</v>
      </c>
    </row>
    <row r="249" spans="1:57" x14ac:dyDescent="0.25">
      <c r="A249" s="1">
        <v>43495</v>
      </c>
      <c r="B249">
        <v>248</v>
      </c>
      <c r="C249" s="2" t="s">
        <v>4</v>
      </c>
      <c r="D249" s="2">
        <v>5383008260</v>
      </c>
      <c r="E249" s="2">
        <v>1</v>
      </c>
      <c r="F249" s="2">
        <v>2</v>
      </c>
      <c r="G249" s="19" t="s">
        <v>61</v>
      </c>
      <c r="H249" s="19" t="s">
        <v>61</v>
      </c>
      <c r="I249" s="19">
        <v>1</v>
      </c>
      <c r="J249" s="19" t="s">
        <v>61</v>
      </c>
      <c r="K249" s="19" t="s">
        <v>61</v>
      </c>
      <c r="L249" s="2">
        <v>2</v>
      </c>
      <c r="M249" s="2">
        <v>1</v>
      </c>
      <c r="N249" s="2">
        <v>3</v>
      </c>
      <c r="O249" s="19">
        <v>1</v>
      </c>
      <c r="P249" s="19" t="s">
        <v>61</v>
      </c>
      <c r="Q249" s="19" t="s">
        <v>61</v>
      </c>
      <c r="R249" s="2">
        <v>1</v>
      </c>
      <c r="S249" s="2">
        <v>1</v>
      </c>
      <c r="T249" s="2">
        <v>1</v>
      </c>
      <c r="U249" s="2">
        <v>1</v>
      </c>
      <c r="V249" s="2">
        <v>2</v>
      </c>
      <c r="W249" s="2">
        <v>1</v>
      </c>
      <c r="X249" s="2">
        <v>1</v>
      </c>
      <c r="Y249" s="2">
        <v>2</v>
      </c>
      <c r="Z249" s="19" t="s">
        <v>61</v>
      </c>
      <c r="AA249" s="22" t="s">
        <v>61</v>
      </c>
      <c r="AB249" s="22" t="s">
        <v>61</v>
      </c>
      <c r="AC249" s="22" t="s">
        <v>61</v>
      </c>
      <c r="AD249" s="22" t="s">
        <v>61</v>
      </c>
      <c r="AE249" s="22" t="s">
        <v>61</v>
      </c>
      <c r="AF249" s="22" t="s">
        <v>61</v>
      </c>
      <c r="AG249">
        <v>11</v>
      </c>
      <c r="AH249">
        <v>3</v>
      </c>
      <c r="AI249">
        <v>2</v>
      </c>
      <c r="AJ249">
        <v>1</v>
      </c>
      <c r="AK249" s="22">
        <v>1</v>
      </c>
      <c r="AL249" s="22" t="s">
        <v>61</v>
      </c>
      <c r="AM249" s="22">
        <v>1</v>
      </c>
      <c r="AN249" s="22" t="s">
        <v>61</v>
      </c>
      <c r="AO249" s="22">
        <v>1</v>
      </c>
      <c r="AP249" s="22" t="s">
        <v>61</v>
      </c>
      <c r="AQ249">
        <v>4</v>
      </c>
      <c r="AR249">
        <v>2</v>
      </c>
      <c r="AS249" s="22">
        <v>1</v>
      </c>
      <c r="AT249" s="22">
        <v>1</v>
      </c>
      <c r="AU249" s="22">
        <v>1</v>
      </c>
      <c r="AV249" s="22">
        <v>1</v>
      </c>
      <c r="AW249" s="22" t="s">
        <v>61</v>
      </c>
      <c r="AX249" s="22" t="s">
        <v>61</v>
      </c>
      <c r="AY249" s="22" t="s">
        <v>61</v>
      </c>
      <c r="AZ249" s="22" t="s">
        <v>61</v>
      </c>
      <c r="BA249">
        <v>4</v>
      </c>
      <c r="BB249">
        <v>1</v>
      </c>
      <c r="BC249">
        <v>7022</v>
      </c>
      <c r="BD249">
        <v>1</v>
      </c>
      <c r="BE249" t="s">
        <v>61</v>
      </c>
    </row>
    <row r="250" spans="1:57" x14ac:dyDescent="0.25">
      <c r="A250" s="1">
        <v>43495</v>
      </c>
      <c r="B250">
        <v>249</v>
      </c>
      <c r="C250" s="2" t="s">
        <v>4</v>
      </c>
      <c r="D250" s="2">
        <v>5383008260</v>
      </c>
      <c r="E250" s="2">
        <v>1</v>
      </c>
      <c r="F250" s="2">
        <v>2</v>
      </c>
      <c r="G250" s="19">
        <v>1</v>
      </c>
      <c r="H250" s="19" t="s">
        <v>61</v>
      </c>
      <c r="I250" s="19" t="s">
        <v>61</v>
      </c>
      <c r="J250" s="19">
        <v>1</v>
      </c>
      <c r="K250" s="19" t="s">
        <v>61</v>
      </c>
      <c r="L250" s="2">
        <v>6</v>
      </c>
      <c r="M250" s="2">
        <v>3</v>
      </c>
      <c r="N250" s="2">
        <v>2</v>
      </c>
      <c r="O250" s="19">
        <v>1</v>
      </c>
      <c r="P250" s="19" t="s">
        <v>61</v>
      </c>
      <c r="Q250" s="19" t="s">
        <v>61</v>
      </c>
      <c r="R250" s="2">
        <v>2</v>
      </c>
      <c r="S250" s="2">
        <v>1</v>
      </c>
      <c r="T250" s="2" t="s">
        <v>61</v>
      </c>
      <c r="U250" s="2" t="s">
        <v>61</v>
      </c>
      <c r="V250" s="2">
        <v>1</v>
      </c>
      <c r="W250" s="2">
        <v>1</v>
      </c>
      <c r="X250" s="2">
        <v>1</v>
      </c>
      <c r="Y250" s="2">
        <v>1</v>
      </c>
      <c r="Z250" s="22" t="s">
        <v>61</v>
      </c>
      <c r="AA250" s="22" t="s">
        <v>61</v>
      </c>
      <c r="AB250" s="22" t="s">
        <v>61</v>
      </c>
      <c r="AC250" s="22" t="s">
        <v>61</v>
      </c>
      <c r="AD250" s="22" t="s">
        <v>61</v>
      </c>
      <c r="AE250" s="22" t="s">
        <v>61</v>
      </c>
      <c r="AF250" s="22" t="s">
        <v>61</v>
      </c>
      <c r="AG250">
        <v>20</v>
      </c>
      <c r="AH250">
        <v>3</v>
      </c>
      <c r="AI250">
        <v>2</v>
      </c>
      <c r="AJ250">
        <v>1</v>
      </c>
      <c r="AK250" s="22" t="s">
        <v>61</v>
      </c>
      <c r="AL250" s="22">
        <v>1</v>
      </c>
      <c r="AM250" s="22">
        <v>1</v>
      </c>
      <c r="AN250" s="22" t="s">
        <v>61</v>
      </c>
      <c r="AO250" s="22" t="s">
        <v>61</v>
      </c>
      <c r="AP250" s="22" t="s">
        <v>61</v>
      </c>
      <c r="AQ250">
        <v>2</v>
      </c>
      <c r="AR250" t="s">
        <v>61</v>
      </c>
      <c r="AS250" s="22" t="s">
        <v>61</v>
      </c>
      <c r="AT250" s="22" t="s">
        <v>61</v>
      </c>
      <c r="AU250" s="22" t="s">
        <v>61</v>
      </c>
      <c r="AV250" s="22" t="s">
        <v>61</v>
      </c>
      <c r="AW250" s="22" t="s">
        <v>61</v>
      </c>
      <c r="AX250" s="22" t="s">
        <v>61</v>
      </c>
      <c r="AY250" s="22" t="s">
        <v>61</v>
      </c>
      <c r="AZ250" s="22" t="s">
        <v>61</v>
      </c>
      <c r="BA250" s="28" t="s">
        <v>61</v>
      </c>
      <c r="BB250" s="28" t="s">
        <v>61</v>
      </c>
      <c r="BC250" s="28" t="s">
        <v>61</v>
      </c>
      <c r="BD250">
        <v>0</v>
      </c>
      <c r="BE250" t="s">
        <v>61</v>
      </c>
    </row>
    <row r="251" spans="1:57" x14ac:dyDescent="0.25">
      <c r="A251" s="1">
        <v>43495</v>
      </c>
      <c r="B251">
        <v>250</v>
      </c>
      <c r="C251" s="2" t="s">
        <v>4</v>
      </c>
      <c r="D251" s="2">
        <v>5383008260</v>
      </c>
      <c r="E251" s="2">
        <v>1</v>
      </c>
      <c r="F251" s="2">
        <v>1</v>
      </c>
      <c r="G251" s="19" t="s">
        <v>61</v>
      </c>
      <c r="H251" s="19" t="s">
        <v>61</v>
      </c>
      <c r="I251" s="19" t="s">
        <v>61</v>
      </c>
      <c r="J251" s="19" t="s">
        <v>61</v>
      </c>
      <c r="K251" s="19">
        <v>1</v>
      </c>
      <c r="L251" s="2">
        <v>2</v>
      </c>
      <c r="M251" s="2">
        <v>2</v>
      </c>
      <c r="N251" s="2">
        <v>1</v>
      </c>
      <c r="O251" s="19">
        <v>1</v>
      </c>
      <c r="P251" s="19" t="s">
        <v>61</v>
      </c>
      <c r="Q251" s="19" t="s">
        <v>61</v>
      </c>
      <c r="R251" s="2">
        <v>1</v>
      </c>
      <c r="S251" s="2">
        <v>1</v>
      </c>
      <c r="T251" s="2">
        <v>1</v>
      </c>
      <c r="U251" s="2">
        <v>3</v>
      </c>
      <c r="V251" s="2" t="s">
        <v>61</v>
      </c>
      <c r="W251" s="2">
        <v>1</v>
      </c>
      <c r="X251" s="2">
        <v>1</v>
      </c>
      <c r="Y251" s="2">
        <v>1</v>
      </c>
      <c r="Z251" s="22" t="s">
        <v>61</v>
      </c>
      <c r="AA251" s="22" t="s">
        <v>61</v>
      </c>
      <c r="AB251" s="22" t="s">
        <v>61</v>
      </c>
      <c r="AC251" s="22" t="s">
        <v>61</v>
      </c>
      <c r="AD251" s="22" t="s">
        <v>61</v>
      </c>
      <c r="AE251" s="22" t="s">
        <v>61</v>
      </c>
      <c r="AF251" s="22" t="s">
        <v>61</v>
      </c>
      <c r="AG251">
        <v>20</v>
      </c>
      <c r="AH251">
        <v>3</v>
      </c>
      <c r="AI251">
        <v>2</v>
      </c>
      <c r="AJ251">
        <v>3</v>
      </c>
      <c r="AK251" s="22" t="s">
        <v>61</v>
      </c>
      <c r="AL251" s="22">
        <v>1</v>
      </c>
      <c r="AM251" s="22" t="s">
        <v>61</v>
      </c>
      <c r="AN251" s="22" t="s">
        <v>61</v>
      </c>
      <c r="AO251" s="22" t="s">
        <v>61</v>
      </c>
      <c r="AP251" s="22" t="s">
        <v>61</v>
      </c>
      <c r="AQ251">
        <v>4</v>
      </c>
      <c r="AR251">
        <v>4</v>
      </c>
      <c r="AS251" s="22">
        <v>1</v>
      </c>
      <c r="AT251" s="22">
        <v>1</v>
      </c>
      <c r="AU251" s="22" t="s">
        <v>61</v>
      </c>
      <c r="AV251" s="22" t="s">
        <v>61</v>
      </c>
      <c r="AW251" s="22" t="s">
        <v>61</v>
      </c>
      <c r="AX251" s="22">
        <v>1</v>
      </c>
      <c r="AY251" s="22" t="s">
        <v>61</v>
      </c>
      <c r="AZ251" s="22" t="s">
        <v>61</v>
      </c>
      <c r="BA251">
        <v>4</v>
      </c>
      <c r="BB251">
        <v>1</v>
      </c>
      <c r="BC251">
        <v>4840</v>
      </c>
      <c r="BD251">
        <v>0</v>
      </c>
      <c r="BE251" t="s">
        <v>61</v>
      </c>
    </row>
    <row r="252" spans="1:57" x14ac:dyDescent="0.25">
      <c r="A252" s="1">
        <v>43495</v>
      </c>
      <c r="B252">
        <v>251</v>
      </c>
      <c r="C252" s="2" t="s">
        <v>4</v>
      </c>
      <c r="D252" s="2">
        <v>5383008260</v>
      </c>
      <c r="E252" s="2">
        <v>2</v>
      </c>
      <c r="F252" s="2">
        <v>4</v>
      </c>
      <c r="G252" s="19" t="s">
        <v>61</v>
      </c>
      <c r="H252" s="19">
        <v>1</v>
      </c>
      <c r="I252" s="19" t="s">
        <v>61</v>
      </c>
      <c r="J252" s="19" t="s">
        <v>61</v>
      </c>
      <c r="K252" s="19" t="s">
        <v>61</v>
      </c>
      <c r="L252" s="2">
        <v>5</v>
      </c>
      <c r="M252" s="2">
        <v>1</v>
      </c>
      <c r="N252" s="2">
        <v>1</v>
      </c>
      <c r="O252" s="19" t="s">
        <v>61</v>
      </c>
      <c r="P252" s="19" t="s">
        <v>61</v>
      </c>
      <c r="Q252" s="19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2" t="s">
        <v>61</v>
      </c>
      <c r="AA252" s="22" t="s">
        <v>61</v>
      </c>
      <c r="AB252" s="22" t="s">
        <v>61</v>
      </c>
      <c r="AC252" s="22" t="s">
        <v>61</v>
      </c>
      <c r="AD252" s="22">
        <v>1</v>
      </c>
      <c r="AE252" s="22" t="s">
        <v>61</v>
      </c>
      <c r="AF252" s="22" t="s">
        <v>61</v>
      </c>
      <c r="AG252">
        <v>24</v>
      </c>
      <c r="AH252">
        <v>3</v>
      </c>
      <c r="AI252">
        <v>2</v>
      </c>
      <c r="AJ252">
        <v>1</v>
      </c>
      <c r="AK252" s="22" t="s">
        <v>61</v>
      </c>
      <c r="AL252" s="22">
        <v>1</v>
      </c>
      <c r="AM252" s="22" t="s">
        <v>61</v>
      </c>
      <c r="AN252" s="22">
        <v>1</v>
      </c>
      <c r="AO252" s="22">
        <v>1</v>
      </c>
      <c r="AP252" s="22" t="s">
        <v>61</v>
      </c>
      <c r="AQ252">
        <v>3</v>
      </c>
      <c r="AR252">
        <v>4</v>
      </c>
      <c r="AS252" s="22">
        <v>1</v>
      </c>
      <c r="AT252" s="22">
        <v>1</v>
      </c>
      <c r="AU252" s="22">
        <v>1</v>
      </c>
      <c r="AV252" s="22">
        <v>1</v>
      </c>
      <c r="AW252" s="22">
        <v>1</v>
      </c>
      <c r="AX252" s="22" t="s">
        <v>61</v>
      </c>
      <c r="AY252" s="22" t="s">
        <v>61</v>
      </c>
      <c r="AZ252" s="22" t="s">
        <v>61</v>
      </c>
      <c r="BA252">
        <v>4</v>
      </c>
      <c r="BB252">
        <v>1</v>
      </c>
      <c r="BC252">
        <v>4900</v>
      </c>
      <c r="BD252">
        <v>0</v>
      </c>
      <c r="BE252" t="s">
        <v>61</v>
      </c>
    </row>
    <row r="253" spans="1:57" x14ac:dyDescent="0.25">
      <c r="A253" s="1">
        <v>43495</v>
      </c>
      <c r="B253">
        <v>252</v>
      </c>
      <c r="C253" s="2" t="s">
        <v>63</v>
      </c>
      <c r="D253" s="2">
        <v>5383008260</v>
      </c>
      <c r="E253" s="2">
        <v>1</v>
      </c>
      <c r="F253" s="2">
        <v>1</v>
      </c>
      <c r="G253" s="19">
        <v>1</v>
      </c>
      <c r="H253" s="19" t="s">
        <v>61</v>
      </c>
      <c r="I253" s="19">
        <v>1</v>
      </c>
      <c r="J253" s="19" t="s">
        <v>61</v>
      </c>
      <c r="K253" s="19" t="s">
        <v>61</v>
      </c>
      <c r="L253" s="2">
        <v>3</v>
      </c>
      <c r="M253" s="2">
        <v>2</v>
      </c>
      <c r="N253" s="2">
        <v>1</v>
      </c>
      <c r="O253" s="19" t="s">
        <v>61</v>
      </c>
      <c r="P253" s="19" t="s">
        <v>61</v>
      </c>
      <c r="Q253" s="19">
        <v>1</v>
      </c>
      <c r="R253" s="2">
        <v>1</v>
      </c>
      <c r="S253" s="2">
        <v>1</v>
      </c>
      <c r="T253" s="2">
        <v>1</v>
      </c>
      <c r="U253" s="2" t="s">
        <v>61</v>
      </c>
      <c r="V253" s="2">
        <v>1</v>
      </c>
      <c r="W253" s="2">
        <v>1</v>
      </c>
      <c r="X253" s="2">
        <v>1</v>
      </c>
      <c r="Y253" s="2">
        <v>1</v>
      </c>
      <c r="Z253" s="22" t="s">
        <v>61</v>
      </c>
      <c r="AA253" s="22" t="s">
        <v>61</v>
      </c>
      <c r="AB253" s="22" t="s">
        <v>61</v>
      </c>
      <c r="AC253" s="22" t="s">
        <v>61</v>
      </c>
      <c r="AD253" s="22" t="s">
        <v>61</v>
      </c>
      <c r="AE253" s="22" t="s">
        <v>61</v>
      </c>
      <c r="AF253" s="22" t="s">
        <v>61</v>
      </c>
      <c r="AG253">
        <v>30</v>
      </c>
      <c r="AH253">
        <v>3</v>
      </c>
      <c r="AI253">
        <v>1</v>
      </c>
      <c r="AJ253">
        <v>2</v>
      </c>
      <c r="AK253" s="22" t="s">
        <v>61</v>
      </c>
      <c r="AL253" s="22">
        <v>1</v>
      </c>
      <c r="AM253" s="22" t="s">
        <v>61</v>
      </c>
      <c r="AN253" s="22" t="s">
        <v>61</v>
      </c>
      <c r="AO253" s="22" t="s">
        <v>61</v>
      </c>
      <c r="AP253" s="22" t="s">
        <v>61</v>
      </c>
      <c r="AQ253">
        <v>2</v>
      </c>
      <c r="AR253">
        <v>4</v>
      </c>
      <c r="AS253" s="22">
        <v>1</v>
      </c>
      <c r="AT253" s="22">
        <v>1</v>
      </c>
      <c r="AU253" s="22" t="s">
        <v>61</v>
      </c>
      <c r="AV253" s="22" t="s">
        <v>61</v>
      </c>
      <c r="AW253" s="22" t="s">
        <v>61</v>
      </c>
      <c r="AX253" s="22" t="s">
        <v>61</v>
      </c>
      <c r="AY253" s="22" t="s">
        <v>61</v>
      </c>
      <c r="AZ253" s="22">
        <v>1</v>
      </c>
      <c r="BA253">
        <v>4</v>
      </c>
      <c r="BB253">
        <v>1</v>
      </c>
      <c r="BC253" t="s">
        <v>61</v>
      </c>
      <c r="BD253">
        <v>0</v>
      </c>
      <c r="BE253" t="s">
        <v>61</v>
      </c>
    </row>
    <row r="254" spans="1:57" x14ac:dyDescent="0.25">
      <c r="A254" s="1">
        <v>43495</v>
      </c>
      <c r="B254">
        <v>253</v>
      </c>
      <c r="C254" s="2" t="s">
        <v>4</v>
      </c>
      <c r="D254" s="2">
        <v>5383008260</v>
      </c>
      <c r="E254" s="2">
        <v>1</v>
      </c>
      <c r="F254" s="2">
        <v>1</v>
      </c>
      <c r="G254" s="19" t="s">
        <v>61</v>
      </c>
      <c r="H254" s="19">
        <v>1</v>
      </c>
      <c r="I254" s="19" t="s">
        <v>61</v>
      </c>
      <c r="J254" s="19">
        <v>1</v>
      </c>
      <c r="K254" s="19" t="s">
        <v>61</v>
      </c>
      <c r="L254" s="2">
        <v>5</v>
      </c>
      <c r="M254" s="2">
        <v>4</v>
      </c>
      <c r="N254" s="2">
        <v>3</v>
      </c>
      <c r="O254" s="19">
        <v>1</v>
      </c>
      <c r="P254" s="19" t="s">
        <v>61</v>
      </c>
      <c r="Q254" s="19" t="s">
        <v>61</v>
      </c>
      <c r="R254" s="2">
        <v>2</v>
      </c>
      <c r="S254" s="2">
        <v>3</v>
      </c>
      <c r="T254" s="2">
        <v>1</v>
      </c>
      <c r="U254" s="2">
        <v>2</v>
      </c>
      <c r="V254" s="2">
        <v>1</v>
      </c>
      <c r="W254" s="2">
        <v>1</v>
      </c>
      <c r="X254" s="2">
        <v>1</v>
      </c>
      <c r="Y254" s="2">
        <v>2</v>
      </c>
      <c r="Z254" s="22" t="s">
        <v>61</v>
      </c>
      <c r="AA254" s="22" t="s">
        <v>61</v>
      </c>
      <c r="AB254" s="22" t="s">
        <v>61</v>
      </c>
      <c r="AC254" s="22" t="s">
        <v>61</v>
      </c>
      <c r="AD254" s="22">
        <v>1</v>
      </c>
      <c r="AE254" s="22">
        <v>1</v>
      </c>
      <c r="AF254" s="22" t="s">
        <v>61</v>
      </c>
      <c r="AG254">
        <v>28</v>
      </c>
      <c r="AH254">
        <v>3</v>
      </c>
      <c r="AI254">
        <v>2</v>
      </c>
      <c r="AJ254">
        <v>1</v>
      </c>
      <c r="AK254" s="22" t="s">
        <v>61</v>
      </c>
      <c r="AL254" s="22">
        <v>1</v>
      </c>
      <c r="AM254" s="22">
        <v>1</v>
      </c>
      <c r="AN254" s="22">
        <v>1</v>
      </c>
      <c r="AO254" s="22">
        <v>1</v>
      </c>
      <c r="AP254" s="22">
        <v>1</v>
      </c>
      <c r="AQ254">
        <v>2</v>
      </c>
      <c r="AR254">
        <v>2</v>
      </c>
      <c r="AS254" s="22" t="s">
        <v>61</v>
      </c>
      <c r="AT254" s="22" t="s">
        <v>61</v>
      </c>
      <c r="AU254" s="22" t="s">
        <v>61</v>
      </c>
      <c r="AV254" s="22" t="s">
        <v>61</v>
      </c>
      <c r="AW254" s="22" t="s">
        <v>61</v>
      </c>
      <c r="AX254" s="22" t="s">
        <v>61</v>
      </c>
      <c r="AY254" s="22">
        <v>1</v>
      </c>
      <c r="AZ254" s="22">
        <v>1</v>
      </c>
      <c r="BA254">
        <v>4</v>
      </c>
      <c r="BB254">
        <v>1</v>
      </c>
      <c r="BC254">
        <v>4830</v>
      </c>
      <c r="BD254">
        <v>1</v>
      </c>
      <c r="BE254" t="s">
        <v>61</v>
      </c>
    </row>
    <row r="255" spans="1:57" x14ac:dyDescent="0.25">
      <c r="A255" s="1">
        <v>43495</v>
      </c>
      <c r="B255">
        <v>254</v>
      </c>
      <c r="C255" s="2" t="s">
        <v>4</v>
      </c>
      <c r="D255" s="2">
        <v>5383008260</v>
      </c>
      <c r="E255" s="2">
        <v>1</v>
      </c>
      <c r="F255" s="2">
        <v>3</v>
      </c>
      <c r="G255" s="19" t="s">
        <v>61</v>
      </c>
      <c r="H255" s="19" t="s">
        <v>61</v>
      </c>
      <c r="I255" s="19" t="s">
        <v>61</v>
      </c>
      <c r="J255" s="19">
        <v>1</v>
      </c>
      <c r="K255" s="19" t="s">
        <v>61</v>
      </c>
      <c r="L255" s="2">
        <v>3</v>
      </c>
      <c r="M255" s="2">
        <v>2</v>
      </c>
      <c r="N255" s="2">
        <v>3</v>
      </c>
      <c r="O255" s="19">
        <v>1</v>
      </c>
      <c r="P255" s="19" t="s">
        <v>61</v>
      </c>
      <c r="Q255" s="19" t="s">
        <v>61</v>
      </c>
      <c r="R255" s="2">
        <v>1</v>
      </c>
      <c r="S255" s="2">
        <v>2</v>
      </c>
      <c r="T255" s="2">
        <v>3</v>
      </c>
      <c r="U255" s="2">
        <v>1</v>
      </c>
      <c r="V255" s="2">
        <v>2</v>
      </c>
      <c r="W255" s="2">
        <v>1</v>
      </c>
      <c r="X255" s="2">
        <v>1</v>
      </c>
      <c r="Y255" s="2">
        <v>1</v>
      </c>
      <c r="Z255" s="22" t="s">
        <v>61</v>
      </c>
      <c r="AA255" s="22" t="s">
        <v>61</v>
      </c>
      <c r="AB255" s="19">
        <v>1</v>
      </c>
      <c r="AC255" s="19" t="s">
        <v>61</v>
      </c>
      <c r="AD255" s="22">
        <v>1</v>
      </c>
      <c r="AE255" s="22" t="s">
        <v>61</v>
      </c>
      <c r="AF255" s="22">
        <v>1</v>
      </c>
      <c r="AG255">
        <v>16</v>
      </c>
      <c r="AH255">
        <v>3</v>
      </c>
      <c r="AI255">
        <v>1</v>
      </c>
      <c r="AJ255">
        <v>1</v>
      </c>
      <c r="AK255" s="22" t="s">
        <v>61</v>
      </c>
      <c r="AL255" s="22">
        <v>1</v>
      </c>
      <c r="AM255" s="22">
        <v>1</v>
      </c>
      <c r="AN255" s="22" t="s">
        <v>61</v>
      </c>
      <c r="AO255" s="22" t="s">
        <v>61</v>
      </c>
      <c r="AP255" s="22" t="s">
        <v>61</v>
      </c>
      <c r="AQ255">
        <v>2</v>
      </c>
      <c r="AR255">
        <v>3</v>
      </c>
      <c r="AS255" s="22">
        <v>1</v>
      </c>
      <c r="AT255" s="22">
        <v>1</v>
      </c>
      <c r="AU255" s="22">
        <v>1</v>
      </c>
      <c r="AV255" s="22" t="s">
        <v>61</v>
      </c>
      <c r="AW255" s="22">
        <v>1</v>
      </c>
      <c r="AX255" s="22" t="s">
        <v>61</v>
      </c>
      <c r="AY255" s="22" t="s">
        <v>61</v>
      </c>
      <c r="AZ255" s="22" t="s">
        <v>61</v>
      </c>
      <c r="BA255">
        <v>4</v>
      </c>
      <c r="BB255">
        <v>1</v>
      </c>
      <c r="BC255">
        <v>4550</v>
      </c>
      <c r="BD255">
        <v>1</v>
      </c>
      <c r="BE255" t="s">
        <v>61</v>
      </c>
    </row>
    <row r="256" spans="1:57" x14ac:dyDescent="0.25">
      <c r="A256" s="1">
        <v>43495</v>
      </c>
      <c r="B256">
        <v>255</v>
      </c>
      <c r="C256" s="2" t="s">
        <v>4</v>
      </c>
      <c r="D256" s="2">
        <v>5383008260</v>
      </c>
      <c r="E256" s="2">
        <v>2</v>
      </c>
      <c r="F256" s="2">
        <v>1</v>
      </c>
      <c r="G256" s="19" t="s">
        <v>61</v>
      </c>
      <c r="H256" s="19" t="s">
        <v>61</v>
      </c>
      <c r="I256" s="19">
        <v>1</v>
      </c>
      <c r="J256" s="19" t="s">
        <v>61</v>
      </c>
      <c r="K256" s="19" t="s">
        <v>61</v>
      </c>
      <c r="L256" s="2">
        <v>2</v>
      </c>
      <c r="M256" s="2">
        <v>2</v>
      </c>
      <c r="N256" s="2">
        <v>2</v>
      </c>
      <c r="O256" s="19">
        <v>1</v>
      </c>
      <c r="P256" s="19" t="s">
        <v>61</v>
      </c>
      <c r="Q256" s="19" t="s">
        <v>61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2" t="s">
        <v>61</v>
      </c>
      <c r="AA256" s="22" t="s">
        <v>61</v>
      </c>
      <c r="AB256" s="22" t="s">
        <v>61</v>
      </c>
      <c r="AC256" s="22" t="s">
        <v>61</v>
      </c>
      <c r="AD256" s="22" t="s">
        <v>61</v>
      </c>
      <c r="AE256" s="22" t="s">
        <v>61</v>
      </c>
      <c r="AF256" s="22" t="s">
        <v>61</v>
      </c>
      <c r="AG256">
        <v>20</v>
      </c>
      <c r="AH256">
        <v>3</v>
      </c>
      <c r="AI256">
        <v>2</v>
      </c>
      <c r="AJ256">
        <v>1</v>
      </c>
      <c r="AK256" s="22">
        <v>1</v>
      </c>
      <c r="AL256" s="22" t="s">
        <v>61</v>
      </c>
      <c r="AM256" s="22" t="s">
        <v>61</v>
      </c>
      <c r="AN256" s="22">
        <v>1</v>
      </c>
      <c r="AO256" s="22" t="s">
        <v>61</v>
      </c>
      <c r="AP256" s="22" t="s">
        <v>61</v>
      </c>
      <c r="AQ256">
        <v>4</v>
      </c>
      <c r="AR256">
        <v>4</v>
      </c>
      <c r="AS256" s="22">
        <v>1</v>
      </c>
      <c r="AT256" s="22">
        <v>1</v>
      </c>
      <c r="AU256" s="22">
        <v>1</v>
      </c>
      <c r="AV256" s="22">
        <v>1</v>
      </c>
      <c r="AW256" s="22" t="s">
        <v>61</v>
      </c>
      <c r="AX256" s="22" t="s">
        <v>61</v>
      </c>
      <c r="AY256" s="22" t="s">
        <v>61</v>
      </c>
      <c r="AZ256" s="22" t="s">
        <v>61</v>
      </c>
      <c r="BA256">
        <v>4</v>
      </c>
      <c r="BB256">
        <v>1</v>
      </c>
      <c r="BC256" t="s">
        <v>61</v>
      </c>
      <c r="BD256">
        <v>1</v>
      </c>
      <c r="BE256" t="s">
        <v>61</v>
      </c>
    </row>
    <row r="257" spans="1:57" x14ac:dyDescent="0.25">
      <c r="A257" s="1">
        <v>43495</v>
      </c>
      <c r="B257">
        <v>256</v>
      </c>
      <c r="C257" s="2" t="s">
        <v>4</v>
      </c>
      <c r="D257" s="2">
        <v>5383008260</v>
      </c>
      <c r="E257" s="2">
        <v>1</v>
      </c>
      <c r="F257" s="2">
        <v>4</v>
      </c>
      <c r="G257" s="19" t="s">
        <v>61</v>
      </c>
      <c r="H257" s="19">
        <v>1</v>
      </c>
      <c r="I257" s="19" t="s">
        <v>61</v>
      </c>
      <c r="J257" s="19" t="s">
        <v>61</v>
      </c>
      <c r="K257" s="19">
        <v>1</v>
      </c>
      <c r="L257" s="2">
        <v>3</v>
      </c>
      <c r="M257" s="2">
        <v>1</v>
      </c>
      <c r="N257" s="2">
        <v>3</v>
      </c>
      <c r="O257" s="19">
        <v>1</v>
      </c>
      <c r="P257" s="19" t="s">
        <v>61</v>
      </c>
      <c r="Q257" s="19" t="s">
        <v>61</v>
      </c>
      <c r="R257" s="2">
        <v>2</v>
      </c>
      <c r="S257" s="2">
        <v>2</v>
      </c>
      <c r="T257" s="2">
        <v>1</v>
      </c>
      <c r="U257" s="2">
        <v>1</v>
      </c>
      <c r="V257" s="2">
        <v>2</v>
      </c>
      <c r="W257" s="2">
        <v>2</v>
      </c>
      <c r="X257" s="2">
        <v>1</v>
      </c>
      <c r="Y257" s="2">
        <v>1</v>
      </c>
      <c r="Z257" s="19">
        <v>1</v>
      </c>
      <c r="AA257" s="19">
        <v>1</v>
      </c>
      <c r="AB257" s="19">
        <v>1</v>
      </c>
      <c r="AC257" s="19">
        <v>1</v>
      </c>
      <c r="AD257" s="19">
        <v>1</v>
      </c>
      <c r="AE257" s="22" t="s">
        <v>61</v>
      </c>
      <c r="AF257" s="19">
        <v>1</v>
      </c>
      <c r="AG257" s="2">
        <v>4</v>
      </c>
      <c r="AH257" s="2">
        <v>3</v>
      </c>
      <c r="AI257" s="2">
        <v>1</v>
      </c>
      <c r="AJ257" s="2">
        <v>1</v>
      </c>
      <c r="AK257" s="19">
        <v>1</v>
      </c>
      <c r="AL257" s="22" t="s">
        <v>61</v>
      </c>
      <c r="AM257" s="19">
        <v>1</v>
      </c>
      <c r="AN257" s="22" t="s">
        <v>61</v>
      </c>
      <c r="AO257" s="19">
        <v>1</v>
      </c>
      <c r="AP257" s="22">
        <v>1</v>
      </c>
      <c r="AQ257" s="2">
        <v>1</v>
      </c>
      <c r="AR257">
        <v>2</v>
      </c>
      <c r="AS257" s="22" t="s">
        <v>61</v>
      </c>
      <c r="AT257" s="22" t="s">
        <v>61</v>
      </c>
      <c r="AU257" s="22" t="s">
        <v>61</v>
      </c>
      <c r="AV257" s="22" t="s">
        <v>61</v>
      </c>
      <c r="AW257" s="22">
        <v>1</v>
      </c>
      <c r="AX257" s="22" t="s">
        <v>61</v>
      </c>
      <c r="AY257" s="22" t="s">
        <v>61</v>
      </c>
      <c r="AZ257" s="22">
        <v>1</v>
      </c>
      <c r="BA257">
        <v>4</v>
      </c>
      <c r="BB257">
        <v>1</v>
      </c>
      <c r="BC257">
        <v>7742</v>
      </c>
      <c r="BD257">
        <v>0</v>
      </c>
      <c r="BE257" t="s">
        <v>61</v>
      </c>
    </row>
    <row r="258" spans="1:57" x14ac:dyDescent="0.25">
      <c r="A258" s="1">
        <v>43495</v>
      </c>
      <c r="B258">
        <v>257</v>
      </c>
      <c r="C258" s="2" t="s">
        <v>4</v>
      </c>
      <c r="D258" s="2">
        <v>5383008260</v>
      </c>
      <c r="E258" s="2">
        <v>1</v>
      </c>
      <c r="F258" s="2">
        <v>4</v>
      </c>
      <c r="G258" s="19">
        <v>1</v>
      </c>
      <c r="H258" s="19" t="s">
        <v>61</v>
      </c>
      <c r="I258" s="19" t="s">
        <v>61</v>
      </c>
      <c r="J258" s="19">
        <v>1</v>
      </c>
      <c r="K258" s="19" t="s">
        <v>61</v>
      </c>
      <c r="L258" s="2">
        <v>3</v>
      </c>
      <c r="M258" s="2">
        <v>1</v>
      </c>
      <c r="N258" s="2">
        <v>3</v>
      </c>
      <c r="O258" s="19">
        <v>1</v>
      </c>
      <c r="P258" s="19" t="s">
        <v>61</v>
      </c>
      <c r="Q258" s="19" t="s">
        <v>61</v>
      </c>
      <c r="R258" s="2">
        <v>1</v>
      </c>
      <c r="S258" s="2">
        <v>1</v>
      </c>
      <c r="T258" s="2">
        <v>1</v>
      </c>
      <c r="U258" s="2">
        <v>1</v>
      </c>
      <c r="V258" s="2" t="s">
        <v>61</v>
      </c>
      <c r="W258" s="2">
        <v>1</v>
      </c>
      <c r="X258" s="2">
        <v>1</v>
      </c>
      <c r="Y258" s="2">
        <v>1</v>
      </c>
      <c r="Z258" s="22" t="s">
        <v>61</v>
      </c>
      <c r="AA258" s="22" t="s">
        <v>61</v>
      </c>
      <c r="AB258" s="22" t="s">
        <v>61</v>
      </c>
      <c r="AC258" s="22" t="s">
        <v>61</v>
      </c>
      <c r="AD258" s="22" t="s">
        <v>61</v>
      </c>
      <c r="AE258" s="22" t="s">
        <v>61</v>
      </c>
      <c r="AF258" s="22" t="s">
        <v>61</v>
      </c>
      <c r="AG258">
        <v>6</v>
      </c>
      <c r="AH258">
        <v>3</v>
      </c>
      <c r="AI258">
        <v>2</v>
      </c>
      <c r="AJ258">
        <v>1</v>
      </c>
      <c r="AK258" s="22" t="s">
        <v>61</v>
      </c>
      <c r="AL258" s="22">
        <v>1</v>
      </c>
      <c r="AM258" s="22">
        <v>1</v>
      </c>
      <c r="AN258" s="22" t="s">
        <v>61</v>
      </c>
      <c r="AO258" s="22" t="s">
        <v>61</v>
      </c>
      <c r="AP258" s="22">
        <v>1</v>
      </c>
      <c r="AQ258">
        <v>2</v>
      </c>
      <c r="AR258">
        <v>2</v>
      </c>
      <c r="AS258" s="22">
        <v>1</v>
      </c>
      <c r="AT258" s="22">
        <v>1</v>
      </c>
      <c r="AU258" s="22" t="s">
        <v>61</v>
      </c>
      <c r="AV258" s="22">
        <v>1</v>
      </c>
      <c r="AW258" s="22" t="s">
        <v>61</v>
      </c>
      <c r="AX258" s="22" t="s">
        <v>61</v>
      </c>
      <c r="AY258" s="22" t="s">
        <v>61</v>
      </c>
      <c r="AZ258" s="22" t="s">
        <v>61</v>
      </c>
      <c r="BA258">
        <v>4</v>
      </c>
      <c r="BB258">
        <v>1</v>
      </c>
      <c r="BC258">
        <v>7181</v>
      </c>
      <c r="BD258">
        <v>0</v>
      </c>
      <c r="BE258" t="s">
        <v>61</v>
      </c>
    </row>
    <row r="259" spans="1:57" x14ac:dyDescent="0.25">
      <c r="A259" s="1">
        <v>43495</v>
      </c>
      <c r="B259">
        <v>258</v>
      </c>
      <c r="C259" s="2" t="s">
        <v>4</v>
      </c>
      <c r="D259" s="2">
        <v>5383008260</v>
      </c>
      <c r="E259" s="2">
        <v>1</v>
      </c>
      <c r="F259" s="2">
        <v>3</v>
      </c>
      <c r="G259" s="19" t="s">
        <v>61</v>
      </c>
      <c r="H259" s="19" t="s">
        <v>61</v>
      </c>
      <c r="I259" s="19" t="s">
        <v>61</v>
      </c>
      <c r="J259" s="19" t="s">
        <v>61</v>
      </c>
      <c r="K259" s="19">
        <v>1</v>
      </c>
      <c r="L259" s="2">
        <v>6</v>
      </c>
      <c r="M259" s="2">
        <v>2</v>
      </c>
      <c r="N259" s="2">
        <v>1</v>
      </c>
      <c r="O259" s="19" t="s">
        <v>61</v>
      </c>
      <c r="P259" s="19" t="s">
        <v>61</v>
      </c>
      <c r="Q259" s="19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2" t="s">
        <v>61</v>
      </c>
      <c r="AA259" s="22" t="s">
        <v>61</v>
      </c>
      <c r="AB259" s="22" t="s">
        <v>61</v>
      </c>
      <c r="AC259" s="22" t="s">
        <v>61</v>
      </c>
      <c r="AD259" s="22" t="s">
        <v>61</v>
      </c>
      <c r="AE259" s="22" t="s">
        <v>61</v>
      </c>
      <c r="AF259" s="22" t="s">
        <v>61</v>
      </c>
      <c r="AG259">
        <v>35</v>
      </c>
      <c r="AH259">
        <v>3</v>
      </c>
      <c r="AI259">
        <v>2</v>
      </c>
      <c r="AJ259">
        <v>2</v>
      </c>
      <c r="AK259" s="22" t="s">
        <v>61</v>
      </c>
      <c r="AL259" s="22" t="s">
        <v>61</v>
      </c>
      <c r="AM259" s="22" t="s">
        <v>61</v>
      </c>
      <c r="AN259" s="22" t="s">
        <v>61</v>
      </c>
      <c r="AO259" s="22" t="s">
        <v>61</v>
      </c>
      <c r="AP259" s="22">
        <v>1</v>
      </c>
      <c r="AQ259">
        <v>3</v>
      </c>
      <c r="AR259">
        <v>1</v>
      </c>
      <c r="AS259" s="22">
        <v>1</v>
      </c>
      <c r="AT259" s="22">
        <v>1</v>
      </c>
      <c r="AU259" s="22">
        <v>1</v>
      </c>
      <c r="AV259" s="22">
        <v>1</v>
      </c>
      <c r="AW259" s="22" t="s">
        <v>61</v>
      </c>
      <c r="AX259" s="22" t="s">
        <v>61</v>
      </c>
      <c r="AY259" s="22" t="s">
        <v>61</v>
      </c>
      <c r="AZ259" s="22" t="s">
        <v>61</v>
      </c>
      <c r="BA259">
        <v>4</v>
      </c>
      <c r="BB259">
        <v>1</v>
      </c>
      <c r="BC259">
        <v>7134</v>
      </c>
      <c r="BD259">
        <v>1</v>
      </c>
      <c r="BE259" t="s">
        <v>61</v>
      </c>
    </row>
    <row r="260" spans="1:57" x14ac:dyDescent="0.25">
      <c r="A260" s="1">
        <v>43495</v>
      </c>
      <c r="B260">
        <v>259</v>
      </c>
      <c r="C260" s="2" t="s">
        <v>4</v>
      </c>
      <c r="D260" s="2">
        <v>5383008260</v>
      </c>
      <c r="E260" s="2">
        <v>1</v>
      </c>
      <c r="F260" s="2">
        <v>4</v>
      </c>
      <c r="G260" s="19" t="s">
        <v>61</v>
      </c>
      <c r="H260" s="19" t="s">
        <v>61</v>
      </c>
      <c r="I260" s="19" t="s">
        <v>61</v>
      </c>
      <c r="J260" s="19">
        <v>1</v>
      </c>
      <c r="K260" s="19" t="s">
        <v>61</v>
      </c>
      <c r="L260" s="2">
        <v>3</v>
      </c>
      <c r="M260" s="2">
        <v>1</v>
      </c>
      <c r="N260" s="2">
        <v>3</v>
      </c>
      <c r="O260" s="19">
        <v>1</v>
      </c>
      <c r="P260" s="19" t="s">
        <v>61</v>
      </c>
      <c r="Q260" s="19" t="s">
        <v>61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2</v>
      </c>
      <c r="Z260" s="22" t="s">
        <v>61</v>
      </c>
      <c r="AA260" s="22" t="s">
        <v>61</v>
      </c>
      <c r="AB260" s="22" t="s">
        <v>61</v>
      </c>
      <c r="AC260" s="22" t="s">
        <v>61</v>
      </c>
      <c r="AD260" s="22" t="s">
        <v>61</v>
      </c>
      <c r="AE260" s="22" t="s">
        <v>61</v>
      </c>
      <c r="AF260" s="22" t="s">
        <v>61</v>
      </c>
      <c r="AG260">
        <v>7</v>
      </c>
      <c r="AH260">
        <v>3</v>
      </c>
      <c r="AI260">
        <v>1</v>
      </c>
      <c r="AJ260">
        <v>1</v>
      </c>
      <c r="AK260" s="22" t="s">
        <v>61</v>
      </c>
      <c r="AL260" s="22">
        <v>1</v>
      </c>
      <c r="AM260" s="22">
        <v>1</v>
      </c>
      <c r="AN260" s="22">
        <v>1</v>
      </c>
      <c r="AO260" s="22">
        <v>1</v>
      </c>
      <c r="AP260" s="22">
        <v>1</v>
      </c>
      <c r="AQ260">
        <v>4</v>
      </c>
      <c r="AR260">
        <v>2</v>
      </c>
      <c r="AS260" s="22">
        <v>1</v>
      </c>
      <c r="AT260" s="22">
        <v>1</v>
      </c>
      <c r="AU260" s="22" t="s">
        <v>61</v>
      </c>
      <c r="AV260" s="22" t="s">
        <v>61</v>
      </c>
      <c r="AW260" s="22" t="s">
        <v>61</v>
      </c>
      <c r="AX260" s="22" t="s">
        <v>61</v>
      </c>
      <c r="AY260" s="22" t="s">
        <v>61</v>
      </c>
      <c r="AZ260" s="22" t="s">
        <v>61</v>
      </c>
      <c r="BA260">
        <v>4</v>
      </c>
      <c r="BB260" t="s">
        <v>61</v>
      </c>
      <c r="BC260" t="s">
        <v>61</v>
      </c>
      <c r="BD260">
        <v>0</v>
      </c>
      <c r="BE260" t="s">
        <v>61</v>
      </c>
    </row>
    <row r="261" spans="1:57" x14ac:dyDescent="0.25">
      <c r="A261" s="1">
        <v>43495</v>
      </c>
      <c r="B261">
        <v>260</v>
      </c>
      <c r="C261" s="2" t="s">
        <v>4</v>
      </c>
      <c r="D261" s="2">
        <v>5383008260</v>
      </c>
      <c r="E261" s="2">
        <v>1</v>
      </c>
      <c r="F261" s="2">
        <v>2</v>
      </c>
      <c r="G261" s="19" t="s">
        <v>61</v>
      </c>
      <c r="H261" s="19">
        <v>1</v>
      </c>
      <c r="I261" s="19">
        <v>1</v>
      </c>
      <c r="J261" s="19" t="s">
        <v>61</v>
      </c>
      <c r="K261" s="19" t="s">
        <v>61</v>
      </c>
      <c r="L261" s="2">
        <v>4</v>
      </c>
      <c r="M261" s="2">
        <v>2</v>
      </c>
      <c r="N261" s="2">
        <v>3</v>
      </c>
      <c r="O261" s="19">
        <v>1</v>
      </c>
      <c r="P261" s="19" t="s">
        <v>61</v>
      </c>
      <c r="Q261" s="19" t="s">
        <v>61</v>
      </c>
      <c r="R261" s="2">
        <v>1</v>
      </c>
      <c r="S261" s="2">
        <v>1</v>
      </c>
      <c r="T261" s="2">
        <v>3</v>
      </c>
      <c r="U261" s="2">
        <v>1</v>
      </c>
      <c r="V261" s="2">
        <v>2</v>
      </c>
      <c r="W261" s="2">
        <v>1</v>
      </c>
      <c r="X261" s="2">
        <v>1</v>
      </c>
      <c r="Y261" s="2">
        <v>1</v>
      </c>
      <c r="Z261" s="22" t="s">
        <v>61</v>
      </c>
      <c r="AA261" s="22" t="s">
        <v>61</v>
      </c>
      <c r="AB261" s="22" t="s">
        <v>61</v>
      </c>
      <c r="AC261" s="22" t="s">
        <v>61</v>
      </c>
      <c r="AD261" s="22" t="s">
        <v>61</v>
      </c>
      <c r="AE261" s="22" t="s">
        <v>61</v>
      </c>
      <c r="AF261" s="22" t="s">
        <v>61</v>
      </c>
      <c r="AG261">
        <v>9.15</v>
      </c>
      <c r="AH261">
        <v>3</v>
      </c>
      <c r="AI261">
        <v>2</v>
      </c>
      <c r="AJ261">
        <v>2</v>
      </c>
      <c r="AK261" s="22" t="s">
        <v>61</v>
      </c>
      <c r="AL261" s="22">
        <v>1</v>
      </c>
      <c r="AM261" s="22">
        <v>1</v>
      </c>
      <c r="AN261" s="22" t="s">
        <v>61</v>
      </c>
      <c r="AO261" s="22" t="s">
        <v>61</v>
      </c>
      <c r="AP261" s="22">
        <v>1</v>
      </c>
      <c r="AQ261">
        <v>4</v>
      </c>
      <c r="AR261">
        <v>2</v>
      </c>
      <c r="AS261" s="22">
        <v>1</v>
      </c>
      <c r="AT261" s="22">
        <v>1</v>
      </c>
      <c r="AU261" s="22" t="s">
        <v>61</v>
      </c>
      <c r="AV261" s="22" t="s">
        <v>61</v>
      </c>
      <c r="AW261" s="22" t="s">
        <v>61</v>
      </c>
      <c r="AX261" s="22" t="s">
        <v>61</v>
      </c>
      <c r="AY261" s="22" t="s">
        <v>61</v>
      </c>
      <c r="AZ261" s="22" t="s">
        <v>61</v>
      </c>
      <c r="BA261">
        <v>4</v>
      </c>
      <c r="BB261">
        <v>1</v>
      </c>
      <c r="BC261">
        <v>7033</v>
      </c>
      <c r="BD261">
        <v>0</v>
      </c>
      <c r="BE261" t="s">
        <v>61</v>
      </c>
    </row>
    <row r="262" spans="1:57" x14ac:dyDescent="0.25">
      <c r="A262" s="1">
        <v>43495</v>
      </c>
      <c r="B262">
        <v>261</v>
      </c>
      <c r="C262" s="2" t="s">
        <v>4</v>
      </c>
      <c r="D262" s="2">
        <v>5383008260</v>
      </c>
      <c r="E262" s="2">
        <v>1</v>
      </c>
      <c r="F262" s="2">
        <v>3</v>
      </c>
      <c r="G262" s="19" t="s">
        <v>61</v>
      </c>
      <c r="H262" s="19">
        <v>1</v>
      </c>
      <c r="I262" s="19">
        <v>1</v>
      </c>
      <c r="J262" s="19" t="s">
        <v>61</v>
      </c>
      <c r="K262" s="19" t="s">
        <v>61</v>
      </c>
      <c r="L262" s="2">
        <v>2</v>
      </c>
      <c r="M262" s="2">
        <v>2</v>
      </c>
      <c r="N262" s="2">
        <v>2</v>
      </c>
      <c r="O262" s="19" t="s">
        <v>61</v>
      </c>
      <c r="P262" s="19" t="s">
        <v>61</v>
      </c>
      <c r="Q262" s="19">
        <v>1</v>
      </c>
      <c r="R262" s="2">
        <v>1</v>
      </c>
      <c r="S262" s="2">
        <v>1</v>
      </c>
      <c r="T262" s="2">
        <v>1</v>
      </c>
      <c r="U262" s="2">
        <v>1</v>
      </c>
      <c r="V262" s="2">
        <v>2</v>
      </c>
      <c r="W262" s="2">
        <v>1</v>
      </c>
      <c r="X262" s="2">
        <v>1</v>
      </c>
      <c r="Y262" s="2">
        <v>1</v>
      </c>
      <c r="Z262" s="22" t="s">
        <v>61</v>
      </c>
      <c r="AA262" s="22" t="s">
        <v>61</v>
      </c>
      <c r="AB262" s="22" t="s">
        <v>61</v>
      </c>
      <c r="AC262" s="22" t="s">
        <v>61</v>
      </c>
      <c r="AD262" s="22" t="s">
        <v>61</v>
      </c>
      <c r="AE262" s="22" t="s">
        <v>61</v>
      </c>
      <c r="AF262" s="22" t="s">
        <v>61</v>
      </c>
      <c r="AG262">
        <v>6.5</v>
      </c>
      <c r="AH262">
        <v>3</v>
      </c>
      <c r="AI262">
        <v>2</v>
      </c>
      <c r="AJ262">
        <v>1</v>
      </c>
      <c r="AK262" s="22" t="s">
        <v>61</v>
      </c>
      <c r="AL262" s="22">
        <v>1</v>
      </c>
      <c r="AM262" s="22">
        <v>1</v>
      </c>
      <c r="AN262" s="22">
        <v>1</v>
      </c>
      <c r="AO262" s="22" t="s">
        <v>61</v>
      </c>
      <c r="AP262" s="22" t="s">
        <v>61</v>
      </c>
      <c r="AQ262">
        <v>2</v>
      </c>
      <c r="AR262">
        <v>2</v>
      </c>
      <c r="AS262" s="22">
        <v>1</v>
      </c>
      <c r="AT262" s="22">
        <v>1</v>
      </c>
      <c r="AU262" s="22" t="s">
        <v>61</v>
      </c>
      <c r="AV262" s="22">
        <v>1</v>
      </c>
      <c r="AW262" s="22" t="s">
        <v>61</v>
      </c>
      <c r="AX262" s="22" t="s">
        <v>61</v>
      </c>
      <c r="AY262" s="22" t="s">
        <v>61</v>
      </c>
      <c r="AZ262" s="22" t="s">
        <v>61</v>
      </c>
      <c r="BA262">
        <v>1</v>
      </c>
      <c r="BB262">
        <v>1</v>
      </c>
      <c r="BC262">
        <v>7350</v>
      </c>
      <c r="BD262">
        <v>0</v>
      </c>
      <c r="BE262" t="s">
        <v>61</v>
      </c>
    </row>
    <row r="263" spans="1:57" x14ac:dyDescent="0.25">
      <c r="A263" s="1">
        <v>43495</v>
      </c>
      <c r="B263">
        <v>262</v>
      </c>
      <c r="C263" s="2" t="s">
        <v>4</v>
      </c>
      <c r="D263" s="2">
        <v>5383008260</v>
      </c>
      <c r="E263" s="2">
        <v>1</v>
      </c>
      <c r="F263" s="2">
        <v>4</v>
      </c>
      <c r="G263" s="19" t="s">
        <v>61</v>
      </c>
      <c r="H263" s="19" t="s">
        <v>61</v>
      </c>
      <c r="I263" s="19" t="s">
        <v>61</v>
      </c>
      <c r="J263" s="19">
        <v>1</v>
      </c>
      <c r="K263" s="19" t="s">
        <v>61</v>
      </c>
      <c r="L263" s="2">
        <v>3</v>
      </c>
      <c r="M263" s="2">
        <v>1</v>
      </c>
      <c r="N263" s="2">
        <v>3</v>
      </c>
      <c r="O263" s="19">
        <v>1</v>
      </c>
      <c r="P263" s="19" t="s">
        <v>61</v>
      </c>
      <c r="Q263" s="19" t="s">
        <v>61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2" t="s">
        <v>61</v>
      </c>
      <c r="AA263" s="22" t="s">
        <v>61</v>
      </c>
      <c r="AB263" s="22" t="s">
        <v>61</v>
      </c>
      <c r="AC263" s="22" t="s">
        <v>61</v>
      </c>
      <c r="AD263" s="22" t="s">
        <v>61</v>
      </c>
      <c r="AE263" s="22" t="s">
        <v>61</v>
      </c>
      <c r="AF263" s="22" t="s">
        <v>61</v>
      </c>
      <c r="AG263">
        <v>4</v>
      </c>
      <c r="AH263">
        <v>3</v>
      </c>
      <c r="AI263">
        <v>2</v>
      </c>
      <c r="AJ263">
        <v>1</v>
      </c>
      <c r="AK263" s="22" t="s">
        <v>61</v>
      </c>
      <c r="AL263" s="22" t="s">
        <v>61</v>
      </c>
      <c r="AM263" s="22">
        <v>1</v>
      </c>
      <c r="AN263" s="22" t="s">
        <v>61</v>
      </c>
      <c r="AO263" s="22">
        <v>1</v>
      </c>
      <c r="AP263" s="22" t="s">
        <v>61</v>
      </c>
      <c r="AQ263">
        <v>3</v>
      </c>
      <c r="AR263">
        <v>2</v>
      </c>
      <c r="AS263" s="22">
        <v>1</v>
      </c>
      <c r="AT263" s="22">
        <v>1</v>
      </c>
      <c r="AU263" s="22" t="s">
        <v>61</v>
      </c>
      <c r="AV263" s="22" t="s">
        <v>61</v>
      </c>
      <c r="AW263" s="22" t="s">
        <v>61</v>
      </c>
      <c r="AX263" s="22">
        <v>1</v>
      </c>
      <c r="AY263" s="22" t="s">
        <v>61</v>
      </c>
      <c r="AZ263" s="22" t="s">
        <v>61</v>
      </c>
      <c r="BA263">
        <v>4</v>
      </c>
      <c r="BB263">
        <v>1</v>
      </c>
      <c r="BC263">
        <v>7063</v>
      </c>
      <c r="BD263">
        <v>0</v>
      </c>
      <c r="BE263" t="s">
        <v>61</v>
      </c>
    </row>
    <row r="264" spans="1:57" x14ac:dyDescent="0.25">
      <c r="A264" s="1">
        <v>43495</v>
      </c>
      <c r="B264">
        <v>263</v>
      </c>
      <c r="C264" s="2" t="s">
        <v>4</v>
      </c>
      <c r="D264" s="2">
        <v>5383008260</v>
      </c>
      <c r="E264" s="2">
        <v>1</v>
      </c>
      <c r="F264" s="2">
        <v>3</v>
      </c>
      <c r="G264" s="19" t="s">
        <v>61</v>
      </c>
      <c r="H264" s="19" t="s">
        <v>61</v>
      </c>
      <c r="I264" s="19">
        <v>1</v>
      </c>
      <c r="J264" s="19" t="s">
        <v>61</v>
      </c>
      <c r="K264" s="19" t="s">
        <v>61</v>
      </c>
      <c r="L264" s="2">
        <v>3</v>
      </c>
      <c r="M264" s="2">
        <v>2</v>
      </c>
      <c r="N264" s="2">
        <v>1</v>
      </c>
      <c r="O264" s="19">
        <v>1</v>
      </c>
      <c r="P264" s="19" t="s">
        <v>61</v>
      </c>
      <c r="Q264" s="19" t="s">
        <v>61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2</v>
      </c>
      <c r="Z264" s="19">
        <v>1</v>
      </c>
      <c r="AA264" s="22" t="s">
        <v>61</v>
      </c>
      <c r="AB264" s="22" t="s">
        <v>61</v>
      </c>
      <c r="AC264" s="22" t="s">
        <v>61</v>
      </c>
      <c r="AD264" s="22" t="s">
        <v>61</v>
      </c>
      <c r="AE264" s="22" t="s">
        <v>61</v>
      </c>
      <c r="AF264" s="22">
        <v>1</v>
      </c>
      <c r="AG264">
        <v>2</v>
      </c>
      <c r="AH264">
        <v>3</v>
      </c>
      <c r="AI264">
        <v>1</v>
      </c>
      <c r="AJ264">
        <v>1</v>
      </c>
      <c r="AK264" s="22" t="s">
        <v>61</v>
      </c>
      <c r="AL264" s="22">
        <v>1</v>
      </c>
      <c r="AM264" s="22">
        <v>1</v>
      </c>
      <c r="AN264" s="22" t="s">
        <v>61</v>
      </c>
      <c r="AO264" s="22" t="s">
        <v>61</v>
      </c>
      <c r="AP264" s="22">
        <v>1</v>
      </c>
      <c r="AQ264">
        <v>1</v>
      </c>
      <c r="AR264">
        <v>2</v>
      </c>
      <c r="AS264" s="22">
        <v>1</v>
      </c>
      <c r="AT264" s="22">
        <v>1</v>
      </c>
      <c r="AU264" s="22">
        <v>1</v>
      </c>
      <c r="AV264" s="22">
        <v>1</v>
      </c>
      <c r="AW264" s="22" t="s">
        <v>61</v>
      </c>
      <c r="AX264" s="22" t="s">
        <v>61</v>
      </c>
      <c r="AY264" s="22" t="s">
        <v>61</v>
      </c>
      <c r="AZ264" s="22" t="s">
        <v>61</v>
      </c>
      <c r="BA264">
        <v>4</v>
      </c>
      <c r="BB264">
        <v>1</v>
      </c>
      <c r="BC264">
        <v>5004</v>
      </c>
      <c r="BD264">
        <v>1</v>
      </c>
      <c r="BE264" t="s">
        <v>61</v>
      </c>
    </row>
    <row r="265" spans="1:57" x14ac:dyDescent="0.25">
      <c r="A265" s="1">
        <v>43495</v>
      </c>
      <c r="B265">
        <v>264</v>
      </c>
      <c r="C265" s="2" t="s">
        <v>4</v>
      </c>
      <c r="D265" s="2">
        <v>5383008260</v>
      </c>
      <c r="E265" s="2">
        <v>1</v>
      </c>
      <c r="F265" s="2">
        <v>2</v>
      </c>
      <c r="G265" s="19">
        <v>1</v>
      </c>
      <c r="H265" s="19" t="s">
        <v>61</v>
      </c>
      <c r="I265" s="19" t="s">
        <v>61</v>
      </c>
      <c r="J265" s="19">
        <v>1</v>
      </c>
      <c r="K265" s="19" t="s">
        <v>61</v>
      </c>
      <c r="L265" s="2">
        <v>5</v>
      </c>
      <c r="M265" s="2">
        <v>2</v>
      </c>
      <c r="N265" s="2">
        <v>3</v>
      </c>
      <c r="O265" s="19">
        <v>1</v>
      </c>
      <c r="P265" s="19" t="s">
        <v>61</v>
      </c>
      <c r="Q265" s="19" t="s">
        <v>61</v>
      </c>
      <c r="R265" s="2">
        <v>2</v>
      </c>
      <c r="S265" s="2">
        <v>3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2" t="s">
        <v>61</v>
      </c>
      <c r="AA265" s="22" t="s">
        <v>61</v>
      </c>
      <c r="AB265" s="22" t="s">
        <v>61</v>
      </c>
      <c r="AC265" s="22" t="s">
        <v>61</v>
      </c>
      <c r="AD265" s="22" t="s">
        <v>61</v>
      </c>
      <c r="AE265" s="22" t="s">
        <v>61</v>
      </c>
      <c r="AF265" s="22" t="s">
        <v>61</v>
      </c>
      <c r="AG265">
        <v>26</v>
      </c>
      <c r="AH265">
        <v>3</v>
      </c>
      <c r="AI265">
        <v>2</v>
      </c>
      <c r="AJ265">
        <v>2</v>
      </c>
      <c r="AK265" s="22">
        <v>1</v>
      </c>
      <c r="AL265" s="22">
        <v>1</v>
      </c>
      <c r="AM265" s="22">
        <v>1</v>
      </c>
      <c r="AN265" s="22" t="s">
        <v>61</v>
      </c>
      <c r="AO265" s="22" t="s">
        <v>61</v>
      </c>
      <c r="AP265" s="22" t="s">
        <v>61</v>
      </c>
      <c r="AQ265">
        <v>2</v>
      </c>
      <c r="AR265">
        <v>2</v>
      </c>
      <c r="AS265" s="22" t="s">
        <v>61</v>
      </c>
      <c r="AT265" s="22">
        <v>1</v>
      </c>
      <c r="AU265" s="22" t="s">
        <v>61</v>
      </c>
      <c r="AV265" s="22" t="s">
        <v>61</v>
      </c>
      <c r="AW265" s="22" t="s">
        <v>61</v>
      </c>
      <c r="AX265" s="22" t="s">
        <v>61</v>
      </c>
      <c r="AY265" s="22" t="s">
        <v>61</v>
      </c>
      <c r="AZ265" s="22" t="s">
        <v>61</v>
      </c>
      <c r="BA265">
        <v>4</v>
      </c>
      <c r="BB265" t="s">
        <v>61</v>
      </c>
      <c r="BC265" t="s">
        <v>61</v>
      </c>
      <c r="BD265">
        <v>0</v>
      </c>
      <c r="BE265" t="s">
        <v>61</v>
      </c>
    </row>
    <row r="266" spans="1:57" x14ac:dyDescent="0.25">
      <c r="A266" s="1">
        <v>43495</v>
      </c>
      <c r="B266">
        <v>265</v>
      </c>
      <c r="C266" s="2" t="s">
        <v>4</v>
      </c>
      <c r="D266" s="2">
        <v>5383008260</v>
      </c>
      <c r="E266" s="2">
        <v>1</v>
      </c>
      <c r="F266" s="2">
        <v>4</v>
      </c>
      <c r="G266" s="19" t="s">
        <v>61</v>
      </c>
      <c r="H266" s="19" t="s">
        <v>61</v>
      </c>
      <c r="I266" s="19">
        <v>1</v>
      </c>
      <c r="J266" s="19" t="s">
        <v>61</v>
      </c>
      <c r="K266" s="19" t="s">
        <v>61</v>
      </c>
      <c r="L266" s="2">
        <v>2</v>
      </c>
      <c r="M266" s="2">
        <v>1</v>
      </c>
      <c r="N266" s="2">
        <v>1</v>
      </c>
      <c r="O266" s="19" t="s">
        <v>61</v>
      </c>
      <c r="P266" s="19" t="s">
        <v>61</v>
      </c>
      <c r="Q266" s="19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2" t="s">
        <v>61</v>
      </c>
      <c r="AA266" s="22" t="s">
        <v>61</v>
      </c>
      <c r="AB266" s="22" t="s">
        <v>61</v>
      </c>
      <c r="AC266" s="22" t="s">
        <v>61</v>
      </c>
      <c r="AD266" s="22" t="s">
        <v>61</v>
      </c>
      <c r="AE266" s="22" t="s">
        <v>61</v>
      </c>
      <c r="AF266" s="22" t="s">
        <v>61</v>
      </c>
      <c r="AG266">
        <v>8.6</v>
      </c>
      <c r="AH266">
        <v>3</v>
      </c>
      <c r="AI266">
        <v>2</v>
      </c>
      <c r="AJ266">
        <v>2</v>
      </c>
      <c r="AK266" s="22" t="s">
        <v>61</v>
      </c>
      <c r="AL266" s="22" t="s">
        <v>61</v>
      </c>
      <c r="AM266" s="22">
        <v>1</v>
      </c>
      <c r="AN266" s="22" t="s">
        <v>61</v>
      </c>
      <c r="AO266" s="22" t="s">
        <v>61</v>
      </c>
      <c r="AP266" s="22" t="s">
        <v>61</v>
      </c>
      <c r="AQ266">
        <v>3</v>
      </c>
      <c r="AR266">
        <v>1</v>
      </c>
      <c r="AS266" s="22">
        <v>1</v>
      </c>
      <c r="AT266" s="22">
        <v>1</v>
      </c>
      <c r="AU266" s="22" t="s">
        <v>61</v>
      </c>
      <c r="AV266" s="22">
        <v>1</v>
      </c>
      <c r="AW266" s="22" t="s">
        <v>61</v>
      </c>
      <c r="AX266" s="22">
        <v>1</v>
      </c>
      <c r="AY266" s="22" t="s">
        <v>61</v>
      </c>
      <c r="AZ266" s="22" t="s">
        <v>61</v>
      </c>
      <c r="BA266">
        <v>4</v>
      </c>
      <c r="BB266">
        <v>1</v>
      </c>
      <c r="BC266">
        <v>7060</v>
      </c>
      <c r="BD266">
        <v>0</v>
      </c>
      <c r="BE266" t="s">
        <v>61</v>
      </c>
    </row>
    <row r="267" spans="1:57" x14ac:dyDescent="0.25">
      <c r="A267" s="1">
        <v>43495</v>
      </c>
      <c r="B267">
        <v>266</v>
      </c>
      <c r="C267" s="2" t="s">
        <v>4</v>
      </c>
      <c r="D267" s="2">
        <v>5383008260</v>
      </c>
      <c r="E267" s="2">
        <v>1</v>
      </c>
      <c r="F267" s="2">
        <v>4</v>
      </c>
      <c r="G267" s="19">
        <v>1</v>
      </c>
      <c r="H267" s="19" t="s">
        <v>61</v>
      </c>
      <c r="I267" s="19" t="s">
        <v>61</v>
      </c>
      <c r="J267" s="19" t="s">
        <v>61</v>
      </c>
      <c r="K267" s="19" t="s">
        <v>61</v>
      </c>
      <c r="L267" s="2">
        <v>4</v>
      </c>
      <c r="M267" s="2">
        <v>1</v>
      </c>
      <c r="N267" s="2">
        <v>1</v>
      </c>
      <c r="O267" s="19">
        <v>1</v>
      </c>
      <c r="P267" s="19" t="s">
        <v>61</v>
      </c>
      <c r="Q267" s="19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2" t="s">
        <v>61</v>
      </c>
      <c r="AA267" s="22" t="s">
        <v>61</v>
      </c>
      <c r="AB267" s="22" t="s">
        <v>61</v>
      </c>
      <c r="AC267" s="22" t="s">
        <v>61</v>
      </c>
      <c r="AD267" s="22" t="s">
        <v>61</v>
      </c>
      <c r="AE267" s="22" t="s">
        <v>61</v>
      </c>
      <c r="AF267" s="22" t="s">
        <v>61</v>
      </c>
      <c r="AG267">
        <v>8</v>
      </c>
      <c r="AH267">
        <v>3</v>
      </c>
      <c r="AI267">
        <v>2</v>
      </c>
      <c r="AJ267">
        <v>3</v>
      </c>
      <c r="AK267" s="22" t="s">
        <v>61</v>
      </c>
      <c r="AL267" s="22">
        <v>1</v>
      </c>
      <c r="AM267" s="22">
        <v>1</v>
      </c>
      <c r="AN267" s="22">
        <v>1</v>
      </c>
      <c r="AO267" s="22">
        <v>1</v>
      </c>
      <c r="AP267" s="22" t="s">
        <v>61</v>
      </c>
      <c r="AQ267">
        <v>3</v>
      </c>
      <c r="AR267">
        <v>2</v>
      </c>
      <c r="AS267" s="22">
        <v>1</v>
      </c>
      <c r="AT267" s="22">
        <v>1</v>
      </c>
      <c r="AU267" s="22">
        <v>1</v>
      </c>
      <c r="AV267" s="22">
        <v>1</v>
      </c>
      <c r="AW267" s="22" t="s">
        <v>61</v>
      </c>
      <c r="AX267" s="22" t="s">
        <v>61</v>
      </c>
      <c r="AY267" s="22" t="s">
        <v>61</v>
      </c>
      <c r="AZ267" s="22" t="s">
        <v>61</v>
      </c>
      <c r="BA267">
        <v>4</v>
      </c>
      <c r="BB267">
        <v>1</v>
      </c>
      <c r="BC267">
        <v>6760</v>
      </c>
      <c r="BD267">
        <v>1</v>
      </c>
      <c r="BE267" t="s">
        <v>61</v>
      </c>
    </row>
    <row r="268" spans="1:57" x14ac:dyDescent="0.25">
      <c r="A268" s="1">
        <v>43495</v>
      </c>
      <c r="B268">
        <v>267</v>
      </c>
      <c r="C268" s="2" t="s">
        <v>4</v>
      </c>
      <c r="D268" s="2">
        <v>5383008260</v>
      </c>
      <c r="E268" s="2">
        <v>1</v>
      </c>
      <c r="F268" s="2">
        <v>4</v>
      </c>
      <c r="G268" s="19" t="s">
        <v>61</v>
      </c>
      <c r="H268" s="19" t="s">
        <v>61</v>
      </c>
      <c r="I268" s="19">
        <v>1</v>
      </c>
      <c r="J268" s="19">
        <v>1</v>
      </c>
      <c r="K268" s="19" t="s">
        <v>61</v>
      </c>
      <c r="L268" s="2">
        <v>6</v>
      </c>
      <c r="M268" s="2">
        <v>2</v>
      </c>
      <c r="N268" s="2">
        <v>3</v>
      </c>
      <c r="O268" s="19">
        <v>1</v>
      </c>
      <c r="P268" s="19" t="s">
        <v>61</v>
      </c>
      <c r="Q268" s="19" t="s">
        <v>61</v>
      </c>
      <c r="R268" s="2">
        <v>1</v>
      </c>
      <c r="S268" s="2">
        <v>1</v>
      </c>
      <c r="T268" s="2">
        <v>3</v>
      </c>
      <c r="U268" s="2">
        <v>3</v>
      </c>
      <c r="V268" s="2" t="s">
        <v>61</v>
      </c>
      <c r="W268" s="2">
        <v>1</v>
      </c>
      <c r="X268" s="2">
        <v>1</v>
      </c>
      <c r="Y268" s="2">
        <v>1</v>
      </c>
      <c r="Z268" s="22" t="s">
        <v>61</v>
      </c>
      <c r="AA268" s="22" t="s">
        <v>61</v>
      </c>
      <c r="AB268" s="22" t="s">
        <v>61</v>
      </c>
      <c r="AC268" s="22" t="s">
        <v>61</v>
      </c>
      <c r="AD268" s="22" t="s">
        <v>61</v>
      </c>
      <c r="AE268" s="22" t="s">
        <v>61</v>
      </c>
      <c r="AF268" s="22" t="s">
        <v>61</v>
      </c>
      <c r="AG268">
        <v>22</v>
      </c>
      <c r="AH268">
        <v>3</v>
      </c>
      <c r="AI268">
        <v>2</v>
      </c>
      <c r="AJ268">
        <v>1</v>
      </c>
      <c r="AK268" s="22" t="s">
        <v>61</v>
      </c>
      <c r="AL268" s="22">
        <v>1</v>
      </c>
      <c r="AM268" s="22">
        <v>1</v>
      </c>
      <c r="AN268" s="22" t="s">
        <v>61</v>
      </c>
      <c r="AO268" s="22">
        <v>1</v>
      </c>
      <c r="AP268" s="22" t="s">
        <v>61</v>
      </c>
      <c r="AQ268">
        <v>2</v>
      </c>
      <c r="AR268">
        <v>2</v>
      </c>
      <c r="AS268" s="22">
        <v>1</v>
      </c>
      <c r="AT268" s="22">
        <v>1</v>
      </c>
      <c r="AU268" s="22" t="s">
        <v>61</v>
      </c>
      <c r="AV268" s="22" t="s">
        <v>61</v>
      </c>
      <c r="AW268" s="22" t="s">
        <v>61</v>
      </c>
      <c r="AX268" s="22">
        <v>1</v>
      </c>
      <c r="AY268" s="22" t="s">
        <v>61</v>
      </c>
      <c r="AZ268" s="22" t="s">
        <v>61</v>
      </c>
      <c r="BA268">
        <v>4</v>
      </c>
      <c r="BB268" t="s">
        <v>61</v>
      </c>
      <c r="BC268" t="s">
        <v>61</v>
      </c>
      <c r="BD268">
        <v>0</v>
      </c>
      <c r="BE268" t="s">
        <v>61</v>
      </c>
    </row>
    <row r="269" spans="1:57" x14ac:dyDescent="0.25">
      <c r="A269" s="1">
        <v>43489</v>
      </c>
      <c r="B269">
        <v>268</v>
      </c>
      <c r="C269" s="2" t="s">
        <v>63</v>
      </c>
      <c r="D269" s="2">
        <v>3194132422</v>
      </c>
      <c r="E269" s="2">
        <v>1</v>
      </c>
      <c r="F269" s="2">
        <v>1</v>
      </c>
      <c r="G269" s="19" t="s">
        <v>61</v>
      </c>
      <c r="H269" s="19" t="s">
        <v>61</v>
      </c>
      <c r="I269" s="19">
        <v>1</v>
      </c>
      <c r="J269" s="19" t="s">
        <v>61</v>
      </c>
      <c r="K269" s="19" t="s">
        <v>61</v>
      </c>
      <c r="L269" s="2">
        <v>1</v>
      </c>
      <c r="M269" s="2">
        <v>1</v>
      </c>
      <c r="N269" s="2">
        <v>2</v>
      </c>
      <c r="O269" s="19" t="s">
        <v>61</v>
      </c>
      <c r="P269" s="19" t="s">
        <v>61</v>
      </c>
      <c r="Q269" s="19">
        <v>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>
        <v>1</v>
      </c>
      <c r="W269" s="2">
        <v>1</v>
      </c>
      <c r="X269" s="2">
        <v>1</v>
      </c>
      <c r="Y269" s="2">
        <v>1</v>
      </c>
      <c r="Z269" s="22" t="s">
        <v>61</v>
      </c>
      <c r="AA269" s="22" t="s">
        <v>61</v>
      </c>
      <c r="AB269" s="22" t="s">
        <v>61</v>
      </c>
      <c r="AC269" s="22" t="s">
        <v>61</v>
      </c>
      <c r="AD269" s="22" t="s">
        <v>61</v>
      </c>
      <c r="AE269" s="22" t="s">
        <v>61</v>
      </c>
      <c r="AF269" s="22" t="s">
        <v>61</v>
      </c>
      <c r="AG269">
        <v>12</v>
      </c>
      <c r="AH269">
        <v>3</v>
      </c>
      <c r="AI269">
        <v>2</v>
      </c>
      <c r="AJ269">
        <v>3</v>
      </c>
      <c r="AK269" s="22">
        <v>1</v>
      </c>
      <c r="AL269" s="22">
        <v>1</v>
      </c>
      <c r="AM269" s="22" t="s">
        <v>61</v>
      </c>
      <c r="AN269" s="22" t="s">
        <v>61</v>
      </c>
      <c r="AO269" s="22" t="s">
        <v>61</v>
      </c>
      <c r="AP269" s="22" t="s">
        <v>61</v>
      </c>
      <c r="AQ269" s="28" t="s">
        <v>61</v>
      </c>
      <c r="AR269" s="28" t="s">
        <v>61</v>
      </c>
      <c r="AS269" s="22" t="s">
        <v>61</v>
      </c>
      <c r="AT269" s="22" t="s">
        <v>61</v>
      </c>
      <c r="AU269" s="22" t="s">
        <v>61</v>
      </c>
      <c r="AV269" s="22" t="s">
        <v>61</v>
      </c>
      <c r="AW269" s="22" t="s">
        <v>61</v>
      </c>
      <c r="AX269" s="22" t="s">
        <v>61</v>
      </c>
      <c r="AY269" s="22" t="s">
        <v>61</v>
      </c>
      <c r="AZ269" s="22" t="s">
        <v>61</v>
      </c>
      <c r="BA269" s="28" t="s">
        <v>61</v>
      </c>
      <c r="BB269" s="28" t="s">
        <v>61</v>
      </c>
      <c r="BC269" s="28" t="s">
        <v>61</v>
      </c>
      <c r="BD269">
        <v>0</v>
      </c>
      <c r="BE269" t="s">
        <v>61</v>
      </c>
    </row>
    <row r="270" spans="1:57" x14ac:dyDescent="0.25">
      <c r="A270" s="1">
        <v>43489</v>
      </c>
      <c r="B270">
        <v>269</v>
      </c>
      <c r="C270" s="2" t="s">
        <v>4</v>
      </c>
      <c r="D270" s="2">
        <v>3194132422</v>
      </c>
      <c r="E270" s="2">
        <v>3</v>
      </c>
      <c r="F270" s="2">
        <v>2</v>
      </c>
      <c r="G270" s="19" t="s">
        <v>61</v>
      </c>
      <c r="H270" s="19" t="s">
        <v>61</v>
      </c>
      <c r="I270" s="19" t="s">
        <v>61</v>
      </c>
      <c r="J270" s="19">
        <v>1</v>
      </c>
      <c r="K270" s="19" t="s">
        <v>61</v>
      </c>
      <c r="L270" s="2">
        <v>3</v>
      </c>
      <c r="M270" s="2">
        <v>1</v>
      </c>
      <c r="N270" s="2">
        <v>1</v>
      </c>
      <c r="O270" s="19">
        <v>1</v>
      </c>
      <c r="P270" s="19" t="s">
        <v>61</v>
      </c>
      <c r="Q270" s="19">
        <v>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2" t="s">
        <v>61</v>
      </c>
      <c r="AA270" s="22" t="s">
        <v>61</v>
      </c>
      <c r="AB270" s="22" t="s">
        <v>61</v>
      </c>
      <c r="AC270" s="22" t="s">
        <v>61</v>
      </c>
      <c r="AD270" s="22" t="s">
        <v>61</v>
      </c>
      <c r="AE270" s="22" t="s">
        <v>61</v>
      </c>
      <c r="AF270" s="22" t="s">
        <v>61</v>
      </c>
      <c r="AG270" s="28" t="s">
        <v>61</v>
      </c>
      <c r="AH270" s="28" t="s">
        <v>61</v>
      </c>
      <c r="AI270" s="28" t="s">
        <v>61</v>
      </c>
      <c r="AJ270" s="28" t="s">
        <v>61</v>
      </c>
      <c r="AK270" s="22" t="s">
        <v>61</v>
      </c>
      <c r="AL270" s="22" t="s">
        <v>61</v>
      </c>
      <c r="AM270" s="22" t="s">
        <v>61</v>
      </c>
      <c r="AN270" s="22" t="s">
        <v>61</v>
      </c>
      <c r="AO270" s="22" t="s">
        <v>61</v>
      </c>
      <c r="AP270" s="22" t="s">
        <v>61</v>
      </c>
      <c r="AQ270" s="28" t="s">
        <v>61</v>
      </c>
      <c r="AR270" s="28" t="s">
        <v>61</v>
      </c>
      <c r="AS270" s="22" t="s">
        <v>61</v>
      </c>
      <c r="AT270" s="22" t="s">
        <v>61</v>
      </c>
      <c r="AU270" s="22" t="s">
        <v>61</v>
      </c>
      <c r="AV270" s="22" t="s">
        <v>61</v>
      </c>
      <c r="AW270" s="22" t="s">
        <v>61</v>
      </c>
      <c r="AX270" s="22" t="s">
        <v>61</v>
      </c>
      <c r="AY270" s="22" t="s">
        <v>61</v>
      </c>
      <c r="AZ270" s="22" t="s">
        <v>61</v>
      </c>
      <c r="BA270" s="28" t="s">
        <v>61</v>
      </c>
      <c r="BB270" s="28" t="s">
        <v>61</v>
      </c>
      <c r="BC270" s="28" t="s">
        <v>61</v>
      </c>
      <c r="BD270" s="28" t="s">
        <v>61</v>
      </c>
      <c r="BE270" s="28" t="s">
        <v>61</v>
      </c>
    </row>
    <row r="271" spans="1:57" x14ac:dyDescent="0.25">
      <c r="A271" s="1">
        <v>43489</v>
      </c>
      <c r="B271">
        <v>270</v>
      </c>
      <c r="C271" s="2" t="s">
        <v>63</v>
      </c>
      <c r="D271" s="2">
        <v>3194132422</v>
      </c>
      <c r="E271" s="2">
        <v>2</v>
      </c>
      <c r="F271" s="2">
        <v>1</v>
      </c>
      <c r="G271" s="19" t="s">
        <v>61</v>
      </c>
      <c r="H271" s="19">
        <v>1</v>
      </c>
      <c r="I271" s="19" t="s">
        <v>61</v>
      </c>
      <c r="J271" s="19" t="s">
        <v>61</v>
      </c>
      <c r="K271" s="19" t="s">
        <v>61</v>
      </c>
      <c r="L271" s="2">
        <v>4</v>
      </c>
      <c r="M271" s="2">
        <v>2</v>
      </c>
      <c r="N271" s="2">
        <v>1</v>
      </c>
      <c r="O271" s="19">
        <v>1</v>
      </c>
      <c r="P271" s="19">
        <v>1</v>
      </c>
      <c r="Q271" s="19" t="s">
        <v>61</v>
      </c>
      <c r="R271" s="2">
        <v>1</v>
      </c>
      <c r="S271" s="2">
        <v>1</v>
      </c>
      <c r="T271" s="2">
        <v>1</v>
      </c>
      <c r="U271" s="2" t="s">
        <v>61</v>
      </c>
      <c r="V271" s="2">
        <v>1</v>
      </c>
      <c r="W271" s="2">
        <v>1</v>
      </c>
      <c r="X271" s="2">
        <v>1</v>
      </c>
      <c r="Y271" s="2">
        <v>1</v>
      </c>
      <c r="Z271" s="22" t="s">
        <v>61</v>
      </c>
      <c r="AA271" s="22" t="s">
        <v>61</v>
      </c>
      <c r="AB271" s="22" t="s">
        <v>61</v>
      </c>
      <c r="AC271" s="22" t="s">
        <v>61</v>
      </c>
      <c r="AD271" s="22" t="s">
        <v>61</v>
      </c>
      <c r="AE271" s="22" t="s">
        <v>61</v>
      </c>
      <c r="AF271" s="22" t="s">
        <v>61</v>
      </c>
      <c r="AG271">
        <v>40</v>
      </c>
      <c r="AH271">
        <v>3</v>
      </c>
      <c r="AI271">
        <v>2</v>
      </c>
      <c r="AJ271">
        <v>3</v>
      </c>
      <c r="AK271" s="22">
        <v>1</v>
      </c>
      <c r="AL271" s="22">
        <v>1</v>
      </c>
      <c r="AM271" s="22" t="s">
        <v>61</v>
      </c>
      <c r="AN271" s="22" t="s">
        <v>61</v>
      </c>
      <c r="AO271" s="22" t="s">
        <v>61</v>
      </c>
      <c r="AP271" s="22" t="s">
        <v>61</v>
      </c>
      <c r="AQ271">
        <v>2</v>
      </c>
      <c r="AR271">
        <v>4</v>
      </c>
      <c r="AS271" s="22">
        <v>1</v>
      </c>
      <c r="AT271" s="22">
        <v>1</v>
      </c>
      <c r="AU271" s="22">
        <v>1</v>
      </c>
      <c r="AV271" s="22">
        <v>1</v>
      </c>
      <c r="AW271" s="22" t="s">
        <v>61</v>
      </c>
      <c r="AX271" s="22">
        <v>1</v>
      </c>
      <c r="AY271" s="22" t="s">
        <v>61</v>
      </c>
      <c r="AZ271" s="22" t="s">
        <v>61</v>
      </c>
      <c r="BA271">
        <v>4</v>
      </c>
      <c r="BB271">
        <v>1</v>
      </c>
      <c r="BC271" t="s">
        <v>61</v>
      </c>
      <c r="BD271">
        <v>0</v>
      </c>
      <c r="BE271" t="s">
        <v>61</v>
      </c>
    </row>
    <row r="272" spans="1:57" x14ac:dyDescent="0.25">
      <c r="A272" s="1">
        <v>43489</v>
      </c>
      <c r="B272">
        <v>271</v>
      </c>
      <c r="C272" s="2" t="s">
        <v>63</v>
      </c>
      <c r="D272" s="2">
        <v>3194132422</v>
      </c>
      <c r="E272" s="2">
        <v>1</v>
      </c>
      <c r="F272" s="2">
        <v>1</v>
      </c>
      <c r="G272" s="19" t="s">
        <v>61</v>
      </c>
      <c r="H272" s="19" t="s">
        <v>61</v>
      </c>
      <c r="I272" s="19">
        <v>1</v>
      </c>
      <c r="J272" s="19" t="s">
        <v>61</v>
      </c>
      <c r="K272" s="19" t="s">
        <v>61</v>
      </c>
      <c r="L272" s="2">
        <v>2</v>
      </c>
      <c r="M272" s="2">
        <v>2</v>
      </c>
      <c r="N272" s="2">
        <v>2</v>
      </c>
      <c r="O272" s="19">
        <v>1</v>
      </c>
      <c r="P272" s="19" t="s">
        <v>61</v>
      </c>
      <c r="Q272" s="19" t="s">
        <v>61</v>
      </c>
      <c r="R272" s="2">
        <v>1</v>
      </c>
      <c r="S272" s="2">
        <v>1</v>
      </c>
      <c r="T272" s="2">
        <v>1</v>
      </c>
      <c r="U272" s="2" t="s">
        <v>61</v>
      </c>
      <c r="V272" s="2">
        <v>1</v>
      </c>
      <c r="W272" s="2">
        <v>1</v>
      </c>
      <c r="X272" s="2">
        <v>1</v>
      </c>
      <c r="Y272" s="2">
        <v>1</v>
      </c>
      <c r="Z272" s="19">
        <v>1</v>
      </c>
      <c r="AA272" s="22" t="s">
        <v>61</v>
      </c>
      <c r="AB272" s="19">
        <v>1</v>
      </c>
      <c r="AC272" s="22" t="s">
        <v>61</v>
      </c>
      <c r="AD272" s="19">
        <v>1</v>
      </c>
      <c r="AE272" s="22" t="s">
        <v>61</v>
      </c>
      <c r="AF272" s="22" t="s">
        <v>61</v>
      </c>
      <c r="AG272">
        <v>6</v>
      </c>
      <c r="AH272">
        <v>2</v>
      </c>
      <c r="AI272">
        <v>1</v>
      </c>
      <c r="AJ272">
        <v>1</v>
      </c>
      <c r="AK272" s="22" t="s">
        <v>61</v>
      </c>
      <c r="AL272" s="22">
        <v>1</v>
      </c>
      <c r="AM272" s="22">
        <v>1</v>
      </c>
      <c r="AN272" s="22" t="s">
        <v>61</v>
      </c>
      <c r="AO272" s="22" t="s">
        <v>61</v>
      </c>
      <c r="AP272" s="22">
        <v>1</v>
      </c>
      <c r="AQ272">
        <v>3</v>
      </c>
      <c r="AR272">
        <v>3</v>
      </c>
      <c r="AS272" s="22">
        <v>1</v>
      </c>
      <c r="AT272" s="22">
        <v>1</v>
      </c>
      <c r="AU272" s="22">
        <v>1</v>
      </c>
      <c r="AV272" s="22">
        <v>1</v>
      </c>
      <c r="AW272" s="22" t="s">
        <v>61</v>
      </c>
      <c r="AX272" s="22" t="s">
        <v>61</v>
      </c>
      <c r="AY272" s="22" t="s">
        <v>61</v>
      </c>
      <c r="AZ272" s="22" t="s">
        <v>61</v>
      </c>
      <c r="BA272">
        <v>4</v>
      </c>
      <c r="BB272">
        <v>1</v>
      </c>
      <c r="BC272" t="s">
        <v>61</v>
      </c>
      <c r="BD272">
        <v>0</v>
      </c>
      <c r="BE272" t="s">
        <v>61</v>
      </c>
    </row>
    <row r="273" spans="1:57" x14ac:dyDescent="0.25">
      <c r="A273" s="1">
        <v>43489</v>
      </c>
      <c r="B273">
        <v>272</v>
      </c>
      <c r="C273" s="2" t="s">
        <v>4</v>
      </c>
      <c r="D273" s="2">
        <v>3194132422</v>
      </c>
      <c r="E273" s="2">
        <v>1</v>
      </c>
      <c r="F273" s="2">
        <v>4</v>
      </c>
      <c r="G273" s="19" t="s">
        <v>61</v>
      </c>
      <c r="H273" s="19">
        <v>1</v>
      </c>
      <c r="I273" s="19" t="s">
        <v>61</v>
      </c>
      <c r="J273" s="19" t="s">
        <v>61</v>
      </c>
      <c r="K273" s="19" t="s">
        <v>61</v>
      </c>
      <c r="L273" s="2">
        <v>4</v>
      </c>
      <c r="M273" s="2">
        <v>2</v>
      </c>
      <c r="N273" s="2">
        <v>3</v>
      </c>
      <c r="O273" s="19">
        <v>1</v>
      </c>
      <c r="P273" s="19" t="s">
        <v>61</v>
      </c>
      <c r="Q273" s="19" t="s">
        <v>61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2" t="s">
        <v>61</v>
      </c>
      <c r="AA273" s="22" t="s">
        <v>61</v>
      </c>
      <c r="AB273" s="22" t="s">
        <v>61</v>
      </c>
      <c r="AC273" s="22" t="s">
        <v>61</v>
      </c>
      <c r="AD273" s="22" t="s">
        <v>61</v>
      </c>
      <c r="AE273" s="22" t="s">
        <v>61</v>
      </c>
      <c r="AF273" s="22" t="s">
        <v>61</v>
      </c>
      <c r="AG273">
        <v>18</v>
      </c>
      <c r="AH273">
        <v>2</v>
      </c>
      <c r="AI273">
        <v>1</v>
      </c>
      <c r="AJ273">
        <v>1</v>
      </c>
      <c r="AK273" s="22" t="s">
        <v>61</v>
      </c>
      <c r="AL273" s="22" t="s">
        <v>61</v>
      </c>
      <c r="AM273" s="22">
        <v>1</v>
      </c>
      <c r="AN273" s="22" t="s">
        <v>61</v>
      </c>
      <c r="AO273" s="22" t="s">
        <v>61</v>
      </c>
      <c r="AP273" s="22">
        <v>1</v>
      </c>
      <c r="AQ273">
        <v>3</v>
      </c>
      <c r="AR273">
        <v>2</v>
      </c>
      <c r="AS273" s="22">
        <v>1</v>
      </c>
      <c r="AT273" s="22">
        <v>1</v>
      </c>
      <c r="AU273" s="22" t="s">
        <v>61</v>
      </c>
      <c r="AV273" s="22" t="s">
        <v>61</v>
      </c>
      <c r="AW273" s="22" t="s">
        <v>61</v>
      </c>
      <c r="AX273" s="22" t="s">
        <v>61</v>
      </c>
      <c r="AY273" s="22" t="s">
        <v>61</v>
      </c>
      <c r="AZ273" s="22" t="s">
        <v>61</v>
      </c>
      <c r="BA273">
        <v>2</v>
      </c>
      <c r="BB273">
        <v>1</v>
      </c>
      <c r="BC273">
        <v>4280</v>
      </c>
      <c r="BD273">
        <v>1</v>
      </c>
      <c r="BE273" t="s">
        <v>61</v>
      </c>
    </row>
    <row r="274" spans="1:57" x14ac:dyDescent="0.25">
      <c r="A274" s="1">
        <v>43489</v>
      </c>
      <c r="B274">
        <v>273</v>
      </c>
      <c r="C274" s="2" t="s">
        <v>4</v>
      </c>
      <c r="D274" s="2">
        <v>3194132422</v>
      </c>
      <c r="E274" s="2">
        <v>2</v>
      </c>
      <c r="F274" s="2">
        <v>1</v>
      </c>
      <c r="G274" s="19" t="s">
        <v>61</v>
      </c>
      <c r="H274" s="19">
        <v>1</v>
      </c>
      <c r="I274" s="19" t="s">
        <v>61</v>
      </c>
      <c r="J274" s="19" t="s">
        <v>61</v>
      </c>
      <c r="K274" s="19">
        <v>1</v>
      </c>
      <c r="L274" s="2">
        <v>3</v>
      </c>
      <c r="M274" s="2">
        <v>3</v>
      </c>
      <c r="N274" s="2">
        <v>1</v>
      </c>
      <c r="O274" s="19">
        <v>1</v>
      </c>
      <c r="P274" s="19">
        <v>1</v>
      </c>
      <c r="Q274" s="19" t="s">
        <v>61</v>
      </c>
      <c r="R274" s="2">
        <v>1</v>
      </c>
      <c r="S274" s="2">
        <v>3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2</v>
      </c>
      <c r="Z274" s="22" t="s">
        <v>61</v>
      </c>
      <c r="AA274" s="22" t="s">
        <v>61</v>
      </c>
      <c r="AB274" s="22" t="s">
        <v>61</v>
      </c>
      <c r="AC274" s="22" t="s">
        <v>61</v>
      </c>
      <c r="AD274" s="22" t="s">
        <v>61</v>
      </c>
      <c r="AE274" s="22" t="s">
        <v>61</v>
      </c>
      <c r="AF274" s="22" t="s">
        <v>61</v>
      </c>
      <c r="AG274">
        <v>31</v>
      </c>
      <c r="AH274">
        <v>3</v>
      </c>
      <c r="AI274">
        <v>2</v>
      </c>
      <c r="AJ274">
        <v>2</v>
      </c>
      <c r="AK274" s="22" t="s">
        <v>61</v>
      </c>
      <c r="AL274" s="22">
        <v>1</v>
      </c>
      <c r="AM274" s="22" t="s">
        <v>61</v>
      </c>
      <c r="AN274" s="22" t="s">
        <v>61</v>
      </c>
      <c r="AO274" s="22" t="s">
        <v>61</v>
      </c>
      <c r="AP274" s="22" t="s">
        <v>61</v>
      </c>
      <c r="AQ274">
        <v>3</v>
      </c>
      <c r="AR274">
        <v>4</v>
      </c>
      <c r="AS274" s="22">
        <v>1</v>
      </c>
      <c r="AT274" s="22">
        <v>1</v>
      </c>
      <c r="AU274" s="22">
        <v>1</v>
      </c>
      <c r="AV274" s="22">
        <v>1</v>
      </c>
      <c r="AW274" s="22">
        <v>1</v>
      </c>
      <c r="AX274" s="22" t="s">
        <v>61</v>
      </c>
      <c r="AY274" s="22" t="s">
        <v>61</v>
      </c>
      <c r="AZ274" s="22" t="s">
        <v>61</v>
      </c>
      <c r="BA274">
        <v>4</v>
      </c>
      <c r="BB274">
        <v>1</v>
      </c>
      <c r="BC274">
        <v>4850</v>
      </c>
      <c r="BD274">
        <v>0</v>
      </c>
      <c r="BE274" t="s">
        <v>61</v>
      </c>
    </row>
    <row r="275" spans="1:57" x14ac:dyDescent="0.25">
      <c r="A275" s="1">
        <v>43489</v>
      </c>
      <c r="B275">
        <v>274</v>
      </c>
      <c r="C275" s="2" t="s">
        <v>4</v>
      </c>
      <c r="D275" s="2">
        <v>3194132422</v>
      </c>
      <c r="E275" s="2">
        <v>1</v>
      </c>
      <c r="F275" s="2">
        <v>1</v>
      </c>
      <c r="G275" s="19" t="s">
        <v>61</v>
      </c>
      <c r="H275" s="19" t="s">
        <v>61</v>
      </c>
      <c r="I275" s="19" t="s">
        <v>61</v>
      </c>
      <c r="J275" s="19">
        <v>1</v>
      </c>
      <c r="K275" s="19" t="s">
        <v>61</v>
      </c>
      <c r="L275" s="2">
        <v>1</v>
      </c>
      <c r="M275" s="2">
        <v>2</v>
      </c>
      <c r="N275" s="2">
        <v>2</v>
      </c>
      <c r="O275" s="19">
        <v>1</v>
      </c>
      <c r="P275" s="19" t="s">
        <v>61</v>
      </c>
      <c r="Q275" s="19" t="s">
        <v>61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2" t="s">
        <v>61</v>
      </c>
      <c r="AA275" s="22" t="s">
        <v>61</v>
      </c>
      <c r="AB275" s="22" t="s">
        <v>61</v>
      </c>
      <c r="AC275" s="22" t="s">
        <v>61</v>
      </c>
      <c r="AD275" s="22" t="s">
        <v>61</v>
      </c>
      <c r="AE275" s="22" t="s">
        <v>61</v>
      </c>
      <c r="AF275" s="22" t="s">
        <v>61</v>
      </c>
      <c r="AG275">
        <v>36</v>
      </c>
      <c r="AH275">
        <v>3</v>
      </c>
      <c r="AI275">
        <v>2</v>
      </c>
      <c r="AJ275">
        <v>1</v>
      </c>
      <c r="AK275" s="22" t="s">
        <v>61</v>
      </c>
      <c r="AL275" s="22">
        <v>1</v>
      </c>
      <c r="AM275" s="22" t="s">
        <v>61</v>
      </c>
      <c r="AN275" s="22" t="s">
        <v>61</v>
      </c>
      <c r="AO275" s="22" t="s">
        <v>61</v>
      </c>
      <c r="AP275" s="22" t="s">
        <v>61</v>
      </c>
      <c r="AQ275">
        <v>5</v>
      </c>
      <c r="AR275">
        <v>4</v>
      </c>
      <c r="AS275" s="22">
        <v>1</v>
      </c>
      <c r="AT275" s="22">
        <v>1</v>
      </c>
      <c r="AU275" s="22">
        <v>1</v>
      </c>
      <c r="AV275" s="22">
        <v>1</v>
      </c>
      <c r="AW275" s="22" t="s">
        <v>61</v>
      </c>
      <c r="AX275" s="22">
        <v>1</v>
      </c>
      <c r="AY275" s="22" t="s">
        <v>61</v>
      </c>
      <c r="AZ275" s="22" t="s">
        <v>61</v>
      </c>
      <c r="BA275">
        <v>4</v>
      </c>
      <c r="BB275">
        <v>1</v>
      </c>
      <c r="BC275">
        <v>4987</v>
      </c>
      <c r="BD275">
        <v>0</v>
      </c>
      <c r="BE275" t="s">
        <v>61</v>
      </c>
    </row>
    <row r="276" spans="1:57" x14ac:dyDescent="0.25">
      <c r="A276" s="1">
        <v>43489</v>
      </c>
      <c r="B276">
        <v>275</v>
      </c>
      <c r="C276" s="2" t="s">
        <v>4</v>
      </c>
      <c r="D276" s="2">
        <v>3194132422</v>
      </c>
      <c r="E276" s="2">
        <v>1</v>
      </c>
      <c r="F276" s="2">
        <v>1</v>
      </c>
      <c r="G276" s="19" t="s">
        <v>61</v>
      </c>
      <c r="H276" s="19" t="s">
        <v>61</v>
      </c>
      <c r="I276" s="19" t="s">
        <v>61</v>
      </c>
      <c r="J276" s="19">
        <v>1</v>
      </c>
      <c r="K276" s="19" t="s">
        <v>61</v>
      </c>
      <c r="L276" s="2">
        <v>1</v>
      </c>
      <c r="M276" s="2">
        <v>1</v>
      </c>
      <c r="N276" s="2">
        <v>2</v>
      </c>
      <c r="O276" s="19">
        <v>1</v>
      </c>
      <c r="P276" s="19" t="s">
        <v>61</v>
      </c>
      <c r="Q276" s="19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2" t="s">
        <v>61</v>
      </c>
      <c r="AA276" s="22" t="s">
        <v>61</v>
      </c>
      <c r="AB276" s="22" t="s">
        <v>61</v>
      </c>
      <c r="AC276" s="22" t="s">
        <v>61</v>
      </c>
      <c r="AD276" s="22" t="s">
        <v>61</v>
      </c>
      <c r="AE276" s="22" t="s">
        <v>61</v>
      </c>
      <c r="AF276" s="22" t="s">
        <v>61</v>
      </c>
      <c r="AG276">
        <v>20</v>
      </c>
      <c r="AH276">
        <v>3</v>
      </c>
      <c r="AI276">
        <v>2</v>
      </c>
      <c r="AJ276">
        <v>4</v>
      </c>
      <c r="AK276" s="22" t="s">
        <v>61</v>
      </c>
      <c r="AL276" s="22" t="s">
        <v>61</v>
      </c>
      <c r="AM276" s="22" t="s">
        <v>61</v>
      </c>
      <c r="AN276" s="22" t="s">
        <v>61</v>
      </c>
      <c r="AO276" s="22" t="s">
        <v>61</v>
      </c>
      <c r="AP276" s="22" t="s">
        <v>61</v>
      </c>
      <c r="AQ276">
        <v>3</v>
      </c>
      <c r="AR276">
        <v>4</v>
      </c>
      <c r="AS276" s="22">
        <v>1</v>
      </c>
      <c r="AT276" s="22">
        <v>1</v>
      </c>
      <c r="AU276" s="22">
        <v>1</v>
      </c>
      <c r="AV276" s="22">
        <v>1</v>
      </c>
      <c r="AW276" s="22">
        <v>1</v>
      </c>
      <c r="AX276" s="22" t="s">
        <v>61</v>
      </c>
      <c r="AY276" s="22" t="s">
        <v>61</v>
      </c>
      <c r="AZ276" s="22" t="s">
        <v>61</v>
      </c>
      <c r="BA276">
        <v>4</v>
      </c>
      <c r="BB276">
        <v>1</v>
      </c>
      <c r="BC276">
        <v>4960</v>
      </c>
      <c r="BD276">
        <v>1</v>
      </c>
      <c r="BE276" t="s">
        <v>61</v>
      </c>
    </row>
    <row r="277" spans="1:57" x14ac:dyDescent="0.25">
      <c r="A277" s="1">
        <v>43489</v>
      </c>
      <c r="B277">
        <v>276</v>
      </c>
      <c r="C277" s="2" t="s">
        <v>4</v>
      </c>
      <c r="D277" s="2">
        <v>3194132422</v>
      </c>
      <c r="E277" s="2">
        <v>1</v>
      </c>
      <c r="F277" s="2">
        <v>1</v>
      </c>
      <c r="G277" s="19" t="s">
        <v>61</v>
      </c>
      <c r="H277" s="19" t="s">
        <v>61</v>
      </c>
      <c r="I277" s="19">
        <v>1</v>
      </c>
      <c r="J277" s="19" t="s">
        <v>61</v>
      </c>
      <c r="K277" s="19" t="s">
        <v>61</v>
      </c>
      <c r="L277" s="2">
        <v>2</v>
      </c>
      <c r="M277" s="2">
        <v>2</v>
      </c>
      <c r="N277" s="2">
        <v>1</v>
      </c>
      <c r="O277" s="19">
        <v>1</v>
      </c>
      <c r="P277" s="19" t="s">
        <v>61</v>
      </c>
      <c r="Q277" s="19" t="s">
        <v>61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2" t="s">
        <v>61</v>
      </c>
      <c r="AA277" s="22" t="s">
        <v>61</v>
      </c>
      <c r="AB277" s="22" t="s">
        <v>61</v>
      </c>
      <c r="AC277" s="22" t="s">
        <v>61</v>
      </c>
      <c r="AD277" s="22" t="s">
        <v>61</v>
      </c>
      <c r="AE277" s="22" t="s">
        <v>61</v>
      </c>
      <c r="AF277" s="22" t="s">
        <v>61</v>
      </c>
      <c r="AG277" s="28" t="s">
        <v>61</v>
      </c>
      <c r="AH277">
        <v>3</v>
      </c>
      <c r="AI277">
        <v>1</v>
      </c>
      <c r="AJ277">
        <v>1</v>
      </c>
      <c r="AK277" s="22" t="s">
        <v>61</v>
      </c>
      <c r="AL277" s="22" t="s">
        <v>61</v>
      </c>
      <c r="AM277" s="22" t="s">
        <v>61</v>
      </c>
      <c r="AN277" s="22" t="s">
        <v>61</v>
      </c>
      <c r="AO277" s="22" t="s">
        <v>61</v>
      </c>
      <c r="AP277" s="22">
        <v>1</v>
      </c>
      <c r="AQ277">
        <v>2</v>
      </c>
      <c r="AR277" t="s">
        <v>61</v>
      </c>
      <c r="AS277" s="22">
        <v>1</v>
      </c>
      <c r="AT277" s="22">
        <v>1</v>
      </c>
      <c r="AU277" s="22">
        <v>1</v>
      </c>
      <c r="AV277" s="22">
        <v>1</v>
      </c>
      <c r="AW277" s="22">
        <v>1</v>
      </c>
      <c r="AX277" s="22">
        <v>1</v>
      </c>
      <c r="AY277" s="22" t="s">
        <v>61</v>
      </c>
      <c r="AZ277" s="22" t="s">
        <v>61</v>
      </c>
      <c r="BA277">
        <v>4</v>
      </c>
      <c r="BB277">
        <v>1</v>
      </c>
      <c r="BC277" t="s">
        <v>61</v>
      </c>
      <c r="BD277">
        <v>0</v>
      </c>
      <c r="BE277" t="s">
        <v>61</v>
      </c>
    </row>
    <row r="278" spans="1:57" x14ac:dyDescent="0.25">
      <c r="A278" s="1">
        <v>43489</v>
      </c>
      <c r="B278">
        <v>277</v>
      </c>
      <c r="C278" s="2" t="s">
        <v>4</v>
      </c>
      <c r="D278" s="2">
        <v>3194132422</v>
      </c>
      <c r="E278" s="2">
        <v>1</v>
      </c>
      <c r="F278" s="2">
        <v>4</v>
      </c>
      <c r="G278" s="19" t="s">
        <v>61</v>
      </c>
      <c r="H278" s="19" t="s">
        <v>61</v>
      </c>
      <c r="I278" s="19">
        <v>1</v>
      </c>
      <c r="J278" s="19" t="s">
        <v>61</v>
      </c>
      <c r="K278" s="19" t="s">
        <v>61</v>
      </c>
      <c r="L278" s="2">
        <v>3</v>
      </c>
      <c r="M278" s="2">
        <v>2</v>
      </c>
      <c r="N278" s="2">
        <v>2</v>
      </c>
      <c r="O278" s="19">
        <v>1</v>
      </c>
      <c r="P278" s="19" t="s">
        <v>61</v>
      </c>
      <c r="Q278" s="19" t="s">
        <v>61</v>
      </c>
      <c r="R278" s="2">
        <v>1</v>
      </c>
      <c r="S278" s="2">
        <v>1</v>
      </c>
      <c r="T278" s="2">
        <v>1</v>
      </c>
      <c r="U278" s="2">
        <v>3</v>
      </c>
      <c r="V278" s="2">
        <v>1</v>
      </c>
      <c r="W278" s="2">
        <v>1</v>
      </c>
      <c r="X278" s="2">
        <v>1</v>
      </c>
      <c r="Y278" s="2">
        <v>1</v>
      </c>
      <c r="Z278" s="22" t="s">
        <v>61</v>
      </c>
      <c r="AA278" s="22" t="s">
        <v>61</v>
      </c>
      <c r="AB278" s="22" t="s">
        <v>61</v>
      </c>
      <c r="AC278" s="22" t="s">
        <v>61</v>
      </c>
      <c r="AD278" s="22" t="s">
        <v>61</v>
      </c>
      <c r="AE278" s="22" t="s">
        <v>61</v>
      </c>
      <c r="AF278" s="22" t="s">
        <v>61</v>
      </c>
      <c r="AG278">
        <v>17</v>
      </c>
      <c r="AH278">
        <v>3</v>
      </c>
      <c r="AI278">
        <v>2</v>
      </c>
      <c r="AJ278">
        <v>1</v>
      </c>
      <c r="AK278" s="22" t="s">
        <v>61</v>
      </c>
      <c r="AL278" s="22" t="s">
        <v>61</v>
      </c>
      <c r="AM278" s="22">
        <v>1</v>
      </c>
      <c r="AN278" s="22" t="s">
        <v>61</v>
      </c>
      <c r="AO278" s="22" t="s">
        <v>61</v>
      </c>
      <c r="AP278" s="22">
        <v>1</v>
      </c>
      <c r="AQ278">
        <v>4</v>
      </c>
      <c r="AR278">
        <v>3</v>
      </c>
      <c r="AS278" s="22">
        <v>1</v>
      </c>
      <c r="AT278" s="22">
        <v>1</v>
      </c>
      <c r="AU278" s="22">
        <v>1</v>
      </c>
      <c r="AV278" s="22">
        <v>1</v>
      </c>
      <c r="AW278" s="22" t="s">
        <v>61</v>
      </c>
      <c r="AX278" s="22" t="s">
        <v>61</v>
      </c>
      <c r="AY278" s="22" t="s">
        <v>61</v>
      </c>
      <c r="AZ278" s="22" t="s">
        <v>61</v>
      </c>
      <c r="BA278">
        <v>4</v>
      </c>
      <c r="BB278">
        <v>1</v>
      </c>
      <c r="BC278">
        <v>4140</v>
      </c>
      <c r="BD278">
        <v>1</v>
      </c>
      <c r="BE278" t="s">
        <v>61</v>
      </c>
    </row>
    <row r="279" spans="1:57" x14ac:dyDescent="0.25">
      <c r="A279" s="1">
        <v>43489</v>
      </c>
      <c r="B279">
        <v>278</v>
      </c>
      <c r="C279" s="2" t="s">
        <v>4</v>
      </c>
      <c r="D279" s="2">
        <v>3194132422</v>
      </c>
      <c r="E279" s="2">
        <v>1</v>
      </c>
      <c r="F279" s="2">
        <v>1</v>
      </c>
      <c r="G279" s="19" t="s">
        <v>61</v>
      </c>
      <c r="H279" s="19" t="s">
        <v>61</v>
      </c>
      <c r="I279" s="19" t="s">
        <v>61</v>
      </c>
      <c r="J279" s="19">
        <v>1</v>
      </c>
      <c r="K279" s="19" t="s">
        <v>61</v>
      </c>
      <c r="L279" s="2">
        <v>2</v>
      </c>
      <c r="M279" s="2">
        <v>2</v>
      </c>
      <c r="N279" s="2">
        <v>1</v>
      </c>
      <c r="O279" s="19" t="s">
        <v>61</v>
      </c>
      <c r="P279" s="19" t="s">
        <v>61</v>
      </c>
      <c r="Q279" s="19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2" t="s">
        <v>61</v>
      </c>
      <c r="AA279" s="22" t="s">
        <v>61</v>
      </c>
      <c r="AB279" s="22" t="s">
        <v>61</v>
      </c>
      <c r="AC279" s="22" t="s">
        <v>61</v>
      </c>
      <c r="AD279" s="22" t="s">
        <v>61</v>
      </c>
      <c r="AE279" s="22" t="s">
        <v>61</v>
      </c>
      <c r="AF279" s="22" t="s">
        <v>61</v>
      </c>
      <c r="AG279">
        <v>43</v>
      </c>
      <c r="AH279">
        <v>3</v>
      </c>
      <c r="AI279">
        <v>2</v>
      </c>
      <c r="AJ279">
        <v>4</v>
      </c>
      <c r="AK279" s="22" t="s">
        <v>61</v>
      </c>
      <c r="AL279" s="22" t="s">
        <v>61</v>
      </c>
      <c r="AM279" s="22" t="s">
        <v>61</v>
      </c>
      <c r="AN279" s="22" t="s">
        <v>61</v>
      </c>
      <c r="AO279" s="22" t="s">
        <v>61</v>
      </c>
      <c r="AP279" s="22" t="s">
        <v>61</v>
      </c>
      <c r="AQ279">
        <v>3</v>
      </c>
      <c r="AR279">
        <v>4</v>
      </c>
      <c r="AS279" s="22">
        <v>1</v>
      </c>
      <c r="AT279" s="22">
        <v>1</v>
      </c>
      <c r="AU279" s="22">
        <v>1</v>
      </c>
      <c r="AV279" s="22">
        <v>1</v>
      </c>
      <c r="AW279" s="22" t="s">
        <v>61</v>
      </c>
      <c r="AX279" s="22" t="s">
        <v>61</v>
      </c>
      <c r="AY279" s="22" t="s">
        <v>61</v>
      </c>
      <c r="AZ279" s="22" t="s">
        <v>61</v>
      </c>
      <c r="BA279">
        <v>4</v>
      </c>
      <c r="BB279">
        <v>1</v>
      </c>
      <c r="BC279" t="s">
        <v>61</v>
      </c>
      <c r="BD279">
        <v>0</v>
      </c>
      <c r="BE279" t="s">
        <v>61</v>
      </c>
    </row>
    <row r="280" spans="1:57" x14ac:dyDescent="0.25">
      <c r="A280" s="1">
        <v>43489</v>
      </c>
      <c r="B280">
        <v>279</v>
      </c>
      <c r="C280" s="2" t="s">
        <v>63</v>
      </c>
      <c r="D280" s="2">
        <v>3194132422</v>
      </c>
      <c r="E280" s="2">
        <v>1</v>
      </c>
      <c r="F280" s="2">
        <v>1</v>
      </c>
      <c r="G280" s="19" t="s">
        <v>61</v>
      </c>
      <c r="H280" s="19" t="s">
        <v>61</v>
      </c>
      <c r="I280" s="19" t="s">
        <v>61</v>
      </c>
      <c r="J280" s="19">
        <v>1</v>
      </c>
      <c r="K280" s="19" t="s">
        <v>61</v>
      </c>
      <c r="L280" s="2">
        <v>1</v>
      </c>
      <c r="M280" s="2">
        <v>2</v>
      </c>
      <c r="N280" s="2">
        <v>2</v>
      </c>
      <c r="O280" s="19">
        <v>1</v>
      </c>
      <c r="P280" s="19" t="s">
        <v>61</v>
      </c>
      <c r="Q280" s="19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>
        <v>1</v>
      </c>
      <c r="X280" s="2">
        <v>1</v>
      </c>
      <c r="Y280" s="2">
        <v>1</v>
      </c>
      <c r="Z280" s="22" t="s">
        <v>61</v>
      </c>
      <c r="AA280" s="22" t="s">
        <v>61</v>
      </c>
      <c r="AB280" s="22" t="s">
        <v>61</v>
      </c>
      <c r="AC280" s="22" t="s">
        <v>61</v>
      </c>
      <c r="AD280" s="22" t="s">
        <v>61</v>
      </c>
      <c r="AE280" s="22" t="s">
        <v>61</v>
      </c>
      <c r="AF280" s="22" t="s">
        <v>61</v>
      </c>
      <c r="AG280">
        <v>15</v>
      </c>
      <c r="AH280">
        <v>3</v>
      </c>
      <c r="AI280">
        <v>1</v>
      </c>
      <c r="AJ280">
        <v>1</v>
      </c>
      <c r="AK280" s="22">
        <v>1</v>
      </c>
      <c r="AL280" s="22">
        <v>1</v>
      </c>
      <c r="AM280" s="22">
        <v>1</v>
      </c>
      <c r="AN280" s="22" t="s">
        <v>61</v>
      </c>
      <c r="AO280" s="22" t="s">
        <v>61</v>
      </c>
      <c r="AP280" s="22">
        <v>1</v>
      </c>
      <c r="AQ280">
        <v>2</v>
      </c>
      <c r="AR280">
        <v>3</v>
      </c>
      <c r="AS280" s="22" t="s">
        <v>61</v>
      </c>
      <c r="AT280" s="22">
        <v>1</v>
      </c>
      <c r="AU280" s="22">
        <v>1</v>
      </c>
      <c r="AV280" s="22" t="s">
        <v>61</v>
      </c>
      <c r="AW280" s="22" t="s">
        <v>61</v>
      </c>
      <c r="AX280" s="22" t="s">
        <v>61</v>
      </c>
      <c r="AY280" s="22" t="s">
        <v>61</v>
      </c>
      <c r="AZ280" s="22">
        <v>1</v>
      </c>
      <c r="BA280">
        <v>4</v>
      </c>
      <c r="BB280" t="s">
        <v>61</v>
      </c>
      <c r="BC280" t="s">
        <v>61</v>
      </c>
      <c r="BD280">
        <v>0</v>
      </c>
      <c r="BE280" t="s">
        <v>61</v>
      </c>
    </row>
    <row r="281" spans="1:57" x14ac:dyDescent="0.25">
      <c r="A281" s="1">
        <v>43489</v>
      </c>
      <c r="B281">
        <v>280</v>
      </c>
      <c r="C281" s="2" t="s">
        <v>4</v>
      </c>
      <c r="D281" s="2">
        <v>3194132422</v>
      </c>
      <c r="E281" s="2">
        <v>1</v>
      </c>
      <c r="F281" s="2">
        <v>3</v>
      </c>
      <c r="G281" s="19">
        <v>1</v>
      </c>
      <c r="H281" s="19" t="s">
        <v>61</v>
      </c>
      <c r="I281" s="19" t="s">
        <v>61</v>
      </c>
      <c r="J281" s="19">
        <v>1</v>
      </c>
      <c r="K281" s="19" t="s">
        <v>61</v>
      </c>
      <c r="L281" s="2">
        <v>3</v>
      </c>
      <c r="M281" s="2">
        <v>2</v>
      </c>
      <c r="N281" s="2">
        <v>3</v>
      </c>
      <c r="O281" s="19">
        <v>1</v>
      </c>
      <c r="P281" s="19" t="s">
        <v>61</v>
      </c>
      <c r="Q281" s="19" t="s">
        <v>61</v>
      </c>
      <c r="R281" s="2">
        <v>2</v>
      </c>
      <c r="S281" s="2">
        <v>1</v>
      </c>
      <c r="T281" s="2">
        <v>1</v>
      </c>
      <c r="U281" s="2">
        <v>1</v>
      </c>
      <c r="V281" s="2" t="s">
        <v>61</v>
      </c>
      <c r="W281" s="2">
        <v>1</v>
      </c>
      <c r="X281" s="2">
        <v>1</v>
      </c>
      <c r="Y281" s="2">
        <v>1</v>
      </c>
      <c r="Z281" s="22" t="s">
        <v>61</v>
      </c>
      <c r="AA281" s="22" t="s">
        <v>61</v>
      </c>
      <c r="AB281" s="22" t="s">
        <v>61</v>
      </c>
      <c r="AC281" s="22" t="s">
        <v>61</v>
      </c>
      <c r="AD281" s="22" t="s">
        <v>61</v>
      </c>
      <c r="AE281" s="22" t="s">
        <v>61</v>
      </c>
      <c r="AF281" s="22" t="s">
        <v>61</v>
      </c>
      <c r="AG281">
        <v>8</v>
      </c>
      <c r="AH281">
        <v>3</v>
      </c>
      <c r="AI281">
        <v>1</v>
      </c>
      <c r="AJ281">
        <v>1</v>
      </c>
      <c r="AK281" s="22" t="s">
        <v>61</v>
      </c>
      <c r="AL281" s="22">
        <v>1</v>
      </c>
      <c r="AM281" s="22">
        <v>1</v>
      </c>
      <c r="AN281" s="22">
        <v>1</v>
      </c>
      <c r="AO281" s="22">
        <v>1</v>
      </c>
      <c r="AP281" s="22" t="s">
        <v>61</v>
      </c>
      <c r="AQ281">
        <v>2</v>
      </c>
      <c r="AR281">
        <v>2</v>
      </c>
      <c r="AS281" s="22" t="s">
        <v>61</v>
      </c>
      <c r="AT281" s="22">
        <v>1</v>
      </c>
      <c r="AU281" s="22" t="s">
        <v>61</v>
      </c>
      <c r="AV281" s="22" t="s">
        <v>61</v>
      </c>
      <c r="AW281" s="22" t="s">
        <v>61</v>
      </c>
      <c r="AX281" s="22" t="s">
        <v>61</v>
      </c>
      <c r="AY281" s="22" t="s">
        <v>61</v>
      </c>
      <c r="AZ281" s="22" t="s">
        <v>61</v>
      </c>
      <c r="BA281">
        <v>4</v>
      </c>
      <c r="BB281" t="s">
        <v>61</v>
      </c>
      <c r="BC281" t="s">
        <v>61</v>
      </c>
      <c r="BD281">
        <v>0</v>
      </c>
      <c r="BE281" t="s">
        <v>61</v>
      </c>
    </row>
    <row r="282" spans="1:57" x14ac:dyDescent="0.25">
      <c r="A282" s="1">
        <v>43489</v>
      </c>
      <c r="B282">
        <v>281</v>
      </c>
      <c r="C282" s="2" t="s">
        <v>4</v>
      </c>
      <c r="D282" s="2">
        <v>3194132422</v>
      </c>
      <c r="E282" s="2">
        <v>1</v>
      </c>
      <c r="F282" s="2">
        <v>4</v>
      </c>
      <c r="G282" s="19" t="s">
        <v>61</v>
      </c>
      <c r="H282" s="19" t="s">
        <v>61</v>
      </c>
      <c r="I282" s="19">
        <v>1</v>
      </c>
      <c r="J282" s="19" t="s">
        <v>61</v>
      </c>
      <c r="K282" s="19" t="s">
        <v>61</v>
      </c>
      <c r="L282" s="2">
        <v>6</v>
      </c>
      <c r="M282" s="2">
        <v>1</v>
      </c>
      <c r="N282" s="2">
        <v>3</v>
      </c>
      <c r="O282" s="19">
        <v>1</v>
      </c>
      <c r="P282" s="19" t="s">
        <v>61</v>
      </c>
      <c r="Q282" s="19" t="s">
        <v>61</v>
      </c>
      <c r="R282" s="2">
        <v>1</v>
      </c>
      <c r="S282" s="2">
        <v>1</v>
      </c>
      <c r="T282" s="2">
        <v>3</v>
      </c>
      <c r="U282" s="2">
        <v>3</v>
      </c>
      <c r="V282" s="2">
        <v>1</v>
      </c>
      <c r="W282" s="2">
        <v>1</v>
      </c>
      <c r="X282" s="2">
        <v>1</v>
      </c>
      <c r="Y282" s="2">
        <v>1</v>
      </c>
      <c r="Z282" s="22" t="s">
        <v>61</v>
      </c>
      <c r="AA282" s="22" t="s">
        <v>61</v>
      </c>
      <c r="AB282" s="22" t="s">
        <v>61</v>
      </c>
      <c r="AC282" s="22" t="s">
        <v>61</v>
      </c>
      <c r="AD282" s="22" t="s">
        <v>61</v>
      </c>
      <c r="AE282" s="22" t="s">
        <v>61</v>
      </c>
      <c r="AF282" s="22" t="s">
        <v>61</v>
      </c>
      <c r="AG282">
        <v>8</v>
      </c>
      <c r="AH282">
        <v>3</v>
      </c>
      <c r="AI282">
        <v>2</v>
      </c>
      <c r="AJ282">
        <v>1</v>
      </c>
      <c r="AK282" s="22" t="s">
        <v>61</v>
      </c>
      <c r="AL282" s="22" t="s">
        <v>61</v>
      </c>
      <c r="AM282" s="22">
        <v>1</v>
      </c>
      <c r="AN282" s="22" t="s">
        <v>61</v>
      </c>
      <c r="AO282" s="22" t="s">
        <v>61</v>
      </c>
      <c r="AP282" s="22" t="s">
        <v>61</v>
      </c>
      <c r="AQ282">
        <v>4</v>
      </c>
      <c r="AR282">
        <v>3</v>
      </c>
      <c r="AS282" s="22">
        <v>1</v>
      </c>
      <c r="AT282" s="22">
        <v>1</v>
      </c>
      <c r="AU282" s="22" t="s">
        <v>61</v>
      </c>
      <c r="AV282" s="22" t="s">
        <v>61</v>
      </c>
      <c r="AW282" s="22" t="s">
        <v>61</v>
      </c>
      <c r="AX282" s="22" t="s">
        <v>61</v>
      </c>
      <c r="AY282" s="22" t="s">
        <v>61</v>
      </c>
      <c r="AZ282" s="22" t="s">
        <v>61</v>
      </c>
      <c r="BA282">
        <v>4</v>
      </c>
      <c r="BB282">
        <v>1</v>
      </c>
      <c r="BC282">
        <v>5370</v>
      </c>
      <c r="BD282">
        <v>0</v>
      </c>
      <c r="BE282" t="s">
        <v>61</v>
      </c>
    </row>
    <row r="283" spans="1:57" x14ac:dyDescent="0.25">
      <c r="A283" s="1">
        <v>43489</v>
      </c>
      <c r="B283">
        <v>282</v>
      </c>
      <c r="C283" s="2" t="s">
        <v>4</v>
      </c>
      <c r="D283" s="2">
        <v>3194132422</v>
      </c>
      <c r="E283" s="2">
        <v>1</v>
      </c>
      <c r="F283" s="2">
        <v>2</v>
      </c>
      <c r="G283" s="19" t="s">
        <v>61</v>
      </c>
      <c r="H283" s="19" t="s">
        <v>61</v>
      </c>
      <c r="I283" s="19" t="s">
        <v>61</v>
      </c>
      <c r="J283" s="19">
        <v>1</v>
      </c>
      <c r="K283" s="19">
        <v>1</v>
      </c>
      <c r="L283" s="2">
        <v>2</v>
      </c>
      <c r="M283" s="2">
        <v>2</v>
      </c>
      <c r="N283" s="2">
        <v>2</v>
      </c>
      <c r="O283" s="19">
        <v>1</v>
      </c>
      <c r="P283" s="19" t="s">
        <v>61</v>
      </c>
      <c r="Q283" s="19">
        <v>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>
        <v>1</v>
      </c>
      <c r="W283" s="2">
        <v>1</v>
      </c>
      <c r="X283" s="2">
        <v>1</v>
      </c>
      <c r="Y283" s="2">
        <v>1</v>
      </c>
      <c r="Z283" s="22" t="s">
        <v>61</v>
      </c>
      <c r="AA283" s="22" t="s">
        <v>61</v>
      </c>
      <c r="AB283" s="22" t="s">
        <v>61</v>
      </c>
      <c r="AC283" s="22" t="s">
        <v>61</v>
      </c>
      <c r="AD283" s="22" t="s">
        <v>61</v>
      </c>
      <c r="AE283" s="22" t="s">
        <v>61</v>
      </c>
      <c r="AF283" s="22" t="s">
        <v>61</v>
      </c>
      <c r="AG283">
        <v>15</v>
      </c>
      <c r="AH283">
        <v>3</v>
      </c>
      <c r="AI283">
        <v>2</v>
      </c>
      <c r="AJ283">
        <v>1</v>
      </c>
      <c r="AK283" s="22" t="s">
        <v>61</v>
      </c>
      <c r="AL283" s="22" t="s">
        <v>61</v>
      </c>
      <c r="AM283" s="22">
        <v>1</v>
      </c>
      <c r="AN283" s="22" t="s">
        <v>61</v>
      </c>
      <c r="AO283" s="22">
        <v>1</v>
      </c>
      <c r="AP283" s="22" t="s">
        <v>61</v>
      </c>
      <c r="AQ283">
        <v>3</v>
      </c>
      <c r="AR283">
        <v>3</v>
      </c>
      <c r="AS283" s="22">
        <v>1</v>
      </c>
      <c r="AT283" s="22">
        <v>1</v>
      </c>
      <c r="AU283" s="22">
        <v>1</v>
      </c>
      <c r="AV283" s="22" t="s">
        <v>61</v>
      </c>
      <c r="AW283" s="22" t="s">
        <v>61</v>
      </c>
      <c r="AX283" s="22" t="s">
        <v>61</v>
      </c>
      <c r="AY283" s="22" t="s">
        <v>61</v>
      </c>
      <c r="AZ283" s="22" t="s">
        <v>61</v>
      </c>
      <c r="BA283">
        <v>4</v>
      </c>
      <c r="BB283">
        <v>1</v>
      </c>
      <c r="BC283">
        <v>6120</v>
      </c>
      <c r="BD283">
        <v>1</v>
      </c>
      <c r="BE283" t="s">
        <v>61</v>
      </c>
    </row>
    <row r="284" spans="1:57" x14ac:dyDescent="0.25">
      <c r="A284" s="1">
        <v>43489</v>
      </c>
      <c r="B284">
        <v>283</v>
      </c>
      <c r="C284" s="2" t="s">
        <v>4</v>
      </c>
      <c r="D284" s="2">
        <v>3194132422</v>
      </c>
      <c r="E284" s="2">
        <v>1</v>
      </c>
      <c r="F284" s="2">
        <v>3</v>
      </c>
      <c r="G284" s="19" t="s">
        <v>61</v>
      </c>
      <c r="H284" s="19" t="s">
        <v>61</v>
      </c>
      <c r="I284" s="19" t="s">
        <v>61</v>
      </c>
      <c r="J284" s="19">
        <v>1</v>
      </c>
      <c r="K284" s="19" t="s">
        <v>61</v>
      </c>
      <c r="L284" s="2">
        <v>1</v>
      </c>
      <c r="M284" s="2">
        <v>1</v>
      </c>
      <c r="N284" s="2">
        <v>2</v>
      </c>
      <c r="O284" s="19">
        <v>1</v>
      </c>
      <c r="P284" s="19" t="s">
        <v>61</v>
      </c>
      <c r="Q284" s="19" t="s">
        <v>61</v>
      </c>
      <c r="R284" s="2">
        <v>2</v>
      </c>
      <c r="S284" s="2">
        <v>1</v>
      </c>
      <c r="T284" s="2">
        <v>1</v>
      </c>
      <c r="U284" s="2">
        <v>1</v>
      </c>
      <c r="V284" s="2" t="s">
        <v>61</v>
      </c>
      <c r="W284" t="s">
        <v>61</v>
      </c>
      <c r="X284" s="2">
        <v>1</v>
      </c>
      <c r="Y284" s="2">
        <v>1</v>
      </c>
      <c r="Z284" s="22" t="s">
        <v>61</v>
      </c>
      <c r="AA284" s="22" t="s">
        <v>61</v>
      </c>
      <c r="AB284" s="22" t="s">
        <v>61</v>
      </c>
      <c r="AC284" s="22" t="s">
        <v>61</v>
      </c>
      <c r="AD284" s="22" t="s">
        <v>61</v>
      </c>
      <c r="AE284" s="22" t="s">
        <v>61</v>
      </c>
      <c r="AF284" s="22" t="s">
        <v>61</v>
      </c>
      <c r="AG284">
        <v>7</v>
      </c>
      <c r="AH284">
        <v>3</v>
      </c>
      <c r="AI284">
        <v>2</v>
      </c>
      <c r="AJ284">
        <v>1</v>
      </c>
      <c r="AK284" s="22" t="s">
        <v>61</v>
      </c>
      <c r="AL284" s="22" t="s">
        <v>61</v>
      </c>
      <c r="AM284" s="22">
        <v>1</v>
      </c>
      <c r="AN284" s="22" t="s">
        <v>61</v>
      </c>
      <c r="AO284" s="22">
        <v>1</v>
      </c>
      <c r="AP284" s="22">
        <v>1</v>
      </c>
      <c r="AQ284">
        <v>2</v>
      </c>
      <c r="AR284">
        <v>2</v>
      </c>
      <c r="AS284" s="22" t="s">
        <v>61</v>
      </c>
      <c r="AT284" s="22">
        <v>1</v>
      </c>
      <c r="AU284" s="22">
        <v>1</v>
      </c>
      <c r="AV284" s="22">
        <v>1</v>
      </c>
      <c r="AW284" s="22">
        <v>1</v>
      </c>
      <c r="AX284" s="22" t="s">
        <v>61</v>
      </c>
      <c r="AY284" s="22" t="s">
        <v>61</v>
      </c>
      <c r="AZ284" s="22" t="s">
        <v>61</v>
      </c>
      <c r="BA284">
        <v>4</v>
      </c>
      <c r="BB284">
        <v>1</v>
      </c>
      <c r="BC284">
        <v>7170</v>
      </c>
      <c r="BD284">
        <v>0</v>
      </c>
      <c r="BE284" t="s">
        <v>61</v>
      </c>
    </row>
    <row r="285" spans="1:57" x14ac:dyDescent="0.25">
      <c r="A285" s="1">
        <v>43489</v>
      </c>
      <c r="B285">
        <v>284</v>
      </c>
      <c r="C285" s="2" t="s">
        <v>4</v>
      </c>
      <c r="D285" s="2">
        <v>3194132422</v>
      </c>
      <c r="E285" s="2">
        <v>1</v>
      </c>
      <c r="F285" s="2">
        <v>4</v>
      </c>
      <c r="G285" s="19" t="s">
        <v>61</v>
      </c>
      <c r="H285" s="19">
        <v>1</v>
      </c>
      <c r="I285" s="19" t="s">
        <v>61</v>
      </c>
      <c r="J285" s="19" t="s">
        <v>61</v>
      </c>
      <c r="K285" s="19">
        <v>1</v>
      </c>
      <c r="L285" s="2">
        <v>5</v>
      </c>
      <c r="M285" s="2">
        <v>1</v>
      </c>
      <c r="N285" s="2">
        <v>2</v>
      </c>
      <c r="O285" s="19">
        <v>1</v>
      </c>
      <c r="P285" s="19" t="s">
        <v>61</v>
      </c>
      <c r="Q285" s="19" t="s">
        <v>61</v>
      </c>
      <c r="R285" s="2" t="s">
        <v>61</v>
      </c>
      <c r="S285" s="2">
        <v>1</v>
      </c>
      <c r="T285" s="2" t="s">
        <v>61</v>
      </c>
      <c r="U285" s="2" t="s">
        <v>61</v>
      </c>
      <c r="V285" s="2" t="s">
        <v>61</v>
      </c>
      <c r="W285" s="2">
        <v>1</v>
      </c>
      <c r="X285" s="2">
        <v>1</v>
      </c>
      <c r="Y285" s="2">
        <v>1</v>
      </c>
      <c r="Z285" s="22" t="s">
        <v>61</v>
      </c>
      <c r="AA285" s="22" t="s">
        <v>61</v>
      </c>
      <c r="AB285" s="22" t="s">
        <v>61</v>
      </c>
      <c r="AC285" s="22" t="s">
        <v>61</v>
      </c>
      <c r="AD285" s="22" t="s">
        <v>61</v>
      </c>
      <c r="AE285" s="22" t="s">
        <v>61</v>
      </c>
      <c r="AF285" s="22" t="s">
        <v>61</v>
      </c>
      <c r="AG285">
        <v>9</v>
      </c>
      <c r="AH285">
        <v>3</v>
      </c>
      <c r="AI285">
        <v>2</v>
      </c>
      <c r="AJ285">
        <v>1</v>
      </c>
      <c r="AK285" s="22" t="s">
        <v>61</v>
      </c>
      <c r="AL285" s="22" t="s">
        <v>61</v>
      </c>
      <c r="AM285" s="22">
        <v>1</v>
      </c>
      <c r="AN285" s="22" t="s">
        <v>61</v>
      </c>
      <c r="AO285" s="22" t="s">
        <v>61</v>
      </c>
      <c r="AP285" s="22" t="s">
        <v>61</v>
      </c>
      <c r="AQ285">
        <v>4</v>
      </c>
      <c r="AR285">
        <v>5</v>
      </c>
      <c r="AS285" s="22">
        <v>1</v>
      </c>
      <c r="AT285" s="22">
        <v>1</v>
      </c>
      <c r="AU285" s="22" t="s">
        <v>61</v>
      </c>
      <c r="AV285" s="22" t="s">
        <v>61</v>
      </c>
      <c r="AW285" s="22" t="s">
        <v>61</v>
      </c>
      <c r="AX285" s="22">
        <v>1</v>
      </c>
      <c r="AY285" s="22" t="s">
        <v>61</v>
      </c>
      <c r="AZ285" s="22" t="s">
        <v>61</v>
      </c>
      <c r="BA285">
        <v>4</v>
      </c>
      <c r="BB285">
        <v>1</v>
      </c>
      <c r="BC285">
        <v>7090</v>
      </c>
      <c r="BD285">
        <v>0</v>
      </c>
      <c r="BE285" t="s">
        <v>61</v>
      </c>
    </row>
    <row r="286" spans="1:57" x14ac:dyDescent="0.25">
      <c r="A286" s="1">
        <v>43489</v>
      </c>
      <c r="B286">
        <v>285</v>
      </c>
      <c r="C286" s="2" t="s">
        <v>4</v>
      </c>
      <c r="D286" s="2">
        <v>3194132422</v>
      </c>
      <c r="E286" s="2">
        <v>1</v>
      </c>
      <c r="F286" s="2">
        <v>4</v>
      </c>
      <c r="G286" s="19" t="s">
        <v>61</v>
      </c>
      <c r="H286" s="19" t="s">
        <v>61</v>
      </c>
      <c r="I286" s="19">
        <v>1</v>
      </c>
      <c r="J286" s="19" t="s">
        <v>61</v>
      </c>
      <c r="K286" s="19" t="s">
        <v>61</v>
      </c>
      <c r="L286" s="2">
        <v>4</v>
      </c>
      <c r="M286" s="2">
        <v>2</v>
      </c>
      <c r="N286" s="2">
        <v>2</v>
      </c>
      <c r="O286" s="19">
        <v>1</v>
      </c>
      <c r="P286" s="19" t="s">
        <v>61</v>
      </c>
      <c r="Q286" s="19" t="s">
        <v>61</v>
      </c>
      <c r="R286" s="2">
        <v>1</v>
      </c>
      <c r="S286" s="2">
        <v>1</v>
      </c>
      <c r="T286" s="2">
        <v>3</v>
      </c>
      <c r="U286" s="2">
        <v>3</v>
      </c>
      <c r="V286" s="2">
        <v>1</v>
      </c>
      <c r="W286" s="2">
        <v>1</v>
      </c>
      <c r="X286" s="2">
        <v>1</v>
      </c>
      <c r="Y286" s="2">
        <v>1</v>
      </c>
      <c r="Z286" s="22" t="s">
        <v>61</v>
      </c>
      <c r="AA286" s="22" t="s">
        <v>61</v>
      </c>
      <c r="AB286" s="22" t="s">
        <v>61</v>
      </c>
      <c r="AC286" s="22" t="s">
        <v>61</v>
      </c>
      <c r="AD286" s="22" t="s">
        <v>61</v>
      </c>
      <c r="AE286" s="22" t="s">
        <v>61</v>
      </c>
      <c r="AF286" s="22" t="s">
        <v>61</v>
      </c>
      <c r="AG286">
        <v>20</v>
      </c>
      <c r="AH286">
        <v>3</v>
      </c>
      <c r="AI286">
        <v>2</v>
      </c>
      <c r="AJ286">
        <v>1</v>
      </c>
      <c r="AK286" s="22" t="s">
        <v>61</v>
      </c>
      <c r="AL286" s="22">
        <v>1</v>
      </c>
      <c r="AM286" s="22">
        <v>1</v>
      </c>
      <c r="AN286" s="22">
        <v>1</v>
      </c>
      <c r="AO286" s="22">
        <v>1</v>
      </c>
      <c r="AP286" s="22">
        <v>1</v>
      </c>
      <c r="AQ286">
        <v>4</v>
      </c>
      <c r="AR286">
        <v>4</v>
      </c>
      <c r="AS286" s="22" t="s">
        <v>61</v>
      </c>
      <c r="AT286" s="22">
        <v>1</v>
      </c>
      <c r="AU286" s="22" t="s">
        <v>61</v>
      </c>
      <c r="AV286" s="22" t="s">
        <v>61</v>
      </c>
      <c r="AW286" s="22" t="s">
        <v>61</v>
      </c>
      <c r="AX286" s="22" t="s">
        <v>61</v>
      </c>
      <c r="AY286" s="22">
        <v>1</v>
      </c>
      <c r="AZ286" s="22" t="s">
        <v>61</v>
      </c>
      <c r="BA286">
        <v>4</v>
      </c>
      <c r="BB286">
        <v>1</v>
      </c>
      <c r="BC286">
        <v>5600</v>
      </c>
      <c r="BD286">
        <v>0</v>
      </c>
      <c r="BE286" t="s">
        <v>61</v>
      </c>
    </row>
    <row r="287" spans="1:57" x14ac:dyDescent="0.25">
      <c r="A287" s="1">
        <v>43489</v>
      </c>
      <c r="B287">
        <v>286</v>
      </c>
      <c r="C287" s="2" t="s">
        <v>4</v>
      </c>
      <c r="D287" s="2">
        <v>3194132422</v>
      </c>
      <c r="E287" s="2">
        <v>2</v>
      </c>
      <c r="F287" s="2">
        <v>3</v>
      </c>
      <c r="G287" s="19" t="s">
        <v>61</v>
      </c>
      <c r="H287" s="19" t="s">
        <v>61</v>
      </c>
      <c r="I287" s="19">
        <v>1</v>
      </c>
      <c r="J287" s="19" t="s">
        <v>61</v>
      </c>
      <c r="K287" s="19" t="s">
        <v>61</v>
      </c>
      <c r="L287" s="2">
        <v>4</v>
      </c>
      <c r="M287" s="2">
        <v>3</v>
      </c>
      <c r="N287" s="2">
        <v>1</v>
      </c>
      <c r="O287" s="19">
        <v>1</v>
      </c>
      <c r="P287" s="19" t="s">
        <v>61</v>
      </c>
      <c r="Q287" s="19" t="s">
        <v>61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2" t="s">
        <v>61</v>
      </c>
      <c r="AA287" s="22" t="s">
        <v>61</v>
      </c>
      <c r="AB287" s="22" t="s">
        <v>61</v>
      </c>
      <c r="AC287" s="22" t="s">
        <v>61</v>
      </c>
      <c r="AD287" s="22" t="s">
        <v>61</v>
      </c>
      <c r="AE287" s="22" t="s">
        <v>61</v>
      </c>
      <c r="AF287" s="22" t="s">
        <v>61</v>
      </c>
      <c r="AG287">
        <v>30</v>
      </c>
      <c r="AH287">
        <v>3</v>
      </c>
      <c r="AI287">
        <v>2</v>
      </c>
      <c r="AJ287">
        <v>4</v>
      </c>
      <c r="AK287" s="22" t="s">
        <v>61</v>
      </c>
      <c r="AL287" s="22" t="s">
        <v>61</v>
      </c>
      <c r="AM287" s="22" t="s">
        <v>61</v>
      </c>
      <c r="AN287" s="22" t="s">
        <v>61</v>
      </c>
      <c r="AO287" s="22" t="s">
        <v>61</v>
      </c>
      <c r="AP287" s="22" t="s">
        <v>61</v>
      </c>
      <c r="AQ287" s="28" t="s">
        <v>61</v>
      </c>
      <c r="AR287">
        <v>4</v>
      </c>
      <c r="AS287" s="22">
        <v>1</v>
      </c>
      <c r="AT287" s="22">
        <v>1</v>
      </c>
      <c r="AU287" s="22">
        <v>1</v>
      </c>
      <c r="AV287" s="22">
        <v>1</v>
      </c>
      <c r="AW287" s="22">
        <v>1</v>
      </c>
      <c r="AX287" s="22" t="s">
        <v>61</v>
      </c>
      <c r="AY287" s="22" t="s">
        <v>61</v>
      </c>
      <c r="AZ287" s="22" t="s">
        <v>61</v>
      </c>
      <c r="BA287">
        <v>4</v>
      </c>
      <c r="BB287">
        <v>1</v>
      </c>
      <c r="BC287">
        <v>6596</v>
      </c>
      <c r="BD287">
        <v>0</v>
      </c>
      <c r="BE287" t="s">
        <v>61</v>
      </c>
    </row>
    <row r="288" spans="1:57" x14ac:dyDescent="0.25">
      <c r="A288" s="1">
        <v>43489</v>
      </c>
      <c r="B288">
        <v>287</v>
      </c>
      <c r="C288" s="2" t="s">
        <v>4</v>
      </c>
      <c r="D288" s="2">
        <v>3194132422</v>
      </c>
      <c r="E288" s="2">
        <v>1</v>
      </c>
      <c r="F288" s="2">
        <v>2</v>
      </c>
      <c r="G288" s="19" t="s">
        <v>61</v>
      </c>
      <c r="H288" s="19" t="s">
        <v>61</v>
      </c>
      <c r="I288" s="19" t="s">
        <v>61</v>
      </c>
      <c r="J288" s="19" t="s">
        <v>61</v>
      </c>
      <c r="K288" s="19">
        <v>1</v>
      </c>
      <c r="L288" s="2">
        <v>2</v>
      </c>
      <c r="M288" s="2">
        <v>1</v>
      </c>
      <c r="N288" s="2">
        <v>3</v>
      </c>
      <c r="O288" s="19">
        <v>1</v>
      </c>
      <c r="P288" s="19" t="s">
        <v>61</v>
      </c>
      <c r="Q288" s="19" t="s">
        <v>61</v>
      </c>
      <c r="R288" s="2">
        <v>3</v>
      </c>
      <c r="S288" s="2">
        <v>1</v>
      </c>
      <c r="T288" s="2">
        <v>3</v>
      </c>
      <c r="U288" s="2">
        <v>3</v>
      </c>
      <c r="V288" s="2">
        <v>1</v>
      </c>
      <c r="W288" s="2">
        <v>1</v>
      </c>
      <c r="X288" s="2">
        <v>1</v>
      </c>
      <c r="Y288" s="2">
        <v>1</v>
      </c>
      <c r="Z288" s="22" t="s">
        <v>61</v>
      </c>
      <c r="AA288" s="22" t="s">
        <v>61</v>
      </c>
      <c r="AB288" s="22" t="s">
        <v>61</v>
      </c>
      <c r="AC288" s="22" t="s">
        <v>61</v>
      </c>
      <c r="AD288" s="22" t="s">
        <v>61</v>
      </c>
      <c r="AE288" s="22" t="s">
        <v>61</v>
      </c>
      <c r="AF288" s="22" t="s">
        <v>61</v>
      </c>
      <c r="AG288">
        <v>13</v>
      </c>
      <c r="AH288">
        <v>3</v>
      </c>
      <c r="AI288">
        <v>2</v>
      </c>
      <c r="AJ288">
        <v>1</v>
      </c>
      <c r="AK288" s="22" t="s">
        <v>61</v>
      </c>
      <c r="AL288" s="22" t="s">
        <v>61</v>
      </c>
      <c r="AM288" s="22">
        <v>1</v>
      </c>
      <c r="AN288" s="22" t="s">
        <v>61</v>
      </c>
      <c r="AO288" s="22">
        <v>1</v>
      </c>
      <c r="AP288" s="22" t="s">
        <v>61</v>
      </c>
      <c r="AQ288">
        <v>3</v>
      </c>
      <c r="AR288">
        <v>2</v>
      </c>
      <c r="AS288" s="22" t="s">
        <v>61</v>
      </c>
      <c r="AT288" s="22">
        <v>1</v>
      </c>
      <c r="AU288" s="22" t="s">
        <v>61</v>
      </c>
      <c r="AV288" s="22" t="s">
        <v>61</v>
      </c>
      <c r="AW288" s="22" t="s">
        <v>61</v>
      </c>
      <c r="AX288" s="22" t="s">
        <v>61</v>
      </c>
      <c r="AY288" s="22" t="s">
        <v>61</v>
      </c>
      <c r="AZ288" s="22" t="s">
        <v>61</v>
      </c>
      <c r="BA288">
        <v>3</v>
      </c>
      <c r="BB288" t="s">
        <v>61</v>
      </c>
      <c r="BC288" t="s">
        <v>61</v>
      </c>
      <c r="BD288">
        <v>0</v>
      </c>
      <c r="BE288" t="s">
        <v>61</v>
      </c>
    </row>
    <row r="289" spans="1:57" x14ac:dyDescent="0.25">
      <c r="A289" s="1">
        <v>43489</v>
      </c>
      <c r="B289">
        <v>288</v>
      </c>
      <c r="C289" s="2" t="s">
        <v>4</v>
      </c>
      <c r="D289" s="2">
        <v>3194132422</v>
      </c>
      <c r="E289" s="2">
        <v>1</v>
      </c>
      <c r="F289" s="2">
        <v>4</v>
      </c>
      <c r="G289" s="19" t="s">
        <v>61</v>
      </c>
      <c r="H289" s="19">
        <v>1</v>
      </c>
      <c r="I289" s="19" t="s">
        <v>61</v>
      </c>
      <c r="J289" s="19" t="s">
        <v>61</v>
      </c>
      <c r="K289" s="19" t="s">
        <v>61</v>
      </c>
      <c r="L289" s="2">
        <v>3</v>
      </c>
      <c r="M289" s="2">
        <v>2</v>
      </c>
      <c r="N289" s="2">
        <v>1</v>
      </c>
      <c r="O289" s="19" t="s">
        <v>61</v>
      </c>
      <c r="P289" s="19" t="s">
        <v>61</v>
      </c>
      <c r="Q289" s="19">
        <v>1</v>
      </c>
      <c r="R289" s="2">
        <v>2</v>
      </c>
      <c r="S289" s="2">
        <v>1</v>
      </c>
      <c r="T289" s="2">
        <v>3</v>
      </c>
      <c r="U289" s="2">
        <v>3</v>
      </c>
      <c r="V289" s="2" t="s">
        <v>61</v>
      </c>
      <c r="W289" s="2">
        <v>1</v>
      </c>
      <c r="X289" s="2">
        <v>1</v>
      </c>
      <c r="Y289" s="2">
        <v>1</v>
      </c>
      <c r="Z289" s="22" t="s">
        <v>61</v>
      </c>
      <c r="AA289" s="22" t="s">
        <v>61</v>
      </c>
      <c r="AB289" s="22" t="s">
        <v>61</v>
      </c>
      <c r="AC289" s="22" t="s">
        <v>61</v>
      </c>
      <c r="AD289" s="22" t="s">
        <v>61</v>
      </c>
      <c r="AE289" s="22" t="s">
        <v>61</v>
      </c>
      <c r="AF289" s="22" t="s">
        <v>61</v>
      </c>
      <c r="AG289">
        <v>17</v>
      </c>
      <c r="AH289">
        <v>3</v>
      </c>
      <c r="AI289">
        <v>2</v>
      </c>
      <c r="AJ289">
        <v>3</v>
      </c>
      <c r="AK289" s="22" t="s">
        <v>61</v>
      </c>
      <c r="AL289" s="22" t="s">
        <v>61</v>
      </c>
      <c r="AM289" s="22">
        <v>1</v>
      </c>
      <c r="AN289" s="22" t="s">
        <v>61</v>
      </c>
      <c r="AO289" s="22" t="s">
        <v>61</v>
      </c>
      <c r="AP289" s="22" t="s">
        <v>61</v>
      </c>
      <c r="AQ289">
        <v>4</v>
      </c>
      <c r="AR289">
        <v>3</v>
      </c>
      <c r="AS289" s="22" t="s">
        <v>61</v>
      </c>
      <c r="AT289" s="22" t="s">
        <v>61</v>
      </c>
      <c r="AU289" s="22" t="s">
        <v>61</v>
      </c>
      <c r="AV289" s="22" t="s">
        <v>61</v>
      </c>
      <c r="AW289" s="22" t="s">
        <v>61</v>
      </c>
      <c r="AX289" s="22">
        <v>1</v>
      </c>
      <c r="AY289" s="22" t="s">
        <v>61</v>
      </c>
      <c r="AZ289" s="22" t="s">
        <v>61</v>
      </c>
      <c r="BA289">
        <v>4</v>
      </c>
      <c r="BB289">
        <v>1</v>
      </c>
      <c r="BC289">
        <v>7061</v>
      </c>
      <c r="BD289">
        <v>0</v>
      </c>
      <c r="BE289" t="s">
        <v>61</v>
      </c>
    </row>
    <row r="290" spans="1:57" x14ac:dyDescent="0.25">
      <c r="A290" s="1">
        <v>43494</v>
      </c>
      <c r="B290">
        <v>289</v>
      </c>
      <c r="C290" s="2" t="s">
        <v>4</v>
      </c>
      <c r="D290" s="2">
        <v>3194132534</v>
      </c>
      <c r="E290" s="2">
        <v>1</v>
      </c>
      <c r="F290" s="2">
        <v>4</v>
      </c>
      <c r="G290" s="19" t="s">
        <v>61</v>
      </c>
      <c r="H290" s="19" t="s">
        <v>61</v>
      </c>
      <c r="I290" s="19" t="s">
        <v>61</v>
      </c>
      <c r="J290" s="19">
        <v>1</v>
      </c>
      <c r="K290" s="19" t="s">
        <v>61</v>
      </c>
      <c r="L290" s="2">
        <v>3</v>
      </c>
      <c r="M290" s="2">
        <v>1</v>
      </c>
      <c r="N290" s="2">
        <v>3</v>
      </c>
      <c r="O290" s="19">
        <v>1</v>
      </c>
      <c r="P290" s="19" t="s">
        <v>61</v>
      </c>
      <c r="Q290" s="19">
        <v>1</v>
      </c>
      <c r="R290" s="2">
        <v>3</v>
      </c>
      <c r="S290" s="2">
        <v>3</v>
      </c>
      <c r="T290" s="2">
        <v>1</v>
      </c>
      <c r="U290" s="2">
        <v>1</v>
      </c>
      <c r="V290" s="2" t="s">
        <v>61</v>
      </c>
      <c r="W290" s="2">
        <v>1</v>
      </c>
      <c r="X290" s="2">
        <v>1</v>
      </c>
      <c r="Y290" s="2">
        <v>1</v>
      </c>
      <c r="Z290" s="22" t="s">
        <v>61</v>
      </c>
      <c r="AA290" s="22" t="s">
        <v>61</v>
      </c>
      <c r="AB290" s="22" t="s">
        <v>61</v>
      </c>
      <c r="AC290" s="22" t="s">
        <v>61</v>
      </c>
      <c r="AD290" s="22" t="s">
        <v>61</v>
      </c>
      <c r="AE290" s="22" t="s">
        <v>61</v>
      </c>
      <c r="AF290" s="22" t="s">
        <v>61</v>
      </c>
      <c r="AG290">
        <v>6</v>
      </c>
      <c r="AH290">
        <v>3</v>
      </c>
      <c r="AI290">
        <v>2</v>
      </c>
      <c r="AJ290">
        <v>1</v>
      </c>
      <c r="AK290" s="22" t="s">
        <v>61</v>
      </c>
      <c r="AL290" s="22">
        <v>1</v>
      </c>
      <c r="AM290" s="22">
        <v>1</v>
      </c>
      <c r="AN290" s="22" t="s">
        <v>61</v>
      </c>
      <c r="AO290" s="22">
        <v>1</v>
      </c>
      <c r="AP290" s="22" t="s">
        <v>61</v>
      </c>
      <c r="AQ290">
        <v>2</v>
      </c>
      <c r="AR290">
        <v>2</v>
      </c>
      <c r="AS290" s="22" t="s">
        <v>61</v>
      </c>
      <c r="AT290" s="22" t="s">
        <v>61</v>
      </c>
      <c r="AU290" s="22" t="s">
        <v>61</v>
      </c>
      <c r="AV290" s="22" t="s">
        <v>61</v>
      </c>
      <c r="AW290" s="22">
        <v>1</v>
      </c>
      <c r="AX290" s="22">
        <v>1</v>
      </c>
      <c r="AY290" s="22" t="s">
        <v>61</v>
      </c>
      <c r="AZ290" s="22" t="s">
        <v>61</v>
      </c>
      <c r="BA290" s="28" t="s">
        <v>61</v>
      </c>
      <c r="BB290">
        <v>1</v>
      </c>
      <c r="BC290">
        <v>1325</v>
      </c>
      <c r="BD290">
        <v>0</v>
      </c>
      <c r="BE290" t="s">
        <v>61</v>
      </c>
    </row>
    <row r="291" spans="1:57" x14ac:dyDescent="0.25">
      <c r="A291" s="1">
        <v>43494</v>
      </c>
      <c r="B291">
        <v>290</v>
      </c>
      <c r="C291" s="2" t="s">
        <v>4</v>
      </c>
      <c r="D291" s="2">
        <v>3194132534</v>
      </c>
      <c r="E291" s="2">
        <v>1</v>
      </c>
      <c r="F291" s="2">
        <v>4</v>
      </c>
      <c r="G291" s="19" t="s">
        <v>61</v>
      </c>
      <c r="H291" s="19" t="s">
        <v>61</v>
      </c>
      <c r="I291" s="19">
        <v>1</v>
      </c>
      <c r="J291" s="19" t="s">
        <v>61</v>
      </c>
      <c r="K291" s="19" t="s">
        <v>61</v>
      </c>
      <c r="L291" s="2">
        <v>1</v>
      </c>
      <c r="M291" s="2">
        <v>2</v>
      </c>
      <c r="N291" s="2">
        <v>2</v>
      </c>
      <c r="O291" s="19">
        <v>1</v>
      </c>
      <c r="P291" s="19" t="s">
        <v>61</v>
      </c>
      <c r="Q291" s="19">
        <v>1</v>
      </c>
      <c r="R291" s="2">
        <v>1</v>
      </c>
      <c r="S291" s="2">
        <v>1</v>
      </c>
      <c r="T291" s="2">
        <v>1</v>
      </c>
      <c r="U291" s="2">
        <v>1</v>
      </c>
      <c r="V291" s="2">
        <v>2</v>
      </c>
      <c r="W291" s="2">
        <v>1</v>
      </c>
      <c r="X291" s="2">
        <v>1</v>
      </c>
      <c r="Y291" s="2">
        <v>1</v>
      </c>
      <c r="Z291" s="22" t="s">
        <v>61</v>
      </c>
      <c r="AA291" s="22" t="s">
        <v>61</v>
      </c>
      <c r="AB291" s="22" t="s">
        <v>61</v>
      </c>
      <c r="AC291" s="22" t="s">
        <v>61</v>
      </c>
      <c r="AD291" s="22" t="s">
        <v>61</v>
      </c>
      <c r="AE291" s="22" t="s">
        <v>61</v>
      </c>
      <c r="AF291" s="22" t="s">
        <v>61</v>
      </c>
      <c r="AG291">
        <v>13</v>
      </c>
      <c r="AH291">
        <v>3</v>
      </c>
      <c r="AI291">
        <v>2</v>
      </c>
      <c r="AJ291">
        <v>2</v>
      </c>
      <c r="AK291" s="22" t="s">
        <v>61</v>
      </c>
      <c r="AL291" s="22">
        <v>1</v>
      </c>
      <c r="AM291" s="22">
        <v>1</v>
      </c>
      <c r="AN291" s="22" t="s">
        <v>61</v>
      </c>
      <c r="AO291" s="22" t="s">
        <v>61</v>
      </c>
      <c r="AP291" s="22" t="s">
        <v>61</v>
      </c>
      <c r="AQ291">
        <v>3</v>
      </c>
      <c r="AR291">
        <v>3</v>
      </c>
      <c r="AS291" s="22">
        <v>1</v>
      </c>
      <c r="AT291" s="22">
        <v>1</v>
      </c>
      <c r="AU291" s="22">
        <v>1</v>
      </c>
      <c r="AV291" s="22">
        <v>1</v>
      </c>
      <c r="AW291" s="22" t="s">
        <v>61</v>
      </c>
      <c r="AX291" s="22" t="s">
        <v>61</v>
      </c>
      <c r="AY291" s="22" t="s">
        <v>61</v>
      </c>
      <c r="AZ291" s="22">
        <v>1</v>
      </c>
      <c r="BA291">
        <v>4</v>
      </c>
      <c r="BB291">
        <v>1</v>
      </c>
      <c r="BC291">
        <v>7608</v>
      </c>
      <c r="BD291">
        <v>0</v>
      </c>
      <c r="BE291" t="s">
        <v>61</v>
      </c>
    </row>
    <row r="292" spans="1:57" x14ac:dyDescent="0.25">
      <c r="A292" s="1">
        <v>43494</v>
      </c>
      <c r="B292">
        <v>291</v>
      </c>
      <c r="C292" s="2" t="s">
        <v>4</v>
      </c>
      <c r="D292" s="2">
        <v>3194132534</v>
      </c>
      <c r="E292" s="2">
        <v>1</v>
      </c>
      <c r="F292" s="2">
        <v>1</v>
      </c>
      <c r="G292" s="19" t="s">
        <v>61</v>
      </c>
      <c r="H292" s="19" t="s">
        <v>61</v>
      </c>
      <c r="I292" s="19">
        <v>1</v>
      </c>
      <c r="J292" s="19" t="s">
        <v>61</v>
      </c>
      <c r="K292" s="19" t="s">
        <v>61</v>
      </c>
      <c r="L292" s="2">
        <v>1</v>
      </c>
      <c r="M292" s="2">
        <v>2</v>
      </c>
      <c r="N292" s="2">
        <v>3</v>
      </c>
      <c r="O292" s="19">
        <v>1</v>
      </c>
      <c r="P292" s="19" t="s">
        <v>61</v>
      </c>
      <c r="Q292" s="19">
        <v>3</v>
      </c>
      <c r="R292" s="2">
        <v>1</v>
      </c>
      <c r="S292" s="2">
        <v>1</v>
      </c>
      <c r="T292" s="2">
        <v>3</v>
      </c>
      <c r="U292" s="2">
        <v>3</v>
      </c>
      <c r="V292" s="2">
        <v>1</v>
      </c>
      <c r="W292" s="2">
        <v>1</v>
      </c>
      <c r="X292" s="2">
        <v>1</v>
      </c>
      <c r="Y292" s="2">
        <v>1</v>
      </c>
      <c r="Z292" s="22" t="s">
        <v>61</v>
      </c>
      <c r="AA292" s="22" t="s">
        <v>61</v>
      </c>
      <c r="AB292" s="22" t="s">
        <v>61</v>
      </c>
      <c r="AC292" s="22" t="s">
        <v>61</v>
      </c>
      <c r="AD292" s="22" t="s">
        <v>61</v>
      </c>
      <c r="AE292" s="22" t="s">
        <v>61</v>
      </c>
      <c r="AF292" s="22" t="s">
        <v>61</v>
      </c>
      <c r="AG292">
        <v>11</v>
      </c>
      <c r="AH292">
        <v>3</v>
      </c>
      <c r="AI292">
        <v>2</v>
      </c>
      <c r="AJ292">
        <v>1</v>
      </c>
      <c r="AK292" s="22" t="s">
        <v>61</v>
      </c>
      <c r="AL292" s="22" t="s">
        <v>61</v>
      </c>
      <c r="AM292" s="22">
        <v>1</v>
      </c>
      <c r="AN292" s="22" t="s">
        <v>61</v>
      </c>
      <c r="AO292" s="22" t="s">
        <v>61</v>
      </c>
      <c r="AP292" s="22" t="s">
        <v>61</v>
      </c>
      <c r="AQ292">
        <v>3</v>
      </c>
      <c r="AR292">
        <v>3</v>
      </c>
      <c r="AS292" s="22">
        <v>1</v>
      </c>
      <c r="AT292" s="22">
        <v>1</v>
      </c>
      <c r="AU292" s="22" t="s">
        <v>61</v>
      </c>
      <c r="AV292" s="22" t="s">
        <v>61</v>
      </c>
      <c r="AW292" s="22" t="s">
        <v>61</v>
      </c>
      <c r="AX292" s="22" t="s">
        <v>61</v>
      </c>
      <c r="AY292" s="22" t="s">
        <v>61</v>
      </c>
      <c r="AZ292" s="22" t="s">
        <v>61</v>
      </c>
      <c r="BA292">
        <v>1</v>
      </c>
      <c r="BB292">
        <v>1</v>
      </c>
      <c r="BC292">
        <v>7600</v>
      </c>
      <c r="BD292">
        <v>1</v>
      </c>
      <c r="BE292" t="s">
        <v>61</v>
      </c>
    </row>
    <row r="293" spans="1:57" x14ac:dyDescent="0.25">
      <c r="A293" s="1">
        <v>43494</v>
      </c>
      <c r="B293">
        <v>292</v>
      </c>
      <c r="C293" s="2" t="s">
        <v>4</v>
      </c>
      <c r="D293" s="2">
        <v>3194132534</v>
      </c>
      <c r="E293" s="2">
        <v>1</v>
      </c>
      <c r="F293" s="2">
        <v>4</v>
      </c>
      <c r="G293" s="19" t="s">
        <v>61</v>
      </c>
      <c r="H293" s="19">
        <v>1</v>
      </c>
      <c r="I293" s="19" t="s">
        <v>61</v>
      </c>
      <c r="J293" s="19">
        <v>1</v>
      </c>
      <c r="K293" s="19" t="s">
        <v>61</v>
      </c>
      <c r="L293" s="2">
        <v>5</v>
      </c>
      <c r="M293" s="2">
        <v>1</v>
      </c>
      <c r="N293" s="2">
        <v>3</v>
      </c>
      <c r="O293" s="19">
        <v>1</v>
      </c>
      <c r="P293" s="19" t="s">
        <v>61</v>
      </c>
      <c r="Q293" s="19" t="s">
        <v>61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2" t="s">
        <v>61</v>
      </c>
      <c r="AA293" s="22" t="s">
        <v>61</v>
      </c>
      <c r="AB293" s="22" t="s">
        <v>61</v>
      </c>
      <c r="AC293" s="22" t="s">
        <v>61</v>
      </c>
      <c r="AD293" s="22" t="s">
        <v>61</v>
      </c>
      <c r="AE293" s="22" t="s">
        <v>61</v>
      </c>
      <c r="AF293" s="22" t="s">
        <v>61</v>
      </c>
      <c r="AG293">
        <v>13</v>
      </c>
      <c r="AH293">
        <v>3</v>
      </c>
      <c r="AI293">
        <v>2</v>
      </c>
      <c r="AJ293">
        <v>1</v>
      </c>
      <c r="AK293" s="22" t="s">
        <v>61</v>
      </c>
      <c r="AL293" s="22" t="s">
        <v>61</v>
      </c>
      <c r="AM293" s="22">
        <v>1</v>
      </c>
      <c r="AN293" s="22" t="s">
        <v>61</v>
      </c>
      <c r="AO293" s="22" t="s">
        <v>61</v>
      </c>
      <c r="AP293" s="22" t="s">
        <v>61</v>
      </c>
      <c r="AQ293">
        <v>3</v>
      </c>
      <c r="AR293">
        <v>2</v>
      </c>
      <c r="AS293" s="22">
        <v>1</v>
      </c>
      <c r="AT293" s="22">
        <v>1</v>
      </c>
      <c r="AU293" s="22">
        <v>1</v>
      </c>
      <c r="AV293" s="22" t="s">
        <v>61</v>
      </c>
      <c r="AW293" s="22" t="s">
        <v>61</v>
      </c>
      <c r="AX293" s="22" t="s">
        <v>61</v>
      </c>
      <c r="AY293" s="22" t="s">
        <v>61</v>
      </c>
      <c r="AZ293" s="22" t="s">
        <v>61</v>
      </c>
      <c r="BA293">
        <v>4</v>
      </c>
      <c r="BB293">
        <v>2</v>
      </c>
      <c r="BC293">
        <v>5640</v>
      </c>
      <c r="BD293">
        <v>0</v>
      </c>
      <c r="BE293" t="s">
        <v>61</v>
      </c>
    </row>
    <row r="294" spans="1:57" x14ac:dyDescent="0.25">
      <c r="A294" s="1">
        <v>43494</v>
      </c>
      <c r="B294">
        <v>293</v>
      </c>
      <c r="C294" s="2" t="s">
        <v>4</v>
      </c>
      <c r="D294" s="2">
        <v>3194132534</v>
      </c>
      <c r="E294" s="2">
        <v>1</v>
      </c>
      <c r="F294" s="2">
        <v>3</v>
      </c>
      <c r="G294" s="19" t="s">
        <v>61</v>
      </c>
      <c r="H294" s="19" t="s">
        <v>61</v>
      </c>
      <c r="I294" s="19" t="s">
        <v>61</v>
      </c>
      <c r="J294" s="19" t="s">
        <v>61</v>
      </c>
      <c r="K294" s="19">
        <v>1</v>
      </c>
      <c r="L294" s="2">
        <v>2</v>
      </c>
      <c r="M294" s="2">
        <v>1</v>
      </c>
      <c r="N294" s="2">
        <v>2</v>
      </c>
      <c r="O294" s="19">
        <v>1</v>
      </c>
      <c r="P294" s="19" t="s">
        <v>61</v>
      </c>
      <c r="Q294" s="19" t="s">
        <v>61</v>
      </c>
      <c r="R294" s="2">
        <v>1</v>
      </c>
      <c r="S294" s="2">
        <v>1</v>
      </c>
      <c r="T294" s="2">
        <v>1</v>
      </c>
      <c r="U294" s="2">
        <v>1</v>
      </c>
      <c r="V294" s="2">
        <v>2</v>
      </c>
      <c r="W294" s="2">
        <v>2</v>
      </c>
      <c r="X294" s="2">
        <v>1</v>
      </c>
      <c r="Y294" s="2">
        <v>1</v>
      </c>
      <c r="Z294" s="22" t="s">
        <v>61</v>
      </c>
      <c r="AA294" s="22" t="s">
        <v>61</v>
      </c>
      <c r="AB294" s="22" t="s">
        <v>61</v>
      </c>
      <c r="AC294" s="22" t="s">
        <v>61</v>
      </c>
      <c r="AD294" s="22" t="s">
        <v>61</v>
      </c>
      <c r="AE294" s="22" t="s">
        <v>61</v>
      </c>
      <c r="AF294" s="22" t="s">
        <v>61</v>
      </c>
      <c r="AG294">
        <v>13.5</v>
      </c>
      <c r="AH294">
        <v>3</v>
      </c>
      <c r="AI294">
        <v>2</v>
      </c>
      <c r="AJ294">
        <v>1</v>
      </c>
      <c r="AK294" s="22" t="s">
        <v>61</v>
      </c>
      <c r="AL294" s="22" t="s">
        <v>61</v>
      </c>
      <c r="AM294" s="22">
        <v>1</v>
      </c>
      <c r="AN294" s="22" t="s">
        <v>61</v>
      </c>
      <c r="AO294" s="22" t="s">
        <v>61</v>
      </c>
      <c r="AP294" s="22" t="s">
        <v>61</v>
      </c>
      <c r="AQ294">
        <v>3</v>
      </c>
      <c r="AR294">
        <v>2</v>
      </c>
      <c r="AS294" s="22" t="s">
        <v>61</v>
      </c>
      <c r="AT294" s="22">
        <v>1</v>
      </c>
      <c r="AU294" s="22">
        <v>1</v>
      </c>
      <c r="AV294" s="22">
        <v>1</v>
      </c>
      <c r="AW294" s="22">
        <v>1</v>
      </c>
      <c r="AX294" s="22" t="s">
        <v>61</v>
      </c>
      <c r="AY294" s="22" t="s">
        <v>61</v>
      </c>
      <c r="AZ294" s="22">
        <v>1</v>
      </c>
      <c r="BA294">
        <v>3</v>
      </c>
      <c r="BB294" t="s">
        <v>61</v>
      </c>
      <c r="BC294" t="s">
        <v>61</v>
      </c>
      <c r="BD294">
        <v>0</v>
      </c>
      <c r="BE294" t="s">
        <v>61</v>
      </c>
    </row>
    <row r="295" spans="1:57" x14ac:dyDescent="0.25">
      <c r="A295" s="1">
        <v>43494</v>
      </c>
      <c r="B295">
        <v>294</v>
      </c>
      <c r="C295" s="2" t="s">
        <v>4</v>
      </c>
      <c r="D295" s="2">
        <v>3194132534</v>
      </c>
      <c r="E295" s="2">
        <v>1</v>
      </c>
      <c r="F295" s="2">
        <v>2</v>
      </c>
      <c r="G295" s="19">
        <v>1</v>
      </c>
      <c r="H295" s="19" t="s">
        <v>61</v>
      </c>
      <c r="I295" s="19" t="s">
        <v>61</v>
      </c>
      <c r="J295" s="19">
        <v>1</v>
      </c>
      <c r="K295" s="19" t="s">
        <v>61</v>
      </c>
      <c r="L295" s="2">
        <v>2</v>
      </c>
      <c r="M295" s="2">
        <v>3</v>
      </c>
      <c r="N295" s="2">
        <v>3</v>
      </c>
      <c r="O295" s="19">
        <v>1</v>
      </c>
      <c r="P295" s="19" t="s">
        <v>61</v>
      </c>
      <c r="Q295" s="19" t="s">
        <v>61</v>
      </c>
      <c r="R295" s="2">
        <v>1</v>
      </c>
      <c r="S295" s="2">
        <v>1</v>
      </c>
      <c r="T295" s="2">
        <v>1</v>
      </c>
      <c r="U295" s="2">
        <v>1</v>
      </c>
      <c r="V295" s="2">
        <v>2</v>
      </c>
      <c r="W295" s="2">
        <v>2</v>
      </c>
      <c r="X295" s="2">
        <v>1</v>
      </c>
      <c r="Y295" s="2">
        <v>1</v>
      </c>
      <c r="Z295" s="22" t="s">
        <v>61</v>
      </c>
      <c r="AA295" s="22" t="s">
        <v>61</v>
      </c>
      <c r="AB295" s="22" t="s">
        <v>61</v>
      </c>
      <c r="AC295" s="22" t="s">
        <v>61</v>
      </c>
      <c r="AD295" s="22" t="s">
        <v>61</v>
      </c>
      <c r="AE295" s="22" t="s">
        <v>61</v>
      </c>
      <c r="AF295" s="22" t="s">
        <v>61</v>
      </c>
      <c r="AG295">
        <v>40</v>
      </c>
      <c r="AH295">
        <v>3</v>
      </c>
      <c r="AI295">
        <v>1</v>
      </c>
      <c r="AJ295">
        <v>3</v>
      </c>
      <c r="AK295" s="22" t="s">
        <v>61</v>
      </c>
      <c r="AL295" s="22" t="s">
        <v>61</v>
      </c>
      <c r="AM295" s="22" t="s">
        <v>61</v>
      </c>
      <c r="AN295" s="22" t="s">
        <v>61</v>
      </c>
      <c r="AO295" s="22">
        <v>1</v>
      </c>
      <c r="AP295" s="22" t="s">
        <v>61</v>
      </c>
      <c r="AQ295" s="28" t="s">
        <v>61</v>
      </c>
      <c r="AR295">
        <v>2</v>
      </c>
      <c r="AS295" s="22">
        <v>1</v>
      </c>
      <c r="AT295" s="22">
        <v>1</v>
      </c>
      <c r="AU295" s="22">
        <v>1</v>
      </c>
      <c r="AV295" s="22" t="s">
        <v>61</v>
      </c>
      <c r="AW295" s="22" t="s">
        <v>61</v>
      </c>
      <c r="AX295" s="22" t="s">
        <v>61</v>
      </c>
      <c r="AY295" s="22" t="s">
        <v>61</v>
      </c>
      <c r="AZ295" s="22" t="s">
        <v>61</v>
      </c>
      <c r="BA295">
        <v>4</v>
      </c>
      <c r="BB295">
        <v>1</v>
      </c>
      <c r="BC295">
        <v>1420</v>
      </c>
      <c r="BD295">
        <v>0</v>
      </c>
      <c r="BE295" t="s">
        <v>61</v>
      </c>
    </row>
    <row r="296" spans="1:57" x14ac:dyDescent="0.25">
      <c r="A296" s="1">
        <v>43494</v>
      </c>
      <c r="B296">
        <v>295</v>
      </c>
      <c r="C296" s="2" t="s">
        <v>4</v>
      </c>
      <c r="D296" s="2">
        <v>3194132534</v>
      </c>
      <c r="E296" s="2">
        <v>1</v>
      </c>
      <c r="F296" s="2">
        <v>1</v>
      </c>
      <c r="G296" s="19">
        <v>1</v>
      </c>
      <c r="H296" s="19" t="s">
        <v>61</v>
      </c>
      <c r="I296" s="19" t="s">
        <v>61</v>
      </c>
      <c r="J296" s="19">
        <v>1</v>
      </c>
      <c r="K296" s="19" t="s">
        <v>61</v>
      </c>
      <c r="L296" s="2">
        <v>2</v>
      </c>
      <c r="M296" s="2">
        <v>4</v>
      </c>
      <c r="N296" s="2">
        <v>4</v>
      </c>
      <c r="O296" s="19">
        <v>1</v>
      </c>
      <c r="P296" s="19" t="s">
        <v>61</v>
      </c>
      <c r="Q296" s="19" t="s">
        <v>61</v>
      </c>
      <c r="R296" s="2">
        <v>3</v>
      </c>
      <c r="S296" s="2">
        <v>3</v>
      </c>
      <c r="T296" s="2">
        <v>3</v>
      </c>
      <c r="U296" s="2">
        <v>3</v>
      </c>
      <c r="V296" s="2">
        <v>2</v>
      </c>
      <c r="W296" s="2">
        <v>1</v>
      </c>
      <c r="X296" s="2">
        <v>2</v>
      </c>
      <c r="Y296" s="2">
        <v>2</v>
      </c>
      <c r="Z296" s="22" t="s">
        <v>61</v>
      </c>
      <c r="AA296" s="19">
        <v>1</v>
      </c>
      <c r="AB296" s="19">
        <v>1</v>
      </c>
      <c r="AC296" s="19">
        <v>1</v>
      </c>
      <c r="AD296" s="22" t="s">
        <v>61</v>
      </c>
      <c r="AE296" s="19">
        <v>1</v>
      </c>
      <c r="AF296" s="22" t="s">
        <v>61</v>
      </c>
      <c r="AG296" t="s">
        <v>61</v>
      </c>
      <c r="AH296" t="s">
        <v>61</v>
      </c>
      <c r="AI296" t="s">
        <v>61</v>
      </c>
      <c r="AJ296" t="s">
        <v>61</v>
      </c>
      <c r="AK296" s="22" t="s">
        <v>61</v>
      </c>
      <c r="AL296" s="22" t="s">
        <v>61</v>
      </c>
      <c r="AM296" s="22" t="s">
        <v>61</v>
      </c>
      <c r="AN296" s="22" t="s">
        <v>61</v>
      </c>
      <c r="AO296" s="22" t="s">
        <v>61</v>
      </c>
      <c r="AP296" s="22" t="s">
        <v>61</v>
      </c>
      <c r="AQ296" s="28" t="s">
        <v>61</v>
      </c>
      <c r="AR296" s="28" t="s">
        <v>61</v>
      </c>
      <c r="AS296" s="22" t="s">
        <v>61</v>
      </c>
      <c r="AT296" s="22" t="s">
        <v>61</v>
      </c>
      <c r="AU296" s="22" t="s">
        <v>61</v>
      </c>
      <c r="AV296" s="22" t="s">
        <v>61</v>
      </c>
      <c r="AW296" s="22" t="s">
        <v>61</v>
      </c>
      <c r="AX296" s="22" t="s">
        <v>61</v>
      </c>
      <c r="AY296" s="22" t="s">
        <v>61</v>
      </c>
      <c r="AZ296" s="22" t="s">
        <v>61</v>
      </c>
      <c r="BA296">
        <v>4</v>
      </c>
      <c r="BB296">
        <v>1</v>
      </c>
      <c r="BC296" t="s">
        <v>61</v>
      </c>
      <c r="BD296">
        <v>0</v>
      </c>
      <c r="BE296" t="s">
        <v>61</v>
      </c>
    </row>
    <row r="297" spans="1:57" x14ac:dyDescent="0.25">
      <c r="A297" s="1">
        <v>43494</v>
      </c>
      <c r="B297">
        <v>296</v>
      </c>
      <c r="C297" s="2" t="s">
        <v>4</v>
      </c>
      <c r="D297" s="2">
        <v>3194132534</v>
      </c>
      <c r="E297" s="2">
        <v>1</v>
      </c>
      <c r="F297" s="2">
        <v>4</v>
      </c>
      <c r="G297" s="19" t="s">
        <v>61</v>
      </c>
      <c r="H297" s="19">
        <v>1</v>
      </c>
      <c r="I297" s="19" t="s">
        <v>61</v>
      </c>
      <c r="J297" s="19">
        <v>1</v>
      </c>
      <c r="K297" s="19" t="s">
        <v>61</v>
      </c>
      <c r="L297" s="2">
        <v>6</v>
      </c>
      <c r="M297" s="2">
        <v>2</v>
      </c>
      <c r="N297" s="2">
        <v>4</v>
      </c>
      <c r="O297" s="19">
        <v>1</v>
      </c>
      <c r="P297" s="19" t="s">
        <v>61</v>
      </c>
      <c r="Q297" s="19" t="s">
        <v>61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2" t="s">
        <v>61</v>
      </c>
      <c r="AA297" s="22" t="s">
        <v>61</v>
      </c>
      <c r="AB297" s="22" t="s">
        <v>61</v>
      </c>
      <c r="AC297" s="22" t="s">
        <v>61</v>
      </c>
      <c r="AD297" s="22" t="s">
        <v>61</v>
      </c>
      <c r="AE297" s="22" t="s">
        <v>61</v>
      </c>
      <c r="AF297" s="22" t="s">
        <v>61</v>
      </c>
      <c r="AG297">
        <v>7</v>
      </c>
      <c r="AH297">
        <v>3</v>
      </c>
      <c r="AI297">
        <v>2</v>
      </c>
      <c r="AJ297">
        <v>1</v>
      </c>
      <c r="AK297" s="22">
        <v>1</v>
      </c>
      <c r="AL297" s="22">
        <v>1</v>
      </c>
      <c r="AM297" s="22">
        <v>1</v>
      </c>
      <c r="AN297" s="22" t="s">
        <v>61</v>
      </c>
      <c r="AO297" s="22" t="s">
        <v>61</v>
      </c>
      <c r="AP297" s="22">
        <v>1</v>
      </c>
      <c r="AQ297">
        <v>2</v>
      </c>
      <c r="AR297">
        <v>2</v>
      </c>
      <c r="AS297" s="22">
        <v>1</v>
      </c>
      <c r="AT297" s="22">
        <v>1</v>
      </c>
      <c r="AU297" s="22" t="s">
        <v>61</v>
      </c>
      <c r="AV297" s="22" t="s">
        <v>61</v>
      </c>
      <c r="AW297" s="22" t="s">
        <v>61</v>
      </c>
      <c r="AX297" s="22" t="s">
        <v>61</v>
      </c>
      <c r="AY297" s="22" t="s">
        <v>61</v>
      </c>
      <c r="AZ297" s="22" t="s">
        <v>61</v>
      </c>
      <c r="BA297">
        <v>4</v>
      </c>
      <c r="BB297">
        <v>1</v>
      </c>
      <c r="BC297" t="s">
        <v>61</v>
      </c>
      <c r="BD297">
        <v>1</v>
      </c>
      <c r="BE297" t="s">
        <v>61</v>
      </c>
    </row>
    <row r="298" spans="1:57" x14ac:dyDescent="0.25">
      <c r="A298" s="1">
        <v>43494</v>
      </c>
      <c r="B298">
        <v>297</v>
      </c>
      <c r="C298" s="2" t="s">
        <v>4</v>
      </c>
      <c r="D298" s="2">
        <v>3194132534</v>
      </c>
      <c r="E298" s="2">
        <v>2</v>
      </c>
      <c r="F298" s="2">
        <v>1</v>
      </c>
      <c r="G298" s="19" t="s">
        <v>61</v>
      </c>
      <c r="H298" s="19">
        <v>1</v>
      </c>
      <c r="I298" s="19" t="s">
        <v>61</v>
      </c>
      <c r="J298" s="19" t="s">
        <v>61</v>
      </c>
      <c r="K298" s="19" t="s">
        <v>61</v>
      </c>
      <c r="L298" s="2">
        <v>4</v>
      </c>
      <c r="M298" s="2">
        <v>3</v>
      </c>
      <c r="N298" s="2">
        <v>1</v>
      </c>
      <c r="O298" s="19" t="s">
        <v>61</v>
      </c>
      <c r="P298" s="19" t="s">
        <v>61</v>
      </c>
      <c r="Q298" s="19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2" t="s">
        <v>61</v>
      </c>
      <c r="AA298" s="22" t="s">
        <v>61</v>
      </c>
      <c r="AB298" s="22" t="s">
        <v>61</v>
      </c>
      <c r="AC298" s="22" t="s">
        <v>61</v>
      </c>
      <c r="AD298" s="22" t="s">
        <v>61</v>
      </c>
      <c r="AE298" s="22" t="s">
        <v>61</v>
      </c>
      <c r="AF298" s="22" t="s">
        <v>61</v>
      </c>
      <c r="AG298">
        <v>75</v>
      </c>
      <c r="AH298">
        <v>3</v>
      </c>
      <c r="AI298">
        <v>2</v>
      </c>
      <c r="AJ298">
        <v>2</v>
      </c>
      <c r="AK298" s="22">
        <v>1</v>
      </c>
      <c r="AL298" s="22" t="s">
        <v>61</v>
      </c>
      <c r="AM298" s="22" t="s">
        <v>61</v>
      </c>
      <c r="AN298" s="22" t="s">
        <v>61</v>
      </c>
      <c r="AO298" s="22" t="s">
        <v>61</v>
      </c>
      <c r="AP298" s="22" t="s">
        <v>61</v>
      </c>
      <c r="AQ298">
        <v>5</v>
      </c>
      <c r="AR298">
        <v>4</v>
      </c>
      <c r="AS298" s="22">
        <v>1</v>
      </c>
      <c r="AT298" s="22">
        <v>1</v>
      </c>
      <c r="AU298" s="22" t="s">
        <v>61</v>
      </c>
      <c r="AV298" s="22" t="s">
        <v>61</v>
      </c>
      <c r="AW298" s="22" t="s">
        <v>61</v>
      </c>
      <c r="AX298" s="22" t="s">
        <v>61</v>
      </c>
      <c r="AY298" s="22" t="s">
        <v>61</v>
      </c>
      <c r="AZ298" s="22" t="s">
        <v>61</v>
      </c>
      <c r="BA298">
        <v>4</v>
      </c>
      <c r="BB298">
        <v>1</v>
      </c>
      <c r="BC298">
        <v>4770</v>
      </c>
      <c r="BD298">
        <v>0</v>
      </c>
      <c r="BE298" t="s">
        <v>61</v>
      </c>
    </row>
    <row r="299" spans="1:57" x14ac:dyDescent="0.25">
      <c r="A299" s="1">
        <v>43494</v>
      </c>
      <c r="B299">
        <v>298</v>
      </c>
      <c r="C299" s="2" t="s">
        <v>4</v>
      </c>
      <c r="D299" s="2">
        <v>3194132534</v>
      </c>
      <c r="E299" s="2">
        <v>1</v>
      </c>
      <c r="F299" s="2">
        <v>4</v>
      </c>
      <c r="G299" s="19" t="s">
        <v>61</v>
      </c>
      <c r="H299" s="19" t="s">
        <v>61</v>
      </c>
      <c r="I299" s="19" t="s">
        <v>61</v>
      </c>
      <c r="J299" s="19">
        <v>1</v>
      </c>
      <c r="K299" s="19" t="s">
        <v>61</v>
      </c>
      <c r="L299" s="2">
        <v>4</v>
      </c>
      <c r="M299" s="2">
        <v>2</v>
      </c>
      <c r="N299" s="2">
        <v>2</v>
      </c>
      <c r="O299" s="19">
        <v>1</v>
      </c>
      <c r="P299" s="19" t="s">
        <v>61</v>
      </c>
      <c r="Q299" s="19" t="s">
        <v>61</v>
      </c>
      <c r="R299" s="2">
        <v>1</v>
      </c>
      <c r="S299" s="2">
        <v>1</v>
      </c>
      <c r="T299" s="2">
        <v>1</v>
      </c>
      <c r="U299" s="2">
        <v>1</v>
      </c>
      <c r="V299" s="2">
        <v>2</v>
      </c>
      <c r="W299" s="2">
        <v>1</v>
      </c>
      <c r="X299" s="2">
        <v>1</v>
      </c>
      <c r="Y299" s="2">
        <v>2</v>
      </c>
      <c r="Z299" s="22" t="s">
        <v>61</v>
      </c>
      <c r="AA299" s="22" t="s">
        <v>61</v>
      </c>
      <c r="AB299" s="22" t="s">
        <v>61</v>
      </c>
      <c r="AC299" s="22" t="s">
        <v>61</v>
      </c>
      <c r="AD299" s="22" t="s">
        <v>61</v>
      </c>
      <c r="AE299" s="22" t="s">
        <v>61</v>
      </c>
      <c r="AF299" s="22">
        <v>1</v>
      </c>
      <c r="AG299">
        <v>4.5</v>
      </c>
      <c r="AH299">
        <v>3</v>
      </c>
      <c r="AI299" t="s">
        <v>61</v>
      </c>
      <c r="AJ299">
        <v>1</v>
      </c>
      <c r="AK299" s="22" t="s">
        <v>61</v>
      </c>
      <c r="AL299" s="22">
        <v>1</v>
      </c>
      <c r="AM299" s="22">
        <v>1</v>
      </c>
      <c r="AN299" s="22" t="s">
        <v>61</v>
      </c>
      <c r="AO299" s="22" t="s">
        <v>61</v>
      </c>
      <c r="AP299" s="22">
        <v>1</v>
      </c>
      <c r="AQ299">
        <v>1</v>
      </c>
      <c r="AR299">
        <v>2</v>
      </c>
      <c r="AS299" s="22" t="s">
        <v>61</v>
      </c>
      <c r="AT299" s="22">
        <v>1</v>
      </c>
      <c r="AU299" s="22" t="s">
        <v>61</v>
      </c>
      <c r="AV299" s="22" t="s">
        <v>61</v>
      </c>
      <c r="AW299" s="22" t="s">
        <v>61</v>
      </c>
      <c r="AX299" s="22" t="s">
        <v>61</v>
      </c>
      <c r="AY299" s="22" t="s">
        <v>61</v>
      </c>
      <c r="AZ299" s="22" t="s">
        <v>61</v>
      </c>
      <c r="BA299">
        <v>4</v>
      </c>
      <c r="BB299">
        <v>1</v>
      </c>
      <c r="BC299">
        <v>5300</v>
      </c>
      <c r="BD299">
        <v>0</v>
      </c>
      <c r="BE299" t="s">
        <v>61</v>
      </c>
    </row>
    <row r="300" spans="1:57" x14ac:dyDescent="0.25">
      <c r="A300" s="1">
        <v>43522</v>
      </c>
      <c r="B300">
        <v>299</v>
      </c>
      <c r="C300" s="2" t="s">
        <v>61</v>
      </c>
      <c r="D300" s="2" t="s">
        <v>61</v>
      </c>
      <c r="E300" s="2" t="s">
        <v>61</v>
      </c>
      <c r="F300" s="2" t="s">
        <v>61</v>
      </c>
      <c r="G300" s="19" t="s">
        <v>61</v>
      </c>
      <c r="H300" s="19" t="s">
        <v>61</v>
      </c>
      <c r="I300" s="19" t="s">
        <v>61</v>
      </c>
      <c r="J300" s="19" t="s">
        <v>61</v>
      </c>
      <c r="K300" s="19" t="s">
        <v>61</v>
      </c>
      <c r="L300" s="2" t="s">
        <v>61</v>
      </c>
      <c r="M300" s="2" t="s">
        <v>61</v>
      </c>
      <c r="N300" s="2" t="s">
        <v>61</v>
      </c>
      <c r="O300" s="19" t="s">
        <v>61</v>
      </c>
      <c r="P300" s="19" t="s">
        <v>61</v>
      </c>
      <c r="Q300" s="19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2" t="s">
        <v>61</v>
      </c>
      <c r="AA300" s="22" t="s">
        <v>61</v>
      </c>
      <c r="AB300" s="22" t="s">
        <v>61</v>
      </c>
      <c r="AC300" s="22" t="s">
        <v>61</v>
      </c>
      <c r="AD300" s="22" t="s">
        <v>61</v>
      </c>
      <c r="AE300" s="22" t="s">
        <v>61</v>
      </c>
      <c r="AF300" s="22" t="s">
        <v>61</v>
      </c>
      <c r="AG300" s="28" t="s">
        <v>61</v>
      </c>
      <c r="AH300" s="28" t="s">
        <v>61</v>
      </c>
      <c r="AI300" s="28" t="s">
        <v>61</v>
      </c>
      <c r="AJ300" s="28" t="s">
        <v>61</v>
      </c>
      <c r="AK300" s="22" t="s">
        <v>61</v>
      </c>
      <c r="AL300" s="22" t="s">
        <v>61</v>
      </c>
      <c r="AM300" s="22" t="s">
        <v>61</v>
      </c>
      <c r="AN300" s="22" t="s">
        <v>61</v>
      </c>
      <c r="AO300" s="22" t="s">
        <v>61</v>
      </c>
      <c r="AP300" s="22" t="s">
        <v>61</v>
      </c>
      <c r="AQ300" s="28" t="s">
        <v>61</v>
      </c>
      <c r="AR300" s="28" t="s">
        <v>61</v>
      </c>
      <c r="AS300" s="22" t="s">
        <v>61</v>
      </c>
      <c r="AT300" s="22" t="s">
        <v>61</v>
      </c>
      <c r="AU300" s="22" t="s">
        <v>61</v>
      </c>
      <c r="AV300" s="22" t="s">
        <v>61</v>
      </c>
      <c r="AW300" s="22" t="s">
        <v>61</v>
      </c>
      <c r="AX300" s="22" t="s">
        <v>61</v>
      </c>
      <c r="AY300" s="22" t="s">
        <v>61</v>
      </c>
      <c r="AZ300" s="22" t="s">
        <v>61</v>
      </c>
      <c r="BA300" s="28" t="s">
        <v>61</v>
      </c>
      <c r="BB300" s="28" t="s">
        <v>61</v>
      </c>
      <c r="BC300" s="28" t="s">
        <v>61</v>
      </c>
      <c r="BD300" s="28" t="s">
        <v>61</v>
      </c>
      <c r="BE300" s="28" t="s">
        <v>61</v>
      </c>
    </row>
    <row r="301" spans="1:57" x14ac:dyDescent="0.25">
      <c r="A301" s="1">
        <v>43522</v>
      </c>
      <c r="B301">
        <v>300</v>
      </c>
      <c r="C301" s="2" t="s">
        <v>61</v>
      </c>
      <c r="D301" s="2" t="s">
        <v>61</v>
      </c>
      <c r="E301" s="2" t="s">
        <v>61</v>
      </c>
      <c r="F301" s="2" t="s">
        <v>61</v>
      </c>
      <c r="G301" s="19" t="s">
        <v>61</v>
      </c>
      <c r="H301" s="19" t="s">
        <v>61</v>
      </c>
      <c r="I301" s="19" t="s">
        <v>61</v>
      </c>
      <c r="J301" s="19" t="s">
        <v>61</v>
      </c>
      <c r="K301" s="19" t="s">
        <v>61</v>
      </c>
      <c r="L301" s="2" t="s">
        <v>61</v>
      </c>
      <c r="M301" s="2" t="s">
        <v>61</v>
      </c>
      <c r="N301" s="2" t="s">
        <v>61</v>
      </c>
      <c r="O301" s="19" t="s">
        <v>61</v>
      </c>
      <c r="P301" s="19" t="s">
        <v>61</v>
      </c>
      <c r="Q301" s="19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2" t="s">
        <v>61</v>
      </c>
      <c r="AA301" s="22" t="s">
        <v>61</v>
      </c>
      <c r="AB301" s="22" t="s">
        <v>61</v>
      </c>
      <c r="AC301" s="22" t="s">
        <v>61</v>
      </c>
      <c r="AD301" s="22" t="s">
        <v>61</v>
      </c>
      <c r="AE301" s="22" t="s">
        <v>61</v>
      </c>
      <c r="AF301" s="22" t="s">
        <v>61</v>
      </c>
      <c r="AG301" s="28" t="s">
        <v>61</v>
      </c>
      <c r="AH301" s="28" t="s">
        <v>61</v>
      </c>
      <c r="AI301" s="28" t="s">
        <v>61</v>
      </c>
      <c r="AJ301" s="28" t="s">
        <v>61</v>
      </c>
      <c r="AK301" s="22" t="s">
        <v>61</v>
      </c>
      <c r="AL301" s="22" t="s">
        <v>61</v>
      </c>
      <c r="AM301" s="22" t="s">
        <v>61</v>
      </c>
      <c r="AN301" s="22" t="s">
        <v>61</v>
      </c>
      <c r="AO301" s="22" t="s">
        <v>61</v>
      </c>
      <c r="AP301" s="22" t="s">
        <v>61</v>
      </c>
      <c r="AQ301" s="28" t="s">
        <v>61</v>
      </c>
      <c r="AR301" s="28" t="s">
        <v>61</v>
      </c>
      <c r="AS301" s="22" t="s">
        <v>61</v>
      </c>
      <c r="AT301" s="22" t="s">
        <v>61</v>
      </c>
      <c r="AU301" s="22" t="s">
        <v>61</v>
      </c>
      <c r="AV301" s="22" t="s">
        <v>61</v>
      </c>
      <c r="AW301" s="22" t="s">
        <v>61</v>
      </c>
      <c r="AX301" s="22" t="s">
        <v>61</v>
      </c>
      <c r="AY301" s="22" t="s">
        <v>61</v>
      </c>
      <c r="AZ301" s="22" t="s">
        <v>61</v>
      </c>
      <c r="BA301" s="28" t="s">
        <v>61</v>
      </c>
      <c r="BB301" s="28" t="s">
        <v>61</v>
      </c>
      <c r="BC301" s="28" t="s">
        <v>61</v>
      </c>
      <c r="BD301" s="28" t="s">
        <v>61</v>
      </c>
      <c r="BE301" s="28" t="s">
        <v>61</v>
      </c>
    </row>
    <row r="302" spans="1:57" x14ac:dyDescent="0.25">
      <c r="A302" t="s">
        <v>61</v>
      </c>
      <c r="B302">
        <v>301</v>
      </c>
      <c r="C302" s="2" t="s">
        <v>61</v>
      </c>
      <c r="D302" s="2" t="s">
        <v>61</v>
      </c>
      <c r="E302" s="2" t="s">
        <v>61</v>
      </c>
      <c r="F302" s="2" t="s">
        <v>61</v>
      </c>
      <c r="G302" s="19" t="s">
        <v>61</v>
      </c>
      <c r="H302" s="19" t="s">
        <v>61</v>
      </c>
      <c r="I302" s="19" t="s">
        <v>61</v>
      </c>
      <c r="J302" s="19" t="s">
        <v>61</v>
      </c>
      <c r="K302" s="19" t="s">
        <v>61</v>
      </c>
      <c r="L302" s="2" t="s">
        <v>61</v>
      </c>
      <c r="M302" s="2" t="s">
        <v>61</v>
      </c>
      <c r="N302" s="2" t="s">
        <v>61</v>
      </c>
      <c r="O302" s="19" t="s">
        <v>61</v>
      </c>
      <c r="P302" s="19" t="s">
        <v>61</v>
      </c>
      <c r="Q302" s="19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2" t="s">
        <v>61</v>
      </c>
      <c r="AA302" s="22" t="s">
        <v>61</v>
      </c>
      <c r="AB302" s="22" t="s">
        <v>61</v>
      </c>
      <c r="AC302" s="22" t="s">
        <v>61</v>
      </c>
      <c r="AD302" s="22" t="s">
        <v>61</v>
      </c>
      <c r="AE302" s="22" t="s">
        <v>61</v>
      </c>
      <c r="AF302" s="22" t="s">
        <v>61</v>
      </c>
      <c r="AG302" s="28" t="s">
        <v>61</v>
      </c>
      <c r="AH302" s="28" t="s">
        <v>61</v>
      </c>
      <c r="AI302" s="28" t="s">
        <v>61</v>
      </c>
      <c r="AJ302" s="28" t="s">
        <v>61</v>
      </c>
      <c r="AK302" s="22" t="s">
        <v>61</v>
      </c>
      <c r="AL302" s="22" t="s">
        <v>61</v>
      </c>
      <c r="AM302" s="22" t="s">
        <v>61</v>
      </c>
      <c r="AN302" s="22" t="s">
        <v>61</v>
      </c>
      <c r="AO302" s="22" t="s">
        <v>61</v>
      </c>
      <c r="AP302" s="22" t="s">
        <v>61</v>
      </c>
      <c r="AQ302" s="28" t="s">
        <v>61</v>
      </c>
      <c r="AR302" s="28" t="s">
        <v>61</v>
      </c>
      <c r="AS302" s="22" t="s">
        <v>61</v>
      </c>
      <c r="AT302" s="22" t="s">
        <v>61</v>
      </c>
      <c r="AU302" s="22" t="s">
        <v>61</v>
      </c>
      <c r="AV302" s="22" t="s">
        <v>61</v>
      </c>
      <c r="AW302" s="22" t="s">
        <v>61</v>
      </c>
      <c r="AX302" s="22" t="s">
        <v>61</v>
      </c>
      <c r="AY302" s="22" t="s">
        <v>61</v>
      </c>
      <c r="AZ302" s="22" t="s">
        <v>61</v>
      </c>
      <c r="BA302" s="28" t="s">
        <v>61</v>
      </c>
      <c r="BB302" s="28" t="s">
        <v>61</v>
      </c>
      <c r="BC302" s="28" t="s">
        <v>61</v>
      </c>
      <c r="BD302" s="28" t="s">
        <v>61</v>
      </c>
      <c r="BE302" s="28" t="s">
        <v>61</v>
      </c>
    </row>
    <row r="303" spans="1:57" x14ac:dyDescent="0.25">
      <c r="A303" t="s">
        <v>61</v>
      </c>
      <c r="B303">
        <v>302</v>
      </c>
      <c r="C303" s="2" t="s">
        <v>61</v>
      </c>
      <c r="D303" s="2" t="s">
        <v>61</v>
      </c>
      <c r="E303" s="2" t="s">
        <v>61</v>
      </c>
      <c r="F303" s="2" t="s">
        <v>61</v>
      </c>
      <c r="G303" s="19" t="s">
        <v>61</v>
      </c>
      <c r="H303" s="19" t="s">
        <v>61</v>
      </c>
      <c r="I303" s="19" t="s">
        <v>61</v>
      </c>
      <c r="J303" s="19" t="s">
        <v>61</v>
      </c>
      <c r="K303" s="19" t="s">
        <v>61</v>
      </c>
      <c r="L303" s="2" t="s">
        <v>61</v>
      </c>
      <c r="M303" s="2" t="s">
        <v>61</v>
      </c>
      <c r="N303" s="2" t="s">
        <v>61</v>
      </c>
      <c r="O303" s="19" t="s">
        <v>61</v>
      </c>
      <c r="P303" s="19" t="s">
        <v>61</v>
      </c>
      <c r="Q303" s="19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2" t="s">
        <v>61</v>
      </c>
      <c r="AA303" s="22" t="s">
        <v>61</v>
      </c>
      <c r="AB303" s="22" t="s">
        <v>61</v>
      </c>
      <c r="AC303" s="22" t="s">
        <v>61</v>
      </c>
      <c r="AD303" s="22" t="s">
        <v>61</v>
      </c>
      <c r="AE303" s="22" t="s">
        <v>61</v>
      </c>
      <c r="AF303" s="22" t="s">
        <v>61</v>
      </c>
      <c r="AG303" s="16" t="s">
        <v>61</v>
      </c>
      <c r="AH303" s="16" t="s">
        <v>61</v>
      </c>
      <c r="AI303" s="16" t="s">
        <v>61</v>
      </c>
      <c r="AJ303" s="13" t="s">
        <v>61</v>
      </c>
      <c r="AK303" s="22" t="s">
        <v>61</v>
      </c>
      <c r="AL303" s="22" t="s">
        <v>61</v>
      </c>
      <c r="AM303" s="22" t="s">
        <v>61</v>
      </c>
      <c r="AN303" s="22" t="s">
        <v>61</v>
      </c>
      <c r="AO303" s="22" t="s">
        <v>61</v>
      </c>
      <c r="AP303" s="22" t="s">
        <v>61</v>
      </c>
      <c r="AQ303" s="16" t="s">
        <v>61</v>
      </c>
      <c r="AR303" s="13" t="s">
        <v>61</v>
      </c>
      <c r="AS303" s="22" t="s">
        <v>61</v>
      </c>
      <c r="AT303" s="22" t="s">
        <v>61</v>
      </c>
      <c r="AU303" s="22" t="s">
        <v>61</v>
      </c>
      <c r="AV303" s="22" t="s">
        <v>61</v>
      </c>
      <c r="AW303" s="22" t="s">
        <v>61</v>
      </c>
      <c r="AX303" s="22" t="s">
        <v>61</v>
      </c>
      <c r="AY303" s="22" t="s">
        <v>61</v>
      </c>
      <c r="AZ303" s="22" t="s">
        <v>61</v>
      </c>
      <c r="BA303" s="16" t="s">
        <v>61</v>
      </c>
      <c r="BB303" s="16" t="s">
        <v>61</v>
      </c>
      <c r="BC303" s="16" t="s">
        <v>61</v>
      </c>
      <c r="BD303" s="16" t="s">
        <v>61</v>
      </c>
      <c r="BE303" s="16" t="s">
        <v>61</v>
      </c>
    </row>
    <row r="304" spans="1:57" x14ac:dyDescent="0.25">
      <c r="A304" t="s">
        <v>61</v>
      </c>
      <c r="B304">
        <v>303</v>
      </c>
      <c r="C304" s="2" t="s">
        <v>61</v>
      </c>
      <c r="D304" s="2" t="s">
        <v>61</v>
      </c>
      <c r="E304" s="2" t="s">
        <v>61</v>
      </c>
      <c r="F304" s="2" t="s">
        <v>61</v>
      </c>
      <c r="G304" s="19" t="s">
        <v>61</v>
      </c>
      <c r="H304" s="19" t="s">
        <v>61</v>
      </c>
      <c r="I304" s="19" t="s">
        <v>61</v>
      </c>
      <c r="J304" s="19" t="s">
        <v>61</v>
      </c>
      <c r="K304" s="19" t="s">
        <v>61</v>
      </c>
      <c r="L304" s="2" t="s">
        <v>61</v>
      </c>
      <c r="M304" s="2" t="s">
        <v>61</v>
      </c>
      <c r="N304" s="2" t="s">
        <v>61</v>
      </c>
      <c r="O304" s="19" t="s">
        <v>61</v>
      </c>
      <c r="P304" s="19" t="s">
        <v>61</v>
      </c>
      <c r="Q304" s="19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2" t="s">
        <v>61</v>
      </c>
      <c r="AA304" s="22" t="s">
        <v>61</v>
      </c>
      <c r="AB304" s="22" t="s">
        <v>61</v>
      </c>
      <c r="AC304" s="22" t="s">
        <v>61</v>
      </c>
      <c r="AD304" s="22" t="s">
        <v>61</v>
      </c>
      <c r="AE304" s="22" t="s">
        <v>61</v>
      </c>
      <c r="AF304" s="22" t="s">
        <v>61</v>
      </c>
      <c r="AG304" s="16" t="s">
        <v>61</v>
      </c>
      <c r="AH304" s="16" t="s">
        <v>61</v>
      </c>
      <c r="AI304" s="16" t="s">
        <v>61</v>
      </c>
      <c r="AJ304" s="13" t="s">
        <v>61</v>
      </c>
      <c r="AK304" s="22" t="s">
        <v>61</v>
      </c>
      <c r="AL304" s="22" t="s">
        <v>61</v>
      </c>
      <c r="AM304" s="22" t="s">
        <v>61</v>
      </c>
      <c r="AN304" s="22" t="s">
        <v>61</v>
      </c>
      <c r="AO304" s="22" t="s">
        <v>61</v>
      </c>
      <c r="AP304" s="22" t="s">
        <v>61</v>
      </c>
      <c r="AQ304" s="16" t="s">
        <v>61</v>
      </c>
      <c r="AR304" s="13" t="s">
        <v>61</v>
      </c>
      <c r="AS304" s="22" t="s">
        <v>61</v>
      </c>
      <c r="AT304" s="22" t="s">
        <v>61</v>
      </c>
      <c r="AU304" s="22" t="s">
        <v>61</v>
      </c>
      <c r="AV304" s="22" t="s">
        <v>61</v>
      </c>
      <c r="AW304" s="22" t="s">
        <v>61</v>
      </c>
      <c r="AX304" s="22" t="s">
        <v>61</v>
      </c>
      <c r="AY304" s="22" t="s">
        <v>61</v>
      </c>
      <c r="AZ304" s="22" t="s">
        <v>61</v>
      </c>
      <c r="BA304" s="16" t="s">
        <v>61</v>
      </c>
      <c r="BB304" s="16" t="s">
        <v>61</v>
      </c>
      <c r="BC304" s="16" t="s">
        <v>61</v>
      </c>
      <c r="BD304" s="16" t="s">
        <v>61</v>
      </c>
      <c r="BE304" s="16" t="s">
        <v>61</v>
      </c>
    </row>
    <row r="305" spans="1:57" x14ac:dyDescent="0.25">
      <c r="A305" t="s">
        <v>61</v>
      </c>
      <c r="B305">
        <v>304</v>
      </c>
      <c r="C305" s="2" t="s">
        <v>61</v>
      </c>
      <c r="D305" s="2" t="s">
        <v>61</v>
      </c>
      <c r="E305" s="2" t="s">
        <v>61</v>
      </c>
      <c r="F305" s="2" t="s">
        <v>61</v>
      </c>
      <c r="G305" s="19" t="s">
        <v>61</v>
      </c>
      <c r="H305" s="19" t="s">
        <v>61</v>
      </c>
      <c r="I305" s="19" t="s">
        <v>61</v>
      </c>
      <c r="J305" s="19" t="s">
        <v>61</v>
      </c>
      <c r="K305" s="19" t="s">
        <v>61</v>
      </c>
      <c r="L305" s="2" t="s">
        <v>61</v>
      </c>
      <c r="M305" s="2" t="s">
        <v>61</v>
      </c>
      <c r="N305" s="2" t="s">
        <v>61</v>
      </c>
      <c r="O305" s="19" t="s">
        <v>61</v>
      </c>
      <c r="P305" s="19" t="s">
        <v>61</v>
      </c>
      <c r="Q305" s="19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2" t="s">
        <v>61</v>
      </c>
      <c r="AA305" s="22" t="s">
        <v>61</v>
      </c>
      <c r="AB305" s="22" t="s">
        <v>61</v>
      </c>
      <c r="AC305" s="22" t="s">
        <v>61</v>
      </c>
      <c r="AD305" s="22" t="s">
        <v>61</v>
      </c>
      <c r="AE305" s="22" t="s">
        <v>61</v>
      </c>
      <c r="AF305" s="22" t="s">
        <v>61</v>
      </c>
      <c r="AG305" s="16" t="s">
        <v>61</v>
      </c>
      <c r="AH305" s="16" t="s">
        <v>61</v>
      </c>
      <c r="AI305" s="16" t="s">
        <v>61</v>
      </c>
      <c r="AJ305" s="13" t="s">
        <v>61</v>
      </c>
      <c r="AK305" s="22" t="s">
        <v>61</v>
      </c>
      <c r="AL305" s="22" t="s">
        <v>61</v>
      </c>
      <c r="AM305" s="22" t="s">
        <v>61</v>
      </c>
      <c r="AN305" s="22" t="s">
        <v>61</v>
      </c>
      <c r="AO305" s="22" t="s">
        <v>61</v>
      </c>
      <c r="AP305" s="22" t="s">
        <v>61</v>
      </c>
      <c r="AQ305" s="16" t="s">
        <v>61</v>
      </c>
      <c r="AR305" s="13" t="s">
        <v>61</v>
      </c>
      <c r="AS305" s="22" t="s">
        <v>61</v>
      </c>
      <c r="AT305" s="22" t="s">
        <v>61</v>
      </c>
      <c r="AU305" s="22" t="s">
        <v>61</v>
      </c>
      <c r="AV305" s="22" t="s">
        <v>61</v>
      </c>
      <c r="AW305" s="22" t="s">
        <v>61</v>
      </c>
      <c r="AX305" s="22" t="s">
        <v>61</v>
      </c>
      <c r="AY305" s="22" t="s">
        <v>61</v>
      </c>
      <c r="AZ305" s="22" t="s">
        <v>61</v>
      </c>
      <c r="BA305" s="16" t="s">
        <v>61</v>
      </c>
      <c r="BB305" s="16" t="s">
        <v>61</v>
      </c>
      <c r="BC305" s="16" t="s">
        <v>61</v>
      </c>
      <c r="BD305" s="16" t="s">
        <v>61</v>
      </c>
      <c r="BE305" s="16" t="s">
        <v>61</v>
      </c>
    </row>
    <row r="306" spans="1:57" x14ac:dyDescent="0.25">
      <c r="A306" t="s">
        <v>61</v>
      </c>
      <c r="B306">
        <v>305</v>
      </c>
      <c r="C306" s="2" t="s">
        <v>61</v>
      </c>
      <c r="D306" s="2" t="s">
        <v>61</v>
      </c>
      <c r="E306" s="2" t="s">
        <v>61</v>
      </c>
      <c r="F306" s="2" t="s">
        <v>61</v>
      </c>
      <c r="G306" s="19" t="s">
        <v>61</v>
      </c>
      <c r="H306" s="19" t="s">
        <v>61</v>
      </c>
      <c r="I306" s="19" t="s">
        <v>61</v>
      </c>
      <c r="J306" s="19" t="s">
        <v>61</v>
      </c>
      <c r="K306" s="19" t="s">
        <v>61</v>
      </c>
      <c r="L306" s="2" t="s">
        <v>61</v>
      </c>
      <c r="M306" s="2" t="s">
        <v>61</v>
      </c>
      <c r="N306" s="2" t="s">
        <v>61</v>
      </c>
      <c r="O306" s="19" t="s">
        <v>61</v>
      </c>
      <c r="P306" s="19" t="s">
        <v>61</v>
      </c>
      <c r="Q306" s="19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2" t="s">
        <v>61</v>
      </c>
      <c r="AA306" s="22" t="s">
        <v>61</v>
      </c>
      <c r="AB306" s="22" t="s">
        <v>61</v>
      </c>
      <c r="AC306" s="22" t="s">
        <v>61</v>
      </c>
      <c r="AD306" s="22" t="s">
        <v>61</v>
      </c>
      <c r="AE306" s="22" t="s">
        <v>61</v>
      </c>
      <c r="AF306" s="22" t="s">
        <v>61</v>
      </c>
      <c r="AG306" s="16" t="s">
        <v>61</v>
      </c>
      <c r="AH306" s="16" t="s">
        <v>61</v>
      </c>
      <c r="AI306" s="16" t="s">
        <v>61</v>
      </c>
      <c r="AJ306" s="13" t="s">
        <v>61</v>
      </c>
      <c r="AK306" s="22" t="s">
        <v>61</v>
      </c>
      <c r="AL306" s="22" t="s">
        <v>61</v>
      </c>
      <c r="AM306" s="22" t="s">
        <v>61</v>
      </c>
      <c r="AN306" s="22" t="s">
        <v>61</v>
      </c>
      <c r="AO306" s="22" t="s">
        <v>61</v>
      </c>
      <c r="AP306" s="22" t="s">
        <v>61</v>
      </c>
      <c r="AQ306" s="16" t="s">
        <v>61</v>
      </c>
      <c r="AR306" s="13" t="s">
        <v>61</v>
      </c>
      <c r="AS306" s="22" t="s">
        <v>61</v>
      </c>
      <c r="AT306" s="22" t="s">
        <v>61</v>
      </c>
      <c r="AU306" s="22" t="s">
        <v>61</v>
      </c>
      <c r="AV306" s="22" t="s">
        <v>61</v>
      </c>
      <c r="AW306" s="22" t="s">
        <v>61</v>
      </c>
      <c r="AX306" s="22" t="s">
        <v>61</v>
      </c>
      <c r="AY306" s="22" t="s">
        <v>61</v>
      </c>
      <c r="AZ306" s="22" t="s">
        <v>61</v>
      </c>
      <c r="BA306" s="16" t="s">
        <v>61</v>
      </c>
      <c r="BB306" s="16" t="s">
        <v>61</v>
      </c>
      <c r="BC306" s="16" t="s">
        <v>61</v>
      </c>
      <c r="BD306" s="16" t="s">
        <v>61</v>
      </c>
      <c r="BE306" s="16" t="s">
        <v>61</v>
      </c>
    </row>
    <row r="307" spans="1:57" x14ac:dyDescent="0.25">
      <c r="A307" t="s">
        <v>61</v>
      </c>
      <c r="B307">
        <v>306</v>
      </c>
      <c r="C307" s="2" t="s">
        <v>61</v>
      </c>
      <c r="D307" s="2" t="s">
        <v>61</v>
      </c>
      <c r="E307" s="2" t="s">
        <v>61</v>
      </c>
      <c r="F307" s="2" t="s">
        <v>61</v>
      </c>
      <c r="G307" s="19" t="s">
        <v>61</v>
      </c>
      <c r="H307" s="19" t="s">
        <v>61</v>
      </c>
      <c r="I307" s="19" t="s">
        <v>61</v>
      </c>
      <c r="J307" s="19" t="s">
        <v>61</v>
      </c>
      <c r="K307" s="19" t="s">
        <v>61</v>
      </c>
      <c r="L307" s="2" t="s">
        <v>61</v>
      </c>
      <c r="M307" s="2" t="s">
        <v>61</v>
      </c>
      <c r="N307" s="2" t="s">
        <v>61</v>
      </c>
      <c r="O307" s="19" t="s">
        <v>61</v>
      </c>
      <c r="P307" s="19" t="s">
        <v>61</v>
      </c>
      <c r="Q307" s="19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2" t="s">
        <v>61</v>
      </c>
      <c r="AA307" s="22" t="s">
        <v>61</v>
      </c>
      <c r="AB307" s="22" t="s">
        <v>61</v>
      </c>
      <c r="AC307" s="22" t="s">
        <v>61</v>
      </c>
      <c r="AD307" s="22" t="s">
        <v>61</v>
      </c>
      <c r="AE307" s="22" t="s">
        <v>61</v>
      </c>
      <c r="AF307" s="22" t="s">
        <v>61</v>
      </c>
      <c r="AG307" s="16" t="s">
        <v>61</v>
      </c>
      <c r="AH307" s="16" t="s">
        <v>61</v>
      </c>
      <c r="AI307" s="16" t="s">
        <v>61</v>
      </c>
      <c r="AJ307" s="13" t="s">
        <v>61</v>
      </c>
      <c r="AK307" s="22" t="s">
        <v>61</v>
      </c>
      <c r="AL307" s="22" t="s">
        <v>61</v>
      </c>
      <c r="AM307" s="22" t="s">
        <v>61</v>
      </c>
      <c r="AN307" s="22" t="s">
        <v>61</v>
      </c>
      <c r="AO307" s="22" t="s">
        <v>61</v>
      </c>
      <c r="AP307" s="22" t="s">
        <v>61</v>
      </c>
      <c r="AQ307" s="16" t="s">
        <v>61</v>
      </c>
      <c r="AR307" s="13" t="s">
        <v>61</v>
      </c>
      <c r="AS307" s="22" t="s">
        <v>61</v>
      </c>
      <c r="AT307" s="22" t="s">
        <v>61</v>
      </c>
      <c r="AU307" s="22" t="s">
        <v>61</v>
      </c>
      <c r="AV307" s="22" t="s">
        <v>61</v>
      </c>
      <c r="AW307" s="22" t="s">
        <v>61</v>
      </c>
      <c r="AX307" s="22" t="s">
        <v>61</v>
      </c>
      <c r="AY307" s="22" t="s">
        <v>61</v>
      </c>
      <c r="AZ307" s="22" t="s">
        <v>61</v>
      </c>
      <c r="BA307" s="16" t="s">
        <v>61</v>
      </c>
      <c r="BB307" s="16" t="s">
        <v>61</v>
      </c>
      <c r="BC307" s="16" t="s">
        <v>61</v>
      </c>
      <c r="BD307" s="16" t="s">
        <v>61</v>
      </c>
      <c r="BE307" s="16" t="s">
        <v>61</v>
      </c>
    </row>
    <row r="308" spans="1:57" x14ac:dyDescent="0.25">
      <c r="A308" t="s">
        <v>61</v>
      </c>
      <c r="B308">
        <v>307</v>
      </c>
      <c r="C308" s="2" t="s">
        <v>61</v>
      </c>
      <c r="D308" s="2" t="s">
        <v>61</v>
      </c>
      <c r="E308" s="2" t="s">
        <v>61</v>
      </c>
      <c r="F308" s="2" t="s">
        <v>61</v>
      </c>
      <c r="G308" s="19" t="s">
        <v>61</v>
      </c>
      <c r="H308" s="19" t="s">
        <v>61</v>
      </c>
      <c r="I308" s="19" t="s">
        <v>61</v>
      </c>
      <c r="J308" s="19" t="s">
        <v>61</v>
      </c>
      <c r="K308" s="19" t="s">
        <v>61</v>
      </c>
      <c r="L308" s="2" t="s">
        <v>61</v>
      </c>
      <c r="M308" s="2" t="s">
        <v>61</v>
      </c>
      <c r="N308" s="2" t="s">
        <v>61</v>
      </c>
      <c r="O308" s="19" t="s">
        <v>61</v>
      </c>
      <c r="P308" s="19" t="s">
        <v>61</v>
      </c>
      <c r="Q308" s="19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2" t="s">
        <v>61</v>
      </c>
      <c r="AA308" s="22" t="s">
        <v>61</v>
      </c>
      <c r="AB308" s="22" t="s">
        <v>61</v>
      </c>
      <c r="AC308" s="22" t="s">
        <v>61</v>
      </c>
      <c r="AD308" s="22" t="s">
        <v>61</v>
      </c>
      <c r="AE308" s="22" t="s">
        <v>61</v>
      </c>
      <c r="AF308" s="22" t="s">
        <v>61</v>
      </c>
      <c r="AG308" s="16" t="s">
        <v>61</v>
      </c>
      <c r="AH308" s="16" t="s">
        <v>61</v>
      </c>
      <c r="AI308" s="16" t="s">
        <v>61</v>
      </c>
      <c r="AJ308" s="13" t="s">
        <v>61</v>
      </c>
      <c r="AK308" s="22" t="s">
        <v>61</v>
      </c>
      <c r="AL308" s="22" t="s">
        <v>61</v>
      </c>
      <c r="AM308" s="22" t="s">
        <v>61</v>
      </c>
      <c r="AN308" s="22" t="s">
        <v>61</v>
      </c>
      <c r="AO308" s="22" t="s">
        <v>61</v>
      </c>
      <c r="AP308" s="22" t="s">
        <v>61</v>
      </c>
      <c r="AQ308" s="16" t="s">
        <v>61</v>
      </c>
      <c r="AR308" s="13" t="s">
        <v>61</v>
      </c>
      <c r="AS308" s="22" t="s">
        <v>61</v>
      </c>
      <c r="AT308" s="22" t="s">
        <v>61</v>
      </c>
      <c r="AU308" s="22" t="s">
        <v>61</v>
      </c>
      <c r="AV308" s="22" t="s">
        <v>61</v>
      </c>
      <c r="AW308" s="22" t="s">
        <v>61</v>
      </c>
      <c r="AX308" s="22" t="s">
        <v>61</v>
      </c>
      <c r="AY308" s="22" t="s">
        <v>61</v>
      </c>
      <c r="AZ308" s="22" t="s">
        <v>61</v>
      </c>
      <c r="BA308" s="16" t="s">
        <v>61</v>
      </c>
      <c r="BB308" s="16" t="s">
        <v>61</v>
      </c>
      <c r="BC308" s="16" t="s">
        <v>61</v>
      </c>
      <c r="BD308" s="16" t="s">
        <v>61</v>
      </c>
      <c r="BE308" s="16" t="s">
        <v>61</v>
      </c>
    </row>
    <row r="309" spans="1:57" x14ac:dyDescent="0.25">
      <c r="A309" t="s">
        <v>61</v>
      </c>
      <c r="B309">
        <v>308</v>
      </c>
      <c r="C309" s="2" t="s">
        <v>61</v>
      </c>
      <c r="D309" s="2" t="s">
        <v>61</v>
      </c>
      <c r="E309" s="2" t="s">
        <v>61</v>
      </c>
      <c r="F309" s="2" t="s">
        <v>61</v>
      </c>
      <c r="G309" s="19" t="s">
        <v>61</v>
      </c>
      <c r="H309" s="19" t="s">
        <v>61</v>
      </c>
      <c r="I309" s="19" t="s">
        <v>61</v>
      </c>
      <c r="J309" s="19" t="s">
        <v>61</v>
      </c>
      <c r="K309" s="19" t="s">
        <v>61</v>
      </c>
      <c r="L309" s="2" t="s">
        <v>61</v>
      </c>
      <c r="M309" s="2" t="s">
        <v>61</v>
      </c>
      <c r="N309" s="2" t="s">
        <v>61</v>
      </c>
      <c r="O309" s="19" t="s">
        <v>61</v>
      </c>
      <c r="P309" s="19" t="s">
        <v>61</v>
      </c>
      <c r="Q309" s="19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2" t="s">
        <v>61</v>
      </c>
      <c r="AA309" s="22" t="s">
        <v>61</v>
      </c>
      <c r="AB309" s="22" t="s">
        <v>61</v>
      </c>
      <c r="AC309" s="22" t="s">
        <v>61</v>
      </c>
      <c r="AD309" s="22" t="s">
        <v>61</v>
      </c>
      <c r="AE309" s="22" t="s">
        <v>61</v>
      </c>
      <c r="AF309" s="22" t="s">
        <v>61</v>
      </c>
      <c r="AG309" s="16" t="s">
        <v>61</v>
      </c>
      <c r="AH309" s="16" t="s">
        <v>61</v>
      </c>
      <c r="AI309" s="16" t="s">
        <v>61</v>
      </c>
      <c r="AJ309" s="13" t="s">
        <v>61</v>
      </c>
      <c r="AK309" s="22" t="s">
        <v>61</v>
      </c>
      <c r="AL309" s="22" t="s">
        <v>61</v>
      </c>
      <c r="AM309" s="22" t="s">
        <v>61</v>
      </c>
      <c r="AN309" s="22" t="s">
        <v>61</v>
      </c>
      <c r="AO309" s="22" t="s">
        <v>61</v>
      </c>
      <c r="AP309" s="22" t="s">
        <v>61</v>
      </c>
      <c r="AQ309" s="16" t="s">
        <v>61</v>
      </c>
      <c r="AR309" s="13" t="s">
        <v>61</v>
      </c>
      <c r="AS309" s="22" t="s">
        <v>61</v>
      </c>
      <c r="AT309" s="22" t="s">
        <v>61</v>
      </c>
      <c r="AU309" s="22" t="s">
        <v>61</v>
      </c>
      <c r="AV309" s="22" t="s">
        <v>61</v>
      </c>
      <c r="AW309" s="22" t="s">
        <v>61</v>
      </c>
      <c r="AX309" s="22" t="s">
        <v>61</v>
      </c>
      <c r="AY309" s="22" t="s">
        <v>61</v>
      </c>
      <c r="AZ309" s="22" t="s">
        <v>61</v>
      </c>
      <c r="BA309" s="16" t="s">
        <v>61</v>
      </c>
      <c r="BB309" s="16" t="s">
        <v>61</v>
      </c>
      <c r="BC309" s="16" t="s">
        <v>61</v>
      </c>
      <c r="BD309" s="16" t="s">
        <v>61</v>
      </c>
      <c r="BE309" s="16" t="s">
        <v>61</v>
      </c>
    </row>
    <row r="310" spans="1:57" x14ac:dyDescent="0.25">
      <c r="A310" t="s">
        <v>61</v>
      </c>
      <c r="B310">
        <v>309</v>
      </c>
      <c r="C310" s="2" t="s">
        <v>61</v>
      </c>
      <c r="D310" s="2" t="s">
        <v>61</v>
      </c>
      <c r="E310" s="2" t="s">
        <v>61</v>
      </c>
      <c r="F310" s="2" t="s">
        <v>61</v>
      </c>
      <c r="G310" s="19" t="s">
        <v>61</v>
      </c>
      <c r="H310" s="19" t="s">
        <v>61</v>
      </c>
      <c r="I310" s="19" t="s">
        <v>61</v>
      </c>
      <c r="J310" s="19" t="s">
        <v>61</v>
      </c>
      <c r="K310" s="19" t="s">
        <v>61</v>
      </c>
      <c r="L310" s="2" t="s">
        <v>61</v>
      </c>
      <c r="M310" s="2" t="s">
        <v>61</v>
      </c>
      <c r="N310" s="2" t="s">
        <v>61</v>
      </c>
      <c r="O310" s="19" t="s">
        <v>61</v>
      </c>
      <c r="P310" s="19" t="s">
        <v>61</v>
      </c>
      <c r="Q310" s="19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2" t="s">
        <v>61</v>
      </c>
      <c r="AA310" s="22" t="s">
        <v>61</v>
      </c>
      <c r="AB310" s="22" t="s">
        <v>61</v>
      </c>
      <c r="AC310" s="22" t="s">
        <v>61</v>
      </c>
      <c r="AD310" s="22" t="s">
        <v>61</v>
      </c>
      <c r="AE310" s="22" t="s">
        <v>61</v>
      </c>
      <c r="AF310" s="22" t="s">
        <v>61</v>
      </c>
      <c r="AG310" s="16" t="s">
        <v>61</v>
      </c>
      <c r="AH310" s="16" t="s">
        <v>61</v>
      </c>
      <c r="AI310" s="16" t="s">
        <v>61</v>
      </c>
      <c r="AJ310" s="13" t="s">
        <v>61</v>
      </c>
      <c r="AK310" s="22" t="s">
        <v>61</v>
      </c>
      <c r="AL310" s="22" t="s">
        <v>61</v>
      </c>
      <c r="AM310" s="22" t="s">
        <v>61</v>
      </c>
      <c r="AN310" s="22" t="s">
        <v>61</v>
      </c>
      <c r="AO310" s="22" t="s">
        <v>61</v>
      </c>
      <c r="AP310" s="22" t="s">
        <v>61</v>
      </c>
      <c r="AQ310" s="16" t="s">
        <v>61</v>
      </c>
      <c r="AR310" s="13" t="s">
        <v>61</v>
      </c>
      <c r="AS310" s="22" t="s">
        <v>61</v>
      </c>
      <c r="AT310" s="22" t="s">
        <v>61</v>
      </c>
      <c r="AU310" s="22" t="s">
        <v>61</v>
      </c>
      <c r="AV310" s="22" t="s">
        <v>61</v>
      </c>
      <c r="AW310" s="22" t="s">
        <v>61</v>
      </c>
      <c r="AX310" s="22" t="s">
        <v>61</v>
      </c>
      <c r="AY310" s="22" t="s">
        <v>61</v>
      </c>
      <c r="AZ310" s="22" t="s">
        <v>61</v>
      </c>
      <c r="BA310" s="16" t="s">
        <v>61</v>
      </c>
      <c r="BB310" s="16" t="s">
        <v>61</v>
      </c>
      <c r="BC310" s="16" t="s">
        <v>61</v>
      </c>
      <c r="BD310" s="16" t="s">
        <v>61</v>
      </c>
      <c r="BE310" s="16" t="s">
        <v>61</v>
      </c>
    </row>
    <row r="311" spans="1:57" x14ac:dyDescent="0.25">
      <c r="A311" t="s">
        <v>61</v>
      </c>
      <c r="B311">
        <v>310</v>
      </c>
      <c r="C311" s="2" t="s">
        <v>61</v>
      </c>
      <c r="D311" s="2" t="s">
        <v>61</v>
      </c>
      <c r="E311" s="2" t="s">
        <v>61</v>
      </c>
      <c r="F311" s="2" t="s">
        <v>61</v>
      </c>
      <c r="G311" s="19" t="s">
        <v>61</v>
      </c>
      <c r="H311" s="19" t="s">
        <v>61</v>
      </c>
      <c r="I311" s="19" t="s">
        <v>61</v>
      </c>
      <c r="J311" s="19" t="s">
        <v>61</v>
      </c>
      <c r="K311" s="19" t="s">
        <v>61</v>
      </c>
      <c r="L311" s="2" t="s">
        <v>61</v>
      </c>
      <c r="M311" s="2" t="s">
        <v>61</v>
      </c>
      <c r="N311" s="2" t="s">
        <v>61</v>
      </c>
      <c r="O311" s="19" t="s">
        <v>61</v>
      </c>
      <c r="P311" s="19" t="s">
        <v>61</v>
      </c>
      <c r="Q311" s="19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2" t="s">
        <v>61</v>
      </c>
      <c r="AA311" s="22" t="s">
        <v>61</v>
      </c>
      <c r="AB311" s="22" t="s">
        <v>61</v>
      </c>
      <c r="AC311" s="22" t="s">
        <v>61</v>
      </c>
      <c r="AD311" s="22" t="s">
        <v>61</v>
      </c>
      <c r="AE311" s="22" t="s">
        <v>61</v>
      </c>
      <c r="AF311" s="22" t="s">
        <v>61</v>
      </c>
      <c r="AG311" s="16" t="s">
        <v>61</v>
      </c>
      <c r="AH311" s="16" t="s">
        <v>61</v>
      </c>
      <c r="AI311" s="16" t="s">
        <v>61</v>
      </c>
      <c r="AJ311" s="13" t="s">
        <v>61</v>
      </c>
      <c r="AK311" s="22" t="s">
        <v>61</v>
      </c>
      <c r="AL311" s="22" t="s">
        <v>61</v>
      </c>
      <c r="AM311" s="22" t="s">
        <v>61</v>
      </c>
      <c r="AN311" s="22" t="s">
        <v>61</v>
      </c>
      <c r="AO311" s="22" t="s">
        <v>61</v>
      </c>
      <c r="AP311" s="22" t="s">
        <v>61</v>
      </c>
      <c r="AQ311" s="16" t="s">
        <v>61</v>
      </c>
      <c r="AR311" s="13" t="s">
        <v>61</v>
      </c>
      <c r="AS311" s="22" t="s">
        <v>61</v>
      </c>
      <c r="AT311" s="22" t="s">
        <v>61</v>
      </c>
      <c r="AU311" s="22" t="s">
        <v>61</v>
      </c>
      <c r="AV311" s="22" t="s">
        <v>61</v>
      </c>
      <c r="AW311" s="22" t="s">
        <v>61</v>
      </c>
      <c r="AX311" s="22" t="s">
        <v>61</v>
      </c>
      <c r="AY311" s="22" t="s">
        <v>61</v>
      </c>
      <c r="AZ311" s="22" t="s">
        <v>61</v>
      </c>
      <c r="BA311" s="16" t="s">
        <v>61</v>
      </c>
      <c r="BB311" s="16" t="s">
        <v>61</v>
      </c>
      <c r="BC311" s="16" t="s">
        <v>61</v>
      </c>
      <c r="BD311" s="16" t="s">
        <v>61</v>
      </c>
      <c r="BE311" s="16" t="s">
        <v>61</v>
      </c>
    </row>
    <row r="312" spans="1:57" x14ac:dyDescent="0.25">
      <c r="A312" t="s">
        <v>61</v>
      </c>
      <c r="B312">
        <v>311</v>
      </c>
      <c r="C312" s="2" t="s">
        <v>61</v>
      </c>
      <c r="D312" s="2" t="s">
        <v>61</v>
      </c>
      <c r="E312" s="2" t="s">
        <v>61</v>
      </c>
      <c r="F312" s="2" t="s">
        <v>61</v>
      </c>
      <c r="G312" s="19" t="s">
        <v>61</v>
      </c>
      <c r="H312" s="19" t="s">
        <v>61</v>
      </c>
      <c r="I312" s="19" t="s">
        <v>61</v>
      </c>
      <c r="J312" s="19" t="s">
        <v>61</v>
      </c>
      <c r="K312" s="19" t="s">
        <v>61</v>
      </c>
      <c r="L312" s="2" t="s">
        <v>61</v>
      </c>
      <c r="M312" s="2" t="s">
        <v>61</v>
      </c>
      <c r="N312" s="2" t="s">
        <v>61</v>
      </c>
      <c r="O312" s="19" t="s">
        <v>61</v>
      </c>
      <c r="P312" s="19" t="s">
        <v>61</v>
      </c>
      <c r="Q312" s="19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2" t="s">
        <v>61</v>
      </c>
      <c r="AA312" s="22" t="s">
        <v>61</v>
      </c>
      <c r="AB312" s="22" t="s">
        <v>61</v>
      </c>
      <c r="AC312" s="22" t="s">
        <v>61</v>
      </c>
      <c r="AD312" s="22" t="s">
        <v>61</v>
      </c>
      <c r="AE312" s="22" t="s">
        <v>61</v>
      </c>
      <c r="AF312" s="22" t="s">
        <v>61</v>
      </c>
      <c r="AG312" s="16" t="s">
        <v>61</v>
      </c>
      <c r="AH312" s="16" t="s">
        <v>61</v>
      </c>
      <c r="AI312" s="16" t="s">
        <v>61</v>
      </c>
      <c r="AJ312" s="13" t="s">
        <v>61</v>
      </c>
      <c r="AK312" s="22" t="s">
        <v>61</v>
      </c>
      <c r="AL312" s="22" t="s">
        <v>61</v>
      </c>
      <c r="AM312" s="22" t="s">
        <v>61</v>
      </c>
      <c r="AN312" s="22" t="s">
        <v>61</v>
      </c>
      <c r="AO312" s="22" t="s">
        <v>61</v>
      </c>
      <c r="AP312" s="22" t="s">
        <v>61</v>
      </c>
      <c r="AQ312" s="16" t="s">
        <v>61</v>
      </c>
      <c r="AR312" s="13" t="s">
        <v>61</v>
      </c>
      <c r="AS312" s="22" t="s">
        <v>61</v>
      </c>
      <c r="AT312" s="22" t="s">
        <v>61</v>
      </c>
      <c r="AU312" s="22" t="s">
        <v>61</v>
      </c>
      <c r="AV312" s="22" t="s">
        <v>61</v>
      </c>
      <c r="AW312" s="22" t="s">
        <v>61</v>
      </c>
      <c r="AX312" s="22" t="s">
        <v>61</v>
      </c>
      <c r="AY312" s="22" t="s">
        <v>61</v>
      </c>
      <c r="AZ312" s="22" t="s">
        <v>61</v>
      </c>
      <c r="BA312" s="16" t="s">
        <v>61</v>
      </c>
      <c r="BB312" s="16" t="s">
        <v>61</v>
      </c>
      <c r="BC312" s="16" t="s">
        <v>61</v>
      </c>
      <c r="BD312" s="16" t="s">
        <v>61</v>
      </c>
      <c r="BE312" s="16" t="s">
        <v>61</v>
      </c>
    </row>
    <row r="313" spans="1:57" x14ac:dyDescent="0.25">
      <c r="A313" t="s">
        <v>61</v>
      </c>
      <c r="B313">
        <v>312</v>
      </c>
      <c r="C313" s="2" t="s">
        <v>61</v>
      </c>
      <c r="D313" s="2" t="s">
        <v>61</v>
      </c>
      <c r="E313" s="2" t="s">
        <v>61</v>
      </c>
      <c r="F313" s="2" t="s">
        <v>61</v>
      </c>
      <c r="G313" s="19" t="s">
        <v>61</v>
      </c>
      <c r="H313" s="19" t="s">
        <v>61</v>
      </c>
      <c r="I313" s="19" t="s">
        <v>61</v>
      </c>
      <c r="J313" s="19" t="s">
        <v>61</v>
      </c>
      <c r="K313" s="19" t="s">
        <v>61</v>
      </c>
      <c r="L313" s="2" t="s">
        <v>61</v>
      </c>
      <c r="M313" s="2" t="s">
        <v>61</v>
      </c>
      <c r="N313" s="2" t="s">
        <v>61</v>
      </c>
      <c r="O313" s="19" t="s">
        <v>61</v>
      </c>
      <c r="P313" s="19" t="s">
        <v>61</v>
      </c>
      <c r="Q313" s="19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2" t="s">
        <v>61</v>
      </c>
      <c r="AA313" s="22" t="s">
        <v>61</v>
      </c>
      <c r="AB313" s="22" t="s">
        <v>61</v>
      </c>
      <c r="AC313" s="22" t="s">
        <v>61</v>
      </c>
      <c r="AD313" s="22" t="s">
        <v>61</v>
      </c>
      <c r="AE313" s="22" t="s">
        <v>61</v>
      </c>
      <c r="AF313" s="22" t="s">
        <v>61</v>
      </c>
      <c r="AG313" s="16" t="s">
        <v>61</v>
      </c>
      <c r="AH313" s="16" t="s">
        <v>61</v>
      </c>
      <c r="AI313" s="16" t="s">
        <v>61</v>
      </c>
      <c r="AJ313" s="13" t="s">
        <v>61</v>
      </c>
      <c r="AK313" s="22" t="s">
        <v>61</v>
      </c>
      <c r="AL313" s="22" t="s">
        <v>61</v>
      </c>
      <c r="AM313" s="22" t="s">
        <v>61</v>
      </c>
      <c r="AN313" s="22" t="s">
        <v>61</v>
      </c>
      <c r="AO313" s="22" t="s">
        <v>61</v>
      </c>
      <c r="AP313" s="22" t="s">
        <v>61</v>
      </c>
      <c r="AQ313" s="16" t="s">
        <v>61</v>
      </c>
      <c r="AR313" s="13" t="s">
        <v>61</v>
      </c>
      <c r="AS313" s="22" t="s">
        <v>61</v>
      </c>
      <c r="AT313" s="22" t="s">
        <v>61</v>
      </c>
      <c r="AU313" s="22" t="s">
        <v>61</v>
      </c>
      <c r="AV313" s="22" t="s">
        <v>61</v>
      </c>
      <c r="AW313" s="22" t="s">
        <v>61</v>
      </c>
      <c r="AX313" s="22" t="s">
        <v>61</v>
      </c>
      <c r="AY313" s="22" t="s">
        <v>61</v>
      </c>
      <c r="AZ313" s="22" t="s">
        <v>61</v>
      </c>
      <c r="BA313" s="16" t="s">
        <v>61</v>
      </c>
      <c r="BB313" s="16" t="s">
        <v>61</v>
      </c>
      <c r="BC313" s="16" t="s">
        <v>61</v>
      </c>
      <c r="BD313" s="16" t="s">
        <v>61</v>
      </c>
      <c r="BE313" s="16" t="s">
        <v>61</v>
      </c>
    </row>
    <row r="314" spans="1:57" x14ac:dyDescent="0.25">
      <c r="A314" t="s">
        <v>61</v>
      </c>
      <c r="B314">
        <v>313</v>
      </c>
      <c r="C314" s="2" t="s">
        <v>61</v>
      </c>
      <c r="D314" s="2" t="s">
        <v>61</v>
      </c>
      <c r="E314" s="2" t="s">
        <v>61</v>
      </c>
      <c r="F314" s="2" t="s">
        <v>61</v>
      </c>
      <c r="G314" s="19" t="s">
        <v>61</v>
      </c>
      <c r="H314" s="19" t="s">
        <v>61</v>
      </c>
      <c r="I314" s="19" t="s">
        <v>61</v>
      </c>
      <c r="J314" s="19" t="s">
        <v>61</v>
      </c>
      <c r="K314" s="19" t="s">
        <v>61</v>
      </c>
      <c r="L314" s="2" t="s">
        <v>61</v>
      </c>
      <c r="M314" s="2" t="s">
        <v>61</v>
      </c>
      <c r="N314" s="2" t="s">
        <v>61</v>
      </c>
      <c r="O314" s="19" t="s">
        <v>61</v>
      </c>
      <c r="P314" s="19" t="s">
        <v>61</v>
      </c>
      <c r="Q314" s="19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2" t="s">
        <v>61</v>
      </c>
      <c r="AA314" s="22" t="s">
        <v>61</v>
      </c>
      <c r="AB314" s="22" t="s">
        <v>61</v>
      </c>
      <c r="AC314" s="22" t="s">
        <v>61</v>
      </c>
      <c r="AD314" s="22" t="s">
        <v>61</v>
      </c>
      <c r="AE314" s="22" t="s">
        <v>61</v>
      </c>
      <c r="AF314" s="22" t="s">
        <v>61</v>
      </c>
      <c r="AG314" s="16" t="s">
        <v>61</v>
      </c>
      <c r="AH314" s="16" t="s">
        <v>61</v>
      </c>
      <c r="AI314" s="16" t="s">
        <v>61</v>
      </c>
      <c r="AJ314" s="13" t="s">
        <v>61</v>
      </c>
      <c r="AK314" s="22" t="s">
        <v>61</v>
      </c>
      <c r="AL314" s="22" t="s">
        <v>61</v>
      </c>
      <c r="AM314" s="22" t="s">
        <v>61</v>
      </c>
      <c r="AN314" s="22" t="s">
        <v>61</v>
      </c>
      <c r="AO314" s="22" t="s">
        <v>61</v>
      </c>
      <c r="AP314" s="22" t="s">
        <v>61</v>
      </c>
      <c r="AQ314" s="16" t="s">
        <v>61</v>
      </c>
      <c r="AR314" s="13" t="s">
        <v>61</v>
      </c>
      <c r="AS314" s="22" t="s">
        <v>61</v>
      </c>
      <c r="AT314" s="22" t="s">
        <v>61</v>
      </c>
      <c r="AU314" s="22" t="s">
        <v>61</v>
      </c>
      <c r="AV314" s="22" t="s">
        <v>61</v>
      </c>
      <c r="AW314" s="22" t="s">
        <v>61</v>
      </c>
      <c r="AX314" s="22" t="s">
        <v>61</v>
      </c>
      <c r="AY314" s="22" t="s">
        <v>61</v>
      </c>
      <c r="AZ314" s="22" t="s">
        <v>61</v>
      </c>
      <c r="BA314" s="16" t="s">
        <v>61</v>
      </c>
      <c r="BB314" s="16" t="s">
        <v>61</v>
      </c>
      <c r="BC314" s="16" t="s">
        <v>61</v>
      </c>
      <c r="BD314" s="16" t="s">
        <v>61</v>
      </c>
      <c r="BE314" s="16" t="s">
        <v>61</v>
      </c>
    </row>
    <row r="315" spans="1:57" x14ac:dyDescent="0.25">
      <c r="A315" t="s">
        <v>61</v>
      </c>
      <c r="B315">
        <v>314</v>
      </c>
      <c r="C315" s="2" t="s">
        <v>61</v>
      </c>
      <c r="D315" s="2" t="s">
        <v>61</v>
      </c>
      <c r="E315" s="2" t="s">
        <v>61</v>
      </c>
      <c r="F315" s="2" t="s">
        <v>61</v>
      </c>
      <c r="G315" s="19" t="s">
        <v>61</v>
      </c>
      <c r="H315" s="19" t="s">
        <v>61</v>
      </c>
      <c r="I315" s="19" t="s">
        <v>61</v>
      </c>
      <c r="J315" s="19" t="s">
        <v>61</v>
      </c>
      <c r="K315" s="19" t="s">
        <v>61</v>
      </c>
      <c r="L315" s="2" t="s">
        <v>61</v>
      </c>
      <c r="M315" s="2" t="s">
        <v>61</v>
      </c>
      <c r="N315" s="2" t="s">
        <v>61</v>
      </c>
      <c r="O315" s="19" t="s">
        <v>61</v>
      </c>
      <c r="P315" s="19" t="s">
        <v>61</v>
      </c>
      <c r="Q315" s="19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2" t="s">
        <v>61</v>
      </c>
      <c r="AA315" s="22" t="s">
        <v>61</v>
      </c>
      <c r="AB315" s="22" t="s">
        <v>61</v>
      </c>
      <c r="AC315" s="22" t="s">
        <v>61</v>
      </c>
      <c r="AD315" s="22" t="s">
        <v>61</v>
      </c>
      <c r="AE315" s="22" t="s">
        <v>61</v>
      </c>
      <c r="AF315" s="22" t="s">
        <v>61</v>
      </c>
      <c r="AG315" s="16" t="s">
        <v>61</v>
      </c>
      <c r="AH315" s="16" t="s">
        <v>61</v>
      </c>
      <c r="AI315" s="16" t="s">
        <v>61</v>
      </c>
      <c r="AJ315" s="13" t="s">
        <v>61</v>
      </c>
      <c r="AK315" s="22" t="s">
        <v>61</v>
      </c>
      <c r="AL315" s="22" t="s">
        <v>61</v>
      </c>
      <c r="AM315" s="22" t="s">
        <v>61</v>
      </c>
      <c r="AN315" s="22" t="s">
        <v>61</v>
      </c>
      <c r="AO315" s="22" t="s">
        <v>61</v>
      </c>
      <c r="AP315" s="22" t="s">
        <v>61</v>
      </c>
      <c r="AQ315" s="16" t="s">
        <v>61</v>
      </c>
      <c r="AR315" s="13" t="s">
        <v>61</v>
      </c>
      <c r="AS315" s="22" t="s">
        <v>61</v>
      </c>
      <c r="AT315" s="22" t="s">
        <v>61</v>
      </c>
      <c r="AU315" s="22" t="s">
        <v>61</v>
      </c>
      <c r="AV315" s="22" t="s">
        <v>61</v>
      </c>
      <c r="AW315" s="22" t="s">
        <v>61</v>
      </c>
      <c r="AX315" s="22" t="s">
        <v>61</v>
      </c>
      <c r="AY315" s="22" t="s">
        <v>61</v>
      </c>
      <c r="AZ315" s="22" t="s">
        <v>61</v>
      </c>
      <c r="BA315" s="16" t="s">
        <v>61</v>
      </c>
      <c r="BB315" s="16" t="s">
        <v>61</v>
      </c>
      <c r="BC315" s="16" t="s">
        <v>61</v>
      </c>
      <c r="BD315" s="16" t="s">
        <v>61</v>
      </c>
      <c r="BE315" s="16" t="s">
        <v>61</v>
      </c>
    </row>
    <row r="316" spans="1:57" x14ac:dyDescent="0.25">
      <c r="A316" t="s">
        <v>61</v>
      </c>
      <c r="B316">
        <v>315</v>
      </c>
      <c r="C316" s="2" t="s">
        <v>61</v>
      </c>
      <c r="D316" s="2" t="s">
        <v>61</v>
      </c>
      <c r="E316" s="2" t="s">
        <v>61</v>
      </c>
      <c r="F316" s="2" t="s">
        <v>61</v>
      </c>
      <c r="G316" s="19" t="s">
        <v>61</v>
      </c>
      <c r="H316" s="19" t="s">
        <v>61</v>
      </c>
      <c r="I316" s="19" t="s">
        <v>61</v>
      </c>
      <c r="J316" s="19" t="s">
        <v>61</v>
      </c>
      <c r="K316" s="19" t="s">
        <v>61</v>
      </c>
      <c r="L316" s="2" t="s">
        <v>61</v>
      </c>
      <c r="M316" s="2" t="s">
        <v>61</v>
      </c>
      <c r="N316" s="2" t="s">
        <v>61</v>
      </c>
      <c r="O316" s="19" t="s">
        <v>61</v>
      </c>
      <c r="P316" s="19" t="s">
        <v>61</v>
      </c>
      <c r="Q316" s="19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2" t="s">
        <v>61</v>
      </c>
      <c r="AA316" s="22" t="s">
        <v>61</v>
      </c>
      <c r="AB316" s="22" t="s">
        <v>61</v>
      </c>
      <c r="AC316" s="22" t="s">
        <v>61</v>
      </c>
      <c r="AD316" s="22" t="s">
        <v>61</v>
      </c>
      <c r="AE316" s="22" t="s">
        <v>61</v>
      </c>
      <c r="AF316" s="22" t="s">
        <v>61</v>
      </c>
      <c r="AG316" s="16" t="s">
        <v>61</v>
      </c>
      <c r="AH316" s="16" t="s">
        <v>61</v>
      </c>
      <c r="AI316" s="16" t="s">
        <v>61</v>
      </c>
      <c r="AJ316" s="13" t="s">
        <v>61</v>
      </c>
      <c r="AK316" s="22" t="s">
        <v>61</v>
      </c>
      <c r="AL316" s="22" t="s">
        <v>61</v>
      </c>
      <c r="AM316" s="22" t="s">
        <v>61</v>
      </c>
      <c r="AN316" s="22" t="s">
        <v>61</v>
      </c>
      <c r="AO316" s="22" t="s">
        <v>61</v>
      </c>
      <c r="AP316" s="22" t="s">
        <v>61</v>
      </c>
      <c r="AQ316" s="16" t="s">
        <v>61</v>
      </c>
      <c r="AR316" s="13" t="s">
        <v>61</v>
      </c>
      <c r="AS316" s="22" t="s">
        <v>61</v>
      </c>
      <c r="AT316" s="22" t="s">
        <v>61</v>
      </c>
      <c r="AU316" s="22" t="s">
        <v>61</v>
      </c>
      <c r="AV316" s="22" t="s">
        <v>61</v>
      </c>
      <c r="AW316" s="22" t="s">
        <v>61</v>
      </c>
      <c r="AX316" s="22" t="s">
        <v>61</v>
      </c>
      <c r="AY316" s="22" t="s">
        <v>61</v>
      </c>
      <c r="AZ316" s="22" t="s">
        <v>61</v>
      </c>
      <c r="BA316" s="16" t="s">
        <v>61</v>
      </c>
      <c r="BB316" s="16" t="s">
        <v>61</v>
      </c>
      <c r="BC316" s="16" t="s">
        <v>61</v>
      </c>
      <c r="BD316" s="16" t="s">
        <v>61</v>
      </c>
      <c r="BE316" s="16" t="s">
        <v>61</v>
      </c>
    </row>
    <row r="317" spans="1:57" x14ac:dyDescent="0.25">
      <c r="A317" t="s">
        <v>61</v>
      </c>
      <c r="B317">
        <v>316</v>
      </c>
      <c r="C317" s="2" t="s">
        <v>61</v>
      </c>
      <c r="D317" s="2" t="s">
        <v>61</v>
      </c>
      <c r="E317" s="2" t="s">
        <v>61</v>
      </c>
      <c r="F317" s="2" t="s">
        <v>61</v>
      </c>
      <c r="G317" s="19" t="s">
        <v>61</v>
      </c>
      <c r="H317" s="19" t="s">
        <v>61</v>
      </c>
      <c r="I317" s="19" t="s">
        <v>61</v>
      </c>
      <c r="J317" s="19" t="s">
        <v>61</v>
      </c>
      <c r="K317" s="19" t="s">
        <v>61</v>
      </c>
      <c r="L317" s="2" t="s">
        <v>61</v>
      </c>
      <c r="M317" s="2" t="s">
        <v>61</v>
      </c>
      <c r="N317" s="2" t="s">
        <v>61</v>
      </c>
      <c r="O317" s="19" t="s">
        <v>61</v>
      </c>
      <c r="P317" s="19" t="s">
        <v>61</v>
      </c>
      <c r="Q317" s="19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2" t="s">
        <v>61</v>
      </c>
      <c r="AA317" s="22" t="s">
        <v>61</v>
      </c>
      <c r="AB317" s="22" t="s">
        <v>61</v>
      </c>
      <c r="AC317" s="22" t="s">
        <v>61</v>
      </c>
      <c r="AD317" s="22" t="s">
        <v>61</v>
      </c>
      <c r="AE317" s="22" t="s">
        <v>61</v>
      </c>
      <c r="AF317" s="22" t="s">
        <v>61</v>
      </c>
      <c r="AG317" s="16" t="s">
        <v>61</v>
      </c>
      <c r="AH317" s="16" t="s">
        <v>61</v>
      </c>
      <c r="AI317" s="16" t="s">
        <v>61</v>
      </c>
      <c r="AJ317" s="13" t="s">
        <v>61</v>
      </c>
      <c r="AK317" s="22" t="s">
        <v>61</v>
      </c>
      <c r="AL317" s="22" t="s">
        <v>61</v>
      </c>
      <c r="AM317" s="22" t="s">
        <v>61</v>
      </c>
      <c r="AN317" s="22" t="s">
        <v>61</v>
      </c>
      <c r="AO317" s="22" t="s">
        <v>61</v>
      </c>
      <c r="AP317" s="22" t="s">
        <v>61</v>
      </c>
      <c r="AQ317" s="16" t="s">
        <v>61</v>
      </c>
      <c r="AR317" s="13" t="s">
        <v>61</v>
      </c>
      <c r="AS317" s="22" t="s">
        <v>61</v>
      </c>
      <c r="AT317" s="22" t="s">
        <v>61</v>
      </c>
      <c r="AU317" s="22" t="s">
        <v>61</v>
      </c>
      <c r="AV317" s="22" t="s">
        <v>61</v>
      </c>
      <c r="AW317" s="22" t="s">
        <v>61</v>
      </c>
      <c r="AX317" s="22" t="s">
        <v>61</v>
      </c>
      <c r="AY317" s="22" t="s">
        <v>61</v>
      </c>
      <c r="AZ317" s="22" t="s">
        <v>61</v>
      </c>
      <c r="BA317" s="16" t="s">
        <v>61</v>
      </c>
      <c r="BB317" s="16" t="s">
        <v>61</v>
      </c>
      <c r="BC317" s="16" t="s">
        <v>61</v>
      </c>
      <c r="BD317" s="16" t="s">
        <v>61</v>
      </c>
      <c r="BE317" s="16" t="s">
        <v>61</v>
      </c>
    </row>
    <row r="318" spans="1:57" x14ac:dyDescent="0.25">
      <c r="A318" t="s">
        <v>61</v>
      </c>
      <c r="B318">
        <v>317</v>
      </c>
      <c r="C318" s="2" t="s">
        <v>61</v>
      </c>
      <c r="D318" s="2" t="s">
        <v>61</v>
      </c>
      <c r="E318" s="2" t="s">
        <v>61</v>
      </c>
      <c r="F318" s="2" t="s">
        <v>61</v>
      </c>
      <c r="G318" s="19" t="s">
        <v>61</v>
      </c>
      <c r="H318" s="19" t="s">
        <v>61</v>
      </c>
      <c r="I318" s="19" t="s">
        <v>61</v>
      </c>
      <c r="J318" s="19" t="s">
        <v>61</v>
      </c>
      <c r="K318" s="19" t="s">
        <v>61</v>
      </c>
      <c r="L318" s="2" t="s">
        <v>61</v>
      </c>
      <c r="M318" s="2" t="s">
        <v>61</v>
      </c>
      <c r="N318" s="2" t="s">
        <v>61</v>
      </c>
      <c r="O318" s="19" t="s">
        <v>61</v>
      </c>
      <c r="P318" s="19" t="s">
        <v>61</v>
      </c>
      <c r="Q318" s="19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2" t="s">
        <v>61</v>
      </c>
      <c r="AA318" s="22" t="s">
        <v>61</v>
      </c>
      <c r="AB318" s="22" t="s">
        <v>61</v>
      </c>
      <c r="AC318" s="22" t="s">
        <v>61</v>
      </c>
      <c r="AD318" s="22" t="s">
        <v>61</v>
      </c>
      <c r="AE318" s="22" t="s">
        <v>61</v>
      </c>
      <c r="AF318" s="22" t="s">
        <v>61</v>
      </c>
      <c r="AG318" s="16" t="s">
        <v>61</v>
      </c>
      <c r="AH318" s="16" t="s">
        <v>61</v>
      </c>
      <c r="AI318" s="16" t="s">
        <v>61</v>
      </c>
      <c r="AJ318" s="13" t="s">
        <v>61</v>
      </c>
      <c r="AK318" s="22" t="s">
        <v>61</v>
      </c>
      <c r="AL318" s="22" t="s">
        <v>61</v>
      </c>
      <c r="AM318" s="22" t="s">
        <v>61</v>
      </c>
      <c r="AN318" s="22" t="s">
        <v>61</v>
      </c>
      <c r="AO318" s="22" t="s">
        <v>61</v>
      </c>
      <c r="AP318" s="22" t="s">
        <v>61</v>
      </c>
      <c r="AQ318" s="16" t="s">
        <v>61</v>
      </c>
      <c r="AR318" s="13" t="s">
        <v>61</v>
      </c>
      <c r="AS318" s="22" t="s">
        <v>61</v>
      </c>
      <c r="AT318" s="22" t="s">
        <v>61</v>
      </c>
      <c r="AU318" s="22" t="s">
        <v>61</v>
      </c>
      <c r="AV318" s="22" t="s">
        <v>61</v>
      </c>
      <c r="AW318" s="22" t="s">
        <v>61</v>
      </c>
      <c r="AX318" s="22" t="s">
        <v>61</v>
      </c>
      <c r="AY318" s="22" t="s">
        <v>61</v>
      </c>
      <c r="AZ318" s="22" t="s">
        <v>61</v>
      </c>
      <c r="BA318" s="16" t="s">
        <v>61</v>
      </c>
      <c r="BB318" s="16" t="s">
        <v>61</v>
      </c>
      <c r="BC318" s="16" t="s">
        <v>61</v>
      </c>
      <c r="BD318" s="16" t="s">
        <v>61</v>
      </c>
      <c r="BE318" s="16" t="s">
        <v>61</v>
      </c>
    </row>
    <row r="319" spans="1:57" x14ac:dyDescent="0.25">
      <c r="A319" t="s">
        <v>61</v>
      </c>
      <c r="B319">
        <v>318</v>
      </c>
      <c r="C319" s="2" t="s">
        <v>61</v>
      </c>
      <c r="D319" s="2" t="s">
        <v>61</v>
      </c>
      <c r="E319" s="2" t="s">
        <v>61</v>
      </c>
      <c r="F319" s="2" t="s">
        <v>61</v>
      </c>
      <c r="G319" s="19" t="s">
        <v>61</v>
      </c>
      <c r="H319" s="19" t="s">
        <v>61</v>
      </c>
      <c r="I319" s="19" t="s">
        <v>61</v>
      </c>
      <c r="J319" s="19" t="s">
        <v>61</v>
      </c>
      <c r="K319" s="19" t="s">
        <v>61</v>
      </c>
      <c r="L319" s="2" t="s">
        <v>61</v>
      </c>
      <c r="M319" s="2" t="s">
        <v>61</v>
      </c>
      <c r="N319" s="2" t="s">
        <v>61</v>
      </c>
      <c r="O319" s="19" t="s">
        <v>61</v>
      </c>
      <c r="P319" s="19" t="s">
        <v>61</v>
      </c>
      <c r="Q319" s="19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2" t="s">
        <v>61</v>
      </c>
      <c r="AA319" s="22" t="s">
        <v>61</v>
      </c>
      <c r="AB319" s="22" t="s">
        <v>61</v>
      </c>
      <c r="AC319" s="22" t="s">
        <v>61</v>
      </c>
      <c r="AD319" s="22" t="s">
        <v>61</v>
      </c>
      <c r="AE319" s="22" t="s">
        <v>61</v>
      </c>
      <c r="AF319" s="22" t="s">
        <v>61</v>
      </c>
      <c r="AG319" s="16" t="s">
        <v>61</v>
      </c>
      <c r="AH319" s="16" t="s">
        <v>61</v>
      </c>
      <c r="AI319" s="16" t="s">
        <v>61</v>
      </c>
      <c r="AJ319" s="13" t="s">
        <v>61</v>
      </c>
      <c r="AK319" s="22" t="s">
        <v>61</v>
      </c>
      <c r="AL319" s="22" t="s">
        <v>61</v>
      </c>
      <c r="AM319" s="22" t="s">
        <v>61</v>
      </c>
      <c r="AN319" s="22" t="s">
        <v>61</v>
      </c>
      <c r="AO319" s="22" t="s">
        <v>61</v>
      </c>
      <c r="AP319" s="22" t="s">
        <v>61</v>
      </c>
      <c r="AQ319" s="16" t="s">
        <v>61</v>
      </c>
      <c r="AR319" s="13" t="s">
        <v>61</v>
      </c>
      <c r="AS319" s="22" t="s">
        <v>61</v>
      </c>
      <c r="AT319" s="22" t="s">
        <v>61</v>
      </c>
      <c r="AU319" s="22" t="s">
        <v>61</v>
      </c>
      <c r="AV319" s="22" t="s">
        <v>61</v>
      </c>
      <c r="AW319" s="22" t="s">
        <v>61</v>
      </c>
      <c r="AX319" s="22" t="s">
        <v>61</v>
      </c>
      <c r="AY319" s="22" t="s">
        <v>61</v>
      </c>
      <c r="AZ319" s="22" t="s">
        <v>61</v>
      </c>
      <c r="BA319" s="16" t="s">
        <v>61</v>
      </c>
      <c r="BB319" s="16" t="s">
        <v>61</v>
      </c>
      <c r="BC319" s="16" t="s">
        <v>61</v>
      </c>
      <c r="BD319" s="16" t="s">
        <v>61</v>
      </c>
      <c r="BE319" s="16" t="s">
        <v>61</v>
      </c>
    </row>
    <row r="320" spans="1:57" x14ac:dyDescent="0.25">
      <c r="A320" t="s">
        <v>61</v>
      </c>
      <c r="B320">
        <v>319</v>
      </c>
      <c r="C320" s="2" t="s">
        <v>61</v>
      </c>
      <c r="D320" s="2" t="s">
        <v>61</v>
      </c>
      <c r="E320" s="2" t="s">
        <v>61</v>
      </c>
      <c r="F320" s="2" t="s">
        <v>61</v>
      </c>
      <c r="G320" s="19" t="s">
        <v>61</v>
      </c>
      <c r="H320" s="19" t="s">
        <v>61</v>
      </c>
      <c r="I320" s="19" t="s">
        <v>61</v>
      </c>
      <c r="J320" s="19" t="s">
        <v>61</v>
      </c>
      <c r="K320" s="19" t="s">
        <v>61</v>
      </c>
      <c r="L320" s="2" t="s">
        <v>61</v>
      </c>
      <c r="M320" s="2" t="s">
        <v>61</v>
      </c>
      <c r="N320" s="2" t="s">
        <v>61</v>
      </c>
      <c r="O320" s="19" t="s">
        <v>61</v>
      </c>
      <c r="P320" s="19" t="s">
        <v>61</v>
      </c>
      <c r="Q320" s="19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2" t="s">
        <v>61</v>
      </c>
      <c r="AA320" s="22" t="s">
        <v>61</v>
      </c>
      <c r="AB320" s="22" t="s">
        <v>61</v>
      </c>
      <c r="AC320" s="22" t="s">
        <v>61</v>
      </c>
      <c r="AD320" s="22" t="s">
        <v>61</v>
      </c>
      <c r="AE320" s="22" t="s">
        <v>61</v>
      </c>
      <c r="AF320" s="22" t="s">
        <v>61</v>
      </c>
      <c r="AG320" s="16" t="s">
        <v>61</v>
      </c>
      <c r="AH320" s="16" t="s">
        <v>61</v>
      </c>
      <c r="AI320" s="16" t="s">
        <v>61</v>
      </c>
      <c r="AJ320" s="13" t="s">
        <v>61</v>
      </c>
      <c r="AK320" s="22" t="s">
        <v>61</v>
      </c>
      <c r="AL320" s="22" t="s">
        <v>61</v>
      </c>
      <c r="AM320" s="22" t="s">
        <v>61</v>
      </c>
      <c r="AN320" s="22" t="s">
        <v>61</v>
      </c>
      <c r="AO320" s="22" t="s">
        <v>61</v>
      </c>
      <c r="AP320" s="22" t="s">
        <v>61</v>
      </c>
      <c r="AQ320" s="16" t="s">
        <v>61</v>
      </c>
      <c r="AR320" s="13" t="s">
        <v>61</v>
      </c>
      <c r="AS320" s="22" t="s">
        <v>61</v>
      </c>
      <c r="AT320" s="22" t="s">
        <v>61</v>
      </c>
      <c r="AU320" s="22" t="s">
        <v>61</v>
      </c>
      <c r="AV320" s="22" t="s">
        <v>61</v>
      </c>
      <c r="AW320" s="22" t="s">
        <v>61</v>
      </c>
      <c r="AX320" s="22" t="s">
        <v>61</v>
      </c>
      <c r="AY320" s="22" t="s">
        <v>61</v>
      </c>
      <c r="AZ320" s="22" t="s">
        <v>61</v>
      </c>
      <c r="BA320" s="16" t="s">
        <v>61</v>
      </c>
      <c r="BB320" s="16" t="s">
        <v>61</v>
      </c>
      <c r="BC320" s="16" t="s">
        <v>61</v>
      </c>
      <c r="BD320" s="16" t="s">
        <v>61</v>
      </c>
      <c r="BE320" s="16" t="s">
        <v>61</v>
      </c>
    </row>
    <row r="321" spans="1:57" x14ac:dyDescent="0.25">
      <c r="A321" t="s">
        <v>61</v>
      </c>
      <c r="B321">
        <v>320</v>
      </c>
      <c r="C321" s="2" t="s">
        <v>61</v>
      </c>
      <c r="D321" s="2" t="s">
        <v>61</v>
      </c>
      <c r="E321" s="2" t="s">
        <v>61</v>
      </c>
      <c r="F321" s="2" t="s">
        <v>61</v>
      </c>
      <c r="G321" s="19" t="s">
        <v>61</v>
      </c>
      <c r="H321" s="19" t="s">
        <v>61</v>
      </c>
      <c r="I321" s="19" t="s">
        <v>61</v>
      </c>
      <c r="J321" s="19" t="s">
        <v>61</v>
      </c>
      <c r="K321" s="19" t="s">
        <v>61</v>
      </c>
      <c r="L321" s="2" t="s">
        <v>61</v>
      </c>
      <c r="M321" s="2" t="s">
        <v>61</v>
      </c>
      <c r="N321" s="2" t="s">
        <v>61</v>
      </c>
      <c r="O321" s="19" t="s">
        <v>61</v>
      </c>
      <c r="P321" s="19" t="s">
        <v>61</v>
      </c>
      <c r="Q321" s="19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2" t="s">
        <v>61</v>
      </c>
      <c r="AA321" s="22" t="s">
        <v>61</v>
      </c>
      <c r="AB321" s="22" t="s">
        <v>61</v>
      </c>
      <c r="AC321" s="22" t="s">
        <v>61</v>
      </c>
      <c r="AD321" s="22" t="s">
        <v>61</v>
      </c>
      <c r="AE321" s="22" t="s">
        <v>61</v>
      </c>
      <c r="AF321" s="22" t="s">
        <v>61</v>
      </c>
      <c r="AG321" s="16" t="s">
        <v>61</v>
      </c>
      <c r="AH321" s="16" t="s">
        <v>61</v>
      </c>
      <c r="AI321" s="16" t="s">
        <v>61</v>
      </c>
      <c r="AJ321" s="13" t="s">
        <v>61</v>
      </c>
      <c r="AK321" s="22" t="s">
        <v>61</v>
      </c>
      <c r="AL321" s="22" t="s">
        <v>61</v>
      </c>
      <c r="AM321" s="22" t="s">
        <v>61</v>
      </c>
      <c r="AN321" s="22" t="s">
        <v>61</v>
      </c>
      <c r="AO321" s="22" t="s">
        <v>61</v>
      </c>
      <c r="AP321" s="22" t="s">
        <v>61</v>
      </c>
      <c r="AQ321" s="16" t="s">
        <v>61</v>
      </c>
      <c r="AR321" s="13" t="s">
        <v>61</v>
      </c>
      <c r="AS321" s="22" t="s">
        <v>61</v>
      </c>
      <c r="AT321" s="22" t="s">
        <v>61</v>
      </c>
      <c r="AU321" s="22" t="s">
        <v>61</v>
      </c>
      <c r="AV321" s="22" t="s">
        <v>61</v>
      </c>
      <c r="AW321" s="22" t="s">
        <v>61</v>
      </c>
      <c r="AX321" s="22" t="s">
        <v>61</v>
      </c>
      <c r="AY321" s="22" t="s">
        <v>61</v>
      </c>
      <c r="AZ321" s="22" t="s">
        <v>61</v>
      </c>
      <c r="BA321" s="16" t="s">
        <v>61</v>
      </c>
      <c r="BB321" s="16" t="s">
        <v>61</v>
      </c>
      <c r="BC321" s="16" t="s">
        <v>61</v>
      </c>
      <c r="BD321" s="16" t="s">
        <v>61</v>
      </c>
      <c r="BE321" s="16" t="s">
        <v>61</v>
      </c>
    </row>
    <row r="322" spans="1:57" x14ac:dyDescent="0.25">
      <c r="A322" t="s">
        <v>61</v>
      </c>
      <c r="B322">
        <v>321</v>
      </c>
      <c r="C322" s="2" t="s">
        <v>61</v>
      </c>
      <c r="D322" s="2" t="s">
        <v>61</v>
      </c>
      <c r="E322" s="2" t="s">
        <v>61</v>
      </c>
      <c r="F322" s="2" t="s">
        <v>61</v>
      </c>
      <c r="G322" s="19" t="s">
        <v>61</v>
      </c>
      <c r="H322" s="19" t="s">
        <v>61</v>
      </c>
      <c r="I322" s="19" t="s">
        <v>61</v>
      </c>
      <c r="J322" s="19" t="s">
        <v>61</v>
      </c>
      <c r="K322" s="19" t="s">
        <v>61</v>
      </c>
      <c r="L322" s="2" t="s">
        <v>61</v>
      </c>
      <c r="M322" s="2" t="s">
        <v>61</v>
      </c>
      <c r="N322" s="2" t="s">
        <v>61</v>
      </c>
      <c r="O322" s="19" t="s">
        <v>61</v>
      </c>
      <c r="P322" s="19" t="s">
        <v>61</v>
      </c>
      <c r="Q322" s="19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2" t="s">
        <v>61</v>
      </c>
      <c r="AA322" s="22" t="s">
        <v>61</v>
      </c>
      <c r="AB322" s="22" t="s">
        <v>61</v>
      </c>
      <c r="AC322" s="22" t="s">
        <v>61</v>
      </c>
      <c r="AD322" s="22" t="s">
        <v>61</v>
      </c>
      <c r="AE322" s="22" t="s">
        <v>61</v>
      </c>
      <c r="AF322" s="22" t="s">
        <v>61</v>
      </c>
      <c r="AG322" s="16" t="s">
        <v>61</v>
      </c>
      <c r="AH322" s="16" t="s">
        <v>61</v>
      </c>
      <c r="AI322" s="16" t="s">
        <v>61</v>
      </c>
      <c r="AJ322" s="13" t="s">
        <v>61</v>
      </c>
      <c r="AK322" s="22" t="s">
        <v>61</v>
      </c>
      <c r="AL322" s="22" t="s">
        <v>61</v>
      </c>
      <c r="AM322" s="22" t="s">
        <v>61</v>
      </c>
      <c r="AN322" s="22" t="s">
        <v>61</v>
      </c>
      <c r="AO322" s="22" t="s">
        <v>61</v>
      </c>
      <c r="AP322" s="22" t="s">
        <v>61</v>
      </c>
      <c r="AQ322" s="16" t="s">
        <v>61</v>
      </c>
      <c r="AR322" s="13" t="s">
        <v>61</v>
      </c>
      <c r="AS322" s="22" t="s">
        <v>61</v>
      </c>
      <c r="AT322" s="22" t="s">
        <v>61</v>
      </c>
      <c r="AU322" s="22" t="s">
        <v>61</v>
      </c>
      <c r="AV322" s="22" t="s">
        <v>61</v>
      </c>
      <c r="AW322" s="22" t="s">
        <v>61</v>
      </c>
      <c r="AX322" s="22" t="s">
        <v>61</v>
      </c>
      <c r="AY322" s="22" t="s">
        <v>61</v>
      </c>
      <c r="AZ322" s="22" t="s">
        <v>61</v>
      </c>
      <c r="BA322" s="16" t="s">
        <v>61</v>
      </c>
      <c r="BB322" s="16" t="s">
        <v>61</v>
      </c>
      <c r="BC322" s="16" t="s">
        <v>61</v>
      </c>
      <c r="BD322" s="16" t="s">
        <v>61</v>
      </c>
      <c r="BE322" s="16" t="s">
        <v>61</v>
      </c>
    </row>
    <row r="323" spans="1:57" x14ac:dyDescent="0.25">
      <c r="A323" t="s">
        <v>61</v>
      </c>
      <c r="B323">
        <v>322</v>
      </c>
      <c r="C323" s="2" t="s">
        <v>61</v>
      </c>
      <c r="D323" s="2" t="s">
        <v>61</v>
      </c>
      <c r="E323" s="2" t="s">
        <v>61</v>
      </c>
      <c r="F323" s="2" t="s">
        <v>61</v>
      </c>
      <c r="G323" s="19" t="s">
        <v>61</v>
      </c>
      <c r="H323" s="19" t="s">
        <v>61</v>
      </c>
      <c r="I323" s="19" t="s">
        <v>61</v>
      </c>
      <c r="J323" s="19" t="s">
        <v>61</v>
      </c>
      <c r="K323" s="19" t="s">
        <v>61</v>
      </c>
      <c r="L323" s="2" t="s">
        <v>61</v>
      </c>
      <c r="M323" s="2" t="s">
        <v>61</v>
      </c>
      <c r="N323" s="2" t="s">
        <v>61</v>
      </c>
      <c r="O323" s="19" t="s">
        <v>61</v>
      </c>
      <c r="P323" s="19" t="s">
        <v>61</v>
      </c>
      <c r="Q323" s="19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2" t="s">
        <v>61</v>
      </c>
      <c r="AA323" s="22" t="s">
        <v>61</v>
      </c>
      <c r="AB323" s="22" t="s">
        <v>61</v>
      </c>
      <c r="AC323" s="22" t="s">
        <v>61</v>
      </c>
      <c r="AD323" s="22" t="s">
        <v>61</v>
      </c>
      <c r="AE323" s="22" t="s">
        <v>61</v>
      </c>
      <c r="AF323" s="22" t="s">
        <v>61</v>
      </c>
      <c r="AG323" s="16" t="s">
        <v>61</v>
      </c>
      <c r="AH323" s="16" t="s">
        <v>61</v>
      </c>
      <c r="AI323" s="16" t="s">
        <v>61</v>
      </c>
      <c r="AJ323" s="13" t="s">
        <v>61</v>
      </c>
      <c r="AK323" s="22" t="s">
        <v>61</v>
      </c>
      <c r="AL323" s="22" t="s">
        <v>61</v>
      </c>
      <c r="AM323" s="22" t="s">
        <v>61</v>
      </c>
      <c r="AN323" s="22" t="s">
        <v>61</v>
      </c>
      <c r="AO323" s="22" t="s">
        <v>61</v>
      </c>
      <c r="AP323" s="22" t="s">
        <v>61</v>
      </c>
      <c r="AQ323" s="16" t="s">
        <v>61</v>
      </c>
      <c r="AR323" s="13" t="s">
        <v>61</v>
      </c>
      <c r="AS323" s="22" t="s">
        <v>61</v>
      </c>
      <c r="AT323" s="22" t="s">
        <v>61</v>
      </c>
      <c r="AU323" s="22" t="s">
        <v>61</v>
      </c>
      <c r="AV323" s="22" t="s">
        <v>61</v>
      </c>
      <c r="AW323" s="22" t="s">
        <v>61</v>
      </c>
      <c r="AX323" s="22" t="s">
        <v>61</v>
      </c>
      <c r="AY323" s="22" t="s">
        <v>61</v>
      </c>
      <c r="AZ323" s="22" t="s">
        <v>61</v>
      </c>
      <c r="BA323" s="16" t="s">
        <v>61</v>
      </c>
      <c r="BB323" s="16" t="s">
        <v>61</v>
      </c>
      <c r="BC323" s="16" t="s">
        <v>61</v>
      </c>
      <c r="BD323" s="16" t="s">
        <v>61</v>
      </c>
      <c r="BE323" s="16" t="s">
        <v>61</v>
      </c>
    </row>
    <row r="324" spans="1:57" x14ac:dyDescent="0.25">
      <c r="A324" t="s">
        <v>61</v>
      </c>
      <c r="B324">
        <v>323</v>
      </c>
      <c r="C324" s="2" t="s">
        <v>61</v>
      </c>
      <c r="D324" s="2" t="s">
        <v>61</v>
      </c>
      <c r="E324" s="2" t="s">
        <v>61</v>
      </c>
      <c r="F324" s="2" t="s">
        <v>61</v>
      </c>
      <c r="G324" s="19" t="s">
        <v>61</v>
      </c>
      <c r="H324" s="19" t="s">
        <v>61</v>
      </c>
      <c r="I324" s="19" t="s">
        <v>61</v>
      </c>
      <c r="J324" s="19" t="s">
        <v>61</v>
      </c>
      <c r="K324" s="19" t="s">
        <v>61</v>
      </c>
      <c r="L324" s="2" t="s">
        <v>61</v>
      </c>
      <c r="M324" s="2" t="s">
        <v>61</v>
      </c>
      <c r="N324" s="2" t="s">
        <v>61</v>
      </c>
      <c r="O324" s="19" t="s">
        <v>61</v>
      </c>
      <c r="P324" s="19" t="s">
        <v>61</v>
      </c>
      <c r="Q324" s="19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2" t="s">
        <v>61</v>
      </c>
      <c r="AA324" s="22" t="s">
        <v>61</v>
      </c>
      <c r="AB324" s="22" t="s">
        <v>61</v>
      </c>
      <c r="AC324" s="22" t="s">
        <v>61</v>
      </c>
      <c r="AD324" s="22" t="s">
        <v>61</v>
      </c>
      <c r="AE324" s="22" t="s">
        <v>61</v>
      </c>
      <c r="AF324" s="22" t="s">
        <v>61</v>
      </c>
      <c r="AG324" s="16" t="s">
        <v>61</v>
      </c>
      <c r="AH324" s="16" t="s">
        <v>61</v>
      </c>
      <c r="AI324" s="16" t="s">
        <v>61</v>
      </c>
      <c r="AJ324" s="13" t="s">
        <v>61</v>
      </c>
      <c r="AK324" s="22" t="s">
        <v>61</v>
      </c>
      <c r="AL324" s="22" t="s">
        <v>61</v>
      </c>
      <c r="AM324" s="22" t="s">
        <v>61</v>
      </c>
      <c r="AN324" s="22" t="s">
        <v>61</v>
      </c>
      <c r="AO324" s="22" t="s">
        <v>61</v>
      </c>
      <c r="AP324" s="22" t="s">
        <v>61</v>
      </c>
      <c r="AQ324" s="16" t="s">
        <v>61</v>
      </c>
      <c r="AR324" s="13" t="s">
        <v>61</v>
      </c>
      <c r="AS324" s="22" t="s">
        <v>61</v>
      </c>
      <c r="AT324" s="22" t="s">
        <v>61</v>
      </c>
      <c r="AU324" s="22" t="s">
        <v>61</v>
      </c>
      <c r="AV324" s="22" t="s">
        <v>61</v>
      </c>
      <c r="AW324" s="22" t="s">
        <v>61</v>
      </c>
      <c r="AX324" s="22" t="s">
        <v>61</v>
      </c>
      <c r="AY324" s="22" t="s">
        <v>61</v>
      </c>
      <c r="AZ324" s="22" t="s">
        <v>61</v>
      </c>
      <c r="BA324" s="16" t="s">
        <v>61</v>
      </c>
      <c r="BB324" s="16" t="s">
        <v>61</v>
      </c>
      <c r="BC324" s="16" t="s">
        <v>61</v>
      </c>
      <c r="BD324" s="16" t="s">
        <v>61</v>
      </c>
      <c r="BE324" s="16" t="s">
        <v>61</v>
      </c>
    </row>
    <row r="325" spans="1:57" x14ac:dyDescent="0.25">
      <c r="A325" t="s">
        <v>61</v>
      </c>
      <c r="B325">
        <v>324</v>
      </c>
      <c r="C325" s="2" t="s">
        <v>61</v>
      </c>
      <c r="D325" s="2" t="s">
        <v>61</v>
      </c>
      <c r="E325" s="2" t="s">
        <v>61</v>
      </c>
      <c r="F325" s="2" t="s">
        <v>61</v>
      </c>
      <c r="G325" s="19" t="s">
        <v>61</v>
      </c>
      <c r="H325" s="19" t="s">
        <v>61</v>
      </c>
      <c r="I325" s="19" t="s">
        <v>61</v>
      </c>
      <c r="J325" s="19" t="s">
        <v>61</v>
      </c>
      <c r="K325" s="19" t="s">
        <v>61</v>
      </c>
      <c r="L325" s="2" t="s">
        <v>61</v>
      </c>
      <c r="M325" s="2" t="s">
        <v>61</v>
      </c>
      <c r="N325" s="2" t="s">
        <v>61</v>
      </c>
      <c r="O325" s="19" t="s">
        <v>61</v>
      </c>
      <c r="P325" s="19" t="s">
        <v>61</v>
      </c>
      <c r="Q325" s="19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2" t="s">
        <v>61</v>
      </c>
      <c r="AA325" s="22" t="s">
        <v>61</v>
      </c>
      <c r="AB325" s="22" t="s">
        <v>61</v>
      </c>
      <c r="AC325" s="22" t="s">
        <v>61</v>
      </c>
      <c r="AD325" s="22" t="s">
        <v>61</v>
      </c>
      <c r="AE325" s="22" t="s">
        <v>61</v>
      </c>
      <c r="AF325" s="22" t="s">
        <v>61</v>
      </c>
      <c r="AG325" s="16" t="s">
        <v>61</v>
      </c>
      <c r="AH325" s="16" t="s">
        <v>61</v>
      </c>
      <c r="AI325" s="16" t="s">
        <v>61</v>
      </c>
      <c r="AJ325" s="13" t="s">
        <v>61</v>
      </c>
      <c r="AK325" s="22" t="s">
        <v>61</v>
      </c>
      <c r="AL325" s="22" t="s">
        <v>61</v>
      </c>
      <c r="AM325" s="22" t="s">
        <v>61</v>
      </c>
      <c r="AN325" s="22" t="s">
        <v>61</v>
      </c>
      <c r="AO325" s="22" t="s">
        <v>61</v>
      </c>
      <c r="AP325" s="22" t="s">
        <v>61</v>
      </c>
      <c r="AQ325" s="16" t="s">
        <v>61</v>
      </c>
      <c r="AR325" s="13" t="s">
        <v>61</v>
      </c>
      <c r="AS325" s="22" t="s">
        <v>61</v>
      </c>
      <c r="AT325" s="22" t="s">
        <v>61</v>
      </c>
      <c r="AU325" s="22" t="s">
        <v>61</v>
      </c>
      <c r="AV325" s="22" t="s">
        <v>61</v>
      </c>
      <c r="AW325" s="22" t="s">
        <v>61</v>
      </c>
      <c r="AX325" s="22" t="s">
        <v>61</v>
      </c>
      <c r="AY325" s="22" t="s">
        <v>61</v>
      </c>
      <c r="AZ325" s="22" t="s">
        <v>61</v>
      </c>
      <c r="BA325" s="16" t="s">
        <v>61</v>
      </c>
      <c r="BB325" s="16" t="s">
        <v>61</v>
      </c>
      <c r="BC325" s="16" t="s">
        <v>61</v>
      </c>
      <c r="BD325" s="16" t="s">
        <v>61</v>
      </c>
      <c r="BE325" s="16" t="s">
        <v>61</v>
      </c>
    </row>
    <row r="326" spans="1:57" x14ac:dyDescent="0.25">
      <c r="A326" t="s">
        <v>61</v>
      </c>
      <c r="B326">
        <v>325</v>
      </c>
      <c r="C326" s="2" t="s">
        <v>61</v>
      </c>
      <c r="D326" s="2" t="s">
        <v>61</v>
      </c>
      <c r="E326" s="2" t="s">
        <v>61</v>
      </c>
      <c r="F326" s="2" t="s">
        <v>61</v>
      </c>
      <c r="G326" s="19" t="s">
        <v>61</v>
      </c>
      <c r="H326" s="19" t="s">
        <v>61</v>
      </c>
      <c r="I326" s="19" t="s">
        <v>61</v>
      </c>
      <c r="J326" s="19" t="s">
        <v>61</v>
      </c>
      <c r="K326" s="19" t="s">
        <v>61</v>
      </c>
      <c r="L326" s="2" t="s">
        <v>61</v>
      </c>
      <c r="M326" s="2" t="s">
        <v>61</v>
      </c>
      <c r="N326" s="2" t="s">
        <v>61</v>
      </c>
      <c r="O326" s="19" t="s">
        <v>61</v>
      </c>
      <c r="P326" s="19" t="s">
        <v>61</v>
      </c>
      <c r="Q326" s="19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2" t="s">
        <v>61</v>
      </c>
      <c r="AA326" s="22" t="s">
        <v>61</v>
      </c>
      <c r="AB326" s="22" t="s">
        <v>61</v>
      </c>
      <c r="AC326" s="22" t="s">
        <v>61</v>
      </c>
      <c r="AD326" s="22" t="s">
        <v>61</v>
      </c>
      <c r="AE326" s="22" t="s">
        <v>61</v>
      </c>
      <c r="AF326" s="22" t="s">
        <v>61</v>
      </c>
      <c r="AG326" s="16" t="s">
        <v>61</v>
      </c>
      <c r="AH326" s="16" t="s">
        <v>61</v>
      </c>
      <c r="AI326" s="16" t="s">
        <v>61</v>
      </c>
      <c r="AJ326" s="13" t="s">
        <v>61</v>
      </c>
      <c r="AK326" s="22" t="s">
        <v>61</v>
      </c>
      <c r="AL326" s="22" t="s">
        <v>61</v>
      </c>
      <c r="AM326" s="22" t="s">
        <v>61</v>
      </c>
      <c r="AN326" s="22" t="s">
        <v>61</v>
      </c>
      <c r="AO326" s="22" t="s">
        <v>61</v>
      </c>
      <c r="AP326" s="22" t="s">
        <v>61</v>
      </c>
      <c r="AQ326" s="16" t="s">
        <v>61</v>
      </c>
      <c r="AR326" s="13" t="s">
        <v>61</v>
      </c>
      <c r="AS326" s="22" t="s">
        <v>61</v>
      </c>
      <c r="AT326" s="22" t="s">
        <v>61</v>
      </c>
      <c r="AU326" s="22" t="s">
        <v>61</v>
      </c>
      <c r="AV326" s="22" t="s">
        <v>61</v>
      </c>
      <c r="AW326" s="22" t="s">
        <v>61</v>
      </c>
      <c r="AX326" s="22" t="s">
        <v>61</v>
      </c>
      <c r="AY326" s="22" t="s">
        <v>61</v>
      </c>
      <c r="AZ326" s="22" t="s">
        <v>61</v>
      </c>
      <c r="BA326" s="16" t="s">
        <v>61</v>
      </c>
      <c r="BB326" s="16" t="s">
        <v>61</v>
      </c>
      <c r="BC326" s="16" t="s">
        <v>61</v>
      </c>
      <c r="BD326" s="16" t="s">
        <v>61</v>
      </c>
      <c r="BE326" s="16" t="s">
        <v>61</v>
      </c>
    </row>
    <row r="327" spans="1:57" x14ac:dyDescent="0.25">
      <c r="A327" t="s">
        <v>61</v>
      </c>
      <c r="B327">
        <v>326</v>
      </c>
      <c r="C327" s="2" t="s">
        <v>61</v>
      </c>
      <c r="D327" s="2" t="s">
        <v>61</v>
      </c>
      <c r="E327" s="2" t="s">
        <v>61</v>
      </c>
      <c r="F327" s="2" t="s">
        <v>61</v>
      </c>
      <c r="G327" s="19" t="s">
        <v>61</v>
      </c>
      <c r="H327" s="19" t="s">
        <v>61</v>
      </c>
      <c r="I327" s="19" t="s">
        <v>61</v>
      </c>
      <c r="J327" s="19" t="s">
        <v>61</v>
      </c>
      <c r="K327" s="19" t="s">
        <v>61</v>
      </c>
      <c r="L327" s="2" t="s">
        <v>61</v>
      </c>
      <c r="M327" s="2" t="s">
        <v>61</v>
      </c>
      <c r="N327" s="2" t="s">
        <v>61</v>
      </c>
      <c r="O327" s="19" t="s">
        <v>61</v>
      </c>
      <c r="P327" s="19" t="s">
        <v>61</v>
      </c>
      <c r="Q327" s="19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2" t="s">
        <v>61</v>
      </c>
      <c r="AA327" s="22" t="s">
        <v>61</v>
      </c>
      <c r="AB327" s="22" t="s">
        <v>61</v>
      </c>
      <c r="AC327" s="22" t="s">
        <v>61</v>
      </c>
      <c r="AD327" s="22" t="s">
        <v>61</v>
      </c>
      <c r="AE327" s="22" t="s">
        <v>61</v>
      </c>
      <c r="AF327" s="22" t="s">
        <v>61</v>
      </c>
      <c r="AG327" s="16" t="s">
        <v>61</v>
      </c>
      <c r="AH327" s="16" t="s">
        <v>61</v>
      </c>
      <c r="AI327" s="16" t="s">
        <v>61</v>
      </c>
      <c r="AJ327" s="13" t="s">
        <v>61</v>
      </c>
      <c r="AK327" s="22" t="s">
        <v>61</v>
      </c>
      <c r="AL327" s="22" t="s">
        <v>61</v>
      </c>
      <c r="AM327" s="22" t="s">
        <v>61</v>
      </c>
      <c r="AN327" s="22" t="s">
        <v>61</v>
      </c>
      <c r="AO327" s="22" t="s">
        <v>61</v>
      </c>
      <c r="AP327" s="22" t="s">
        <v>61</v>
      </c>
      <c r="AQ327" s="16" t="s">
        <v>61</v>
      </c>
      <c r="AR327" s="13" t="s">
        <v>61</v>
      </c>
      <c r="AS327" s="22" t="s">
        <v>61</v>
      </c>
      <c r="AT327" s="22" t="s">
        <v>61</v>
      </c>
      <c r="AU327" s="22" t="s">
        <v>61</v>
      </c>
      <c r="AV327" s="22" t="s">
        <v>61</v>
      </c>
      <c r="AW327" s="22" t="s">
        <v>61</v>
      </c>
      <c r="AX327" s="22" t="s">
        <v>61</v>
      </c>
      <c r="AY327" s="22" t="s">
        <v>61</v>
      </c>
      <c r="AZ327" s="22" t="s">
        <v>61</v>
      </c>
      <c r="BA327" s="16" t="s">
        <v>61</v>
      </c>
      <c r="BB327" s="16" t="s">
        <v>61</v>
      </c>
      <c r="BC327" s="16" t="s">
        <v>61</v>
      </c>
      <c r="BD327" s="16" t="s">
        <v>61</v>
      </c>
      <c r="BE327" s="16" t="s">
        <v>61</v>
      </c>
    </row>
    <row r="328" spans="1:57" x14ac:dyDescent="0.25">
      <c r="A328" t="s">
        <v>61</v>
      </c>
      <c r="B328">
        <v>327</v>
      </c>
      <c r="C328" s="2" t="s">
        <v>61</v>
      </c>
      <c r="D328" s="2" t="s">
        <v>61</v>
      </c>
      <c r="E328" s="2" t="s">
        <v>61</v>
      </c>
      <c r="F328" s="2" t="s">
        <v>61</v>
      </c>
      <c r="G328" s="19" t="s">
        <v>61</v>
      </c>
      <c r="H328" s="19" t="s">
        <v>61</v>
      </c>
      <c r="I328" s="19" t="s">
        <v>61</v>
      </c>
      <c r="J328" s="19" t="s">
        <v>61</v>
      </c>
      <c r="K328" s="19" t="s">
        <v>61</v>
      </c>
      <c r="L328" s="2" t="s">
        <v>61</v>
      </c>
      <c r="M328" s="2" t="s">
        <v>61</v>
      </c>
      <c r="N328" s="2" t="s">
        <v>61</v>
      </c>
      <c r="O328" s="19" t="s">
        <v>61</v>
      </c>
      <c r="P328" s="19" t="s">
        <v>61</v>
      </c>
      <c r="Q328" s="19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2" t="s">
        <v>61</v>
      </c>
      <c r="AA328" s="22" t="s">
        <v>61</v>
      </c>
      <c r="AB328" s="22" t="s">
        <v>61</v>
      </c>
      <c r="AC328" s="22" t="s">
        <v>61</v>
      </c>
      <c r="AD328" s="22" t="s">
        <v>61</v>
      </c>
      <c r="AE328" s="22" t="s">
        <v>61</v>
      </c>
      <c r="AF328" s="22" t="s">
        <v>61</v>
      </c>
      <c r="AG328" s="16" t="s">
        <v>61</v>
      </c>
      <c r="AH328" s="16" t="s">
        <v>61</v>
      </c>
      <c r="AI328" s="16" t="s">
        <v>61</v>
      </c>
      <c r="AJ328" s="13" t="s">
        <v>61</v>
      </c>
      <c r="AK328" s="22" t="s">
        <v>61</v>
      </c>
      <c r="AL328" s="22" t="s">
        <v>61</v>
      </c>
      <c r="AM328" s="22" t="s">
        <v>61</v>
      </c>
      <c r="AN328" s="22" t="s">
        <v>61</v>
      </c>
      <c r="AO328" s="22" t="s">
        <v>61</v>
      </c>
      <c r="AP328" s="22" t="s">
        <v>61</v>
      </c>
      <c r="AQ328" s="16" t="s">
        <v>61</v>
      </c>
      <c r="AR328" s="13" t="s">
        <v>61</v>
      </c>
      <c r="AS328" s="22" t="s">
        <v>61</v>
      </c>
      <c r="AT328" s="22" t="s">
        <v>61</v>
      </c>
      <c r="AU328" s="22" t="s">
        <v>61</v>
      </c>
      <c r="AV328" s="22" t="s">
        <v>61</v>
      </c>
      <c r="AW328" s="22" t="s">
        <v>61</v>
      </c>
      <c r="AX328" s="22" t="s">
        <v>61</v>
      </c>
      <c r="AY328" s="22" t="s">
        <v>61</v>
      </c>
      <c r="AZ328" s="22" t="s">
        <v>61</v>
      </c>
      <c r="BA328" s="16" t="s">
        <v>61</v>
      </c>
      <c r="BB328" s="16" t="s">
        <v>61</v>
      </c>
      <c r="BC328" s="16" t="s">
        <v>61</v>
      </c>
      <c r="BD328" s="16" t="s">
        <v>61</v>
      </c>
      <c r="BE328" s="16" t="s">
        <v>61</v>
      </c>
    </row>
    <row r="329" spans="1:57" x14ac:dyDescent="0.25">
      <c r="A329" t="s">
        <v>61</v>
      </c>
      <c r="B329">
        <v>328</v>
      </c>
      <c r="C329" s="2" t="s">
        <v>61</v>
      </c>
      <c r="D329" s="2" t="s">
        <v>61</v>
      </c>
      <c r="E329" s="2" t="s">
        <v>61</v>
      </c>
      <c r="F329" s="2" t="s">
        <v>61</v>
      </c>
      <c r="G329" s="19" t="s">
        <v>61</v>
      </c>
      <c r="H329" s="19" t="s">
        <v>61</v>
      </c>
      <c r="I329" s="19" t="s">
        <v>61</v>
      </c>
      <c r="J329" s="19" t="s">
        <v>61</v>
      </c>
      <c r="K329" s="19" t="s">
        <v>61</v>
      </c>
      <c r="L329" s="2" t="s">
        <v>61</v>
      </c>
      <c r="M329" s="2" t="s">
        <v>61</v>
      </c>
      <c r="N329" s="2" t="s">
        <v>61</v>
      </c>
      <c r="O329" s="19" t="s">
        <v>61</v>
      </c>
      <c r="P329" s="19" t="s">
        <v>61</v>
      </c>
      <c r="Q329" s="19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2" t="s">
        <v>61</v>
      </c>
      <c r="AA329" s="22" t="s">
        <v>61</v>
      </c>
      <c r="AB329" s="22" t="s">
        <v>61</v>
      </c>
      <c r="AC329" s="22" t="s">
        <v>61</v>
      </c>
      <c r="AD329" s="22" t="s">
        <v>61</v>
      </c>
      <c r="AE329" s="22" t="s">
        <v>61</v>
      </c>
      <c r="AF329" s="22" t="s">
        <v>61</v>
      </c>
      <c r="AG329" s="16" t="s">
        <v>61</v>
      </c>
      <c r="AH329" s="16" t="s">
        <v>61</v>
      </c>
      <c r="AI329" s="16" t="s">
        <v>61</v>
      </c>
      <c r="AJ329" s="13" t="s">
        <v>61</v>
      </c>
      <c r="AK329" s="22" t="s">
        <v>61</v>
      </c>
      <c r="AL329" s="22" t="s">
        <v>61</v>
      </c>
      <c r="AM329" s="22" t="s">
        <v>61</v>
      </c>
      <c r="AN329" s="22" t="s">
        <v>61</v>
      </c>
      <c r="AO329" s="22" t="s">
        <v>61</v>
      </c>
      <c r="AP329" s="22" t="s">
        <v>61</v>
      </c>
      <c r="AQ329" s="16" t="s">
        <v>61</v>
      </c>
      <c r="AR329" s="13" t="s">
        <v>61</v>
      </c>
      <c r="AS329" s="22" t="s">
        <v>61</v>
      </c>
      <c r="AT329" s="22" t="s">
        <v>61</v>
      </c>
      <c r="AU329" s="22" t="s">
        <v>61</v>
      </c>
      <c r="AV329" s="22" t="s">
        <v>61</v>
      </c>
      <c r="AW329" s="22" t="s">
        <v>61</v>
      </c>
      <c r="AX329" s="22" t="s">
        <v>61</v>
      </c>
      <c r="AY329" s="22" t="s">
        <v>61</v>
      </c>
      <c r="AZ329" s="22" t="s">
        <v>61</v>
      </c>
      <c r="BA329" s="16" t="s">
        <v>61</v>
      </c>
      <c r="BB329" s="16" t="s">
        <v>61</v>
      </c>
      <c r="BC329" s="16" t="s">
        <v>61</v>
      </c>
      <c r="BD329" s="16" t="s">
        <v>61</v>
      </c>
      <c r="BE329" s="16" t="s">
        <v>61</v>
      </c>
    </row>
    <row r="330" spans="1:57" x14ac:dyDescent="0.25">
      <c r="A330" t="s">
        <v>61</v>
      </c>
      <c r="B330">
        <v>329</v>
      </c>
      <c r="C330" s="2" t="s">
        <v>61</v>
      </c>
      <c r="D330" s="2" t="s">
        <v>61</v>
      </c>
      <c r="E330" s="2" t="s">
        <v>61</v>
      </c>
      <c r="F330" s="2" t="s">
        <v>61</v>
      </c>
      <c r="G330" s="19" t="s">
        <v>61</v>
      </c>
      <c r="H330" s="19" t="s">
        <v>61</v>
      </c>
      <c r="I330" s="19" t="s">
        <v>61</v>
      </c>
      <c r="J330" s="19" t="s">
        <v>61</v>
      </c>
      <c r="K330" s="19" t="s">
        <v>61</v>
      </c>
      <c r="L330" s="2" t="s">
        <v>61</v>
      </c>
      <c r="M330" s="2" t="s">
        <v>61</v>
      </c>
      <c r="N330" s="2" t="s">
        <v>61</v>
      </c>
      <c r="O330" s="19" t="s">
        <v>61</v>
      </c>
      <c r="P330" s="19" t="s">
        <v>61</v>
      </c>
      <c r="Q330" s="19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2" t="s">
        <v>61</v>
      </c>
      <c r="AA330" s="22" t="s">
        <v>61</v>
      </c>
      <c r="AB330" s="22" t="s">
        <v>61</v>
      </c>
      <c r="AC330" s="22" t="s">
        <v>61</v>
      </c>
      <c r="AD330" s="22" t="s">
        <v>61</v>
      </c>
      <c r="AE330" s="22" t="s">
        <v>61</v>
      </c>
      <c r="AF330" s="22" t="s">
        <v>61</v>
      </c>
      <c r="AG330" s="16" t="s">
        <v>61</v>
      </c>
      <c r="AH330" s="16" t="s">
        <v>61</v>
      </c>
      <c r="AI330" s="16" t="s">
        <v>61</v>
      </c>
      <c r="AJ330" s="13" t="s">
        <v>61</v>
      </c>
      <c r="AK330" s="22" t="s">
        <v>61</v>
      </c>
      <c r="AL330" s="22" t="s">
        <v>61</v>
      </c>
      <c r="AM330" s="22" t="s">
        <v>61</v>
      </c>
      <c r="AN330" s="22" t="s">
        <v>61</v>
      </c>
      <c r="AO330" s="22" t="s">
        <v>61</v>
      </c>
      <c r="AP330" s="22" t="s">
        <v>61</v>
      </c>
      <c r="AQ330" s="16" t="s">
        <v>61</v>
      </c>
      <c r="AR330" s="13" t="s">
        <v>61</v>
      </c>
      <c r="AS330" s="22" t="s">
        <v>61</v>
      </c>
      <c r="AT330" s="22" t="s">
        <v>61</v>
      </c>
      <c r="AU330" s="22" t="s">
        <v>61</v>
      </c>
      <c r="AV330" s="22" t="s">
        <v>61</v>
      </c>
      <c r="AW330" s="22" t="s">
        <v>61</v>
      </c>
      <c r="AX330" s="22" t="s">
        <v>61</v>
      </c>
      <c r="AY330" s="22" t="s">
        <v>61</v>
      </c>
      <c r="AZ330" s="22" t="s">
        <v>61</v>
      </c>
      <c r="BA330" s="16" t="s">
        <v>61</v>
      </c>
      <c r="BB330" s="16" t="s">
        <v>61</v>
      </c>
      <c r="BC330" s="16" t="s">
        <v>61</v>
      </c>
      <c r="BD330" s="16" t="s">
        <v>61</v>
      </c>
      <c r="BE330" s="16" t="s">
        <v>61</v>
      </c>
    </row>
    <row r="331" spans="1:57" x14ac:dyDescent="0.25">
      <c r="A331" t="s">
        <v>61</v>
      </c>
      <c r="B331">
        <v>330</v>
      </c>
      <c r="C331" s="2" t="s">
        <v>61</v>
      </c>
      <c r="D331" s="2" t="s">
        <v>61</v>
      </c>
      <c r="E331" s="2" t="s">
        <v>61</v>
      </c>
      <c r="F331" s="2" t="s">
        <v>61</v>
      </c>
      <c r="G331" s="19" t="s">
        <v>61</v>
      </c>
      <c r="H331" s="19" t="s">
        <v>61</v>
      </c>
      <c r="I331" s="19" t="s">
        <v>61</v>
      </c>
      <c r="J331" s="19" t="s">
        <v>61</v>
      </c>
      <c r="K331" s="19" t="s">
        <v>61</v>
      </c>
      <c r="L331" s="2" t="s">
        <v>61</v>
      </c>
      <c r="M331" s="2" t="s">
        <v>61</v>
      </c>
      <c r="N331" s="2" t="s">
        <v>61</v>
      </c>
      <c r="O331" s="19" t="s">
        <v>61</v>
      </c>
      <c r="P331" s="19" t="s">
        <v>61</v>
      </c>
      <c r="Q331" s="19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2" t="s">
        <v>61</v>
      </c>
      <c r="AA331" s="22" t="s">
        <v>61</v>
      </c>
      <c r="AB331" s="22" t="s">
        <v>61</v>
      </c>
      <c r="AC331" s="22" t="s">
        <v>61</v>
      </c>
      <c r="AD331" s="22" t="s">
        <v>61</v>
      </c>
      <c r="AE331" s="22" t="s">
        <v>61</v>
      </c>
      <c r="AF331" s="22" t="s">
        <v>61</v>
      </c>
      <c r="AG331" s="16" t="s">
        <v>61</v>
      </c>
      <c r="AH331" s="16" t="s">
        <v>61</v>
      </c>
      <c r="AI331" s="16" t="s">
        <v>61</v>
      </c>
      <c r="AJ331" s="13" t="s">
        <v>61</v>
      </c>
      <c r="AK331" s="22" t="s">
        <v>61</v>
      </c>
      <c r="AL331" s="22" t="s">
        <v>61</v>
      </c>
      <c r="AM331" s="22" t="s">
        <v>61</v>
      </c>
      <c r="AN331" s="22" t="s">
        <v>61</v>
      </c>
      <c r="AO331" s="22" t="s">
        <v>61</v>
      </c>
      <c r="AP331" s="22" t="s">
        <v>61</v>
      </c>
      <c r="AQ331" s="16" t="s">
        <v>61</v>
      </c>
      <c r="AR331" s="13" t="s">
        <v>61</v>
      </c>
      <c r="AS331" s="22" t="s">
        <v>61</v>
      </c>
      <c r="AT331" s="22" t="s">
        <v>61</v>
      </c>
      <c r="AU331" s="22" t="s">
        <v>61</v>
      </c>
      <c r="AV331" s="22" t="s">
        <v>61</v>
      </c>
      <c r="AW331" s="22" t="s">
        <v>61</v>
      </c>
      <c r="AX331" s="22" t="s">
        <v>61</v>
      </c>
      <c r="AY331" s="22" t="s">
        <v>61</v>
      </c>
      <c r="AZ331" s="22" t="s">
        <v>61</v>
      </c>
      <c r="BA331" s="16" t="s">
        <v>61</v>
      </c>
      <c r="BB331" s="16" t="s">
        <v>61</v>
      </c>
      <c r="BC331" s="16" t="s">
        <v>61</v>
      </c>
      <c r="BD331" s="16" t="s">
        <v>61</v>
      </c>
      <c r="BE331" s="16" t="s">
        <v>61</v>
      </c>
    </row>
    <row r="332" spans="1:57" x14ac:dyDescent="0.25">
      <c r="A332" t="s">
        <v>61</v>
      </c>
      <c r="B332">
        <v>331</v>
      </c>
      <c r="C332" s="2" t="s">
        <v>61</v>
      </c>
      <c r="D332" s="2" t="s">
        <v>61</v>
      </c>
      <c r="E332" s="2" t="s">
        <v>61</v>
      </c>
      <c r="F332" s="2" t="s">
        <v>61</v>
      </c>
      <c r="G332" s="19" t="s">
        <v>61</v>
      </c>
      <c r="H332" s="19" t="s">
        <v>61</v>
      </c>
      <c r="I332" s="19" t="s">
        <v>61</v>
      </c>
      <c r="J332" s="19" t="s">
        <v>61</v>
      </c>
      <c r="K332" s="19" t="s">
        <v>61</v>
      </c>
      <c r="L332" s="2" t="s">
        <v>61</v>
      </c>
      <c r="M332" s="2" t="s">
        <v>61</v>
      </c>
      <c r="N332" s="2" t="s">
        <v>61</v>
      </c>
      <c r="O332" s="19" t="s">
        <v>61</v>
      </c>
      <c r="P332" s="19" t="s">
        <v>61</v>
      </c>
      <c r="Q332" s="19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2" t="s">
        <v>61</v>
      </c>
      <c r="AA332" s="22" t="s">
        <v>61</v>
      </c>
      <c r="AB332" s="22" t="s">
        <v>61</v>
      </c>
      <c r="AC332" s="22" t="s">
        <v>61</v>
      </c>
      <c r="AD332" s="22" t="s">
        <v>61</v>
      </c>
      <c r="AE332" s="22" t="s">
        <v>61</v>
      </c>
      <c r="AF332" s="22" t="s">
        <v>61</v>
      </c>
      <c r="AG332" s="16" t="s">
        <v>61</v>
      </c>
      <c r="AH332" s="16" t="s">
        <v>61</v>
      </c>
      <c r="AI332" s="16" t="s">
        <v>61</v>
      </c>
      <c r="AJ332" s="13" t="s">
        <v>61</v>
      </c>
      <c r="AK332" s="22" t="s">
        <v>61</v>
      </c>
      <c r="AL332" s="22" t="s">
        <v>61</v>
      </c>
      <c r="AM332" s="22" t="s">
        <v>61</v>
      </c>
      <c r="AN332" s="22" t="s">
        <v>61</v>
      </c>
      <c r="AO332" s="22" t="s">
        <v>61</v>
      </c>
      <c r="AP332" s="22" t="s">
        <v>61</v>
      </c>
      <c r="AQ332" s="16" t="s">
        <v>61</v>
      </c>
      <c r="AR332" s="13" t="s">
        <v>61</v>
      </c>
      <c r="AS332" s="22" t="s">
        <v>61</v>
      </c>
      <c r="AT332" s="22" t="s">
        <v>61</v>
      </c>
      <c r="AU332" s="22" t="s">
        <v>61</v>
      </c>
      <c r="AV332" s="22" t="s">
        <v>61</v>
      </c>
      <c r="AW332" s="22" t="s">
        <v>61</v>
      </c>
      <c r="AX332" s="22" t="s">
        <v>61</v>
      </c>
      <c r="AY332" s="22" t="s">
        <v>61</v>
      </c>
      <c r="AZ332" s="22" t="s">
        <v>61</v>
      </c>
      <c r="BA332" s="16" t="s">
        <v>61</v>
      </c>
      <c r="BB332" s="16" t="s">
        <v>61</v>
      </c>
      <c r="BC332" s="16" t="s">
        <v>61</v>
      </c>
      <c r="BD332" s="16" t="s">
        <v>61</v>
      </c>
      <c r="BE332" s="16" t="s">
        <v>61</v>
      </c>
    </row>
    <row r="333" spans="1:57" x14ac:dyDescent="0.25">
      <c r="A333" t="s">
        <v>61</v>
      </c>
      <c r="B333">
        <v>332</v>
      </c>
      <c r="C333" s="2" t="s">
        <v>61</v>
      </c>
      <c r="D333" s="2" t="s">
        <v>61</v>
      </c>
      <c r="E333" s="2" t="s">
        <v>61</v>
      </c>
      <c r="F333" s="2" t="s">
        <v>61</v>
      </c>
      <c r="G333" s="19" t="s">
        <v>61</v>
      </c>
      <c r="H333" s="19" t="s">
        <v>61</v>
      </c>
      <c r="I333" s="19" t="s">
        <v>61</v>
      </c>
      <c r="J333" s="19" t="s">
        <v>61</v>
      </c>
      <c r="K333" s="19" t="s">
        <v>61</v>
      </c>
      <c r="L333" s="2" t="s">
        <v>61</v>
      </c>
      <c r="M333" s="2" t="s">
        <v>61</v>
      </c>
      <c r="N333" s="2" t="s">
        <v>61</v>
      </c>
      <c r="O333" s="19" t="s">
        <v>61</v>
      </c>
      <c r="P333" s="19" t="s">
        <v>61</v>
      </c>
      <c r="Q333" s="19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2" t="s">
        <v>61</v>
      </c>
      <c r="AA333" s="22" t="s">
        <v>61</v>
      </c>
      <c r="AB333" s="22" t="s">
        <v>61</v>
      </c>
      <c r="AC333" s="22" t="s">
        <v>61</v>
      </c>
      <c r="AD333" s="22" t="s">
        <v>61</v>
      </c>
      <c r="AE333" s="22" t="s">
        <v>61</v>
      </c>
      <c r="AF333" s="22" t="s">
        <v>61</v>
      </c>
      <c r="AG333" s="16" t="s">
        <v>61</v>
      </c>
      <c r="AH333" s="16" t="s">
        <v>61</v>
      </c>
      <c r="AI333" s="16" t="s">
        <v>61</v>
      </c>
      <c r="AJ333" s="13" t="s">
        <v>61</v>
      </c>
      <c r="AK333" s="22" t="s">
        <v>61</v>
      </c>
      <c r="AL333" s="22" t="s">
        <v>61</v>
      </c>
      <c r="AM333" s="22" t="s">
        <v>61</v>
      </c>
      <c r="AN333" s="22" t="s">
        <v>61</v>
      </c>
      <c r="AO333" s="22" t="s">
        <v>61</v>
      </c>
      <c r="AP333" s="22" t="s">
        <v>61</v>
      </c>
      <c r="AQ333" s="16" t="s">
        <v>61</v>
      </c>
      <c r="AR333" s="13" t="s">
        <v>61</v>
      </c>
      <c r="AS333" s="22" t="s">
        <v>61</v>
      </c>
      <c r="AT333" s="22" t="s">
        <v>61</v>
      </c>
      <c r="AU333" s="22" t="s">
        <v>61</v>
      </c>
      <c r="AV333" s="22" t="s">
        <v>61</v>
      </c>
      <c r="AW333" s="22" t="s">
        <v>61</v>
      </c>
      <c r="AX333" s="22" t="s">
        <v>61</v>
      </c>
      <c r="AY333" s="22" t="s">
        <v>61</v>
      </c>
      <c r="AZ333" s="22" t="s">
        <v>61</v>
      </c>
      <c r="BA333" s="16" t="s">
        <v>61</v>
      </c>
      <c r="BB333" s="16" t="s">
        <v>61</v>
      </c>
      <c r="BC333" s="16" t="s">
        <v>61</v>
      </c>
      <c r="BD333" s="16" t="s">
        <v>61</v>
      </c>
      <c r="BE333" s="16" t="s">
        <v>61</v>
      </c>
    </row>
    <row r="334" spans="1:57" x14ac:dyDescent="0.25">
      <c r="A334" t="s">
        <v>61</v>
      </c>
      <c r="B334">
        <v>333</v>
      </c>
      <c r="C334" s="2" t="s">
        <v>61</v>
      </c>
      <c r="D334" s="2" t="s">
        <v>61</v>
      </c>
      <c r="E334" s="2" t="s">
        <v>61</v>
      </c>
      <c r="F334" s="2" t="s">
        <v>61</v>
      </c>
      <c r="G334" s="19" t="s">
        <v>61</v>
      </c>
      <c r="H334" s="19" t="s">
        <v>61</v>
      </c>
      <c r="I334" s="19" t="s">
        <v>61</v>
      </c>
      <c r="J334" s="19" t="s">
        <v>61</v>
      </c>
      <c r="K334" s="19" t="s">
        <v>61</v>
      </c>
      <c r="L334" s="2" t="s">
        <v>61</v>
      </c>
      <c r="M334" s="2" t="s">
        <v>61</v>
      </c>
      <c r="N334" s="2" t="s">
        <v>61</v>
      </c>
      <c r="O334" s="19" t="s">
        <v>61</v>
      </c>
      <c r="P334" s="19" t="s">
        <v>61</v>
      </c>
      <c r="Q334" s="19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2" t="s">
        <v>61</v>
      </c>
      <c r="AA334" s="22" t="s">
        <v>61</v>
      </c>
      <c r="AB334" s="22" t="s">
        <v>61</v>
      </c>
      <c r="AC334" s="22" t="s">
        <v>61</v>
      </c>
      <c r="AD334" s="22" t="s">
        <v>61</v>
      </c>
      <c r="AE334" s="22" t="s">
        <v>61</v>
      </c>
      <c r="AF334" s="22" t="s">
        <v>61</v>
      </c>
      <c r="AG334" s="16" t="s">
        <v>61</v>
      </c>
      <c r="AH334" s="16" t="s">
        <v>61</v>
      </c>
      <c r="AI334" s="16" t="s">
        <v>61</v>
      </c>
      <c r="AJ334" s="13" t="s">
        <v>61</v>
      </c>
      <c r="AK334" s="22" t="s">
        <v>61</v>
      </c>
      <c r="AL334" s="22" t="s">
        <v>61</v>
      </c>
      <c r="AM334" s="22" t="s">
        <v>61</v>
      </c>
      <c r="AN334" s="22" t="s">
        <v>61</v>
      </c>
      <c r="AO334" s="22" t="s">
        <v>61</v>
      </c>
      <c r="AP334" s="22" t="s">
        <v>61</v>
      </c>
      <c r="AQ334" s="16" t="s">
        <v>61</v>
      </c>
      <c r="AR334" s="13" t="s">
        <v>61</v>
      </c>
      <c r="AS334" s="22" t="s">
        <v>61</v>
      </c>
      <c r="AT334" s="22" t="s">
        <v>61</v>
      </c>
      <c r="AU334" s="22" t="s">
        <v>61</v>
      </c>
      <c r="AV334" s="22" t="s">
        <v>61</v>
      </c>
      <c r="AW334" s="22" t="s">
        <v>61</v>
      </c>
      <c r="AX334" s="22" t="s">
        <v>61</v>
      </c>
      <c r="AY334" s="22" t="s">
        <v>61</v>
      </c>
      <c r="AZ334" s="22" t="s">
        <v>61</v>
      </c>
      <c r="BA334" s="16" t="s">
        <v>61</v>
      </c>
      <c r="BB334" s="16" t="s">
        <v>61</v>
      </c>
      <c r="BC334" s="16" t="s">
        <v>61</v>
      </c>
      <c r="BD334" s="16" t="s">
        <v>61</v>
      </c>
      <c r="BE334" s="16" t="s">
        <v>61</v>
      </c>
    </row>
    <row r="335" spans="1:57" x14ac:dyDescent="0.25">
      <c r="A335" t="s">
        <v>61</v>
      </c>
      <c r="B335">
        <v>334</v>
      </c>
      <c r="C335" s="2" t="s">
        <v>61</v>
      </c>
      <c r="D335" s="2" t="s">
        <v>61</v>
      </c>
      <c r="E335" s="2" t="s">
        <v>61</v>
      </c>
      <c r="F335" s="2" t="s">
        <v>61</v>
      </c>
      <c r="G335" s="19" t="s">
        <v>61</v>
      </c>
      <c r="H335" s="19" t="s">
        <v>61</v>
      </c>
      <c r="I335" s="19" t="s">
        <v>61</v>
      </c>
      <c r="J335" s="19" t="s">
        <v>61</v>
      </c>
      <c r="K335" s="19" t="s">
        <v>61</v>
      </c>
      <c r="L335" s="2" t="s">
        <v>61</v>
      </c>
      <c r="M335" s="2" t="s">
        <v>61</v>
      </c>
      <c r="N335" s="2" t="s">
        <v>61</v>
      </c>
      <c r="O335" s="19" t="s">
        <v>61</v>
      </c>
      <c r="P335" s="19" t="s">
        <v>61</v>
      </c>
      <c r="Q335" s="19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2" t="s">
        <v>61</v>
      </c>
      <c r="AA335" s="22" t="s">
        <v>61</v>
      </c>
      <c r="AB335" s="22" t="s">
        <v>61</v>
      </c>
      <c r="AC335" s="22" t="s">
        <v>61</v>
      </c>
      <c r="AD335" s="22" t="s">
        <v>61</v>
      </c>
      <c r="AE335" s="22" t="s">
        <v>61</v>
      </c>
      <c r="AF335" s="22" t="s">
        <v>61</v>
      </c>
      <c r="AG335" s="16" t="s">
        <v>61</v>
      </c>
      <c r="AH335" s="16" t="s">
        <v>61</v>
      </c>
      <c r="AI335" s="16" t="s">
        <v>61</v>
      </c>
      <c r="AJ335" s="13" t="s">
        <v>61</v>
      </c>
      <c r="AK335" s="22" t="s">
        <v>61</v>
      </c>
      <c r="AL335" s="22" t="s">
        <v>61</v>
      </c>
      <c r="AM335" s="22" t="s">
        <v>61</v>
      </c>
      <c r="AN335" s="22" t="s">
        <v>61</v>
      </c>
      <c r="AO335" s="22" t="s">
        <v>61</v>
      </c>
      <c r="AP335" s="22" t="s">
        <v>61</v>
      </c>
      <c r="AQ335" s="16" t="s">
        <v>61</v>
      </c>
      <c r="AR335" s="13" t="s">
        <v>61</v>
      </c>
      <c r="AS335" s="22" t="s">
        <v>61</v>
      </c>
      <c r="AT335" s="22" t="s">
        <v>61</v>
      </c>
      <c r="AU335" s="22" t="s">
        <v>61</v>
      </c>
      <c r="AV335" s="22" t="s">
        <v>61</v>
      </c>
      <c r="AW335" s="22" t="s">
        <v>61</v>
      </c>
      <c r="AX335" s="22" t="s">
        <v>61</v>
      </c>
      <c r="AY335" s="22" t="s">
        <v>61</v>
      </c>
      <c r="AZ335" s="22" t="s">
        <v>61</v>
      </c>
      <c r="BA335" s="16" t="s">
        <v>61</v>
      </c>
      <c r="BB335" s="16" t="s">
        <v>61</v>
      </c>
      <c r="BC335" s="16" t="s">
        <v>61</v>
      </c>
      <c r="BD335" s="16" t="s">
        <v>61</v>
      </c>
      <c r="BE335" s="16" t="s">
        <v>61</v>
      </c>
    </row>
    <row r="336" spans="1:57" x14ac:dyDescent="0.25">
      <c r="A336" t="s">
        <v>61</v>
      </c>
      <c r="B336">
        <v>335</v>
      </c>
      <c r="C336" s="2" t="s">
        <v>61</v>
      </c>
      <c r="D336" s="2" t="s">
        <v>61</v>
      </c>
      <c r="E336" s="2" t="s">
        <v>61</v>
      </c>
      <c r="F336" s="2" t="s">
        <v>61</v>
      </c>
      <c r="G336" s="19" t="s">
        <v>61</v>
      </c>
      <c r="H336" s="19" t="s">
        <v>61</v>
      </c>
      <c r="I336" s="19" t="s">
        <v>61</v>
      </c>
      <c r="J336" s="19" t="s">
        <v>61</v>
      </c>
      <c r="K336" s="19" t="s">
        <v>61</v>
      </c>
      <c r="L336" s="2" t="s">
        <v>61</v>
      </c>
      <c r="M336" s="2" t="s">
        <v>61</v>
      </c>
      <c r="N336" s="2" t="s">
        <v>61</v>
      </c>
      <c r="O336" s="19" t="s">
        <v>61</v>
      </c>
      <c r="P336" s="19" t="s">
        <v>61</v>
      </c>
      <c r="Q336" s="19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2" t="s">
        <v>61</v>
      </c>
      <c r="AA336" s="22" t="s">
        <v>61</v>
      </c>
      <c r="AB336" s="22" t="s">
        <v>61</v>
      </c>
      <c r="AC336" s="22" t="s">
        <v>61</v>
      </c>
      <c r="AD336" s="22" t="s">
        <v>61</v>
      </c>
      <c r="AE336" s="22" t="s">
        <v>61</v>
      </c>
      <c r="AF336" s="22" t="s">
        <v>61</v>
      </c>
      <c r="AG336" s="16" t="s">
        <v>61</v>
      </c>
      <c r="AH336" s="16" t="s">
        <v>61</v>
      </c>
      <c r="AI336" s="16" t="s">
        <v>61</v>
      </c>
      <c r="AJ336" s="13" t="s">
        <v>61</v>
      </c>
      <c r="AK336" s="22" t="s">
        <v>61</v>
      </c>
      <c r="AL336" s="22" t="s">
        <v>61</v>
      </c>
      <c r="AM336" s="22" t="s">
        <v>61</v>
      </c>
      <c r="AN336" s="22" t="s">
        <v>61</v>
      </c>
      <c r="AO336" s="22" t="s">
        <v>61</v>
      </c>
      <c r="AP336" s="22" t="s">
        <v>61</v>
      </c>
      <c r="AQ336" s="16" t="s">
        <v>61</v>
      </c>
      <c r="AR336" s="13" t="s">
        <v>61</v>
      </c>
      <c r="AS336" s="22" t="s">
        <v>61</v>
      </c>
      <c r="AT336" s="22" t="s">
        <v>61</v>
      </c>
      <c r="AU336" s="22" t="s">
        <v>61</v>
      </c>
      <c r="AV336" s="22" t="s">
        <v>61</v>
      </c>
      <c r="AW336" s="22" t="s">
        <v>61</v>
      </c>
      <c r="AX336" s="22" t="s">
        <v>61</v>
      </c>
      <c r="AY336" s="22" t="s">
        <v>61</v>
      </c>
      <c r="AZ336" s="22" t="s">
        <v>61</v>
      </c>
      <c r="BA336" s="16" t="s">
        <v>61</v>
      </c>
      <c r="BB336" s="16" t="s">
        <v>61</v>
      </c>
      <c r="BC336" s="16" t="s">
        <v>61</v>
      </c>
      <c r="BD336" s="16" t="s">
        <v>61</v>
      </c>
      <c r="BE336" s="16" t="s">
        <v>61</v>
      </c>
    </row>
    <row r="337" spans="1:57" x14ac:dyDescent="0.25">
      <c r="A337" t="s">
        <v>61</v>
      </c>
      <c r="B337">
        <v>336</v>
      </c>
      <c r="C337" s="2" t="s">
        <v>61</v>
      </c>
      <c r="D337" s="2" t="s">
        <v>61</v>
      </c>
      <c r="E337" s="2" t="s">
        <v>61</v>
      </c>
      <c r="F337" s="2" t="s">
        <v>61</v>
      </c>
      <c r="G337" s="19" t="s">
        <v>61</v>
      </c>
      <c r="H337" s="19" t="s">
        <v>61</v>
      </c>
      <c r="I337" s="19" t="s">
        <v>61</v>
      </c>
      <c r="J337" s="19" t="s">
        <v>61</v>
      </c>
      <c r="K337" s="19" t="s">
        <v>61</v>
      </c>
      <c r="L337" s="2" t="s">
        <v>61</v>
      </c>
      <c r="M337" s="2" t="s">
        <v>61</v>
      </c>
      <c r="N337" s="2" t="s">
        <v>61</v>
      </c>
      <c r="O337" s="19" t="s">
        <v>61</v>
      </c>
      <c r="P337" s="19" t="s">
        <v>61</v>
      </c>
      <c r="Q337" s="19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2" t="s">
        <v>61</v>
      </c>
      <c r="AA337" s="22" t="s">
        <v>61</v>
      </c>
      <c r="AB337" s="22" t="s">
        <v>61</v>
      </c>
      <c r="AC337" s="22" t="s">
        <v>61</v>
      </c>
      <c r="AD337" s="22" t="s">
        <v>61</v>
      </c>
      <c r="AE337" s="22" t="s">
        <v>61</v>
      </c>
      <c r="AF337" s="22" t="s">
        <v>61</v>
      </c>
      <c r="AG337" s="16" t="s">
        <v>61</v>
      </c>
      <c r="AH337" s="16" t="s">
        <v>61</v>
      </c>
      <c r="AI337" s="16" t="s">
        <v>61</v>
      </c>
      <c r="AJ337" s="13" t="s">
        <v>61</v>
      </c>
      <c r="AK337" s="22" t="s">
        <v>61</v>
      </c>
      <c r="AL337" s="22" t="s">
        <v>61</v>
      </c>
      <c r="AM337" s="22" t="s">
        <v>61</v>
      </c>
      <c r="AN337" s="22" t="s">
        <v>61</v>
      </c>
      <c r="AO337" s="22" t="s">
        <v>61</v>
      </c>
      <c r="AP337" s="22" t="s">
        <v>61</v>
      </c>
      <c r="AQ337" s="16" t="s">
        <v>61</v>
      </c>
      <c r="AR337" s="13" t="s">
        <v>61</v>
      </c>
      <c r="AS337" s="22" t="s">
        <v>61</v>
      </c>
      <c r="AT337" s="22" t="s">
        <v>61</v>
      </c>
      <c r="AU337" s="22" t="s">
        <v>61</v>
      </c>
      <c r="AV337" s="22" t="s">
        <v>61</v>
      </c>
      <c r="AW337" s="22" t="s">
        <v>61</v>
      </c>
      <c r="AX337" s="22" t="s">
        <v>61</v>
      </c>
      <c r="AY337" s="22" t="s">
        <v>61</v>
      </c>
      <c r="AZ337" s="22" t="s">
        <v>61</v>
      </c>
      <c r="BA337" s="16" t="s">
        <v>61</v>
      </c>
      <c r="BB337" s="16" t="s">
        <v>61</v>
      </c>
      <c r="BC337" s="16" t="s">
        <v>61</v>
      </c>
      <c r="BD337" s="16" t="s">
        <v>61</v>
      </c>
      <c r="BE337" s="16" t="s">
        <v>61</v>
      </c>
    </row>
    <row r="338" spans="1:57" x14ac:dyDescent="0.25">
      <c r="A338" t="s">
        <v>61</v>
      </c>
      <c r="B338">
        <v>337</v>
      </c>
      <c r="C338" s="2" t="s">
        <v>61</v>
      </c>
      <c r="D338" s="2" t="s">
        <v>61</v>
      </c>
      <c r="E338" s="2" t="s">
        <v>61</v>
      </c>
      <c r="F338" s="2" t="s">
        <v>61</v>
      </c>
      <c r="G338" s="19" t="s">
        <v>61</v>
      </c>
      <c r="H338" s="19" t="s">
        <v>61</v>
      </c>
      <c r="I338" s="19" t="s">
        <v>61</v>
      </c>
      <c r="J338" s="19" t="s">
        <v>61</v>
      </c>
      <c r="K338" s="19" t="s">
        <v>61</v>
      </c>
      <c r="L338" s="2" t="s">
        <v>61</v>
      </c>
      <c r="M338" s="2" t="s">
        <v>61</v>
      </c>
      <c r="N338" s="2" t="s">
        <v>61</v>
      </c>
      <c r="O338" s="19" t="s">
        <v>61</v>
      </c>
      <c r="P338" s="19" t="s">
        <v>61</v>
      </c>
      <c r="Q338" s="19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2" t="s">
        <v>61</v>
      </c>
      <c r="AA338" s="22" t="s">
        <v>61</v>
      </c>
      <c r="AB338" s="22" t="s">
        <v>61</v>
      </c>
      <c r="AC338" s="22" t="s">
        <v>61</v>
      </c>
      <c r="AD338" s="22" t="s">
        <v>61</v>
      </c>
      <c r="AE338" s="22" t="s">
        <v>61</v>
      </c>
      <c r="AF338" s="22" t="s">
        <v>61</v>
      </c>
      <c r="AG338" s="16" t="s">
        <v>61</v>
      </c>
      <c r="AH338" s="16" t="s">
        <v>61</v>
      </c>
      <c r="AI338" s="16" t="s">
        <v>61</v>
      </c>
      <c r="AJ338" s="13" t="s">
        <v>61</v>
      </c>
      <c r="AK338" s="22" t="s">
        <v>61</v>
      </c>
      <c r="AL338" s="22" t="s">
        <v>61</v>
      </c>
      <c r="AM338" s="22" t="s">
        <v>61</v>
      </c>
      <c r="AN338" s="22" t="s">
        <v>61</v>
      </c>
      <c r="AO338" s="22" t="s">
        <v>61</v>
      </c>
      <c r="AP338" s="22" t="s">
        <v>61</v>
      </c>
      <c r="AQ338" s="16" t="s">
        <v>61</v>
      </c>
      <c r="AR338" s="13" t="s">
        <v>61</v>
      </c>
      <c r="AS338" s="22" t="s">
        <v>61</v>
      </c>
      <c r="AT338" s="22" t="s">
        <v>61</v>
      </c>
      <c r="AU338" s="22" t="s">
        <v>61</v>
      </c>
      <c r="AV338" s="22" t="s">
        <v>61</v>
      </c>
      <c r="AW338" s="22" t="s">
        <v>61</v>
      </c>
      <c r="AX338" s="22" t="s">
        <v>61</v>
      </c>
      <c r="AY338" s="22" t="s">
        <v>61</v>
      </c>
      <c r="AZ338" s="22" t="s">
        <v>61</v>
      </c>
      <c r="BA338" s="16" t="s">
        <v>61</v>
      </c>
      <c r="BB338" s="16" t="s">
        <v>61</v>
      </c>
      <c r="BC338" s="16" t="s">
        <v>61</v>
      </c>
      <c r="BD338" s="16" t="s">
        <v>61</v>
      </c>
      <c r="BE338" s="16" t="s">
        <v>61</v>
      </c>
    </row>
    <row r="339" spans="1:57" x14ac:dyDescent="0.25">
      <c r="A339" t="s">
        <v>61</v>
      </c>
      <c r="B339">
        <v>338</v>
      </c>
      <c r="C339" s="2" t="s">
        <v>61</v>
      </c>
      <c r="D339" s="2" t="s">
        <v>61</v>
      </c>
      <c r="E339" s="2" t="s">
        <v>61</v>
      </c>
      <c r="F339" s="2" t="s">
        <v>61</v>
      </c>
      <c r="G339" s="19" t="s">
        <v>61</v>
      </c>
      <c r="H339" s="19" t="s">
        <v>61</v>
      </c>
      <c r="I339" s="19" t="s">
        <v>61</v>
      </c>
      <c r="J339" s="19" t="s">
        <v>61</v>
      </c>
      <c r="K339" s="19" t="s">
        <v>61</v>
      </c>
      <c r="L339" s="2" t="s">
        <v>61</v>
      </c>
      <c r="M339" s="2" t="s">
        <v>61</v>
      </c>
      <c r="N339" s="2" t="s">
        <v>61</v>
      </c>
      <c r="O339" s="19" t="s">
        <v>61</v>
      </c>
      <c r="P339" s="19" t="s">
        <v>61</v>
      </c>
      <c r="Q339" s="19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2" t="s">
        <v>61</v>
      </c>
      <c r="AA339" s="22" t="s">
        <v>61</v>
      </c>
      <c r="AB339" s="22" t="s">
        <v>61</v>
      </c>
      <c r="AC339" s="22" t="s">
        <v>61</v>
      </c>
      <c r="AD339" s="22" t="s">
        <v>61</v>
      </c>
      <c r="AE339" s="22" t="s">
        <v>61</v>
      </c>
      <c r="AF339" s="22" t="s">
        <v>61</v>
      </c>
      <c r="AG339" s="16" t="s">
        <v>61</v>
      </c>
      <c r="AH339" s="16" t="s">
        <v>61</v>
      </c>
      <c r="AI339" s="16" t="s">
        <v>61</v>
      </c>
      <c r="AJ339" s="13" t="s">
        <v>61</v>
      </c>
      <c r="AK339" s="22" t="s">
        <v>61</v>
      </c>
      <c r="AL339" s="22" t="s">
        <v>61</v>
      </c>
      <c r="AM339" s="22" t="s">
        <v>61</v>
      </c>
      <c r="AN339" s="22" t="s">
        <v>61</v>
      </c>
      <c r="AO339" s="22" t="s">
        <v>61</v>
      </c>
      <c r="AP339" s="22" t="s">
        <v>61</v>
      </c>
      <c r="AQ339" s="16" t="s">
        <v>61</v>
      </c>
      <c r="AR339" s="13" t="s">
        <v>61</v>
      </c>
      <c r="AS339" s="22" t="s">
        <v>61</v>
      </c>
      <c r="AT339" s="22" t="s">
        <v>61</v>
      </c>
      <c r="AU339" s="22" t="s">
        <v>61</v>
      </c>
      <c r="AV339" s="22" t="s">
        <v>61</v>
      </c>
      <c r="AW339" s="22" t="s">
        <v>61</v>
      </c>
      <c r="AX339" s="22" t="s">
        <v>61</v>
      </c>
      <c r="AY339" s="22" t="s">
        <v>61</v>
      </c>
      <c r="AZ339" s="22" t="s">
        <v>61</v>
      </c>
      <c r="BA339" s="16" t="s">
        <v>61</v>
      </c>
      <c r="BB339" s="16" t="s">
        <v>61</v>
      </c>
      <c r="BC339" s="16" t="s">
        <v>61</v>
      </c>
      <c r="BD339" s="16" t="s">
        <v>61</v>
      </c>
      <c r="BE339" s="16" t="s">
        <v>61</v>
      </c>
    </row>
    <row r="340" spans="1:57" x14ac:dyDescent="0.25">
      <c r="A340" t="s">
        <v>61</v>
      </c>
      <c r="B340">
        <v>339</v>
      </c>
      <c r="C340" s="2" t="s">
        <v>61</v>
      </c>
      <c r="D340" s="2" t="s">
        <v>61</v>
      </c>
      <c r="E340" s="2" t="s">
        <v>61</v>
      </c>
      <c r="F340" s="2" t="s">
        <v>61</v>
      </c>
      <c r="G340" s="19" t="s">
        <v>61</v>
      </c>
      <c r="H340" s="19" t="s">
        <v>61</v>
      </c>
      <c r="I340" s="19" t="s">
        <v>61</v>
      </c>
      <c r="J340" s="19" t="s">
        <v>61</v>
      </c>
      <c r="K340" s="19" t="s">
        <v>61</v>
      </c>
      <c r="L340" s="2" t="s">
        <v>61</v>
      </c>
      <c r="M340" s="2" t="s">
        <v>61</v>
      </c>
      <c r="N340" s="2" t="s">
        <v>61</v>
      </c>
      <c r="O340" s="19" t="s">
        <v>61</v>
      </c>
      <c r="P340" s="19" t="s">
        <v>61</v>
      </c>
      <c r="Q340" s="19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2" t="s">
        <v>61</v>
      </c>
      <c r="AA340" s="22" t="s">
        <v>61</v>
      </c>
      <c r="AB340" s="22" t="s">
        <v>61</v>
      </c>
      <c r="AC340" s="22" t="s">
        <v>61</v>
      </c>
      <c r="AD340" s="22" t="s">
        <v>61</v>
      </c>
      <c r="AE340" s="22" t="s">
        <v>61</v>
      </c>
      <c r="AF340" s="22" t="s">
        <v>61</v>
      </c>
      <c r="AG340" s="16" t="s">
        <v>61</v>
      </c>
      <c r="AH340" s="16" t="s">
        <v>61</v>
      </c>
      <c r="AI340" s="16" t="s">
        <v>61</v>
      </c>
      <c r="AJ340" s="13" t="s">
        <v>61</v>
      </c>
      <c r="AK340" s="22" t="s">
        <v>61</v>
      </c>
      <c r="AL340" s="22" t="s">
        <v>61</v>
      </c>
      <c r="AM340" s="22" t="s">
        <v>61</v>
      </c>
      <c r="AN340" s="22" t="s">
        <v>61</v>
      </c>
      <c r="AO340" s="22" t="s">
        <v>61</v>
      </c>
      <c r="AP340" s="22" t="s">
        <v>61</v>
      </c>
      <c r="AQ340" s="16" t="s">
        <v>61</v>
      </c>
      <c r="AR340" s="13" t="s">
        <v>61</v>
      </c>
      <c r="AS340" s="22" t="s">
        <v>61</v>
      </c>
      <c r="AT340" s="22" t="s">
        <v>61</v>
      </c>
      <c r="AU340" s="22" t="s">
        <v>61</v>
      </c>
      <c r="AV340" s="22" t="s">
        <v>61</v>
      </c>
      <c r="AW340" s="22" t="s">
        <v>61</v>
      </c>
      <c r="AX340" s="22" t="s">
        <v>61</v>
      </c>
      <c r="AY340" s="22" t="s">
        <v>61</v>
      </c>
      <c r="AZ340" s="22" t="s">
        <v>61</v>
      </c>
      <c r="BA340" s="16" t="s">
        <v>61</v>
      </c>
      <c r="BB340" s="16" t="s">
        <v>61</v>
      </c>
      <c r="BC340" s="16" t="s">
        <v>61</v>
      </c>
      <c r="BD340" s="16" t="s">
        <v>61</v>
      </c>
      <c r="BE340" s="16" t="s">
        <v>61</v>
      </c>
    </row>
    <row r="341" spans="1:57" x14ac:dyDescent="0.25">
      <c r="A341" t="s">
        <v>61</v>
      </c>
      <c r="B341">
        <v>340</v>
      </c>
      <c r="C341" s="2" t="s">
        <v>61</v>
      </c>
      <c r="D341" s="2" t="s">
        <v>61</v>
      </c>
      <c r="E341" s="2" t="s">
        <v>61</v>
      </c>
      <c r="F341" s="2" t="s">
        <v>61</v>
      </c>
      <c r="G341" s="19" t="s">
        <v>61</v>
      </c>
      <c r="H341" s="19" t="s">
        <v>61</v>
      </c>
      <c r="I341" s="19" t="s">
        <v>61</v>
      </c>
      <c r="J341" s="19" t="s">
        <v>61</v>
      </c>
      <c r="K341" s="19" t="s">
        <v>61</v>
      </c>
      <c r="L341" s="2" t="s">
        <v>61</v>
      </c>
      <c r="M341" s="2" t="s">
        <v>61</v>
      </c>
      <c r="N341" s="2" t="s">
        <v>61</v>
      </c>
      <c r="O341" s="19" t="s">
        <v>61</v>
      </c>
      <c r="P341" s="19" t="s">
        <v>61</v>
      </c>
      <c r="Q341" s="19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2" t="s">
        <v>61</v>
      </c>
      <c r="AA341" s="22" t="s">
        <v>61</v>
      </c>
      <c r="AB341" s="22" t="s">
        <v>61</v>
      </c>
      <c r="AC341" s="22" t="s">
        <v>61</v>
      </c>
      <c r="AD341" s="22" t="s">
        <v>61</v>
      </c>
      <c r="AE341" s="22" t="s">
        <v>61</v>
      </c>
      <c r="AF341" s="22" t="s">
        <v>61</v>
      </c>
      <c r="AG341" s="16" t="s">
        <v>61</v>
      </c>
      <c r="AH341" s="16" t="s">
        <v>61</v>
      </c>
      <c r="AI341" s="16" t="s">
        <v>61</v>
      </c>
      <c r="AJ341" s="13" t="s">
        <v>61</v>
      </c>
      <c r="AK341" s="22" t="s">
        <v>61</v>
      </c>
      <c r="AL341" s="22" t="s">
        <v>61</v>
      </c>
      <c r="AM341" s="22" t="s">
        <v>61</v>
      </c>
      <c r="AN341" s="22" t="s">
        <v>61</v>
      </c>
      <c r="AO341" s="22" t="s">
        <v>61</v>
      </c>
      <c r="AP341" s="22" t="s">
        <v>61</v>
      </c>
      <c r="AQ341" s="16" t="s">
        <v>61</v>
      </c>
      <c r="AR341" s="13" t="s">
        <v>61</v>
      </c>
      <c r="AS341" s="22" t="s">
        <v>61</v>
      </c>
      <c r="AT341" s="22" t="s">
        <v>61</v>
      </c>
      <c r="AU341" s="22" t="s">
        <v>61</v>
      </c>
      <c r="AV341" s="22" t="s">
        <v>61</v>
      </c>
      <c r="AW341" s="22" t="s">
        <v>61</v>
      </c>
      <c r="AX341" s="22" t="s">
        <v>61</v>
      </c>
      <c r="AY341" s="22" t="s">
        <v>61</v>
      </c>
      <c r="AZ341" s="22" t="s">
        <v>61</v>
      </c>
      <c r="BA341" s="16" t="s">
        <v>61</v>
      </c>
      <c r="BB341" s="16" t="s">
        <v>61</v>
      </c>
      <c r="BC341" s="16" t="s">
        <v>61</v>
      </c>
      <c r="BD341" s="16" t="s">
        <v>61</v>
      </c>
      <c r="BE341" s="16" t="s">
        <v>61</v>
      </c>
    </row>
    <row r="342" spans="1:57" x14ac:dyDescent="0.25">
      <c r="A342" t="s">
        <v>61</v>
      </c>
      <c r="B342">
        <v>341</v>
      </c>
      <c r="C342" s="2" t="s">
        <v>61</v>
      </c>
      <c r="D342" s="2" t="s">
        <v>61</v>
      </c>
      <c r="E342" s="2" t="s">
        <v>61</v>
      </c>
      <c r="F342" s="2" t="s">
        <v>61</v>
      </c>
      <c r="G342" s="19" t="s">
        <v>61</v>
      </c>
      <c r="H342" s="19" t="s">
        <v>61</v>
      </c>
      <c r="I342" s="19" t="s">
        <v>61</v>
      </c>
      <c r="J342" s="19" t="s">
        <v>61</v>
      </c>
      <c r="K342" s="19" t="s">
        <v>61</v>
      </c>
      <c r="L342" s="2" t="s">
        <v>61</v>
      </c>
      <c r="M342" s="2" t="s">
        <v>61</v>
      </c>
      <c r="N342" s="2" t="s">
        <v>61</v>
      </c>
      <c r="O342" s="19" t="s">
        <v>61</v>
      </c>
      <c r="P342" s="19" t="s">
        <v>61</v>
      </c>
      <c r="Q342" s="19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2" t="s">
        <v>61</v>
      </c>
      <c r="AA342" s="22" t="s">
        <v>61</v>
      </c>
      <c r="AB342" s="22" t="s">
        <v>61</v>
      </c>
      <c r="AC342" s="22" t="s">
        <v>61</v>
      </c>
      <c r="AD342" s="22" t="s">
        <v>61</v>
      </c>
      <c r="AE342" s="22" t="s">
        <v>61</v>
      </c>
      <c r="AF342" s="22" t="s">
        <v>61</v>
      </c>
      <c r="AG342" s="16" t="s">
        <v>61</v>
      </c>
      <c r="AH342" s="16" t="s">
        <v>61</v>
      </c>
      <c r="AI342" s="16" t="s">
        <v>61</v>
      </c>
      <c r="AJ342" s="13" t="s">
        <v>61</v>
      </c>
      <c r="AK342" s="22" t="s">
        <v>61</v>
      </c>
      <c r="AL342" s="22" t="s">
        <v>61</v>
      </c>
      <c r="AM342" s="22" t="s">
        <v>61</v>
      </c>
      <c r="AN342" s="22" t="s">
        <v>61</v>
      </c>
      <c r="AO342" s="22" t="s">
        <v>61</v>
      </c>
      <c r="AP342" s="22" t="s">
        <v>61</v>
      </c>
      <c r="AQ342" s="16" t="s">
        <v>61</v>
      </c>
      <c r="AR342" s="13" t="s">
        <v>61</v>
      </c>
      <c r="AS342" s="22" t="s">
        <v>61</v>
      </c>
      <c r="AT342" s="22" t="s">
        <v>61</v>
      </c>
      <c r="AU342" s="22" t="s">
        <v>61</v>
      </c>
      <c r="AV342" s="22" t="s">
        <v>61</v>
      </c>
      <c r="AW342" s="22" t="s">
        <v>61</v>
      </c>
      <c r="AX342" s="22" t="s">
        <v>61</v>
      </c>
      <c r="AY342" s="22" t="s">
        <v>61</v>
      </c>
      <c r="AZ342" s="22" t="s">
        <v>61</v>
      </c>
      <c r="BA342" s="16" t="s">
        <v>61</v>
      </c>
      <c r="BB342" s="16" t="s">
        <v>61</v>
      </c>
      <c r="BC342" s="16" t="s">
        <v>61</v>
      </c>
      <c r="BD342" s="16" t="s">
        <v>61</v>
      </c>
      <c r="BE342" s="16" t="s">
        <v>61</v>
      </c>
    </row>
    <row r="343" spans="1:57" x14ac:dyDescent="0.25">
      <c r="A343" t="s">
        <v>61</v>
      </c>
      <c r="B343">
        <v>342</v>
      </c>
      <c r="C343" s="2" t="s">
        <v>61</v>
      </c>
      <c r="D343" s="2" t="s">
        <v>61</v>
      </c>
      <c r="E343" s="2" t="s">
        <v>61</v>
      </c>
      <c r="F343" s="2" t="s">
        <v>61</v>
      </c>
      <c r="G343" s="19" t="s">
        <v>61</v>
      </c>
      <c r="H343" s="19" t="s">
        <v>61</v>
      </c>
      <c r="I343" s="19" t="s">
        <v>61</v>
      </c>
      <c r="J343" s="19" t="s">
        <v>61</v>
      </c>
      <c r="K343" s="19" t="s">
        <v>61</v>
      </c>
      <c r="L343" s="2" t="s">
        <v>61</v>
      </c>
      <c r="M343" s="2" t="s">
        <v>61</v>
      </c>
      <c r="N343" s="2" t="s">
        <v>61</v>
      </c>
      <c r="O343" s="19" t="s">
        <v>61</v>
      </c>
      <c r="P343" s="19" t="s">
        <v>61</v>
      </c>
      <c r="Q343" s="19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2" t="s">
        <v>61</v>
      </c>
      <c r="AA343" s="22" t="s">
        <v>61</v>
      </c>
      <c r="AB343" s="22" t="s">
        <v>61</v>
      </c>
      <c r="AC343" s="22" t="s">
        <v>61</v>
      </c>
      <c r="AD343" s="22" t="s">
        <v>61</v>
      </c>
      <c r="AE343" s="22" t="s">
        <v>61</v>
      </c>
      <c r="AF343" s="22" t="s">
        <v>61</v>
      </c>
      <c r="AG343" s="16" t="s">
        <v>61</v>
      </c>
      <c r="AH343" s="16" t="s">
        <v>61</v>
      </c>
      <c r="AI343" s="16" t="s">
        <v>61</v>
      </c>
      <c r="AJ343" s="13" t="s">
        <v>61</v>
      </c>
      <c r="AK343" s="22" t="s">
        <v>61</v>
      </c>
      <c r="AL343" s="22" t="s">
        <v>61</v>
      </c>
      <c r="AM343" s="22" t="s">
        <v>61</v>
      </c>
      <c r="AN343" s="22" t="s">
        <v>61</v>
      </c>
      <c r="AO343" s="22" t="s">
        <v>61</v>
      </c>
      <c r="AP343" s="22" t="s">
        <v>61</v>
      </c>
      <c r="AQ343" s="16" t="s">
        <v>61</v>
      </c>
      <c r="AR343" s="13" t="s">
        <v>61</v>
      </c>
      <c r="AS343" s="22" t="s">
        <v>61</v>
      </c>
      <c r="AT343" s="22" t="s">
        <v>61</v>
      </c>
      <c r="AU343" s="22" t="s">
        <v>61</v>
      </c>
      <c r="AV343" s="22" t="s">
        <v>61</v>
      </c>
      <c r="AW343" s="22" t="s">
        <v>61</v>
      </c>
      <c r="AX343" s="22" t="s">
        <v>61</v>
      </c>
      <c r="AY343" s="22" t="s">
        <v>61</v>
      </c>
      <c r="AZ343" s="22" t="s">
        <v>61</v>
      </c>
      <c r="BA343" s="16" t="s">
        <v>61</v>
      </c>
      <c r="BB343" s="16" t="s">
        <v>61</v>
      </c>
      <c r="BC343" s="16" t="s">
        <v>61</v>
      </c>
      <c r="BD343" s="16" t="s">
        <v>61</v>
      </c>
      <c r="BE343" s="16" t="s">
        <v>61</v>
      </c>
    </row>
    <row r="344" spans="1:57" x14ac:dyDescent="0.25">
      <c r="A344" t="s">
        <v>61</v>
      </c>
      <c r="B344">
        <v>343</v>
      </c>
      <c r="C344" s="2" t="s">
        <v>61</v>
      </c>
      <c r="D344" s="2" t="s">
        <v>61</v>
      </c>
      <c r="E344" s="2" t="s">
        <v>61</v>
      </c>
      <c r="F344" s="2" t="s">
        <v>61</v>
      </c>
      <c r="G344" s="19" t="s">
        <v>61</v>
      </c>
      <c r="H344" s="19" t="s">
        <v>61</v>
      </c>
      <c r="I344" s="19" t="s">
        <v>61</v>
      </c>
      <c r="J344" s="19" t="s">
        <v>61</v>
      </c>
      <c r="K344" s="19" t="s">
        <v>61</v>
      </c>
      <c r="L344" s="2" t="s">
        <v>61</v>
      </c>
      <c r="M344" s="2" t="s">
        <v>61</v>
      </c>
      <c r="N344" s="2" t="s">
        <v>61</v>
      </c>
      <c r="O344" s="19" t="s">
        <v>61</v>
      </c>
      <c r="P344" s="19" t="s">
        <v>61</v>
      </c>
      <c r="Q344" s="19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2" t="s">
        <v>61</v>
      </c>
      <c r="AA344" s="22" t="s">
        <v>61</v>
      </c>
      <c r="AB344" s="22" t="s">
        <v>61</v>
      </c>
      <c r="AC344" s="22" t="s">
        <v>61</v>
      </c>
      <c r="AD344" s="22" t="s">
        <v>61</v>
      </c>
      <c r="AE344" s="22" t="s">
        <v>61</v>
      </c>
      <c r="AF344" s="22" t="s">
        <v>61</v>
      </c>
      <c r="AG344" s="16" t="s">
        <v>61</v>
      </c>
      <c r="AH344" s="16" t="s">
        <v>61</v>
      </c>
      <c r="AI344" s="16" t="s">
        <v>61</v>
      </c>
      <c r="AJ344" s="13" t="s">
        <v>61</v>
      </c>
      <c r="AK344" s="22" t="s">
        <v>61</v>
      </c>
      <c r="AL344" s="22" t="s">
        <v>61</v>
      </c>
      <c r="AM344" s="22" t="s">
        <v>61</v>
      </c>
      <c r="AN344" s="22" t="s">
        <v>61</v>
      </c>
      <c r="AO344" s="22" t="s">
        <v>61</v>
      </c>
      <c r="AP344" s="22" t="s">
        <v>61</v>
      </c>
      <c r="AQ344" s="16" t="s">
        <v>61</v>
      </c>
      <c r="AR344" s="13" t="s">
        <v>61</v>
      </c>
      <c r="AS344" s="22" t="s">
        <v>61</v>
      </c>
      <c r="AT344" s="22" t="s">
        <v>61</v>
      </c>
      <c r="AU344" s="22" t="s">
        <v>61</v>
      </c>
      <c r="AV344" s="22" t="s">
        <v>61</v>
      </c>
      <c r="AW344" s="22" t="s">
        <v>61</v>
      </c>
      <c r="AX344" s="22" t="s">
        <v>61</v>
      </c>
      <c r="AY344" s="22" t="s">
        <v>61</v>
      </c>
      <c r="AZ344" s="22" t="s">
        <v>61</v>
      </c>
      <c r="BA344" s="16" t="s">
        <v>61</v>
      </c>
      <c r="BB344" s="16" t="s">
        <v>61</v>
      </c>
      <c r="BC344" s="16" t="s">
        <v>61</v>
      </c>
      <c r="BD344" s="16" t="s">
        <v>61</v>
      </c>
      <c r="BE344" s="16" t="s">
        <v>61</v>
      </c>
    </row>
    <row r="345" spans="1:57" x14ac:dyDescent="0.25">
      <c r="A345" t="s">
        <v>61</v>
      </c>
      <c r="B345">
        <v>344</v>
      </c>
      <c r="C345" s="2" t="s">
        <v>61</v>
      </c>
      <c r="D345" s="2" t="s">
        <v>61</v>
      </c>
      <c r="E345" s="2" t="s">
        <v>61</v>
      </c>
      <c r="F345" s="2" t="s">
        <v>61</v>
      </c>
      <c r="G345" s="19" t="s">
        <v>61</v>
      </c>
      <c r="H345" s="19" t="s">
        <v>61</v>
      </c>
      <c r="I345" s="19" t="s">
        <v>61</v>
      </c>
      <c r="J345" s="19" t="s">
        <v>61</v>
      </c>
      <c r="K345" s="19" t="s">
        <v>61</v>
      </c>
      <c r="L345" s="2" t="s">
        <v>61</v>
      </c>
      <c r="M345" s="2" t="s">
        <v>61</v>
      </c>
      <c r="N345" s="2" t="s">
        <v>61</v>
      </c>
      <c r="O345" s="19" t="s">
        <v>61</v>
      </c>
      <c r="P345" s="19" t="s">
        <v>61</v>
      </c>
      <c r="Q345" s="19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2" t="s">
        <v>61</v>
      </c>
      <c r="AA345" s="22" t="s">
        <v>61</v>
      </c>
      <c r="AB345" s="22" t="s">
        <v>61</v>
      </c>
      <c r="AC345" s="22" t="s">
        <v>61</v>
      </c>
      <c r="AD345" s="22" t="s">
        <v>61</v>
      </c>
      <c r="AE345" s="22" t="s">
        <v>61</v>
      </c>
      <c r="AF345" s="22" t="s">
        <v>61</v>
      </c>
      <c r="AG345" s="16" t="s">
        <v>61</v>
      </c>
      <c r="AH345" s="16" t="s">
        <v>61</v>
      </c>
      <c r="AI345" s="16" t="s">
        <v>61</v>
      </c>
      <c r="AJ345" s="13" t="s">
        <v>61</v>
      </c>
      <c r="AK345" s="22" t="s">
        <v>61</v>
      </c>
      <c r="AL345" s="22" t="s">
        <v>61</v>
      </c>
      <c r="AM345" s="22" t="s">
        <v>61</v>
      </c>
      <c r="AN345" s="22" t="s">
        <v>61</v>
      </c>
      <c r="AO345" s="22" t="s">
        <v>61</v>
      </c>
      <c r="AP345" s="22" t="s">
        <v>61</v>
      </c>
      <c r="AQ345" s="16" t="s">
        <v>61</v>
      </c>
      <c r="AR345" s="13" t="s">
        <v>61</v>
      </c>
      <c r="AS345" s="22" t="s">
        <v>61</v>
      </c>
      <c r="AT345" s="22" t="s">
        <v>61</v>
      </c>
      <c r="AU345" s="22" t="s">
        <v>61</v>
      </c>
      <c r="AV345" s="22" t="s">
        <v>61</v>
      </c>
      <c r="AW345" s="22" t="s">
        <v>61</v>
      </c>
      <c r="AX345" s="22" t="s">
        <v>61</v>
      </c>
      <c r="AY345" s="22" t="s">
        <v>61</v>
      </c>
      <c r="AZ345" s="22" t="s">
        <v>61</v>
      </c>
      <c r="BA345" s="16" t="s">
        <v>61</v>
      </c>
      <c r="BB345" s="16" t="s">
        <v>61</v>
      </c>
      <c r="BC345" s="16" t="s">
        <v>61</v>
      </c>
      <c r="BD345" s="16" t="s">
        <v>61</v>
      </c>
      <c r="BE345" s="16" t="s">
        <v>61</v>
      </c>
    </row>
    <row r="346" spans="1:57" x14ac:dyDescent="0.25">
      <c r="A346" t="s">
        <v>61</v>
      </c>
      <c r="B346">
        <v>345</v>
      </c>
      <c r="C346" s="2" t="s">
        <v>61</v>
      </c>
      <c r="D346" s="2" t="s">
        <v>61</v>
      </c>
      <c r="E346" s="2" t="s">
        <v>61</v>
      </c>
      <c r="F346" s="2" t="s">
        <v>61</v>
      </c>
      <c r="G346" s="19" t="s">
        <v>61</v>
      </c>
      <c r="H346" s="19" t="s">
        <v>61</v>
      </c>
      <c r="I346" s="19" t="s">
        <v>61</v>
      </c>
      <c r="J346" s="19" t="s">
        <v>61</v>
      </c>
      <c r="K346" s="19" t="s">
        <v>61</v>
      </c>
      <c r="L346" s="2" t="s">
        <v>61</v>
      </c>
      <c r="M346" s="2" t="s">
        <v>61</v>
      </c>
      <c r="N346" s="2" t="s">
        <v>61</v>
      </c>
      <c r="O346" s="19" t="s">
        <v>61</v>
      </c>
      <c r="P346" s="19" t="s">
        <v>61</v>
      </c>
      <c r="Q346" s="19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2" t="s">
        <v>61</v>
      </c>
      <c r="AA346" s="22" t="s">
        <v>61</v>
      </c>
      <c r="AB346" s="22" t="s">
        <v>61</v>
      </c>
      <c r="AC346" s="22" t="s">
        <v>61</v>
      </c>
      <c r="AD346" s="22" t="s">
        <v>61</v>
      </c>
      <c r="AE346" s="22" t="s">
        <v>61</v>
      </c>
      <c r="AF346" s="22" t="s">
        <v>61</v>
      </c>
      <c r="AG346" s="16" t="s">
        <v>61</v>
      </c>
      <c r="AH346" s="16" t="s">
        <v>61</v>
      </c>
      <c r="AI346" s="16" t="s">
        <v>61</v>
      </c>
      <c r="AJ346" s="13" t="s">
        <v>61</v>
      </c>
      <c r="AK346" s="22" t="s">
        <v>61</v>
      </c>
      <c r="AL346" s="22" t="s">
        <v>61</v>
      </c>
      <c r="AM346" s="22" t="s">
        <v>61</v>
      </c>
      <c r="AN346" s="22" t="s">
        <v>61</v>
      </c>
      <c r="AO346" s="22" t="s">
        <v>61</v>
      </c>
      <c r="AP346" s="22" t="s">
        <v>61</v>
      </c>
      <c r="AQ346" s="16" t="s">
        <v>61</v>
      </c>
      <c r="AR346" s="13" t="s">
        <v>61</v>
      </c>
      <c r="AS346" s="22" t="s">
        <v>61</v>
      </c>
      <c r="AT346" s="22" t="s">
        <v>61</v>
      </c>
      <c r="AU346" s="22" t="s">
        <v>61</v>
      </c>
      <c r="AV346" s="22" t="s">
        <v>61</v>
      </c>
      <c r="AW346" s="22" t="s">
        <v>61</v>
      </c>
      <c r="AX346" s="22" t="s">
        <v>61</v>
      </c>
      <c r="AY346" s="22" t="s">
        <v>61</v>
      </c>
      <c r="AZ346" s="22" t="s">
        <v>61</v>
      </c>
      <c r="BA346" s="16" t="s">
        <v>61</v>
      </c>
      <c r="BB346" s="16" t="s">
        <v>61</v>
      </c>
      <c r="BC346" s="16" t="s">
        <v>61</v>
      </c>
      <c r="BD346" s="16" t="s">
        <v>61</v>
      </c>
      <c r="BE346" s="16" t="s">
        <v>61</v>
      </c>
    </row>
    <row r="347" spans="1:57" x14ac:dyDescent="0.25">
      <c r="A347" t="s">
        <v>61</v>
      </c>
      <c r="B347">
        <v>346</v>
      </c>
      <c r="C347" s="2" t="s">
        <v>61</v>
      </c>
      <c r="D347" s="2" t="s">
        <v>61</v>
      </c>
      <c r="E347" s="2" t="s">
        <v>61</v>
      </c>
      <c r="F347" s="2" t="s">
        <v>61</v>
      </c>
      <c r="G347" s="19" t="s">
        <v>61</v>
      </c>
      <c r="H347" s="19" t="s">
        <v>61</v>
      </c>
      <c r="I347" s="19" t="s">
        <v>61</v>
      </c>
      <c r="J347" s="19" t="s">
        <v>61</v>
      </c>
      <c r="K347" s="19" t="s">
        <v>61</v>
      </c>
      <c r="L347" s="2" t="s">
        <v>61</v>
      </c>
      <c r="M347" s="2" t="s">
        <v>61</v>
      </c>
      <c r="N347" s="2" t="s">
        <v>61</v>
      </c>
      <c r="O347" s="19" t="s">
        <v>61</v>
      </c>
      <c r="P347" s="19" t="s">
        <v>61</v>
      </c>
      <c r="Q347" s="19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2" t="s">
        <v>61</v>
      </c>
      <c r="AA347" s="22" t="s">
        <v>61</v>
      </c>
      <c r="AB347" s="22" t="s">
        <v>61</v>
      </c>
      <c r="AC347" s="22" t="s">
        <v>61</v>
      </c>
      <c r="AD347" s="22" t="s">
        <v>61</v>
      </c>
      <c r="AE347" s="22" t="s">
        <v>61</v>
      </c>
      <c r="AF347" s="22" t="s">
        <v>61</v>
      </c>
      <c r="AG347" s="16" t="s">
        <v>61</v>
      </c>
      <c r="AH347" s="16" t="s">
        <v>61</v>
      </c>
      <c r="AI347" s="16" t="s">
        <v>61</v>
      </c>
      <c r="AJ347" s="13" t="s">
        <v>61</v>
      </c>
      <c r="AK347" s="22" t="s">
        <v>61</v>
      </c>
      <c r="AL347" s="22" t="s">
        <v>61</v>
      </c>
      <c r="AM347" s="22" t="s">
        <v>61</v>
      </c>
      <c r="AN347" s="22" t="s">
        <v>61</v>
      </c>
      <c r="AO347" s="22" t="s">
        <v>61</v>
      </c>
      <c r="AP347" s="22" t="s">
        <v>61</v>
      </c>
      <c r="AQ347" s="16" t="s">
        <v>61</v>
      </c>
      <c r="AR347" s="13" t="s">
        <v>61</v>
      </c>
      <c r="AS347" s="22" t="s">
        <v>61</v>
      </c>
      <c r="AT347" s="22" t="s">
        <v>61</v>
      </c>
      <c r="AU347" s="22" t="s">
        <v>61</v>
      </c>
      <c r="AV347" s="22" t="s">
        <v>61</v>
      </c>
      <c r="AW347" s="22" t="s">
        <v>61</v>
      </c>
      <c r="AX347" s="22" t="s">
        <v>61</v>
      </c>
      <c r="AY347" s="22" t="s">
        <v>61</v>
      </c>
      <c r="AZ347" s="22" t="s">
        <v>61</v>
      </c>
      <c r="BA347" s="16" t="s">
        <v>61</v>
      </c>
      <c r="BB347" s="16" t="s">
        <v>61</v>
      </c>
      <c r="BC347" s="16" t="s">
        <v>61</v>
      </c>
      <c r="BD347" s="16" t="s">
        <v>61</v>
      </c>
      <c r="BE347" s="16" t="s">
        <v>61</v>
      </c>
    </row>
    <row r="348" spans="1:57" x14ac:dyDescent="0.25">
      <c r="A348" t="s">
        <v>61</v>
      </c>
      <c r="B348">
        <v>347</v>
      </c>
      <c r="C348" s="2" t="s">
        <v>61</v>
      </c>
      <c r="D348" s="2" t="s">
        <v>61</v>
      </c>
      <c r="E348" s="2" t="s">
        <v>61</v>
      </c>
      <c r="F348" s="2" t="s">
        <v>61</v>
      </c>
      <c r="G348" s="19" t="s">
        <v>61</v>
      </c>
      <c r="H348" s="19" t="s">
        <v>61</v>
      </c>
      <c r="I348" s="19" t="s">
        <v>61</v>
      </c>
      <c r="J348" s="19" t="s">
        <v>61</v>
      </c>
      <c r="K348" s="19" t="s">
        <v>61</v>
      </c>
      <c r="L348" s="2" t="s">
        <v>61</v>
      </c>
      <c r="M348" s="2" t="s">
        <v>61</v>
      </c>
      <c r="N348" s="2" t="s">
        <v>61</v>
      </c>
      <c r="O348" s="19" t="s">
        <v>61</v>
      </c>
      <c r="P348" s="19" t="s">
        <v>61</v>
      </c>
      <c r="Q348" s="19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2" t="s">
        <v>61</v>
      </c>
      <c r="AA348" s="22" t="s">
        <v>61</v>
      </c>
      <c r="AB348" s="22" t="s">
        <v>61</v>
      </c>
      <c r="AC348" s="22" t="s">
        <v>61</v>
      </c>
      <c r="AD348" s="22" t="s">
        <v>61</v>
      </c>
      <c r="AE348" s="22" t="s">
        <v>61</v>
      </c>
      <c r="AF348" s="22" t="s">
        <v>61</v>
      </c>
      <c r="AG348" s="16" t="s">
        <v>61</v>
      </c>
      <c r="AH348" s="16" t="s">
        <v>61</v>
      </c>
      <c r="AI348" s="16" t="s">
        <v>61</v>
      </c>
      <c r="AJ348" s="13" t="s">
        <v>61</v>
      </c>
      <c r="AK348" s="22" t="s">
        <v>61</v>
      </c>
      <c r="AL348" s="22" t="s">
        <v>61</v>
      </c>
      <c r="AM348" s="22" t="s">
        <v>61</v>
      </c>
      <c r="AN348" s="22" t="s">
        <v>61</v>
      </c>
      <c r="AO348" s="22" t="s">
        <v>61</v>
      </c>
      <c r="AP348" s="22" t="s">
        <v>61</v>
      </c>
      <c r="AQ348" s="16" t="s">
        <v>61</v>
      </c>
      <c r="AR348" s="13" t="s">
        <v>61</v>
      </c>
      <c r="AS348" s="22" t="s">
        <v>61</v>
      </c>
      <c r="AT348" s="22" t="s">
        <v>61</v>
      </c>
      <c r="AU348" s="22" t="s">
        <v>61</v>
      </c>
      <c r="AV348" s="22" t="s">
        <v>61</v>
      </c>
      <c r="AW348" s="22" t="s">
        <v>61</v>
      </c>
      <c r="AX348" s="22" t="s">
        <v>61</v>
      </c>
      <c r="AY348" s="22" t="s">
        <v>61</v>
      </c>
      <c r="AZ348" s="22" t="s">
        <v>61</v>
      </c>
      <c r="BA348" s="16" t="s">
        <v>61</v>
      </c>
      <c r="BB348" s="16" t="s">
        <v>61</v>
      </c>
      <c r="BC348" s="16" t="s">
        <v>61</v>
      </c>
      <c r="BD348" s="16" t="s">
        <v>61</v>
      </c>
      <c r="BE348" s="16" t="s">
        <v>61</v>
      </c>
    </row>
    <row r="349" spans="1:57" x14ac:dyDescent="0.25">
      <c r="A349" t="s">
        <v>61</v>
      </c>
      <c r="B349">
        <v>348</v>
      </c>
      <c r="C349" s="2" t="s">
        <v>61</v>
      </c>
      <c r="D349" s="2" t="s">
        <v>61</v>
      </c>
      <c r="E349" s="2" t="s">
        <v>61</v>
      </c>
      <c r="F349" s="2" t="s">
        <v>61</v>
      </c>
      <c r="G349" s="19" t="s">
        <v>61</v>
      </c>
      <c r="H349" s="19" t="s">
        <v>61</v>
      </c>
      <c r="I349" s="19" t="s">
        <v>61</v>
      </c>
      <c r="J349" s="19" t="s">
        <v>61</v>
      </c>
      <c r="K349" s="19" t="s">
        <v>61</v>
      </c>
      <c r="L349" s="2" t="s">
        <v>61</v>
      </c>
      <c r="M349" s="2" t="s">
        <v>61</v>
      </c>
      <c r="N349" s="2" t="s">
        <v>61</v>
      </c>
      <c r="O349" s="19" t="s">
        <v>61</v>
      </c>
      <c r="P349" s="19" t="s">
        <v>61</v>
      </c>
      <c r="Q349" s="19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2" t="s">
        <v>61</v>
      </c>
      <c r="AA349" s="22" t="s">
        <v>61</v>
      </c>
      <c r="AB349" s="22" t="s">
        <v>61</v>
      </c>
      <c r="AC349" s="22" t="s">
        <v>61</v>
      </c>
      <c r="AD349" s="22" t="s">
        <v>61</v>
      </c>
      <c r="AE349" s="22" t="s">
        <v>61</v>
      </c>
      <c r="AF349" s="22" t="s">
        <v>61</v>
      </c>
      <c r="AG349" s="16" t="s">
        <v>61</v>
      </c>
      <c r="AH349" s="16" t="s">
        <v>61</v>
      </c>
      <c r="AI349" s="16" t="s">
        <v>61</v>
      </c>
      <c r="AJ349" s="13" t="s">
        <v>61</v>
      </c>
      <c r="AK349" s="22" t="s">
        <v>61</v>
      </c>
      <c r="AL349" s="22" t="s">
        <v>61</v>
      </c>
      <c r="AM349" s="22" t="s">
        <v>61</v>
      </c>
      <c r="AN349" s="22" t="s">
        <v>61</v>
      </c>
      <c r="AO349" s="22" t="s">
        <v>61</v>
      </c>
      <c r="AP349" s="22" t="s">
        <v>61</v>
      </c>
      <c r="AQ349" s="16" t="s">
        <v>61</v>
      </c>
      <c r="AR349" s="13" t="s">
        <v>61</v>
      </c>
      <c r="AS349" s="22" t="s">
        <v>61</v>
      </c>
      <c r="AT349" s="22" t="s">
        <v>61</v>
      </c>
      <c r="AU349" s="22" t="s">
        <v>61</v>
      </c>
      <c r="AV349" s="22" t="s">
        <v>61</v>
      </c>
      <c r="AW349" s="22" t="s">
        <v>61</v>
      </c>
      <c r="AX349" s="22" t="s">
        <v>61</v>
      </c>
      <c r="AY349" s="22" t="s">
        <v>61</v>
      </c>
      <c r="AZ349" s="22" t="s">
        <v>61</v>
      </c>
      <c r="BA349" s="16" t="s">
        <v>61</v>
      </c>
      <c r="BB349" s="16" t="s">
        <v>61</v>
      </c>
      <c r="BC349" s="16" t="s">
        <v>61</v>
      </c>
      <c r="BD349" s="16" t="s">
        <v>61</v>
      </c>
      <c r="BE349" s="16" t="s">
        <v>61</v>
      </c>
    </row>
    <row r="350" spans="1:57" x14ac:dyDescent="0.25">
      <c r="A350" t="s">
        <v>61</v>
      </c>
      <c r="B350">
        <v>349</v>
      </c>
      <c r="C350" s="2" t="s">
        <v>61</v>
      </c>
      <c r="D350" s="2" t="s">
        <v>61</v>
      </c>
      <c r="E350" s="2" t="s">
        <v>61</v>
      </c>
      <c r="F350" s="2" t="s">
        <v>61</v>
      </c>
      <c r="G350" s="19" t="s">
        <v>61</v>
      </c>
      <c r="H350" s="19" t="s">
        <v>61</v>
      </c>
      <c r="I350" s="19" t="s">
        <v>61</v>
      </c>
      <c r="J350" s="19" t="s">
        <v>61</v>
      </c>
      <c r="K350" s="19" t="s">
        <v>61</v>
      </c>
      <c r="L350" s="2" t="s">
        <v>61</v>
      </c>
      <c r="M350" s="2" t="s">
        <v>61</v>
      </c>
      <c r="N350" s="2" t="s">
        <v>61</v>
      </c>
      <c r="O350" s="19" t="s">
        <v>61</v>
      </c>
      <c r="P350" s="19" t="s">
        <v>61</v>
      </c>
      <c r="Q350" s="19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2" t="s">
        <v>61</v>
      </c>
      <c r="AA350" s="22" t="s">
        <v>61</v>
      </c>
      <c r="AB350" s="22" t="s">
        <v>61</v>
      </c>
      <c r="AC350" s="22" t="s">
        <v>61</v>
      </c>
      <c r="AD350" s="22" t="s">
        <v>61</v>
      </c>
      <c r="AE350" s="22" t="s">
        <v>61</v>
      </c>
      <c r="AF350" s="22" t="s">
        <v>61</v>
      </c>
      <c r="AG350" s="16" t="s">
        <v>61</v>
      </c>
      <c r="AH350" s="16" t="s">
        <v>61</v>
      </c>
      <c r="AI350" s="16" t="s">
        <v>61</v>
      </c>
      <c r="AJ350" s="13" t="s">
        <v>61</v>
      </c>
      <c r="AK350" s="22" t="s">
        <v>61</v>
      </c>
      <c r="AL350" s="22" t="s">
        <v>61</v>
      </c>
      <c r="AM350" s="22" t="s">
        <v>61</v>
      </c>
      <c r="AN350" s="22" t="s">
        <v>61</v>
      </c>
      <c r="AO350" s="22" t="s">
        <v>61</v>
      </c>
      <c r="AP350" s="22" t="s">
        <v>61</v>
      </c>
      <c r="AQ350" s="16" t="s">
        <v>61</v>
      </c>
      <c r="AR350" s="13" t="s">
        <v>61</v>
      </c>
      <c r="AS350" s="22" t="s">
        <v>61</v>
      </c>
      <c r="AT350" s="22" t="s">
        <v>61</v>
      </c>
      <c r="AU350" s="22" t="s">
        <v>61</v>
      </c>
      <c r="AV350" s="22" t="s">
        <v>61</v>
      </c>
      <c r="AW350" s="22" t="s">
        <v>61</v>
      </c>
      <c r="AX350" s="22" t="s">
        <v>61</v>
      </c>
      <c r="AY350" s="22" t="s">
        <v>61</v>
      </c>
      <c r="AZ350" s="22" t="s">
        <v>61</v>
      </c>
      <c r="BA350" s="16" t="s">
        <v>61</v>
      </c>
      <c r="BB350" s="16" t="s">
        <v>61</v>
      </c>
      <c r="BC350" s="16" t="s">
        <v>61</v>
      </c>
      <c r="BD350" s="16" t="s">
        <v>61</v>
      </c>
      <c r="BE350" s="16" t="s">
        <v>61</v>
      </c>
    </row>
    <row r="351" spans="1:57" x14ac:dyDescent="0.25">
      <c r="A351" t="s">
        <v>61</v>
      </c>
      <c r="B351">
        <v>350</v>
      </c>
      <c r="C351" s="2" t="s">
        <v>61</v>
      </c>
      <c r="D351" s="2" t="s">
        <v>61</v>
      </c>
      <c r="E351" s="2" t="s">
        <v>61</v>
      </c>
      <c r="F351" s="2" t="s">
        <v>61</v>
      </c>
      <c r="G351" s="19" t="s">
        <v>61</v>
      </c>
      <c r="H351" s="19" t="s">
        <v>61</v>
      </c>
      <c r="I351" s="19" t="s">
        <v>61</v>
      </c>
      <c r="J351" s="19" t="s">
        <v>61</v>
      </c>
      <c r="K351" s="19" t="s">
        <v>61</v>
      </c>
      <c r="L351" s="2" t="s">
        <v>61</v>
      </c>
      <c r="M351" s="2" t="s">
        <v>61</v>
      </c>
      <c r="N351" s="2" t="s">
        <v>61</v>
      </c>
      <c r="O351" s="19" t="s">
        <v>61</v>
      </c>
      <c r="P351" s="19" t="s">
        <v>61</v>
      </c>
      <c r="Q351" s="19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2" t="s">
        <v>61</v>
      </c>
      <c r="AA351" s="22" t="s">
        <v>61</v>
      </c>
      <c r="AB351" s="22" t="s">
        <v>61</v>
      </c>
      <c r="AC351" s="22" t="s">
        <v>61</v>
      </c>
      <c r="AD351" s="22" t="s">
        <v>61</v>
      </c>
      <c r="AE351" s="22" t="s">
        <v>61</v>
      </c>
      <c r="AF351" s="22" t="s">
        <v>61</v>
      </c>
      <c r="AG351" s="16" t="s">
        <v>61</v>
      </c>
      <c r="AH351" s="16" t="s">
        <v>61</v>
      </c>
      <c r="AI351" s="16" t="s">
        <v>61</v>
      </c>
      <c r="AJ351" s="13" t="s">
        <v>61</v>
      </c>
      <c r="AK351" s="22" t="s">
        <v>61</v>
      </c>
      <c r="AL351" s="22" t="s">
        <v>61</v>
      </c>
      <c r="AM351" s="22" t="s">
        <v>61</v>
      </c>
      <c r="AN351" s="22" t="s">
        <v>61</v>
      </c>
      <c r="AO351" s="22" t="s">
        <v>61</v>
      </c>
      <c r="AP351" s="22" t="s">
        <v>61</v>
      </c>
      <c r="AQ351" s="16" t="s">
        <v>61</v>
      </c>
      <c r="AR351" s="13" t="s">
        <v>61</v>
      </c>
      <c r="AS351" s="22" t="s">
        <v>61</v>
      </c>
      <c r="AT351" s="22" t="s">
        <v>61</v>
      </c>
      <c r="AU351" s="22" t="s">
        <v>61</v>
      </c>
      <c r="AV351" s="22" t="s">
        <v>61</v>
      </c>
      <c r="AW351" s="22" t="s">
        <v>61</v>
      </c>
      <c r="AX351" s="22" t="s">
        <v>61</v>
      </c>
      <c r="AY351" s="22" t="s">
        <v>61</v>
      </c>
      <c r="AZ351" s="22" t="s">
        <v>61</v>
      </c>
      <c r="BA351" s="16" t="s">
        <v>61</v>
      </c>
      <c r="BB351" s="16" t="s">
        <v>61</v>
      </c>
      <c r="BC351" s="16" t="s">
        <v>61</v>
      </c>
      <c r="BD351" s="16" t="s">
        <v>61</v>
      </c>
      <c r="BE351" s="16" t="s">
        <v>61</v>
      </c>
    </row>
    <row r="352" spans="1:57" x14ac:dyDescent="0.25">
      <c r="A352" t="s">
        <v>61</v>
      </c>
      <c r="B352">
        <v>351</v>
      </c>
      <c r="C352" s="2" t="s">
        <v>61</v>
      </c>
      <c r="D352" s="2" t="s">
        <v>61</v>
      </c>
      <c r="E352" s="2" t="s">
        <v>61</v>
      </c>
      <c r="F352" s="2" t="s">
        <v>61</v>
      </c>
      <c r="G352" s="19" t="s">
        <v>61</v>
      </c>
      <c r="H352" s="19" t="s">
        <v>61</v>
      </c>
      <c r="I352" s="19" t="s">
        <v>61</v>
      </c>
      <c r="J352" s="19" t="s">
        <v>61</v>
      </c>
      <c r="K352" s="19" t="s">
        <v>61</v>
      </c>
      <c r="L352" s="2" t="s">
        <v>61</v>
      </c>
      <c r="M352" s="2" t="s">
        <v>61</v>
      </c>
      <c r="N352" s="2" t="s">
        <v>61</v>
      </c>
      <c r="O352" s="19" t="s">
        <v>61</v>
      </c>
      <c r="P352" s="19" t="s">
        <v>61</v>
      </c>
      <c r="Q352" s="19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2" t="s">
        <v>61</v>
      </c>
      <c r="AA352" s="22" t="s">
        <v>61</v>
      </c>
      <c r="AB352" s="22" t="s">
        <v>61</v>
      </c>
      <c r="AC352" s="22" t="s">
        <v>61</v>
      </c>
      <c r="AD352" s="22" t="s">
        <v>61</v>
      </c>
      <c r="AE352" s="22" t="s">
        <v>61</v>
      </c>
      <c r="AF352" s="22" t="s">
        <v>61</v>
      </c>
      <c r="AG352" s="16" t="s">
        <v>61</v>
      </c>
      <c r="AH352" s="16" t="s">
        <v>61</v>
      </c>
      <c r="AI352" s="16" t="s">
        <v>61</v>
      </c>
      <c r="AJ352" s="13" t="s">
        <v>61</v>
      </c>
      <c r="AK352" s="22" t="s">
        <v>61</v>
      </c>
      <c r="AL352" s="22" t="s">
        <v>61</v>
      </c>
      <c r="AM352" s="22" t="s">
        <v>61</v>
      </c>
      <c r="AN352" s="22" t="s">
        <v>61</v>
      </c>
      <c r="AO352" s="22" t="s">
        <v>61</v>
      </c>
      <c r="AP352" s="22" t="s">
        <v>61</v>
      </c>
      <c r="AQ352" s="16" t="s">
        <v>61</v>
      </c>
      <c r="AR352" s="13" t="s">
        <v>61</v>
      </c>
      <c r="AS352" s="22" t="s">
        <v>61</v>
      </c>
      <c r="AT352" s="22" t="s">
        <v>61</v>
      </c>
      <c r="AU352" s="22" t="s">
        <v>61</v>
      </c>
      <c r="AV352" s="22" t="s">
        <v>61</v>
      </c>
      <c r="AW352" s="22" t="s">
        <v>61</v>
      </c>
      <c r="AX352" s="22" t="s">
        <v>61</v>
      </c>
      <c r="AY352" s="22" t="s">
        <v>61</v>
      </c>
      <c r="AZ352" s="22" t="s">
        <v>61</v>
      </c>
      <c r="BA352" s="16" t="s">
        <v>61</v>
      </c>
      <c r="BB352" s="16" t="s">
        <v>61</v>
      </c>
      <c r="BC352" s="16" t="s">
        <v>61</v>
      </c>
      <c r="BD352" s="16" t="s">
        <v>61</v>
      </c>
      <c r="BE352" s="16" t="s">
        <v>61</v>
      </c>
    </row>
    <row r="353" spans="1:57" x14ac:dyDescent="0.25">
      <c r="A353" t="s">
        <v>61</v>
      </c>
      <c r="B353">
        <v>352</v>
      </c>
      <c r="C353" s="2" t="s">
        <v>61</v>
      </c>
      <c r="D353" s="2" t="s">
        <v>61</v>
      </c>
      <c r="E353" s="2" t="s">
        <v>61</v>
      </c>
      <c r="F353" s="2" t="s">
        <v>61</v>
      </c>
      <c r="G353" s="19" t="s">
        <v>61</v>
      </c>
      <c r="H353" s="19" t="s">
        <v>61</v>
      </c>
      <c r="I353" s="19" t="s">
        <v>61</v>
      </c>
      <c r="J353" s="19" t="s">
        <v>61</v>
      </c>
      <c r="K353" s="19" t="s">
        <v>61</v>
      </c>
      <c r="L353" s="2" t="s">
        <v>61</v>
      </c>
      <c r="M353" s="2" t="s">
        <v>61</v>
      </c>
      <c r="N353" s="2" t="s">
        <v>61</v>
      </c>
      <c r="O353" s="19" t="s">
        <v>61</v>
      </c>
      <c r="P353" s="19" t="s">
        <v>61</v>
      </c>
      <c r="Q353" s="19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2" t="s">
        <v>61</v>
      </c>
      <c r="AA353" s="22" t="s">
        <v>61</v>
      </c>
      <c r="AB353" s="22" t="s">
        <v>61</v>
      </c>
      <c r="AC353" s="22" t="s">
        <v>61</v>
      </c>
      <c r="AD353" s="22" t="s">
        <v>61</v>
      </c>
      <c r="AE353" s="22" t="s">
        <v>61</v>
      </c>
      <c r="AF353" s="22" t="s">
        <v>61</v>
      </c>
      <c r="AG353" s="16" t="s">
        <v>61</v>
      </c>
      <c r="AH353" s="16" t="s">
        <v>61</v>
      </c>
      <c r="AI353" s="16" t="s">
        <v>61</v>
      </c>
      <c r="AJ353" s="13" t="s">
        <v>61</v>
      </c>
      <c r="AK353" s="22" t="s">
        <v>61</v>
      </c>
      <c r="AL353" s="22" t="s">
        <v>61</v>
      </c>
      <c r="AM353" s="22" t="s">
        <v>61</v>
      </c>
      <c r="AN353" s="22" t="s">
        <v>61</v>
      </c>
      <c r="AO353" s="22" t="s">
        <v>61</v>
      </c>
      <c r="AP353" s="22" t="s">
        <v>61</v>
      </c>
      <c r="AQ353" s="16" t="s">
        <v>61</v>
      </c>
      <c r="AR353" s="13" t="s">
        <v>61</v>
      </c>
      <c r="AS353" s="22" t="s">
        <v>61</v>
      </c>
      <c r="AT353" s="22" t="s">
        <v>61</v>
      </c>
      <c r="AU353" s="22" t="s">
        <v>61</v>
      </c>
      <c r="AV353" s="22" t="s">
        <v>61</v>
      </c>
      <c r="AW353" s="22" t="s">
        <v>61</v>
      </c>
      <c r="AX353" s="22" t="s">
        <v>61</v>
      </c>
      <c r="AY353" s="22" t="s">
        <v>61</v>
      </c>
      <c r="AZ353" s="22" t="s">
        <v>61</v>
      </c>
      <c r="BA353" s="16" t="s">
        <v>61</v>
      </c>
      <c r="BB353" s="16" t="s">
        <v>61</v>
      </c>
      <c r="BC353" s="16" t="s">
        <v>61</v>
      </c>
      <c r="BD353" s="16" t="s">
        <v>61</v>
      </c>
      <c r="BE353" s="16" t="s">
        <v>61</v>
      </c>
    </row>
    <row r="354" spans="1:57" x14ac:dyDescent="0.25">
      <c r="A354" t="s">
        <v>61</v>
      </c>
      <c r="B354">
        <v>353</v>
      </c>
      <c r="C354" s="2" t="s">
        <v>61</v>
      </c>
      <c r="D354" s="2" t="s">
        <v>61</v>
      </c>
      <c r="E354" s="2" t="s">
        <v>61</v>
      </c>
      <c r="F354" s="2" t="s">
        <v>61</v>
      </c>
      <c r="G354" s="19" t="s">
        <v>61</v>
      </c>
      <c r="H354" s="19" t="s">
        <v>61</v>
      </c>
      <c r="I354" s="19" t="s">
        <v>61</v>
      </c>
      <c r="J354" s="19" t="s">
        <v>61</v>
      </c>
      <c r="K354" s="19" t="s">
        <v>61</v>
      </c>
      <c r="L354" s="2" t="s">
        <v>61</v>
      </c>
      <c r="M354" s="2" t="s">
        <v>61</v>
      </c>
      <c r="N354" s="2" t="s">
        <v>61</v>
      </c>
      <c r="O354" s="19" t="s">
        <v>61</v>
      </c>
      <c r="P354" s="19" t="s">
        <v>61</v>
      </c>
      <c r="Q354" s="19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2" t="s">
        <v>61</v>
      </c>
      <c r="AA354" s="22" t="s">
        <v>61</v>
      </c>
      <c r="AB354" s="22" t="s">
        <v>61</v>
      </c>
      <c r="AC354" s="22" t="s">
        <v>61</v>
      </c>
      <c r="AD354" s="22" t="s">
        <v>61</v>
      </c>
      <c r="AE354" s="22" t="s">
        <v>61</v>
      </c>
      <c r="AF354" s="22" t="s">
        <v>61</v>
      </c>
      <c r="AG354" s="16" t="s">
        <v>61</v>
      </c>
      <c r="AH354" s="16" t="s">
        <v>61</v>
      </c>
      <c r="AI354" s="16" t="s">
        <v>61</v>
      </c>
      <c r="AJ354" s="13" t="s">
        <v>61</v>
      </c>
      <c r="AK354" s="22" t="s">
        <v>61</v>
      </c>
      <c r="AL354" s="22" t="s">
        <v>61</v>
      </c>
      <c r="AM354" s="22" t="s">
        <v>61</v>
      </c>
      <c r="AN354" s="22" t="s">
        <v>61</v>
      </c>
      <c r="AO354" s="22" t="s">
        <v>61</v>
      </c>
      <c r="AP354" s="22" t="s">
        <v>61</v>
      </c>
      <c r="AQ354" s="16" t="s">
        <v>61</v>
      </c>
      <c r="AR354" s="13" t="s">
        <v>61</v>
      </c>
      <c r="AS354" s="22" t="s">
        <v>61</v>
      </c>
      <c r="AT354" s="22" t="s">
        <v>61</v>
      </c>
      <c r="AU354" s="22" t="s">
        <v>61</v>
      </c>
      <c r="AV354" s="22" t="s">
        <v>61</v>
      </c>
      <c r="AW354" s="22" t="s">
        <v>61</v>
      </c>
      <c r="AX354" s="22" t="s">
        <v>61</v>
      </c>
      <c r="AY354" s="22" t="s">
        <v>61</v>
      </c>
      <c r="AZ354" s="22" t="s">
        <v>61</v>
      </c>
      <c r="BA354" s="16" t="s">
        <v>61</v>
      </c>
      <c r="BB354" s="16" t="s">
        <v>61</v>
      </c>
      <c r="BC354" s="16" t="s">
        <v>61</v>
      </c>
      <c r="BD354" s="16" t="s">
        <v>61</v>
      </c>
      <c r="BE354" s="16" t="s">
        <v>61</v>
      </c>
    </row>
    <row r="355" spans="1:57" x14ac:dyDescent="0.25">
      <c r="A355" t="s">
        <v>61</v>
      </c>
      <c r="B355">
        <v>354</v>
      </c>
      <c r="C355" s="2" t="s">
        <v>61</v>
      </c>
      <c r="D355" s="2" t="s">
        <v>61</v>
      </c>
      <c r="E355" s="2" t="s">
        <v>61</v>
      </c>
      <c r="F355" s="2" t="s">
        <v>61</v>
      </c>
      <c r="G355" s="19" t="s">
        <v>61</v>
      </c>
      <c r="H355" s="19" t="s">
        <v>61</v>
      </c>
      <c r="I355" s="19" t="s">
        <v>61</v>
      </c>
      <c r="J355" s="19" t="s">
        <v>61</v>
      </c>
      <c r="K355" s="19" t="s">
        <v>61</v>
      </c>
      <c r="L355" s="2" t="s">
        <v>61</v>
      </c>
      <c r="M355" s="2" t="s">
        <v>61</v>
      </c>
      <c r="N355" s="2" t="s">
        <v>61</v>
      </c>
      <c r="O355" s="19" t="s">
        <v>61</v>
      </c>
      <c r="P355" s="19" t="s">
        <v>61</v>
      </c>
      <c r="Q355" s="19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2" t="s">
        <v>61</v>
      </c>
      <c r="AA355" s="22" t="s">
        <v>61</v>
      </c>
      <c r="AB355" s="22" t="s">
        <v>61</v>
      </c>
      <c r="AC355" s="22" t="s">
        <v>61</v>
      </c>
      <c r="AD355" s="22" t="s">
        <v>61</v>
      </c>
      <c r="AE355" s="22" t="s">
        <v>61</v>
      </c>
      <c r="AF355" s="22" t="s">
        <v>61</v>
      </c>
      <c r="AG355" s="16" t="s">
        <v>61</v>
      </c>
      <c r="AH355" s="16" t="s">
        <v>61</v>
      </c>
      <c r="AI355" s="16" t="s">
        <v>61</v>
      </c>
      <c r="AJ355" s="13" t="s">
        <v>61</v>
      </c>
      <c r="AK355" s="22" t="s">
        <v>61</v>
      </c>
      <c r="AL355" s="22" t="s">
        <v>61</v>
      </c>
      <c r="AM355" s="22" t="s">
        <v>61</v>
      </c>
      <c r="AN355" s="22" t="s">
        <v>61</v>
      </c>
      <c r="AO355" s="22" t="s">
        <v>61</v>
      </c>
      <c r="AP355" s="22" t="s">
        <v>61</v>
      </c>
      <c r="AQ355" s="16" t="s">
        <v>61</v>
      </c>
      <c r="AR355" s="13" t="s">
        <v>61</v>
      </c>
      <c r="AS355" s="22" t="s">
        <v>61</v>
      </c>
      <c r="AT355" s="22" t="s">
        <v>61</v>
      </c>
      <c r="AU355" s="22" t="s">
        <v>61</v>
      </c>
      <c r="AV355" s="22" t="s">
        <v>61</v>
      </c>
      <c r="AW355" s="22" t="s">
        <v>61</v>
      </c>
      <c r="AX355" s="22" t="s">
        <v>61</v>
      </c>
      <c r="AY355" s="22" t="s">
        <v>61</v>
      </c>
      <c r="AZ355" s="22" t="s">
        <v>61</v>
      </c>
      <c r="BA355" s="16" t="s">
        <v>61</v>
      </c>
      <c r="BB355" s="16" t="s">
        <v>61</v>
      </c>
      <c r="BC355" s="16" t="s">
        <v>61</v>
      </c>
      <c r="BD355" s="16" t="s">
        <v>61</v>
      </c>
      <c r="BE355" s="16" t="s">
        <v>61</v>
      </c>
    </row>
    <row r="356" spans="1:57" x14ac:dyDescent="0.25">
      <c r="A356" t="s">
        <v>61</v>
      </c>
      <c r="B356">
        <v>355</v>
      </c>
      <c r="C356" s="2" t="s">
        <v>61</v>
      </c>
      <c r="D356" s="2" t="s">
        <v>61</v>
      </c>
      <c r="E356" s="2" t="s">
        <v>61</v>
      </c>
      <c r="F356" s="2" t="s">
        <v>61</v>
      </c>
      <c r="G356" s="19" t="s">
        <v>61</v>
      </c>
      <c r="H356" s="19" t="s">
        <v>61</v>
      </c>
      <c r="I356" s="19" t="s">
        <v>61</v>
      </c>
      <c r="J356" s="19" t="s">
        <v>61</v>
      </c>
      <c r="K356" s="19" t="s">
        <v>61</v>
      </c>
      <c r="L356" s="2" t="s">
        <v>61</v>
      </c>
      <c r="M356" s="2" t="s">
        <v>61</v>
      </c>
      <c r="N356" s="2" t="s">
        <v>61</v>
      </c>
      <c r="O356" s="19" t="s">
        <v>61</v>
      </c>
      <c r="P356" s="19" t="s">
        <v>61</v>
      </c>
      <c r="Q356" s="19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2" t="s">
        <v>61</v>
      </c>
      <c r="AA356" s="22" t="s">
        <v>61</v>
      </c>
      <c r="AB356" s="22" t="s">
        <v>61</v>
      </c>
      <c r="AC356" s="22" t="s">
        <v>61</v>
      </c>
      <c r="AD356" s="22" t="s">
        <v>61</v>
      </c>
      <c r="AE356" s="22" t="s">
        <v>61</v>
      </c>
      <c r="AF356" s="22" t="s">
        <v>61</v>
      </c>
      <c r="AG356" s="16" t="s">
        <v>61</v>
      </c>
      <c r="AH356" s="16" t="s">
        <v>61</v>
      </c>
      <c r="AI356" s="16" t="s">
        <v>61</v>
      </c>
      <c r="AJ356" s="13" t="s">
        <v>61</v>
      </c>
      <c r="AK356" s="22" t="s">
        <v>61</v>
      </c>
      <c r="AL356" s="22" t="s">
        <v>61</v>
      </c>
      <c r="AM356" s="22" t="s">
        <v>61</v>
      </c>
      <c r="AN356" s="22" t="s">
        <v>61</v>
      </c>
      <c r="AO356" s="22" t="s">
        <v>61</v>
      </c>
      <c r="AP356" s="22" t="s">
        <v>61</v>
      </c>
      <c r="AQ356" s="16" t="s">
        <v>61</v>
      </c>
      <c r="AR356" s="13" t="s">
        <v>61</v>
      </c>
      <c r="AS356" s="22" t="s">
        <v>61</v>
      </c>
      <c r="AT356" s="22" t="s">
        <v>61</v>
      </c>
      <c r="AU356" s="22" t="s">
        <v>61</v>
      </c>
      <c r="AV356" s="22" t="s">
        <v>61</v>
      </c>
      <c r="AW356" s="22" t="s">
        <v>61</v>
      </c>
      <c r="AX356" s="22" t="s">
        <v>61</v>
      </c>
      <c r="AY356" s="22" t="s">
        <v>61</v>
      </c>
      <c r="AZ356" s="22" t="s">
        <v>61</v>
      </c>
      <c r="BA356" s="16" t="s">
        <v>61</v>
      </c>
      <c r="BB356" s="16" t="s">
        <v>61</v>
      </c>
      <c r="BC356" s="16" t="s">
        <v>61</v>
      </c>
      <c r="BD356" s="16" t="s">
        <v>61</v>
      </c>
      <c r="BE356" s="16" t="s">
        <v>61</v>
      </c>
    </row>
    <row r="357" spans="1:57" x14ac:dyDescent="0.25">
      <c r="A357" t="s">
        <v>61</v>
      </c>
      <c r="B357">
        <v>356</v>
      </c>
      <c r="C357" s="2" t="s">
        <v>61</v>
      </c>
      <c r="D357" s="2" t="s">
        <v>61</v>
      </c>
      <c r="E357" s="2" t="s">
        <v>61</v>
      </c>
      <c r="F357" s="2" t="s">
        <v>61</v>
      </c>
      <c r="G357" s="19" t="s">
        <v>61</v>
      </c>
      <c r="H357" s="19" t="s">
        <v>61</v>
      </c>
      <c r="I357" s="19" t="s">
        <v>61</v>
      </c>
      <c r="J357" s="19" t="s">
        <v>61</v>
      </c>
      <c r="K357" s="19" t="s">
        <v>61</v>
      </c>
      <c r="L357" s="2" t="s">
        <v>61</v>
      </c>
      <c r="M357" s="2" t="s">
        <v>61</v>
      </c>
      <c r="N357" s="2" t="s">
        <v>61</v>
      </c>
      <c r="O357" s="19" t="s">
        <v>61</v>
      </c>
      <c r="P357" s="19" t="s">
        <v>61</v>
      </c>
      <c r="Q357" s="19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2" t="s">
        <v>61</v>
      </c>
      <c r="AA357" s="22" t="s">
        <v>61</v>
      </c>
      <c r="AB357" s="22" t="s">
        <v>61</v>
      </c>
      <c r="AC357" s="22" t="s">
        <v>61</v>
      </c>
      <c r="AD357" s="22" t="s">
        <v>61</v>
      </c>
      <c r="AE357" s="22" t="s">
        <v>61</v>
      </c>
      <c r="AF357" s="22" t="s">
        <v>61</v>
      </c>
      <c r="AG357" s="16" t="s">
        <v>61</v>
      </c>
      <c r="AH357" s="16" t="s">
        <v>61</v>
      </c>
      <c r="AI357" s="16" t="s">
        <v>61</v>
      </c>
      <c r="AJ357" s="13" t="s">
        <v>61</v>
      </c>
      <c r="AK357" s="22" t="s">
        <v>61</v>
      </c>
      <c r="AL357" s="22" t="s">
        <v>61</v>
      </c>
      <c r="AM357" s="22" t="s">
        <v>61</v>
      </c>
      <c r="AN357" s="22" t="s">
        <v>61</v>
      </c>
      <c r="AO357" s="22" t="s">
        <v>61</v>
      </c>
      <c r="AP357" s="22" t="s">
        <v>61</v>
      </c>
      <c r="AQ357" s="16" t="s">
        <v>61</v>
      </c>
      <c r="AR357" s="13" t="s">
        <v>61</v>
      </c>
      <c r="AS357" s="22" t="s">
        <v>61</v>
      </c>
      <c r="AT357" s="22" t="s">
        <v>61</v>
      </c>
      <c r="AU357" s="22" t="s">
        <v>61</v>
      </c>
      <c r="AV357" s="22" t="s">
        <v>61</v>
      </c>
      <c r="AW357" s="22" t="s">
        <v>61</v>
      </c>
      <c r="AX357" s="22" t="s">
        <v>61</v>
      </c>
      <c r="AY357" s="22" t="s">
        <v>61</v>
      </c>
      <c r="AZ357" s="22" t="s">
        <v>61</v>
      </c>
      <c r="BA357" s="16" t="s">
        <v>61</v>
      </c>
      <c r="BB357" s="16" t="s">
        <v>61</v>
      </c>
      <c r="BC357" s="16" t="s">
        <v>61</v>
      </c>
      <c r="BD357" s="16" t="s">
        <v>61</v>
      </c>
      <c r="BE357" s="16" t="s">
        <v>61</v>
      </c>
    </row>
    <row r="358" spans="1:57" x14ac:dyDescent="0.25">
      <c r="A358" t="s">
        <v>61</v>
      </c>
      <c r="B358">
        <v>357</v>
      </c>
      <c r="C358" s="2" t="s">
        <v>61</v>
      </c>
      <c r="D358" s="2" t="s">
        <v>61</v>
      </c>
      <c r="E358" s="2" t="s">
        <v>61</v>
      </c>
      <c r="F358" s="2" t="s">
        <v>61</v>
      </c>
      <c r="G358" s="19" t="s">
        <v>61</v>
      </c>
      <c r="H358" s="19" t="s">
        <v>61</v>
      </c>
      <c r="I358" s="19" t="s">
        <v>61</v>
      </c>
      <c r="J358" s="19" t="s">
        <v>61</v>
      </c>
      <c r="K358" s="19" t="s">
        <v>61</v>
      </c>
      <c r="L358" s="2" t="s">
        <v>61</v>
      </c>
      <c r="M358" s="2" t="s">
        <v>61</v>
      </c>
      <c r="N358" s="2" t="s">
        <v>61</v>
      </c>
      <c r="O358" s="19" t="s">
        <v>61</v>
      </c>
      <c r="P358" s="19" t="s">
        <v>61</v>
      </c>
      <c r="Q358" s="19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2" t="s">
        <v>61</v>
      </c>
      <c r="AA358" s="22" t="s">
        <v>61</v>
      </c>
      <c r="AB358" s="22" t="s">
        <v>61</v>
      </c>
      <c r="AC358" s="22" t="s">
        <v>61</v>
      </c>
      <c r="AD358" s="22" t="s">
        <v>61</v>
      </c>
      <c r="AE358" s="22" t="s">
        <v>61</v>
      </c>
      <c r="AF358" s="22" t="s">
        <v>61</v>
      </c>
      <c r="AG358" s="16" t="s">
        <v>61</v>
      </c>
      <c r="AH358" s="16" t="s">
        <v>61</v>
      </c>
      <c r="AI358" s="16" t="s">
        <v>61</v>
      </c>
      <c r="AJ358" s="13" t="s">
        <v>61</v>
      </c>
      <c r="AK358" s="22" t="s">
        <v>61</v>
      </c>
      <c r="AL358" s="22" t="s">
        <v>61</v>
      </c>
      <c r="AM358" s="22" t="s">
        <v>61</v>
      </c>
      <c r="AN358" s="22" t="s">
        <v>61</v>
      </c>
      <c r="AO358" s="22" t="s">
        <v>61</v>
      </c>
      <c r="AP358" s="22" t="s">
        <v>61</v>
      </c>
      <c r="AQ358" s="16" t="s">
        <v>61</v>
      </c>
      <c r="AR358" s="13" t="s">
        <v>61</v>
      </c>
      <c r="AS358" s="22" t="s">
        <v>61</v>
      </c>
      <c r="AT358" s="22" t="s">
        <v>61</v>
      </c>
      <c r="AU358" s="22" t="s">
        <v>61</v>
      </c>
      <c r="AV358" s="22" t="s">
        <v>61</v>
      </c>
      <c r="AW358" s="22" t="s">
        <v>61</v>
      </c>
      <c r="AX358" s="22" t="s">
        <v>61</v>
      </c>
      <c r="AY358" s="22" t="s">
        <v>61</v>
      </c>
      <c r="AZ358" s="22" t="s">
        <v>61</v>
      </c>
      <c r="BA358" s="16" t="s">
        <v>61</v>
      </c>
      <c r="BB358" s="16" t="s">
        <v>61</v>
      </c>
      <c r="BC358" s="16" t="s">
        <v>61</v>
      </c>
      <c r="BD358" s="16" t="s">
        <v>61</v>
      </c>
      <c r="BE358" s="16" t="s">
        <v>61</v>
      </c>
    </row>
    <row r="359" spans="1:57" x14ac:dyDescent="0.25">
      <c r="A359" t="s">
        <v>61</v>
      </c>
      <c r="B359">
        <v>358</v>
      </c>
      <c r="C359" s="2" t="s">
        <v>61</v>
      </c>
      <c r="D359" s="2" t="s">
        <v>61</v>
      </c>
      <c r="E359" s="2" t="s">
        <v>61</v>
      </c>
      <c r="F359" s="2" t="s">
        <v>61</v>
      </c>
      <c r="G359" s="19" t="s">
        <v>61</v>
      </c>
      <c r="H359" s="19" t="s">
        <v>61</v>
      </c>
      <c r="I359" s="19" t="s">
        <v>61</v>
      </c>
      <c r="J359" s="19" t="s">
        <v>61</v>
      </c>
      <c r="K359" s="19" t="s">
        <v>61</v>
      </c>
      <c r="L359" s="2" t="s">
        <v>61</v>
      </c>
      <c r="M359" s="2" t="s">
        <v>61</v>
      </c>
      <c r="N359" s="2" t="s">
        <v>61</v>
      </c>
      <c r="O359" s="19" t="s">
        <v>61</v>
      </c>
      <c r="P359" s="19" t="s">
        <v>61</v>
      </c>
      <c r="Q359" s="19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2" t="s">
        <v>61</v>
      </c>
      <c r="AA359" s="22" t="s">
        <v>61</v>
      </c>
      <c r="AB359" s="22" t="s">
        <v>61</v>
      </c>
      <c r="AC359" s="22" t="s">
        <v>61</v>
      </c>
      <c r="AD359" s="22" t="s">
        <v>61</v>
      </c>
      <c r="AE359" s="22" t="s">
        <v>61</v>
      </c>
      <c r="AF359" s="22" t="s">
        <v>61</v>
      </c>
      <c r="AG359" s="16" t="s">
        <v>61</v>
      </c>
      <c r="AH359" s="16" t="s">
        <v>61</v>
      </c>
      <c r="AI359" s="16" t="s">
        <v>61</v>
      </c>
      <c r="AJ359" s="13" t="s">
        <v>61</v>
      </c>
      <c r="AK359" s="22" t="s">
        <v>61</v>
      </c>
      <c r="AL359" s="22" t="s">
        <v>61</v>
      </c>
      <c r="AM359" s="22" t="s">
        <v>61</v>
      </c>
      <c r="AN359" s="22" t="s">
        <v>61</v>
      </c>
      <c r="AO359" s="22" t="s">
        <v>61</v>
      </c>
      <c r="AP359" s="22" t="s">
        <v>61</v>
      </c>
      <c r="AQ359" s="16" t="s">
        <v>61</v>
      </c>
      <c r="AR359" s="13" t="s">
        <v>61</v>
      </c>
      <c r="AS359" s="22" t="s">
        <v>61</v>
      </c>
      <c r="AT359" s="22" t="s">
        <v>61</v>
      </c>
      <c r="AU359" s="22" t="s">
        <v>61</v>
      </c>
      <c r="AV359" s="22" t="s">
        <v>61</v>
      </c>
      <c r="AW359" s="22" t="s">
        <v>61</v>
      </c>
      <c r="AX359" s="22" t="s">
        <v>61</v>
      </c>
      <c r="AY359" s="22" t="s">
        <v>61</v>
      </c>
      <c r="AZ359" s="22" t="s">
        <v>61</v>
      </c>
      <c r="BA359" s="16" t="s">
        <v>61</v>
      </c>
      <c r="BB359" s="16" t="s">
        <v>61</v>
      </c>
      <c r="BC359" s="16" t="s">
        <v>61</v>
      </c>
      <c r="BD359" s="16" t="s">
        <v>61</v>
      </c>
      <c r="BE359" s="16" t="s">
        <v>61</v>
      </c>
    </row>
    <row r="360" spans="1:57" x14ac:dyDescent="0.25">
      <c r="A360" t="s">
        <v>61</v>
      </c>
      <c r="B360">
        <v>359</v>
      </c>
      <c r="C360" s="2" t="s">
        <v>61</v>
      </c>
      <c r="D360" s="2" t="s">
        <v>61</v>
      </c>
      <c r="E360" s="2" t="s">
        <v>61</v>
      </c>
      <c r="F360" s="2" t="s">
        <v>61</v>
      </c>
      <c r="G360" s="19" t="s">
        <v>61</v>
      </c>
      <c r="H360" s="19" t="s">
        <v>61</v>
      </c>
      <c r="I360" s="19" t="s">
        <v>61</v>
      </c>
      <c r="J360" s="19" t="s">
        <v>61</v>
      </c>
      <c r="K360" s="19" t="s">
        <v>61</v>
      </c>
      <c r="L360" s="2" t="s">
        <v>61</v>
      </c>
      <c r="M360" s="2" t="s">
        <v>61</v>
      </c>
      <c r="N360" s="2" t="s">
        <v>61</v>
      </c>
      <c r="O360" s="19" t="s">
        <v>61</v>
      </c>
      <c r="P360" s="19" t="s">
        <v>61</v>
      </c>
      <c r="Q360" s="19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2" t="s">
        <v>61</v>
      </c>
      <c r="AA360" s="22" t="s">
        <v>61</v>
      </c>
      <c r="AB360" s="22" t="s">
        <v>61</v>
      </c>
      <c r="AC360" s="22" t="s">
        <v>61</v>
      </c>
      <c r="AD360" s="22" t="s">
        <v>61</v>
      </c>
      <c r="AE360" s="22" t="s">
        <v>61</v>
      </c>
      <c r="AF360" s="22" t="s">
        <v>61</v>
      </c>
      <c r="AG360" s="16" t="s">
        <v>61</v>
      </c>
      <c r="AH360" s="16" t="s">
        <v>61</v>
      </c>
      <c r="AI360" s="16" t="s">
        <v>61</v>
      </c>
      <c r="AJ360" s="13" t="s">
        <v>61</v>
      </c>
      <c r="AK360" s="22" t="s">
        <v>61</v>
      </c>
      <c r="AL360" s="22" t="s">
        <v>61</v>
      </c>
      <c r="AM360" s="22" t="s">
        <v>61</v>
      </c>
      <c r="AN360" s="22" t="s">
        <v>61</v>
      </c>
      <c r="AO360" s="22" t="s">
        <v>61</v>
      </c>
      <c r="AP360" s="22" t="s">
        <v>61</v>
      </c>
      <c r="AQ360" s="16" t="s">
        <v>61</v>
      </c>
      <c r="AR360" s="13" t="s">
        <v>61</v>
      </c>
      <c r="AS360" s="22" t="s">
        <v>61</v>
      </c>
      <c r="AT360" s="22" t="s">
        <v>61</v>
      </c>
      <c r="AU360" s="22" t="s">
        <v>61</v>
      </c>
      <c r="AV360" s="22" t="s">
        <v>61</v>
      </c>
      <c r="AW360" s="22" t="s">
        <v>61</v>
      </c>
      <c r="AX360" s="22" t="s">
        <v>61</v>
      </c>
      <c r="AY360" s="22" t="s">
        <v>61</v>
      </c>
      <c r="AZ360" s="22" t="s">
        <v>61</v>
      </c>
      <c r="BA360" s="16" t="s">
        <v>61</v>
      </c>
      <c r="BB360" s="16" t="s">
        <v>61</v>
      </c>
      <c r="BC360" s="16" t="s">
        <v>61</v>
      </c>
      <c r="BD360" s="16" t="s">
        <v>61</v>
      </c>
      <c r="BE360" s="16" t="s">
        <v>61</v>
      </c>
    </row>
    <row r="361" spans="1:57" x14ac:dyDescent="0.25">
      <c r="A361" t="s">
        <v>61</v>
      </c>
      <c r="B361">
        <v>360</v>
      </c>
      <c r="C361" s="2" t="s">
        <v>61</v>
      </c>
      <c r="D361" s="2" t="s">
        <v>61</v>
      </c>
      <c r="E361" s="2" t="s">
        <v>61</v>
      </c>
      <c r="F361" s="2" t="s">
        <v>61</v>
      </c>
      <c r="G361" s="19" t="s">
        <v>61</v>
      </c>
      <c r="H361" s="19" t="s">
        <v>61</v>
      </c>
      <c r="I361" s="19" t="s">
        <v>61</v>
      </c>
      <c r="J361" s="19" t="s">
        <v>61</v>
      </c>
      <c r="K361" s="19" t="s">
        <v>61</v>
      </c>
      <c r="L361" s="2" t="s">
        <v>61</v>
      </c>
      <c r="M361" s="2" t="s">
        <v>61</v>
      </c>
      <c r="N361" s="2" t="s">
        <v>61</v>
      </c>
      <c r="O361" s="19" t="s">
        <v>61</v>
      </c>
      <c r="P361" s="19" t="s">
        <v>61</v>
      </c>
      <c r="Q361" s="19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2" t="s">
        <v>61</v>
      </c>
      <c r="AA361" s="22" t="s">
        <v>61</v>
      </c>
      <c r="AB361" s="22" t="s">
        <v>61</v>
      </c>
      <c r="AC361" s="22" t="s">
        <v>61</v>
      </c>
      <c r="AD361" s="22" t="s">
        <v>61</v>
      </c>
      <c r="AE361" s="22" t="s">
        <v>61</v>
      </c>
      <c r="AF361" s="22" t="s">
        <v>61</v>
      </c>
      <c r="AG361" s="16" t="s">
        <v>61</v>
      </c>
      <c r="AH361" s="16" t="s">
        <v>61</v>
      </c>
      <c r="AI361" s="16" t="s">
        <v>61</v>
      </c>
      <c r="AJ361" s="13" t="s">
        <v>61</v>
      </c>
      <c r="AK361" s="22" t="s">
        <v>61</v>
      </c>
      <c r="AL361" s="22" t="s">
        <v>61</v>
      </c>
      <c r="AM361" s="22" t="s">
        <v>61</v>
      </c>
      <c r="AN361" s="22" t="s">
        <v>61</v>
      </c>
      <c r="AO361" s="22" t="s">
        <v>61</v>
      </c>
      <c r="AP361" s="22" t="s">
        <v>61</v>
      </c>
      <c r="AQ361" s="16" t="s">
        <v>61</v>
      </c>
      <c r="AR361" s="13" t="s">
        <v>61</v>
      </c>
      <c r="AS361" s="22" t="s">
        <v>61</v>
      </c>
      <c r="AT361" s="22" t="s">
        <v>61</v>
      </c>
      <c r="AU361" s="22" t="s">
        <v>61</v>
      </c>
      <c r="AV361" s="22" t="s">
        <v>61</v>
      </c>
      <c r="AW361" s="22" t="s">
        <v>61</v>
      </c>
      <c r="AX361" s="22" t="s">
        <v>61</v>
      </c>
      <c r="AY361" s="22" t="s">
        <v>61</v>
      </c>
      <c r="AZ361" s="22" t="s">
        <v>61</v>
      </c>
      <c r="BA361" s="16" t="s">
        <v>61</v>
      </c>
      <c r="BB361" s="16" t="s">
        <v>61</v>
      </c>
      <c r="BC361" s="16" t="s">
        <v>61</v>
      </c>
      <c r="BD361" s="16" t="s">
        <v>61</v>
      </c>
      <c r="BE361" s="16" t="s">
        <v>61</v>
      </c>
    </row>
    <row r="362" spans="1:57" x14ac:dyDescent="0.25">
      <c r="A362" t="s">
        <v>61</v>
      </c>
      <c r="B362">
        <v>361</v>
      </c>
      <c r="C362" s="2" t="s">
        <v>61</v>
      </c>
      <c r="D362" s="2" t="s">
        <v>61</v>
      </c>
      <c r="E362" s="2" t="s">
        <v>61</v>
      </c>
      <c r="F362" s="2" t="s">
        <v>61</v>
      </c>
      <c r="G362" s="19" t="s">
        <v>61</v>
      </c>
      <c r="H362" s="19" t="s">
        <v>61</v>
      </c>
      <c r="I362" s="19" t="s">
        <v>61</v>
      </c>
      <c r="J362" s="19" t="s">
        <v>61</v>
      </c>
      <c r="K362" s="19" t="s">
        <v>61</v>
      </c>
      <c r="L362" s="2" t="s">
        <v>61</v>
      </c>
      <c r="M362" s="2" t="s">
        <v>61</v>
      </c>
      <c r="N362" s="2" t="s">
        <v>61</v>
      </c>
      <c r="O362" s="19" t="s">
        <v>61</v>
      </c>
      <c r="P362" s="19" t="s">
        <v>61</v>
      </c>
      <c r="Q362" s="19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2" t="s">
        <v>61</v>
      </c>
      <c r="AA362" s="22" t="s">
        <v>61</v>
      </c>
      <c r="AB362" s="22" t="s">
        <v>61</v>
      </c>
      <c r="AC362" s="22" t="s">
        <v>61</v>
      </c>
      <c r="AD362" s="22" t="s">
        <v>61</v>
      </c>
      <c r="AE362" s="22" t="s">
        <v>61</v>
      </c>
      <c r="AF362" s="22" t="s">
        <v>61</v>
      </c>
      <c r="AG362" s="16" t="s">
        <v>61</v>
      </c>
      <c r="AH362" s="16" t="s">
        <v>61</v>
      </c>
      <c r="AI362" s="16" t="s">
        <v>61</v>
      </c>
      <c r="AJ362" s="13" t="s">
        <v>61</v>
      </c>
      <c r="AK362" s="22" t="s">
        <v>61</v>
      </c>
      <c r="AL362" s="22" t="s">
        <v>61</v>
      </c>
      <c r="AM362" s="22" t="s">
        <v>61</v>
      </c>
      <c r="AN362" s="22" t="s">
        <v>61</v>
      </c>
      <c r="AO362" s="22" t="s">
        <v>61</v>
      </c>
      <c r="AP362" s="22" t="s">
        <v>61</v>
      </c>
      <c r="AQ362" s="16" t="s">
        <v>61</v>
      </c>
      <c r="AR362" s="13" t="s">
        <v>61</v>
      </c>
      <c r="AS362" s="22" t="s">
        <v>61</v>
      </c>
      <c r="AT362" s="22" t="s">
        <v>61</v>
      </c>
      <c r="AU362" s="22" t="s">
        <v>61</v>
      </c>
      <c r="AV362" s="22" t="s">
        <v>61</v>
      </c>
      <c r="AW362" s="22" t="s">
        <v>61</v>
      </c>
      <c r="AX362" s="22" t="s">
        <v>61</v>
      </c>
      <c r="AY362" s="22" t="s">
        <v>61</v>
      </c>
      <c r="AZ362" s="22" t="s">
        <v>61</v>
      </c>
      <c r="BA362" s="16" t="s">
        <v>61</v>
      </c>
      <c r="BB362" s="16" t="s">
        <v>61</v>
      </c>
      <c r="BC362" s="16" t="s">
        <v>61</v>
      </c>
      <c r="BD362" s="16" t="s">
        <v>61</v>
      </c>
      <c r="BE362" s="16" t="s">
        <v>61</v>
      </c>
    </row>
    <row r="363" spans="1:57" x14ac:dyDescent="0.25">
      <c r="A363" t="s">
        <v>61</v>
      </c>
      <c r="B363">
        <v>362</v>
      </c>
      <c r="C363" s="2" t="s">
        <v>61</v>
      </c>
      <c r="D363" s="2" t="s">
        <v>61</v>
      </c>
      <c r="E363" s="2" t="s">
        <v>61</v>
      </c>
      <c r="F363" s="2" t="s">
        <v>61</v>
      </c>
      <c r="G363" s="19" t="s">
        <v>61</v>
      </c>
      <c r="H363" s="19" t="s">
        <v>61</v>
      </c>
      <c r="I363" s="19" t="s">
        <v>61</v>
      </c>
      <c r="J363" s="19" t="s">
        <v>61</v>
      </c>
      <c r="K363" s="19" t="s">
        <v>61</v>
      </c>
      <c r="L363" s="2" t="s">
        <v>61</v>
      </c>
      <c r="M363" s="2" t="s">
        <v>61</v>
      </c>
      <c r="N363" s="2" t="s">
        <v>61</v>
      </c>
      <c r="O363" s="19" t="s">
        <v>61</v>
      </c>
      <c r="P363" s="19" t="s">
        <v>61</v>
      </c>
      <c r="Q363" s="19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2" t="s">
        <v>61</v>
      </c>
      <c r="AA363" s="22" t="s">
        <v>61</v>
      </c>
      <c r="AB363" s="22" t="s">
        <v>61</v>
      </c>
      <c r="AC363" s="22" t="s">
        <v>61</v>
      </c>
      <c r="AD363" s="22" t="s">
        <v>61</v>
      </c>
      <c r="AE363" s="22" t="s">
        <v>61</v>
      </c>
      <c r="AF363" s="22" t="s">
        <v>61</v>
      </c>
      <c r="AG363" s="16" t="s">
        <v>61</v>
      </c>
      <c r="AH363" s="16" t="s">
        <v>61</v>
      </c>
      <c r="AI363" s="16" t="s">
        <v>61</v>
      </c>
      <c r="AJ363" s="13" t="s">
        <v>61</v>
      </c>
      <c r="AK363" s="22" t="s">
        <v>61</v>
      </c>
      <c r="AL363" s="22" t="s">
        <v>61</v>
      </c>
      <c r="AM363" s="22" t="s">
        <v>61</v>
      </c>
      <c r="AN363" s="22" t="s">
        <v>61</v>
      </c>
      <c r="AO363" s="22" t="s">
        <v>61</v>
      </c>
      <c r="AP363" s="22" t="s">
        <v>61</v>
      </c>
      <c r="AQ363" s="16" t="s">
        <v>61</v>
      </c>
      <c r="AR363" s="13" t="s">
        <v>61</v>
      </c>
      <c r="AS363" s="22" t="s">
        <v>61</v>
      </c>
      <c r="AT363" s="22" t="s">
        <v>61</v>
      </c>
      <c r="AU363" s="22" t="s">
        <v>61</v>
      </c>
      <c r="AV363" s="22" t="s">
        <v>61</v>
      </c>
      <c r="AW363" s="22" t="s">
        <v>61</v>
      </c>
      <c r="AX363" s="22" t="s">
        <v>61</v>
      </c>
      <c r="AY363" s="22" t="s">
        <v>61</v>
      </c>
      <c r="AZ363" s="22" t="s">
        <v>61</v>
      </c>
      <c r="BA363" s="16" t="s">
        <v>61</v>
      </c>
      <c r="BB363" s="16" t="s">
        <v>61</v>
      </c>
      <c r="BC363" s="16" t="s">
        <v>61</v>
      </c>
      <c r="BD363" s="16" t="s">
        <v>61</v>
      </c>
      <c r="BE363" s="16" t="s">
        <v>61</v>
      </c>
    </row>
    <row r="364" spans="1:57" x14ac:dyDescent="0.25">
      <c r="A364" t="s">
        <v>61</v>
      </c>
      <c r="B364">
        <v>363</v>
      </c>
      <c r="C364" s="2" t="s">
        <v>61</v>
      </c>
      <c r="D364" s="2" t="s">
        <v>61</v>
      </c>
      <c r="E364" s="2" t="s">
        <v>61</v>
      </c>
      <c r="F364" s="2" t="s">
        <v>61</v>
      </c>
      <c r="G364" s="19" t="s">
        <v>61</v>
      </c>
      <c r="H364" s="19" t="s">
        <v>61</v>
      </c>
      <c r="I364" s="19" t="s">
        <v>61</v>
      </c>
      <c r="J364" s="19" t="s">
        <v>61</v>
      </c>
      <c r="K364" s="19" t="s">
        <v>61</v>
      </c>
      <c r="L364" s="2" t="s">
        <v>61</v>
      </c>
      <c r="M364" s="2" t="s">
        <v>61</v>
      </c>
      <c r="N364" s="2" t="s">
        <v>61</v>
      </c>
      <c r="O364" s="19" t="s">
        <v>61</v>
      </c>
      <c r="P364" s="19" t="s">
        <v>61</v>
      </c>
      <c r="Q364" s="19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2" t="s">
        <v>61</v>
      </c>
      <c r="AA364" s="22" t="s">
        <v>61</v>
      </c>
      <c r="AB364" s="22" t="s">
        <v>61</v>
      </c>
      <c r="AC364" s="22" t="s">
        <v>61</v>
      </c>
      <c r="AD364" s="22" t="s">
        <v>61</v>
      </c>
      <c r="AE364" s="22" t="s">
        <v>61</v>
      </c>
      <c r="AF364" s="22" t="s">
        <v>61</v>
      </c>
      <c r="AG364" s="16" t="s">
        <v>61</v>
      </c>
      <c r="AH364" s="16" t="s">
        <v>61</v>
      </c>
      <c r="AI364" s="16" t="s">
        <v>61</v>
      </c>
      <c r="AJ364" s="13" t="s">
        <v>61</v>
      </c>
      <c r="AK364" s="22" t="s">
        <v>61</v>
      </c>
      <c r="AL364" s="22" t="s">
        <v>61</v>
      </c>
      <c r="AM364" s="22" t="s">
        <v>61</v>
      </c>
      <c r="AN364" s="22" t="s">
        <v>61</v>
      </c>
      <c r="AO364" s="22" t="s">
        <v>61</v>
      </c>
      <c r="AP364" s="22" t="s">
        <v>61</v>
      </c>
      <c r="AQ364" s="16" t="s">
        <v>61</v>
      </c>
      <c r="AR364" s="13" t="s">
        <v>61</v>
      </c>
      <c r="AS364" s="22" t="s">
        <v>61</v>
      </c>
      <c r="AT364" s="22" t="s">
        <v>61</v>
      </c>
      <c r="AU364" s="22" t="s">
        <v>61</v>
      </c>
      <c r="AV364" s="22" t="s">
        <v>61</v>
      </c>
      <c r="AW364" s="22" t="s">
        <v>61</v>
      </c>
      <c r="AX364" s="22" t="s">
        <v>61</v>
      </c>
      <c r="AY364" s="22" t="s">
        <v>61</v>
      </c>
      <c r="AZ364" s="22" t="s">
        <v>61</v>
      </c>
      <c r="BA364" s="16" t="s">
        <v>61</v>
      </c>
      <c r="BB364" s="16" t="s">
        <v>61</v>
      </c>
      <c r="BC364" s="16" t="s">
        <v>61</v>
      </c>
      <c r="BD364" s="16" t="s">
        <v>61</v>
      </c>
      <c r="BE364" s="16" t="s">
        <v>61</v>
      </c>
    </row>
    <row r="365" spans="1:57" x14ac:dyDescent="0.25">
      <c r="A365" t="s">
        <v>61</v>
      </c>
      <c r="B365">
        <v>364</v>
      </c>
      <c r="C365" s="2" t="s">
        <v>61</v>
      </c>
      <c r="D365" s="2" t="s">
        <v>61</v>
      </c>
      <c r="E365" s="2" t="s">
        <v>61</v>
      </c>
      <c r="F365" s="2" t="s">
        <v>61</v>
      </c>
      <c r="G365" s="19" t="s">
        <v>61</v>
      </c>
      <c r="H365" s="19" t="s">
        <v>61</v>
      </c>
      <c r="I365" s="19" t="s">
        <v>61</v>
      </c>
      <c r="J365" s="19" t="s">
        <v>61</v>
      </c>
      <c r="K365" s="19" t="s">
        <v>61</v>
      </c>
      <c r="L365" s="2" t="s">
        <v>61</v>
      </c>
      <c r="M365" s="2" t="s">
        <v>61</v>
      </c>
      <c r="N365" s="2" t="s">
        <v>61</v>
      </c>
      <c r="O365" s="19" t="s">
        <v>61</v>
      </c>
      <c r="P365" s="19" t="s">
        <v>61</v>
      </c>
      <c r="Q365" s="19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2" t="s">
        <v>61</v>
      </c>
      <c r="AA365" s="22" t="s">
        <v>61</v>
      </c>
      <c r="AB365" s="22" t="s">
        <v>61</v>
      </c>
      <c r="AC365" s="22" t="s">
        <v>61</v>
      </c>
      <c r="AD365" s="22" t="s">
        <v>61</v>
      </c>
      <c r="AE365" s="22" t="s">
        <v>61</v>
      </c>
      <c r="AF365" s="22" t="s">
        <v>61</v>
      </c>
      <c r="AG365" s="16" t="s">
        <v>61</v>
      </c>
      <c r="AH365" s="16" t="s">
        <v>61</v>
      </c>
      <c r="AI365" s="16" t="s">
        <v>61</v>
      </c>
      <c r="AJ365" s="13" t="s">
        <v>61</v>
      </c>
      <c r="AK365" s="22" t="s">
        <v>61</v>
      </c>
      <c r="AL365" s="22" t="s">
        <v>61</v>
      </c>
      <c r="AM365" s="22" t="s">
        <v>61</v>
      </c>
      <c r="AN365" s="22" t="s">
        <v>61</v>
      </c>
      <c r="AO365" s="22" t="s">
        <v>61</v>
      </c>
      <c r="AP365" s="22" t="s">
        <v>61</v>
      </c>
      <c r="AQ365" s="16" t="s">
        <v>61</v>
      </c>
      <c r="AR365" s="13" t="s">
        <v>61</v>
      </c>
      <c r="AS365" s="22" t="s">
        <v>61</v>
      </c>
      <c r="AT365" s="22" t="s">
        <v>61</v>
      </c>
      <c r="AU365" s="22" t="s">
        <v>61</v>
      </c>
      <c r="AV365" s="22" t="s">
        <v>61</v>
      </c>
      <c r="AW365" s="22" t="s">
        <v>61</v>
      </c>
      <c r="AX365" s="22" t="s">
        <v>61</v>
      </c>
      <c r="AY365" s="22" t="s">
        <v>61</v>
      </c>
      <c r="AZ365" s="22" t="s">
        <v>61</v>
      </c>
      <c r="BA365" s="16" t="s">
        <v>61</v>
      </c>
      <c r="BB365" s="16" t="s">
        <v>61</v>
      </c>
      <c r="BC365" s="16" t="s">
        <v>61</v>
      </c>
      <c r="BD365" s="16" t="s">
        <v>61</v>
      </c>
      <c r="BE365" s="16" t="s">
        <v>61</v>
      </c>
    </row>
    <row r="366" spans="1:57" x14ac:dyDescent="0.25">
      <c r="A366" t="s">
        <v>61</v>
      </c>
      <c r="B366">
        <v>365</v>
      </c>
      <c r="C366" s="2" t="s">
        <v>61</v>
      </c>
      <c r="D366" s="2" t="s">
        <v>61</v>
      </c>
      <c r="E366" s="2" t="s">
        <v>61</v>
      </c>
      <c r="F366" s="2" t="s">
        <v>61</v>
      </c>
      <c r="G366" s="19" t="s">
        <v>61</v>
      </c>
      <c r="H366" s="19" t="s">
        <v>61</v>
      </c>
      <c r="I366" s="19" t="s">
        <v>61</v>
      </c>
      <c r="J366" s="19" t="s">
        <v>61</v>
      </c>
      <c r="K366" s="19" t="s">
        <v>61</v>
      </c>
      <c r="L366" s="2" t="s">
        <v>61</v>
      </c>
      <c r="M366" s="2" t="s">
        <v>61</v>
      </c>
      <c r="N366" s="2" t="s">
        <v>61</v>
      </c>
      <c r="O366" s="19" t="s">
        <v>61</v>
      </c>
      <c r="P366" s="19" t="s">
        <v>61</v>
      </c>
      <c r="Q366" s="19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2" t="s">
        <v>61</v>
      </c>
      <c r="AA366" s="22" t="s">
        <v>61</v>
      </c>
      <c r="AB366" s="22" t="s">
        <v>61</v>
      </c>
      <c r="AC366" s="22" t="s">
        <v>61</v>
      </c>
      <c r="AD366" s="22" t="s">
        <v>61</v>
      </c>
      <c r="AE366" s="22" t="s">
        <v>61</v>
      </c>
      <c r="AF366" s="22" t="s">
        <v>61</v>
      </c>
      <c r="AG366" s="16" t="s">
        <v>61</v>
      </c>
      <c r="AH366" s="16" t="s">
        <v>61</v>
      </c>
      <c r="AI366" s="16" t="s">
        <v>61</v>
      </c>
      <c r="AJ366" s="13" t="s">
        <v>61</v>
      </c>
      <c r="AK366" s="22" t="s">
        <v>61</v>
      </c>
      <c r="AL366" s="22" t="s">
        <v>61</v>
      </c>
      <c r="AM366" s="22" t="s">
        <v>61</v>
      </c>
      <c r="AN366" s="22" t="s">
        <v>61</v>
      </c>
      <c r="AO366" s="22" t="s">
        <v>61</v>
      </c>
      <c r="AP366" s="22" t="s">
        <v>61</v>
      </c>
      <c r="AQ366" s="16" t="s">
        <v>61</v>
      </c>
      <c r="AR366" s="13" t="s">
        <v>61</v>
      </c>
      <c r="AS366" s="22" t="s">
        <v>61</v>
      </c>
      <c r="AT366" s="22" t="s">
        <v>61</v>
      </c>
      <c r="AU366" s="22" t="s">
        <v>61</v>
      </c>
      <c r="AV366" s="22" t="s">
        <v>61</v>
      </c>
      <c r="AW366" s="22" t="s">
        <v>61</v>
      </c>
      <c r="AX366" s="22" t="s">
        <v>61</v>
      </c>
      <c r="AY366" s="22" t="s">
        <v>61</v>
      </c>
      <c r="AZ366" s="22" t="s">
        <v>61</v>
      </c>
      <c r="BA366" s="16" t="s">
        <v>61</v>
      </c>
      <c r="BB366" s="16" t="s">
        <v>61</v>
      </c>
      <c r="BC366" s="16" t="s">
        <v>61</v>
      </c>
      <c r="BD366" s="16" t="s">
        <v>61</v>
      </c>
      <c r="BE366" s="16" t="s">
        <v>61</v>
      </c>
    </row>
    <row r="367" spans="1:57" x14ac:dyDescent="0.25">
      <c r="A367" t="s">
        <v>61</v>
      </c>
      <c r="B367">
        <v>366</v>
      </c>
      <c r="C367" s="2" t="s">
        <v>61</v>
      </c>
      <c r="D367" s="2" t="s">
        <v>61</v>
      </c>
      <c r="E367" s="2" t="s">
        <v>61</v>
      </c>
      <c r="F367" s="2" t="s">
        <v>61</v>
      </c>
      <c r="G367" s="19" t="s">
        <v>61</v>
      </c>
      <c r="H367" s="19" t="s">
        <v>61</v>
      </c>
      <c r="I367" s="19" t="s">
        <v>61</v>
      </c>
      <c r="J367" s="19" t="s">
        <v>61</v>
      </c>
      <c r="K367" s="19" t="s">
        <v>61</v>
      </c>
      <c r="L367" s="2" t="s">
        <v>61</v>
      </c>
      <c r="M367" s="2" t="s">
        <v>61</v>
      </c>
      <c r="N367" s="2" t="s">
        <v>61</v>
      </c>
      <c r="O367" s="19" t="s">
        <v>61</v>
      </c>
      <c r="P367" s="19" t="s">
        <v>61</v>
      </c>
      <c r="Q367" s="19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2" t="s">
        <v>61</v>
      </c>
      <c r="AA367" s="22" t="s">
        <v>61</v>
      </c>
      <c r="AB367" s="22" t="s">
        <v>61</v>
      </c>
      <c r="AC367" s="22" t="s">
        <v>61</v>
      </c>
      <c r="AD367" s="22" t="s">
        <v>61</v>
      </c>
      <c r="AE367" s="22" t="s">
        <v>61</v>
      </c>
      <c r="AF367" s="22" t="s">
        <v>61</v>
      </c>
      <c r="AG367" s="16" t="s">
        <v>61</v>
      </c>
      <c r="AH367" s="16" t="s">
        <v>61</v>
      </c>
      <c r="AI367" s="16" t="s">
        <v>61</v>
      </c>
      <c r="AJ367" s="13" t="s">
        <v>61</v>
      </c>
      <c r="AK367" s="22" t="s">
        <v>61</v>
      </c>
      <c r="AL367" s="22" t="s">
        <v>61</v>
      </c>
      <c r="AM367" s="22" t="s">
        <v>61</v>
      </c>
      <c r="AN367" s="22" t="s">
        <v>61</v>
      </c>
      <c r="AO367" s="22" t="s">
        <v>61</v>
      </c>
      <c r="AP367" s="22" t="s">
        <v>61</v>
      </c>
      <c r="AQ367" s="16" t="s">
        <v>61</v>
      </c>
      <c r="AR367" s="13" t="s">
        <v>61</v>
      </c>
      <c r="AS367" s="22" t="s">
        <v>61</v>
      </c>
      <c r="AT367" s="22" t="s">
        <v>61</v>
      </c>
      <c r="AU367" s="22" t="s">
        <v>61</v>
      </c>
      <c r="AV367" s="22" t="s">
        <v>61</v>
      </c>
      <c r="AW367" s="22" t="s">
        <v>61</v>
      </c>
      <c r="AX367" s="22" t="s">
        <v>61</v>
      </c>
      <c r="AY367" s="22" t="s">
        <v>61</v>
      </c>
      <c r="AZ367" s="22" t="s">
        <v>61</v>
      </c>
      <c r="BA367" s="16" t="s">
        <v>61</v>
      </c>
      <c r="BB367" s="16" t="s">
        <v>61</v>
      </c>
      <c r="BC367" s="16" t="s">
        <v>61</v>
      </c>
      <c r="BD367" s="16" t="s">
        <v>61</v>
      </c>
      <c r="BE367" s="16" t="s">
        <v>61</v>
      </c>
    </row>
    <row r="368" spans="1:57" x14ac:dyDescent="0.25">
      <c r="A368" t="s">
        <v>61</v>
      </c>
      <c r="B368">
        <v>367</v>
      </c>
      <c r="C368" s="2" t="s">
        <v>61</v>
      </c>
      <c r="D368" s="2" t="s">
        <v>61</v>
      </c>
      <c r="E368" s="2" t="s">
        <v>61</v>
      </c>
      <c r="F368" s="2" t="s">
        <v>61</v>
      </c>
      <c r="G368" s="19" t="s">
        <v>61</v>
      </c>
      <c r="H368" s="19" t="s">
        <v>61</v>
      </c>
      <c r="I368" s="19" t="s">
        <v>61</v>
      </c>
      <c r="J368" s="19" t="s">
        <v>61</v>
      </c>
      <c r="K368" s="19" t="s">
        <v>61</v>
      </c>
      <c r="L368" s="2" t="s">
        <v>61</v>
      </c>
      <c r="M368" s="2" t="s">
        <v>61</v>
      </c>
      <c r="N368" s="2" t="s">
        <v>61</v>
      </c>
      <c r="O368" s="19" t="s">
        <v>61</v>
      </c>
      <c r="P368" s="19" t="s">
        <v>61</v>
      </c>
      <c r="Q368" s="19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2" t="s">
        <v>61</v>
      </c>
      <c r="AA368" s="22" t="s">
        <v>61</v>
      </c>
      <c r="AB368" s="22" t="s">
        <v>61</v>
      </c>
      <c r="AC368" s="22" t="s">
        <v>61</v>
      </c>
      <c r="AD368" s="22" t="s">
        <v>61</v>
      </c>
      <c r="AE368" s="22" t="s">
        <v>61</v>
      </c>
      <c r="AF368" s="22" t="s">
        <v>61</v>
      </c>
      <c r="AG368" s="16" t="s">
        <v>61</v>
      </c>
      <c r="AH368" s="16" t="s">
        <v>61</v>
      </c>
      <c r="AI368" s="16" t="s">
        <v>61</v>
      </c>
      <c r="AJ368" s="13" t="s">
        <v>61</v>
      </c>
      <c r="AK368" s="22" t="s">
        <v>61</v>
      </c>
      <c r="AL368" s="22" t="s">
        <v>61</v>
      </c>
      <c r="AM368" s="22" t="s">
        <v>61</v>
      </c>
      <c r="AN368" s="22" t="s">
        <v>61</v>
      </c>
      <c r="AO368" s="22" t="s">
        <v>61</v>
      </c>
      <c r="AP368" s="22" t="s">
        <v>61</v>
      </c>
      <c r="AQ368" s="16" t="s">
        <v>61</v>
      </c>
      <c r="AR368" s="13" t="s">
        <v>61</v>
      </c>
      <c r="AS368" s="22" t="s">
        <v>61</v>
      </c>
      <c r="AT368" s="22" t="s">
        <v>61</v>
      </c>
      <c r="AU368" s="22" t="s">
        <v>61</v>
      </c>
      <c r="AV368" s="22" t="s">
        <v>61</v>
      </c>
      <c r="AW368" s="22" t="s">
        <v>61</v>
      </c>
      <c r="AX368" s="22" t="s">
        <v>61</v>
      </c>
      <c r="AY368" s="22" t="s">
        <v>61</v>
      </c>
      <c r="AZ368" s="22" t="s">
        <v>61</v>
      </c>
      <c r="BA368" s="16" t="s">
        <v>61</v>
      </c>
      <c r="BB368" s="16" t="s">
        <v>61</v>
      </c>
      <c r="BC368" s="16" t="s">
        <v>61</v>
      </c>
      <c r="BD368" s="16" t="s">
        <v>61</v>
      </c>
      <c r="BE368" s="16" t="s">
        <v>61</v>
      </c>
    </row>
    <row r="369" spans="1:57" x14ac:dyDescent="0.25">
      <c r="A369" t="s">
        <v>61</v>
      </c>
      <c r="B369">
        <v>368</v>
      </c>
      <c r="C369" s="2" t="s">
        <v>61</v>
      </c>
      <c r="D369" s="2" t="s">
        <v>61</v>
      </c>
      <c r="E369" s="2" t="s">
        <v>61</v>
      </c>
      <c r="F369" s="2" t="s">
        <v>61</v>
      </c>
      <c r="G369" s="19" t="s">
        <v>61</v>
      </c>
      <c r="H369" s="19" t="s">
        <v>61</v>
      </c>
      <c r="I369" s="19" t="s">
        <v>61</v>
      </c>
      <c r="J369" s="19" t="s">
        <v>61</v>
      </c>
      <c r="K369" s="19" t="s">
        <v>61</v>
      </c>
      <c r="L369" s="2" t="s">
        <v>61</v>
      </c>
      <c r="M369" s="2" t="s">
        <v>61</v>
      </c>
      <c r="N369" s="2" t="s">
        <v>61</v>
      </c>
      <c r="O369" s="19" t="s">
        <v>61</v>
      </c>
      <c r="P369" s="19" t="s">
        <v>61</v>
      </c>
      <c r="Q369" s="19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2" t="s">
        <v>61</v>
      </c>
      <c r="AA369" s="22" t="s">
        <v>61</v>
      </c>
      <c r="AB369" s="22" t="s">
        <v>61</v>
      </c>
      <c r="AC369" s="22" t="s">
        <v>61</v>
      </c>
      <c r="AD369" s="22" t="s">
        <v>61</v>
      </c>
      <c r="AE369" s="22" t="s">
        <v>61</v>
      </c>
      <c r="AF369" s="22" t="s">
        <v>61</v>
      </c>
      <c r="AG369" s="16" t="s">
        <v>61</v>
      </c>
      <c r="AH369" s="16" t="s">
        <v>61</v>
      </c>
      <c r="AI369" s="16" t="s">
        <v>61</v>
      </c>
      <c r="AJ369" s="13" t="s">
        <v>61</v>
      </c>
      <c r="AK369" s="22" t="s">
        <v>61</v>
      </c>
      <c r="AL369" s="22" t="s">
        <v>61</v>
      </c>
      <c r="AM369" s="22" t="s">
        <v>61</v>
      </c>
      <c r="AN369" s="22" t="s">
        <v>61</v>
      </c>
      <c r="AO369" s="22" t="s">
        <v>61</v>
      </c>
      <c r="AP369" s="22" t="s">
        <v>61</v>
      </c>
      <c r="AQ369" s="16" t="s">
        <v>61</v>
      </c>
      <c r="AR369" s="13" t="s">
        <v>61</v>
      </c>
      <c r="AS369" s="22" t="s">
        <v>61</v>
      </c>
      <c r="AT369" s="22" t="s">
        <v>61</v>
      </c>
      <c r="AU369" s="22" t="s">
        <v>61</v>
      </c>
      <c r="AV369" s="22" t="s">
        <v>61</v>
      </c>
      <c r="AW369" s="22" t="s">
        <v>61</v>
      </c>
      <c r="AX369" s="22" t="s">
        <v>61</v>
      </c>
      <c r="AY369" s="22" t="s">
        <v>61</v>
      </c>
      <c r="AZ369" s="22" t="s">
        <v>61</v>
      </c>
      <c r="BA369" s="16" t="s">
        <v>61</v>
      </c>
      <c r="BB369" s="16" t="s">
        <v>61</v>
      </c>
      <c r="BC369" s="16" t="s">
        <v>61</v>
      </c>
      <c r="BD369" s="16" t="s">
        <v>61</v>
      </c>
      <c r="BE369" s="16" t="s">
        <v>61</v>
      </c>
    </row>
    <row r="370" spans="1:57" x14ac:dyDescent="0.25">
      <c r="A370" t="s">
        <v>61</v>
      </c>
      <c r="B370">
        <v>369</v>
      </c>
      <c r="C370" s="2" t="s">
        <v>61</v>
      </c>
      <c r="D370" s="2" t="s">
        <v>61</v>
      </c>
      <c r="E370" s="2" t="s">
        <v>61</v>
      </c>
      <c r="F370" s="2" t="s">
        <v>61</v>
      </c>
      <c r="G370" s="19" t="s">
        <v>61</v>
      </c>
      <c r="H370" s="19" t="s">
        <v>61</v>
      </c>
      <c r="I370" s="19" t="s">
        <v>61</v>
      </c>
      <c r="J370" s="19" t="s">
        <v>61</v>
      </c>
      <c r="K370" s="19" t="s">
        <v>61</v>
      </c>
      <c r="L370" s="2" t="s">
        <v>61</v>
      </c>
      <c r="M370" s="2" t="s">
        <v>61</v>
      </c>
      <c r="N370" s="2" t="s">
        <v>61</v>
      </c>
      <c r="O370" s="19" t="s">
        <v>61</v>
      </c>
      <c r="P370" s="19" t="s">
        <v>61</v>
      </c>
      <c r="Q370" s="19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2" t="s">
        <v>61</v>
      </c>
      <c r="AA370" s="22" t="s">
        <v>61</v>
      </c>
      <c r="AB370" s="22" t="s">
        <v>61</v>
      </c>
      <c r="AC370" s="22" t="s">
        <v>61</v>
      </c>
      <c r="AD370" s="22" t="s">
        <v>61</v>
      </c>
      <c r="AE370" s="22" t="s">
        <v>61</v>
      </c>
      <c r="AF370" s="22" t="s">
        <v>61</v>
      </c>
      <c r="AG370" s="16" t="s">
        <v>61</v>
      </c>
      <c r="AH370" s="16" t="s">
        <v>61</v>
      </c>
      <c r="AI370" s="16" t="s">
        <v>61</v>
      </c>
      <c r="AJ370" s="13" t="s">
        <v>61</v>
      </c>
      <c r="AK370" s="22" t="s">
        <v>61</v>
      </c>
      <c r="AL370" s="22" t="s">
        <v>61</v>
      </c>
      <c r="AM370" s="22" t="s">
        <v>61</v>
      </c>
      <c r="AN370" s="22" t="s">
        <v>61</v>
      </c>
      <c r="AO370" s="22" t="s">
        <v>61</v>
      </c>
      <c r="AP370" s="22" t="s">
        <v>61</v>
      </c>
      <c r="AQ370" s="16" t="s">
        <v>61</v>
      </c>
      <c r="AR370" s="13" t="s">
        <v>61</v>
      </c>
      <c r="AS370" s="22" t="s">
        <v>61</v>
      </c>
      <c r="AT370" s="22" t="s">
        <v>61</v>
      </c>
      <c r="AU370" s="22" t="s">
        <v>61</v>
      </c>
      <c r="AV370" s="22" t="s">
        <v>61</v>
      </c>
      <c r="AW370" s="22" t="s">
        <v>61</v>
      </c>
      <c r="AX370" s="22" t="s">
        <v>61</v>
      </c>
      <c r="AY370" s="22" t="s">
        <v>61</v>
      </c>
      <c r="AZ370" s="22" t="s">
        <v>61</v>
      </c>
      <c r="BA370" s="16" t="s">
        <v>61</v>
      </c>
      <c r="BB370" s="16" t="s">
        <v>61</v>
      </c>
      <c r="BC370" s="16" t="s">
        <v>61</v>
      </c>
      <c r="BD370" s="16" t="s">
        <v>61</v>
      </c>
      <c r="BE370" s="16" t="s">
        <v>61</v>
      </c>
    </row>
    <row r="371" spans="1:57" x14ac:dyDescent="0.25">
      <c r="A371" t="s">
        <v>61</v>
      </c>
      <c r="B371">
        <v>370</v>
      </c>
      <c r="C371" s="2" t="s">
        <v>61</v>
      </c>
      <c r="D371" s="2" t="s">
        <v>61</v>
      </c>
      <c r="E371" s="2" t="s">
        <v>61</v>
      </c>
      <c r="F371" s="2" t="s">
        <v>61</v>
      </c>
      <c r="G371" s="19" t="s">
        <v>61</v>
      </c>
      <c r="H371" s="19" t="s">
        <v>61</v>
      </c>
      <c r="I371" s="19" t="s">
        <v>61</v>
      </c>
      <c r="J371" s="19" t="s">
        <v>61</v>
      </c>
      <c r="K371" s="19" t="s">
        <v>61</v>
      </c>
      <c r="L371" s="2" t="s">
        <v>61</v>
      </c>
      <c r="M371" s="2" t="s">
        <v>61</v>
      </c>
      <c r="N371" s="2" t="s">
        <v>61</v>
      </c>
      <c r="O371" s="19" t="s">
        <v>61</v>
      </c>
      <c r="P371" s="19" t="s">
        <v>61</v>
      </c>
      <c r="Q371" s="19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2" t="s">
        <v>61</v>
      </c>
      <c r="AA371" s="22" t="s">
        <v>61</v>
      </c>
      <c r="AB371" s="22" t="s">
        <v>61</v>
      </c>
      <c r="AC371" s="22" t="s">
        <v>61</v>
      </c>
      <c r="AD371" s="22" t="s">
        <v>61</v>
      </c>
      <c r="AE371" s="22" t="s">
        <v>61</v>
      </c>
      <c r="AF371" s="22" t="s">
        <v>61</v>
      </c>
      <c r="AG371" s="16" t="s">
        <v>61</v>
      </c>
      <c r="AH371" s="16" t="s">
        <v>61</v>
      </c>
      <c r="AI371" s="16" t="s">
        <v>61</v>
      </c>
      <c r="AJ371" s="13" t="s">
        <v>61</v>
      </c>
      <c r="AK371" s="22" t="s">
        <v>61</v>
      </c>
      <c r="AL371" s="22" t="s">
        <v>61</v>
      </c>
      <c r="AM371" s="22" t="s">
        <v>61</v>
      </c>
      <c r="AN371" s="22" t="s">
        <v>61</v>
      </c>
      <c r="AO371" s="22" t="s">
        <v>61</v>
      </c>
      <c r="AP371" s="22" t="s">
        <v>61</v>
      </c>
      <c r="AQ371" s="16" t="s">
        <v>61</v>
      </c>
      <c r="AR371" s="13" t="s">
        <v>61</v>
      </c>
      <c r="AS371" s="22" t="s">
        <v>61</v>
      </c>
      <c r="AT371" s="22" t="s">
        <v>61</v>
      </c>
      <c r="AU371" s="22" t="s">
        <v>61</v>
      </c>
      <c r="AV371" s="22" t="s">
        <v>61</v>
      </c>
      <c r="AW371" s="22" t="s">
        <v>61</v>
      </c>
      <c r="AX371" s="22" t="s">
        <v>61</v>
      </c>
      <c r="AY371" s="22" t="s">
        <v>61</v>
      </c>
      <c r="AZ371" s="22" t="s">
        <v>61</v>
      </c>
      <c r="BA371" s="16" t="s">
        <v>61</v>
      </c>
      <c r="BB371" s="16" t="s">
        <v>61</v>
      </c>
      <c r="BC371" s="16" t="s">
        <v>61</v>
      </c>
      <c r="BD371" s="16" t="s">
        <v>61</v>
      </c>
      <c r="BE371" s="16" t="s">
        <v>61</v>
      </c>
    </row>
    <row r="372" spans="1:57" x14ac:dyDescent="0.25">
      <c r="A372" t="s">
        <v>61</v>
      </c>
      <c r="B372">
        <v>371</v>
      </c>
      <c r="C372" s="2" t="s">
        <v>61</v>
      </c>
      <c r="D372" s="2" t="s">
        <v>61</v>
      </c>
      <c r="E372" s="2" t="s">
        <v>61</v>
      </c>
      <c r="F372" s="2" t="s">
        <v>61</v>
      </c>
      <c r="G372" s="19" t="s">
        <v>61</v>
      </c>
      <c r="H372" s="19" t="s">
        <v>61</v>
      </c>
      <c r="I372" s="19" t="s">
        <v>61</v>
      </c>
      <c r="J372" s="19" t="s">
        <v>61</v>
      </c>
      <c r="K372" s="19" t="s">
        <v>61</v>
      </c>
      <c r="L372" s="2" t="s">
        <v>61</v>
      </c>
      <c r="M372" s="2" t="s">
        <v>61</v>
      </c>
      <c r="N372" s="2" t="s">
        <v>61</v>
      </c>
      <c r="O372" s="19" t="s">
        <v>61</v>
      </c>
      <c r="P372" s="19" t="s">
        <v>61</v>
      </c>
      <c r="Q372" s="19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2" t="s">
        <v>61</v>
      </c>
      <c r="AA372" s="22" t="s">
        <v>61</v>
      </c>
      <c r="AB372" s="22" t="s">
        <v>61</v>
      </c>
      <c r="AC372" s="22" t="s">
        <v>61</v>
      </c>
      <c r="AD372" s="22" t="s">
        <v>61</v>
      </c>
      <c r="AE372" s="22" t="s">
        <v>61</v>
      </c>
      <c r="AF372" s="22" t="s">
        <v>61</v>
      </c>
      <c r="AG372" s="16" t="s">
        <v>61</v>
      </c>
      <c r="AH372" s="16" t="s">
        <v>61</v>
      </c>
      <c r="AI372" s="16" t="s">
        <v>61</v>
      </c>
      <c r="AJ372" s="13" t="s">
        <v>61</v>
      </c>
      <c r="AK372" s="22" t="s">
        <v>61</v>
      </c>
      <c r="AL372" s="22" t="s">
        <v>61</v>
      </c>
      <c r="AM372" s="22" t="s">
        <v>61</v>
      </c>
      <c r="AN372" s="22" t="s">
        <v>61</v>
      </c>
      <c r="AO372" s="22" t="s">
        <v>61</v>
      </c>
      <c r="AP372" s="22" t="s">
        <v>61</v>
      </c>
      <c r="AQ372" s="16" t="s">
        <v>61</v>
      </c>
      <c r="AR372" s="13" t="s">
        <v>61</v>
      </c>
      <c r="AS372" s="22" t="s">
        <v>61</v>
      </c>
      <c r="AT372" s="22" t="s">
        <v>61</v>
      </c>
      <c r="AU372" s="22" t="s">
        <v>61</v>
      </c>
      <c r="AV372" s="22" t="s">
        <v>61</v>
      </c>
      <c r="AW372" s="22" t="s">
        <v>61</v>
      </c>
      <c r="AX372" s="22" t="s">
        <v>61</v>
      </c>
      <c r="AY372" s="22" t="s">
        <v>61</v>
      </c>
      <c r="AZ372" s="22" t="s">
        <v>61</v>
      </c>
      <c r="BA372" s="16" t="s">
        <v>61</v>
      </c>
      <c r="BB372" s="16" t="s">
        <v>61</v>
      </c>
      <c r="BC372" s="16" t="s">
        <v>61</v>
      </c>
      <c r="BD372" s="16" t="s">
        <v>61</v>
      </c>
      <c r="BE372" s="16" t="s">
        <v>61</v>
      </c>
    </row>
    <row r="373" spans="1:57" x14ac:dyDescent="0.25">
      <c r="A373" t="s">
        <v>61</v>
      </c>
      <c r="B373">
        <v>372</v>
      </c>
      <c r="C373" s="2" t="s">
        <v>61</v>
      </c>
      <c r="D373" s="2" t="s">
        <v>61</v>
      </c>
      <c r="E373" s="2" t="s">
        <v>61</v>
      </c>
      <c r="F373" s="2" t="s">
        <v>61</v>
      </c>
      <c r="G373" s="19" t="s">
        <v>61</v>
      </c>
      <c r="H373" s="19" t="s">
        <v>61</v>
      </c>
      <c r="I373" s="19" t="s">
        <v>61</v>
      </c>
      <c r="J373" s="19" t="s">
        <v>61</v>
      </c>
      <c r="K373" s="19" t="s">
        <v>61</v>
      </c>
      <c r="L373" s="2" t="s">
        <v>61</v>
      </c>
      <c r="M373" s="2" t="s">
        <v>61</v>
      </c>
      <c r="N373" s="2" t="s">
        <v>61</v>
      </c>
      <c r="O373" s="19" t="s">
        <v>61</v>
      </c>
      <c r="P373" s="19" t="s">
        <v>61</v>
      </c>
      <c r="Q373" s="19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2" t="s">
        <v>61</v>
      </c>
      <c r="AA373" s="22" t="s">
        <v>61</v>
      </c>
      <c r="AB373" s="22" t="s">
        <v>61</v>
      </c>
      <c r="AC373" s="22" t="s">
        <v>61</v>
      </c>
      <c r="AD373" s="22" t="s">
        <v>61</v>
      </c>
      <c r="AE373" s="22" t="s">
        <v>61</v>
      </c>
      <c r="AF373" s="22" t="s">
        <v>61</v>
      </c>
      <c r="AG373" s="16" t="s">
        <v>61</v>
      </c>
      <c r="AH373" s="16" t="s">
        <v>61</v>
      </c>
      <c r="AI373" s="16" t="s">
        <v>61</v>
      </c>
      <c r="AJ373" s="13" t="s">
        <v>61</v>
      </c>
      <c r="AK373" s="22" t="s">
        <v>61</v>
      </c>
      <c r="AL373" s="22" t="s">
        <v>61</v>
      </c>
      <c r="AM373" s="22" t="s">
        <v>61</v>
      </c>
      <c r="AN373" s="22" t="s">
        <v>61</v>
      </c>
      <c r="AO373" s="22" t="s">
        <v>61</v>
      </c>
      <c r="AP373" s="22" t="s">
        <v>61</v>
      </c>
      <c r="AQ373" s="16" t="s">
        <v>61</v>
      </c>
      <c r="AR373" s="13" t="s">
        <v>61</v>
      </c>
      <c r="AS373" s="22" t="s">
        <v>61</v>
      </c>
      <c r="AT373" s="22" t="s">
        <v>61</v>
      </c>
      <c r="AU373" s="22" t="s">
        <v>61</v>
      </c>
      <c r="AV373" s="22" t="s">
        <v>61</v>
      </c>
      <c r="AW373" s="22" t="s">
        <v>61</v>
      </c>
      <c r="AX373" s="22" t="s">
        <v>61</v>
      </c>
      <c r="AY373" s="22" t="s">
        <v>61</v>
      </c>
      <c r="AZ373" s="22" t="s">
        <v>61</v>
      </c>
      <c r="BA373" s="16" t="s">
        <v>61</v>
      </c>
      <c r="BB373" s="16" t="s">
        <v>61</v>
      </c>
      <c r="BC373" s="16" t="s">
        <v>61</v>
      </c>
      <c r="BD373" s="16" t="s">
        <v>61</v>
      </c>
      <c r="BE373" s="16" t="s">
        <v>61</v>
      </c>
    </row>
    <row r="374" spans="1:57" x14ac:dyDescent="0.25">
      <c r="A374" t="s">
        <v>61</v>
      </c>
      <c r="B374">
        <v>373</v>
      </c>
      <c r="C374" s="2" t="s">
        <v>61</v>
      </c>
      <c r="D374" s="2" t="s">
        <v>61</v>
      </c>
      <c r="E374" s="2" t="s">
        <v>61</v>
      </c>
      <c r="F374" s="2" t="s">
        <v>61</v>
      </c>
      <c r="G374" s="19" t="s">
        <v>61</v>
      </c>
      <c r="H374" s="19" t="s">
        <v>61</v>
      </c>
      <c r="I374" s="19" t="s">
        <v>61</v>
      </c>
      <c r="J374" s="19" t="s">
        <v>61</v>
      </c>
      <c r="K374" s="19" t="s">
        <v>61</v>
      </c>
      <c r="L374" s="2" t="s">
        <v>61</v>
      </c>
      <c r="M374" s="2" t="s">
        <v>61</v>
      </c>
      <c r="N374" s="2" t="s">
        <v>61</v>
      </c>
      <c r="O374" s="19" t="s">
        <v>61</v>
      </c>
      <c r="P374" s="19" t="s">
        <v>61</v>
      </c>
      <c r="Q374" s="19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2" t="s">
        <v>61</v>
      </c>
      <c r="AA374" s="22" t="s">
        <v>61</v>
      </c>
      <c r="AB374" s="22" t="s">
        <v>61</v>
      </c>
      <c r="AC374" s="22" t="s">
        <v>61</v>
      </c>
      <c r="AD374" s="22" t="s">
        <v>61</v>
      </c>
      <c r="AE374" s="22" t="s">
        <v>61</v>
      </c>
      <c r="AF374" s="22" t="s">
        <v>61</v>
      </c>
      <c r="AG374" s="16" t="s">
        <v>61</v>
      </c>
      <c r="AH374" s="16" t="s">
        <v>61</v>
      </c>
      <c r="AI374" s="16" t="s">
        <v>61</v>
      </c>
      <c r="AJ374" s="13" t="s">
        <v>61</v>
      </c>
      <c r="AK374" s="22" t="s">
        <v>61</v>
      </c>
      <c r="AL374" s="22" t="s">
        <v>61</v>
      </c>
      <c r="AM374" s="22" t="s">
        <v>61</v>
      </c>
      <c r="AN374" s="22" t="s">
        <v>61</v>
      </c>
      <c r="AO374" s="22" t="s">
        <v>61</v>
      </c>
      <c r="AP374" s="22" t="s">
        <v>61</v>
      </c>
      <c r="AQ374" s="16" t="s">
        <v>61</v>
      </c>
      <c r="AR374" s="13" t="s">
        <v>61</v>
      </c>
      <c r="AS374" s="22" t="s">
        <v>61</v>
      </c>
      <c r="AT374" s="22" t="s">
        <v>61</v>
      </c>
      <c r="AU374" s="22" t="s">
        <v>61</v>
      </c>
      <c r="AV374" s="22" t="s">
        <v>61</v>
      </c>
      <c r="AW374" s="22" t="s">
        <v>61</v>
      </c>
      <c r="AX374" s="22" t="s">
        <v>61</v>
      </c>
      <c r="AY374" s="22" t="s">
        <v>61</v>
      </c>
      <c r="AZ374" s="22" t="s">
        <v>61</v>
      </c>
      <c r="BA374" s="16" t="s">
        <v>61</v>
      </c>
      <c r="BB374" s="16" t="s">
        <v>61</v>
      </c>
      <c r="BC374" s="16" t="s">
        <v>61</v>
      </c>
      <c r="BD374" s="16" t="s">
        <v>61</v>
      </c>
      <c r="BE374" s="16" t="s">
        <v>61</v>
      </c>
    </row>
    <row r="375" spans="1:57" x14ac:dyDescent="0.25">
      <c r="A375" t="s">
        <v>61</v>
      </c>
      <c r="B375">
        <v>374</v>
      </c>
      <c r="C375" s="2" t="s">
        <v>61</v>
      </c>
      <c r="D375" s="2" t="s">
        <v>61</v>
      </c>
      <c r="E375" s="2" t="s">
        <v>61</v>
      </c>
      <c r="F375" s="2" t="s">
        <v>61</v>
      </c>
      <c r="G375" s="19" t="s">
        <v>61</v>
      </c>
      <c r="H375" s="19" t="s">
        <v>61</v>
      </c>
      <c r="I375" s="19" t="s">
        <v>61</v>
      </c>
      <c r="J375" s="19" t="s">
        <v>61</v>
      </c>
      <c r="K375" s="19" t="s">
        <v>61</v>
      </c>
      <c r="L375" s="2" t="s">
        <v>61</v>
      </c>
      <c r="M375" s="2" t="s">
        <v>61</v>
      </c>
      <c r="N375" s="2" t="s">
        <v>61</v>
      </c>
      <c r="O375" s="19" t="s">
        <v>61</v>
      </c>
      <c r="P375" s="19" t="s">
        <v>61</v>
      </c>
      <c r="Q375" s="19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2" t="s">
        <v>61</v>
      </c>
      <c r="AA375" s="22" t="s">
        <v>61</v>
      </c>
      <c r="AB375" s="22" t="s">
        <v>61</v>
      </c>
      <c r="AC375" s="22" t="s">
        <v>61</v>
      </c>
      <c r="AD375" s="22" t="s">
        <v>61</v>
      </c>
      <c r="AE375" s="22" t="s">
        <v>61</v>
      </c>
      <c r="AF375" s="22" t="s">
        <v>61</v>
      </c>
      <c r="AG375" s="16" t="s">
        <v>61</v>
      </c>
      <c r="AH375" s="16" t="s">
        <v>61</v>
      </c>
      <c r="AI375" s="16" t="s">
        <v>61</v>
      </c>
      <c r="AJ375" s="13" t="s">
        <v>61</v>
      </c>
      <c r="AK375" s="22" t="s">
        <v>61</v>
      </c>
      <c r="AL375" s="22" t="s">
        <v>61</v>
      </c>
      <c r="AM375" s="22" t="s">
        <v>61</v>
      </c>
      <c r="AN375" s="22" t="s">
        <v>61</v>
      </c>
      <c r="AO375" s="22" t="s">
        <v>61</v>
      </c>
      <c r="AP375" s="22" t="s">
        <v>61</v>
      </c>
      <c r="AQ375" s="16" t="s">
        <v>61</v>
      </c>
      <c r="AR375" s="13" t="s">
        <v>61</v>
      </c>
      <c r="AS375" s="22" t="s">
        <v>61</v>
      </c>
      <c r="AT375" s="22" t="s">
        <v>61</v>
      </c>
      <c r="AU375" s="22" t="s">
        <v>61</v>
      </c>
      <c r="AV375" s="22" t="s">
        <v>61</v>
      </c>
      <c r="AW375" s="22" t="s">
        <v>61</v>
      </c>
      <c r="AX375" s="22" t="s">
        <v>61</v>
      </c>
      <c r="AY375" s="22" t="s">
        <v>61</v>
      </c>
      <c r="AZ375" s="22" t="s">
        <v>61</v>
      </c>
      <c r="BA375" s="16" t="s">
        <v>61</v>
      </c>
      <c r="BB375" s="16" t="s">
        <v>61</v>
      </c>
      <c r="BC375" s="16" t="s">
        <v>61</v>
      </c>
      <c r="BD375" s="16" t="s">
        <v>61</v>
      </c>
      <c r="BE375" s="16" t="s">
        <v>61</v>
      </c>
    </row>
    <row r="376" spans="1:57" x14ac:dyDescent="0.25">
      <c r="A376" t="s">
        <v>61</v>
      </c>
      <c r="B376">
        <v>375</v>
      </c>
      <c r="C376" s="2" t="s">
        <v>61</v>
      </c>
      <c r="D376" s="2" t="s">
        <v>61</v>
      </c>
      <c r="E376" s="2" t="s">
        <v>61</v>
      </c>
      <c r="F376" s="2" t="s">
        <v>61</v>
      </c>
      <c r="G376" s="19" t="s">
        <v>61</v>
      </c>
      <c r="H376" s="19" t="s">
        <v>61</v>
      </c>
      <c r="I376" s="19" t="s">
        <v>61</v>
      </c>
      <c r="J376" s="19" t="s">
        <v>61</v>
      </c>
      <c r="K376" s="19" t="s">
        <v>61</v>
      </c>
      <c r="L376" s="2" t="s">
        <v>61</v>
      </c>
      <c r="M376" s="2" t="s">
        <v>61</v>
      </c>
      <c r="N376" s="2" t="s">
        <v>61</v>
      </c>
      <c r="O376" s="19" t="s">
        <v>61</v>
      </c>
      <c r="P376" s="19" t="s">
        <v>61</v>
      </c>
      <c r="Q376" s="19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2" t="s">
        <v>61</v>
      </c>
      <c r="AA376" s="22" t="s">
        <v>61</v>
      </c>
      <c r="AB376" s="22" t="s">
        <v>61</v>
      </c>
      <c r="AC376" s="22" t="s">
        <v>61</v>
      </c>
      <c r="AD376" s="22" t="s">
        <v>61</v>
      </c>
      <c r="AE376" s="22" t="s">
        <v>61</v>
      </c>
      <c r="AF376" s="22" t="s">
        <v>61</v>
      </c>
      <c r="AG376" s="16" t="s">
        <v>61</v>
      </c>
      <c r="AH376" s="16" t="s">
        <v>61</v>
      </c>
      <c r="AI376" s="16" t="s">
        <v>61</v>
      </c>
      <c r="AJ376" s="13" t="s">
        <v>61</v>
      </c>
      <c r="AK376" s="22" t="s">
        <v>61</v>
      </c>
      <c r="AL376" s="22" t="s">
        <v>61</v>
      </c>
      <c r="AM376" s="22" t="s">
        <v>61</v>
      </c>
      <c r="AN376" s="22" t="s">
        <v>61</v>
      </c>
      <c r="AO376" s="22" t="s">
        <v>61</v>
      </c>
      <c r="AP376" s="22" t="s">
        <v>61</v>
      </c>
      <c r="AQ376" s="16" t="s">
        <v>61</v>
      </c>
      <c r="AR376" s="13" t="s">
        <v>61</v>
      </c>
      <c r="AS376" s="22" t="s">
        <v>61</v>
      </c>
      <c r="AT376" s="22" t="s">
        <v>61</v>
      </c>
      <c r="AU376" s="22" t="s">
        <v>61</v>
      </c>
      <c r="AV376" s="22" t="s">
        <v>61</v>
      </c>
      <c r="AW376" s="22" t="s">
        <v>61</v>
      </c>
      <c r="AX376" s="22" t="s">
        <v>61</v>
      </c>
      <c r="AY376" s="22" t="s">
        <v>61</v>
      </c>
      <c r="AZ376" s="22" t="s">
        <v>61</v>
      </c>
      <c r="BA376" s="16" t="s">
        <v>61</v>
      </c>
      <c r="BB376" s="16" t="s">
        <v>61</v>
      </c>
      <c r="BC376" s="16" t="s">
        <v>61</v>
      </c>
      <c r="BD376" s="16" t="s">
        <v>61</v>
      </c>
      <c r="BE376" s="16" t="s">
        <v>61</v>
      </c>
    </row>
    <row r="377" spans="1:57" x14ac:dyDescent="0.25">
      <c r="A377" t="s">
        <v>61</v>
      </c>
      <c r="B377">
        <v>376</v>
      </c>
      <c r="C377" s="2" t="s">
        <v>61</v>
      </c>
      <c r="D377" s="2" t="s">
        <v>61</v>
      </c>
      <c r="E377" s="2" t="s">
        <v>61</v>
      </c>
      <c r="F377" s="2" t="s">
        <v>61</v>
      </c>
      <c r="G377" s="19" t="s">
        <v>61</v>
      </c>
      <c r="H377" s="19" t="s">
        <v>61</v>
      </c>
      <c r="I377" s="19" t="s">
        <v>61</v>
      </c>
      <c r="J377" s="19" t="s">
        <v>61</v>
      </c>
      <c r="K377" s="19" t="s">
        <v>61</v>
      </c>
      <c r="L377" s="2" t="s">
        <v>61</v>
      </c>
      <c r="M377" s="2" t="s">
        <v>61</v>
      </c>
      <c r="N377" s="2" t="s">
        <v>61</v>
      </c>
      <c r="O377" s="19" t="s">
        <v>61</v>
      </c>
      <c r="P377" s="19" t="s">
        <v>61</v>
      </c>
      <c r="Q377" s="19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2" t="s">
        <v>61</v>
      </c>
      <c r="AA377" s="22" t="s">
        <v>61</v>
      </c>
      <c r="AB377" s="22" t="s">
        <v>61</v>
      </c>
      <c r="AC377" s="22" t="s">
        <v>61</v>
      </c>
      <c r="AD377" s="22" t="s">
        <v>61</v>
      </c>
      <c r="AE377" s="22" t="s">
        <v>61</v>
      </c>
      <c r="AF377" s="22" t="s">
        <v>61</v>
      </c>
      <c r="AG377" s="16" t="s">
        <v>61</v>
      </c>
      <c r="AH377" s="16" t="s">
        <v>61</v>
      </c>
      <c r="AI377" s="16" t="s">
        <v>61</v>
      </c>
      <c r="AJ377" s="13" t="s">
        <v>61</v>
      </c>
      <c r="AK377" s="22" t="s">
        <v>61</v>
      </c>
      <c r="AL377" s="22" t="s">
        <v>61</v>
      </c>
      <c r="AM377" s="22" t="s">
        <v>61</v>
      </c>
      <c r="AN377" s="22" t="s">
        <v>61</v>
      </c>
      <c r="AO377" s="22" t="s">
        <v>61</v>
      </c>
      <c r="AP377" s="22" t="s">
        <v>61</v>
      </c>
      <c r="AQ377" s="16" t="s">
        <v>61</v>
      </c>
      <c r="AR377" s="13" t="s">
        <v>61</v>
      </c>
      <c r="AS377" s="22" t="s">
        <v>61</v>
      </c>
      <c r="AT377" s="22" t="s">
        <v>61</v>
      </c>
      <c r="AU377" s="22" t="s">
        <v>61</v>
      </c>
      <c r="AV377" s="22" t="s">
        <v>61</v>
      </c>
      <c r="AW377" s="22" t="s">
        <v>61</v>
      </c>
      <c r="AX377" s="22" t="s">
        <v>61</v>
      </c>
      <c r="AY377" s="22" t="s">
        <v>61</v>
      </c>
      <c r="AZ377" s="22" t="s">
        <v>61</v>
      </c>
      <c r="BA377" s="16" t="s">
        <v>61</v>
      </c>
      <c r="BB377" s="16" t="s">
        <v>61</v>
      </c>
      <c r="BC377" s="16" t="s">
        <v>61</v>
      </c>
      <c r="BD377" s="16" t="s">
        <v>61</v>
      </c>
      <c r="BE377" s="16" t="s">
        <v>61</v>
      </c>
    </row>
    <row r="378" spans="1:57" x14ac:dyDescent="0.25">
      <c r="A378" t="s">
        <v>61</v>
      </c>
      <c r="B378">
        <v>377</v>
      </c>
      <c r="C378" s="2" t="s">
        <v>61</v>
      </c>
      <c r="D378" s="2" t="s">
        <v>61</v>
      </c>
      <c r="E378" s="2" t="s">
        <v>61</v>
      </c>
      <c r="F378" s="2" t="s">
        <v>61</v>
      </c>
      <c r="G378" s="19" t="s">
        <v>61</v>
      </c>
      <c r="H378" s="19" t="s">
        <v>61</v>
      </c>
      <c r="I378" s="19" t="s">
        <v>61</v>
      </c>
      <c r="J378" s="19" t="s">
        <v>61</v>
      </c>
      <c r="K378" s="19" t="s">
        <v>61</v>
      </c>
      <c r="L378" s="2" t="s">
        <v>61</v>
      </c>
      <c r="M378" s="2" t="s">
        <v>61</v>
      </c>
      <c r="N378" s="2" t="s">
        <v>61</v>
      </c>
      <c r="O378" s="19" t="s">
        <v>61</v>
      </c>
      <c r="P378" s="19" t="s">
        <v>61</v>
      </c>
      <c r="Q378" s="19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2" t="s">
        <v>61</v>
      </c>
      <c r="AA378" s="22" t="s">
        <v>61</v>
      </c>
      <c r="AB378" s="22" t="s">
        <v>61</v>
      </c>
      <c r="AC378" s="22" t="s">
        <v>61</v>
      </c>
      <c r="AD378" s="22" t="s">
        <v>61</v>
      </c>
      <c r="AE378" s="22" t="s">
        <v>61</v>
      </c>
      <c r="AF378" s="22" t="s">
        <v>61</v>
      </c>
      <c r="AG378" s="16" t="s">
        <v>61</v>
      </c>
      <c r="AH378" s="16" t="s">
        <v>61</v>
      </c>
      <c r="AI378" s="16" t="s">
        <v>61</v>
      </c>
      <c r="AJ378" s="13" t="s">
        <v>61</v>
      </c>
      <c r="AK378" s="22" t="s">
        <v>61</v>
      </c>
      <c r="AL378" s="22" t="s">
        <v>61</v>
      </c>
      <c r="AM378" s="22" t="s">
        <v>61</v>
      </c>
      <c r="AN378" s="22" t="s">
        <v>61</v>
      </c>
      <c r="AO378" s="22" t="s">
        <v>61</v>
      </c>
      <c r="AP378" s="22" t="s">
        <v>61</v>
      </c>
      <c r="AQ378" s="16" t="s">
        <v>61</v>
      </c>
      <c r="AR378" s="13" t="s">
        <v>61</v>
      </c>
      <c r="AS378" s="22" t="s">
        <v>61</v>
      </c>
      <c r="AT378" s="22" t="s">
        <v>61</v>
      </c>
      <c r="AU378" s="22" t="s">
        <v>61</v>
      </c>
      <c r="AV378" s="22" t="s">
        <v>61</v>
      </c>
      <c r="AW378" s="22" t="s">
        <v>61</v>
      </c>
      <c r="AX378" s="22" t="s">
        <v>61</v>
      </c>
      <c r="AY378" s="22" t="s">
        <v>61</v>
      </c>
      <c r="AZ378" s="22" t="s">
        <v>61</v>
      </c>
      <c r="BA378" s="16" t="s">
        <v>61</v>
      </c>
      <c r="BB378" s="16" t="s">
        <v>61</v>
      </c>
      <c r="BC378" s="16" t="s">
        <v>61</v>
      </c>
      <c r="BD378" s="16" t="s">
        <v>61</v>
      </c>
      <c r="BE378" s="16" t="s">
        <v>61</v>
      </c>
    </row>
    <row r="379" spans="1:57" x14ac:dyDescent="0.25">
      <c r="A379" t="s">
        <v>61</v>
      </c>
      <c r="B379">
        <v>378</v>
      </c>
      <c r="C379" s="2" t="s">
        <v>61</v>
      </c>
      <c r="D379" s="2" t="s">
        <v>61</v>
      </c>
      <c r="E379" s="2" t="s">
        <v>61</v>
      </c>
      <c r="F379" s="2" t="s">
        <v>61</v>
      </c>
      <c r="G379" s="19" t="s">
        <v>61</v>
      </c>
      <c r="H379" s="19" t="s">
        <v>61</v>
      </c>
      <c r="I379" s="19" t="s">
        <v>61</v>
      </c>
      <c r="J379" s="19" t="s">
        <v>61</v>
      </c>
      <c r="K379" s="19" t="s">
        <v>61</v>
      </c>
      <c r="L379" s="2" t="s">
        <v>61</v>
      </c>
      <c r="M379" s="2" t="s">
        <v>61</v>
      </c>
      <c r="N379" s="2" t="s">
        <v>61</v>
      </c>
      <c r="O379" s="19" t="s">
        <v>61</v>
      </c>
      <c r="P379" s="19" t="s">
        <v>61</v>
      </c>
      <c r="Q379" s="19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2" t="s">
        <v>61</v>
      </c>
      <c r="AA379" s="22" t="s">
        <v>61</v>
      </c>
      <c r="AB379" s="22" t="s">
        <v>61</v>
      </c>
      <c r="AC379" s="22" t="s">
        <v>61</v>
      </c>
      <c r="AD379" s="22" t="s">
        <v>61</v>
      </c>
      <c r="AE379" s="22" t="s">
        <v>61</v>
      </c>
      <c r="AF379" s="22" t="s">
        <v>61</v>
      </c>
      <c r="AG379" s="16" t="s">
        <v>61</v>
      </c>
      <c r="AH379" s="16" t="s">
        <v>61</v>
      </c>
      <c r="AI379" s="16" t="s">
        <v>61</v>
      </c>
      <c r="AJ379" s="13" t="s">
        <v>61</v>
      </c>
      <c r="AK379" s="22" t="s">
        <v>61</v>
      </c>
      <c r="AL379" s="22" t="s">
        <v>61</v>
      </c>
      <c r="AM379" s="22" t="s">
        <v>61</v>
      </c>
      <c r="AN379" s="22" t="s">
        <v>61</v>
      </c>
      <c r="AO379" s="22" t="s">
        <v>61</v>
      </c>
      <c r="AP379" s="22" t="s">
        <v>61</v>
      </c>
      <c r="AQ379" s="16" t="s">
        <v>61</v>
      </c>
      <c r="AR379" s="13" t="s">
        <v>61</v>
      </c>
      <c r="AS379" s="22" t="s">
        <v>61</v>
      </c>
      <c r="AT379" s="22" t="s">
        <v>61</v>
      </c>
      <c r="AU379" s="22" t="s">
        <v>61</v>
      </c>
      <c r="AV379" s="22" t="s">
        <v>61</v>
      </c>
      <c r="AW379" s="22" t="s">
        <v>61</v>
      </c>
      <c r="AX379" s="22" t="s">
        <v>61</v>
      </c>
      <c r="AY379" s="22" t="s">
        <v>61</v>
      </c>
      <c r="AZ379" s="22" t="s">
        <v>61</v>
      </c>
      <c r="BA379" s="16" t="s">
        <v>61</v>
      </c>
      <c r="BB379" s="16" t="s">
        <v>61</v>
      </c>
      <c r="BC379" s="16" t="s">
        <v>61</v>
      </c>
      <c r="BD379" s="16" t="s">
        <v>61</v>
      </c>
      <c r="BE379" s="16" t="s">
        <v>61</v>
      </c>
    </row>
    <row r="380" spans="1:57" x14ac:dyDescent="0.25">
      <c r="A380" t="s">
        <v>61</v>
      </c>
      <c r="B380">
        <v>379</v>
      </c>
      <c r="C380" s="2" t="s">
        <v>61</v>
      </c>
      <c r="D380" s="2" t="s">
        <v>61</v>
      </c>
      <c r="E380" s="2" t="s">
        <v>61</v>
      </c>
      <c r="F380" s="2" t="s">
        <v>61</v>
      </c>
      <c r="G380" s="19" t="s">
        <v>61</v>
      </c>
      <c r="H380" s="19" t="s">
        <v>61</v>
      </c>
      <c r="I380" s="19" t="s">
        <v>61</v>
      </c>
      <c r="J380" s="19" t="s">
        <v>61</v>
      </c>
      <c r="K380" s="19" t="s">
        <v>61</v>
      </c>
      <c r="L380" s="2" t="s">
        <v>61</v>
      </c>
      <c r="M380" s="2" t="s">
        <v>61</v>
      </c>
      <c r="N380" s="2" t="s">
        <v>61</v>
      </c>
      <c r="O380" s="19" t="s">
        <v>61</v>
      </c>
      <c r="P380" s="19" t="s">
        <v>61</v>
      </c>
      <c r="Q380" s="19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2" t="s">
        <v>61</v>
      </c>
      <c r="AA380" s="22" t="s">
        <v>61</v>
      </c>
      <c r="AB380" s="22" t="s">
        <v>61</v>
      </c>
      <c r="AC380" s="22" t="s">
        <v>61</v>
      </c>
      <c r="AD380" s="22" t="s">
        <v>61</v>
      </c>
      <c r="AE380" s="22" t="s">
        <v>61</v>
      </c>
      <c r="AF380" s="22" t="s">
        <v>61</v>
      </c>
      <c r="AG380" s="16" t="s">
        <v>61</v>
      </c>
      <c r="AH380" s="16" t="s">
        <v>61</v>
      </c>
      <c r="AI380" s="16" t="s">
        <v>61</v>
      </c>
      <c r="AJ380" s="13" t="s">
        <v>61</v>
      </c>
      <c r="AK380" s="22" t="s">
        <v>61</v>
      </c>
      <c r="AL380" s="22" t="s">
        <v>61</v>
      </c>
      <c r="AM380" s="22" t="s">
        <v>61</v>
      </c>
      <c r="AN380" s="22" t="s">
        <v>61</v>
      </c>
      <c r="AO380" s="22" t="s">
        <v>61</v>
      </c>
      <c r="AP380" s="22" t="s">
        <v>61</v>
      </c>
      <c r="AQ380" s="16" t="s">
        <v>61</v>
      </c>
      <c r="AR380" s="13" t="s">
        <v>61</v>
      </c>
      <c r="AS380" s="22" t="s">
        <v>61</v>
      </c>
      <c r="AT380" s="22" t="s">
        <v>61</v>
      </c>
      <c r="AU380" s="22" t="s">
        <v>61</v>
      </c>
      <c r="AV380" s="22" t="s">
        <v>61</v>
      </c>
      <c r="AW380" s="22" t="s">
        <v>61</v>
      </c>
      <c r="AX380" s="22" t="s">
        <v>61</v>
      </c>
      <c r="AY380" s="22" t="s">
        <v>61</v>
      </c>
      <c r="AZ380" s="22" t="s">
        <v>61</v>
      </c>
      <c r="BA380" s="16" t="s">
        <v>61</v>
      </c>
      <c r="BB380" s="16" t="s">
        <v>61</v>
      </c>
      <c r="BC380" s="16" t="s">
        <v>61</v>
      </c>
      <c r="BD380" s="16" t="s">
        <v>61</v>
      </c>
      <c r="BE380" s="16" t="s">
        <v>61</v>
      </c>
    </row>
    <row r="381" spans="1:57" x14ac:dyDescent="0.25">
      <c r="A381" t="s">
        <v>61</v>
      </c>
      <c r="B381">
        <v>380</v>
      </c>
      <c r="C381" s="2" t="s">
        <v>61</v>
      </c>
      <c r="D381" s="2" t="s">
        <v>61</v>
      </c>
      <c r="E381" s="2" t="s">
        <v>61</v>
      </c>
      <c r="F381" s="2" t="s">
        <v>61</v>
      </c>
      <c r="G381" s="19" t="s">
        <v>61</v>
      </c>
      <c r="H381" s="19" t="s">
        <v>61</v>
      </c>
      <c r="I381" s="19" t="s">
        <v>61</v>
      </c>
      <c r="J381" s="19" t="s">
        <v>61</v>
      </c>
      <c r="K381" s="19" t="s">
        <v>61</v>
      </c>
      <c r="L381" s="2" t="s">
        <v>61</v>
      </c>
      <c r="M381" s="2" t="s">
        <v>61</v>
      </c>
      <c r="N381" s="2" t="s">
        <v>61</v>
      </c>
      <c r="O381" s="19" t="s">
        <v>61</v>
      </c>
      <c r="P381" s="19" t="s">
        <v>61</v>
      </c>
      <c r="Q381" s="19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2" t="s">
        <v>61</v>
      </c>
      <c r="AA381" s="22" t="s">
        <v>61</v>
      </c>
      <c r="AB381" s="22" t="s">
        <v>61</v>
      </c>
      <c r="AC381" s="22" t="s">
        <v>61</v>
      </c>
      <c r="AD381" s="22" t="s">
        <v>61</v>
      </c>
      <c r="AE381" s="22" t="s">
        <v>61</v>
      </c>
      <c r="AF381" s="22" t="s">
        <v>61</v>
      </c>
      <c r="AG381" s="16" t="s">
        <v>61</v>
      </c>
      <c r="AH381" s="16" t="s">
        <v>61</v>
      </c>
      <c r="AI381" s="16" t="s">
        <v>61</v>
      </c>
      <c r="AJ381" s="13" t="s">
        <v>61</v>
      </c>
      <c r="AK381" s="22" t="s">
        <v>61</v>
      </c>
      <c r="AL381" s="22" t="s">
        <v>61</v>
      </c>
      <c r="AM381" s="22" t="s">
        <v>61</v>
      </c>
      <c r="AN381" s="22" t="s">
        <v>61</v>
      </c>
      <c r="AO381" s="22" t="s">
        <v>61</v>
      </c>
      <c r="AP381" s="22" t="s">
        <v>61</v>
      </c>
      <c r="AQ381" s="16" t="s">
        <v>61</v>
      </c>
      <c r="AR381" s="13" t="s">
        <v>61</v>
      </c>
      <c r="AS381" s="22" t="s">
        <v>61</v>
      </c>
      <c r="AT381" s="22" t="s">
        <v>61</v>
      </c>
      <c r="AU381" s="22" t="s">
        <v>61</v>
      </c>
      <c r="AV381" s="22" t="s">
        <v>61</v>
      </c>
      <c r="AW381" s="22" t="s">
        <v>61</v>
      </c>
      <c r="AX381" s="22" t="s">
        <v>61</v>
      </c>
      <c r="AY381" s="22" t="s">
        <v>61</v>
      </c>
      <c r="AZ381" s="22" t="s">
        <v>61</v>
      </c>
      <c r="BA381" s="16" t="s">
        <v>61</v>
      </c>
      <c r="BB381" s="16" t="s">
        <v>61</v>
      </c>
      <c r="BC381" s="16" t="s">
        <v>61</v>
      </c>
      <c r="BD381" s="16" t="s">
        <v>61</v>
      </c>
      <c r="BE381" s="16" t="s">
        <v>61</v>
      </c>
    </row>
    <row r="382" spans="1:57" x14ac:dyDescent="0.25">
      <c r="A382" t="s">
        <v>61</v>
      </c>
      <c r="B382">
        <v>381</v>
      </c>
      <c r="C382" s="2" t="s">
        <v>61</v>
      </c>
      <c r="D382" s="2" t="s">
        <v>61</v>
      </c>
      <c r="E382" s="2" t="s">
        <v>61</v>
      </c>
      <c r="F382" s="2" t="s">
        <v>61</v>
      </c>
      <c r="G382" s="19" t="s">
        <v>61</v>
      </c>
      <c r="H382" s="19" t="s">
        <v>61</v>
      </c>
      <c r="I382" s="19" t="s">
        <v>61</v>
      </c>
      <c r="J382" s="19" t="s">
        <v>61</v>
      </c>
      <c r="K382" s="19" t="s">
        <v>61</v>
      </c>
      <c r="L382" s="2" t="s">
        <v>61</v>
      </c>
      <c r="M382" s="2" t="s">
        <v>61</v>
      </c>
      <c r="N382" s="2" t="s">
        <v>61</v>
      </c>
      <c r="O382" s="19" t="s">
        <v>61</v>
      </c>
      <c r="P382" s="19" t="s">
        <v>61</v>
      </c>
      <c r="Q382" s="19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2" t="s">
        <v>61</v>
      </c>
      <c r="AA382" s="22" t="s">
        <v>61</v>
      </c>
      <c r="AB382" s="22" t="s">
        <v>61</v>
      </c>
      <c r="AC382" s="22" t="s">
        <v>61</v>
      </c>
      <c r="AD382" s="22" t="s">
        <v>61</v>
      </c>
      <c r="AE382" s="22" t="s">
        <v>61</v>
      </c>
      <c r="AF382" s="22" t="s">
        <v>61</v>
      </c>
      <c r="AG382" s="16" t="s">
        <v>61</v>
      </c>
      <c r="AH382" s="16" t="s">
        <v>61</v>
      </c>
      <c r="AI382" s="16" t="s">
        <v>61</v>
      </c>
      <c r="AJ382" s="13" t="s">
        <v>61</v>
      </c>
      <c r="AK382" s="22" t="s">
        <v>61</v>
      </c>
      <c r="AL382" s="22" t="s">
        <v>61</v>
      </c>
      <c r="AM382" s="22" t="s">
        <v>61</v>
      </c>
      <c r="AN382" s="22" t="s">
        <v>61</v>
      </c>
      <c r="AO382" s="22" t="s">
        <v>61</v>
      </c>
      <c r="AP382" s="22" t="s">
        <v>61</v>
      </c>
      <c r="AQ382" s="16" t="s">
        <v>61</v>
      </c>
      <c r="AR382" s="13" t="s">
        <v>61</v>
      </c>
      <c r="AS382" s="22" t="s">
        <v>61</v>
      </c>
      <c r="AT382" s="22" t="s">
        <v>61</v>
      </c>
      <c r="AU382" s="22" t="s">
        <v>61</v>
      </c>
      <c r="AV382" s="22" t="s">
        <v>61</v>
      </c>
      <c r="AW382" s="22" t="s">
        <v>61</v>
      </c>
      <c r="AX382" s="22" t="s">
        <v>61</v>
      </c>
      <c r="AY382" s="22" t="s">
        <v>61</v>
      </c>
      <c r="AZ382" s="22" t="s">
        <v>61</v>
      </c>
      <c r="BA382" s="16" t="s">
        <v>61</v>
      </c>
      <c r="BB382" s="16" t="s">
        <v>61</v>
      </c>
      <c r="BC382" s="16" t="s">
        <v>61</v>
      </c>
      <c r="BD382" s="16" t="s">
        <v>61</v>
      </c>
      <c r="BE382" s="16" t="s">
        <v>61</v>
      </c>
    </row>
    <row r="383" spans="1:57" x14ac:dyDescent="0.25">
      <c r="A383" t="s">
        <v>61</v>
      </c>
      <c r="B383">
        <v>382</v>
      </c>
      <c r="C383" s="2" t="s">
        <v>61</v>
      </c>
      <c r="D383" s="2" t="s">
        <v>61</v>
      </c>
      <c r="E383" s="2" t="s">
        <v>61</v>
      </c>
      <c r="F383" s="2" t="s">
        <v>61</v>
      </c>
      <c r="G383" s="19" t="s">
        <v>61</v>
      </c>
      <c r="H383" s="19" t="s">
        <v>61</v>
      </c>
      <c r="I383" s="19" t="s">
        <v>61</v>
      </c>
      <c r="J383" s="19" t="s">
        <v>61</v>
      </c>
      <c r="K383" s="19" t="s">
        <v>61</v>
      </c>
      <c r="L383" s="2" t="s">
        <v>61</v>
      </c>
      <c r="M383" s="2" t="s">
        <v>61</v>
      </c>
      <c r="N383" s="2" t="s">
        <v>61</v>
      </c>
      <c r="O383" s="19" t="s">
        <v>61</v>
      </c>
      <c r="P383" s="19" t="s">
        <v>61</v>
      </c>
      <c r="Q383" s="19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2" t="s">
        <v>61</v>
      </c>
      <c r="AA383" s="22" t="s">
        <v>61</v>
      </c>
      <c r="AB383" s="22" t="s">
        <v>61</v>
      </c>
      <c r="AC383" s="22" t="s">
        <v>61</v>
      </c>
      <c r="AD383" s="22" t="s">
        <v>61</v>
      </c>
      <c r="AE383" s="22" t="s">
        <v>61</v>
      </c>
      <c r="AF383" s="22" t="s">
        <v>61</v>
      </c>
      <c r="AG383" s="16" t="s">
        <v>61</v>
      </c>
      <c r="AH383" s="16" t="s">
        <v>61</v>
      </c>
      <c r="AI383" s="16" t="s">
        <v>61</v>
      </c>
      <c r="AJ383" s="13" t="s">
        <v>61</v>
      </c>
      <c r="AK383" s="22" t="s">
        <v>61</v>
      </c>
      <c r="AL383" s="22" t="s">
        <v>61</v>
      </c>
      <c r="AM383" s="22" t="s">
        <v>61</v>
      </c>
      <c r="AN383" s="22" t="s">
        <v>61</v>
      </c>
      <c r="AO383" s="22" t="s">
        <v>61</v>
      </c>
      <c r="AP383" s="22" t="s">
        <v>61</v>
      </c>
      <c r="AQ383" s="16" t="s">
        <v>61</v>
      </c>
      <c r="AR383" s="13" t="s">
        <v>61</v>
      </c>
      <c r="AS383" s="22" t="s">
        <v>61</v>
      </c>
      <c r="AT383" s="22" t="s">
        <v>61</v>
      </c>
      <c r="AU383" s="22" t="s">
        <v>61</v>
      </c>
      <c r="AV383" s="22" t="s">
        <v>61</v>
      </c>
      <c r="AW383" s="22" t="s">
        <v>61</v>
      </c>
      <c r="AX383" s="22" t="s">
        <v>61</v>
      </c>
      <c r="AY383" s="22" t="s">
        <v>61</v>
      </c>
      <c r="AZ383" s="22" t="s">
        <v>61</v>
      </c>
      <c r="BA383" s="16" t="s">
        <v>61</v>
      </c>
      <c r="BB383" s="16" t="s">
        <v>61</v>
      </c>
      <c r="BC383" s="16" t="s">
        <v>61</v>
      </c>
      <c r="BD383" s="16" t="s">
        <v>61</v>
      </c>
      <c r="BE383" s="16" t="s">
        <v>61</v>
      </c>
    </row>
    <row r="384" spans="1:57" x14ac:dyDescent="0.25">
      <c r="A384" t="s">
        <v>61</v>
      </c>
      <c r="B384">
        <v>383</v>
      </c>
      <c r="C384" s="2" t="s">
        <v>61</v>
      </c>
      <c r="D384" s="2" t="s">
        <v>61</v>
      </c>
      <c r="E384" s="2" t="s">
        <v>61</v>
      </c>
      <c r="F384" s="2" t="s">
        <v>61</v>
      </c>
      <c r="G384" s="19" t="s">
        <v>61</v>
      </c>
      <c r="H384" s="19" t="s">
        <v>61</v>
      </c>
      <c r="I384" s="19" t="s">
        <v>61</v>
      </c>
      <c r="J384" s="19" t="s">
        <v>61</v>
      </c>
      <c r="K384" s="19" t="s">
        <v>61</v>
      </c>
      <c r="L384" s="2" t="s">
        <v>61</v>
      </c>
      <c r="M384" s="2" t="s">
        <v>61</v>
      </c>
      <c r="N384" s="2" t="s">
        <v>61</v>
      </c>
      <c r="O384" s="19" t="s">
        <v>61</v>
      </c>
      <c r="P384" s="19" t="s">
        <v>61</v>
      </c>
      <c r="Q384" s="19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2" t="s">
        <v>61</v>
      </c>
      <c r="AA384" s="22" t="s">
        <v>61</v>
      </c>
      <c r="AB384" s="22" t="s">
        <v>61</v>
      </c>
      <c r="AC384" s="22" t="s">
        <v>61</v>
      </c>
      <c r="AD384" s="22" t="s">
        <v>61</v>
      </c>
      <c r="AE384" s="22" t="s">
        <v>61</v>
      </c>
      <c r="AF384" s="22" t="s">
        <v>61</v>
      </c>
      <c r="AG384" s="16" t="s">
        <v>61</v>
      </c>
      <c r="AH384" s="16" t="s">
        <v>61</v>
      </c>
      <c r="AI384" s="16" t="s">
        <v>61</v>
      </c>
      <c r="AJ384" s="13" t="s">
        <v>61</v>
      </c>
      <c r="AK384" s="22" t="s">
        <v>61</v>
      </c>
      <c r="AL384" s="22" t="s">
        <v>61</v>
      </c>
      <c r="AM384" s="22" t="s">
        <v>61</v>
      </c>
      <c r="AN384" s="22" t="s">
        <v>61</v>
      </c>
      <c r="AO384" s="22" t="s">
        <v>61</v>
      </c>
      <c r="AP384" s="22" t="s">
        <v>61</v>
      </c>
      <c r="AQ384" s="16" t="s">
        <v>61</v>
      </c>
      <c r="AR384" s="13" t="s">
        <v>61</v>
      </c>
      <c r="AS384" s="22" t="s">
        <v>61</v>
      </c>
      <c r="AT384" s="22" t="s">
        <v>61</v>
      </c>
      <c r="AU384" s="22" t="s">
        <v>61</v>
      </c>
      <c r="AV384" s="22" t="s">
        <v>61</v>
      </c>
      <c r="AW384" s="22" t="s">
        <v>61</v>
      </c>
      <c r="AX384" s="22" t="s">
        <v>61</v>
      </c>
      <c r="AY384" s="22" t="s">
        <v>61</v>
      </c>
      <c r="AZ384" s="22" t="s">
        <v>61</v>
      </c>
      <c r="BA384" s="16" t="s">
        <v>61</v>
      </c>
      <c r="BB384" s="16" t="s">
        <v>61</v>
      </c>
      <c r="BC384" s="16" t="s">
        <v>61</v>
      </c>
      <c r="BD384" s="16" t="s">
        <v>61</v>
      </c>
      <c r="BE384" s="16" t="s">
        <v>61</v>
      </c>
    </row>
    <row r="385" spans="1:57" x14ac:dyDescent="0.25">
      <c r="A385" t="s">
        <v>61</v>
      </c>
      <c r="B385">
        <v>384</v>
      </c>
      <c r="C385" s="2" t="s">
        <v>61</v>
      </c>
      <c r="D385" s="2" t="s">
        <v>61</v>
      </c>
      <c r="E385" s="2" t="s">
        <v>61</v>
      </c>
      <c r="F385" s="2" t="s">
        <v>61</v>
      </c>
      <c r="G385" s="19" t="s">
        <v>61</v>
      </c>
      <c r="H385" s="19" t="s">
        <v>61</v>
      </c>
      <c r="I385" s="19" t="s">
        <v>61</v>
      </c>
      <c r="J385" s="19" t="s">
        <v>61</v>
      </c>
      <c r="K385" s="19" t="s">
        <v>61</v>
      </c>
      <c r="L385" s="2" t="s">
        <v>61</v>
      </c>
      <c r="M385" s="2" t="s">
        <v>61</v>
      </c>
      <c r="N385" s="2" t="s">
        <v>61</v>
      </c>
      <c r="O385" s="19" t="s">
        <v>61</v>
      </c>
      <c r="P385" s="19" t="s">
        <v>61</v>
      </c>
      <c r="Q385" s="19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2" t="s">
        <v>61</v>
      </c>
      <c r="AA385" s="22" t="s">
        <v>61</v>
      </c>
      <c r="AB385" s="22" t="s">
        <v>61</v>
      </c>
      <c r="AC385" s="22" t="s">
        <v>61</v>
      </c>
      <c r="AD385" s="22" t="s">
        <v>61</v>
      </c>
      <c r="AE385" s="22" t="s">
        <v>61</v>
      </c>
      <c r="AF385" s="22" t="s">
        <v>61</v>
      </c>
      <c r="AG385" s="16" t="s">
        <v>61</v>
      </c>
      <c r="AH385" s="16" t="s">
        <v>61</v>
      </c>
      <c r="AI385" s="16" t="s">
        <v>61</v>
      </c>
      <c r="AJ385" s="13" t="s">
        <v>61</v>
      </c>
      <c r="AK385" s="22" t="s">
        <v>61</v>
      </c>
      <c r="AL385" s="22" t="s">
        <v>61</v>
      </c>
      <c r="AM385" s="22" t="s">
        <v>61</v>
      </c>
      <c r="AN385" s="22" t="s">
        <v>61</v>
      </c>
      <c r="AO385" s="22" t="s">
        <v>61</v>
      </c>
      <c r="AP385" s="22" t="s">
        <v>61</v>
      </c>
      <c r="AQ385" s="16" t="s">
        <v>61</v>
      </c>
      <c r="AR385" s="13" t="s">
        <v>61</v>
      </c>
      <c r="AS385" s="22" t="s">
        <v>61</v>
      </c>
      <c r="AT385" s="22" t="s">
        <v>61</v>
      </c>
      <c r="AU385" s="22" t="s">
        <v>61</v>
      </c>
      <c r="AV385" s="22" t="s">
        <v>61</v>
      </c>
      <c r="AW385" s="22" t="s">
        <v>61</v>
      </c>
      <c r="AX385" s="22" t="s">
        <v>61</v>
      </c>
      <c r="AY385" s="22" t="s">
        <v>61</v>
      </c>
      <c r="AZ385" s="22" t="s">
        <v>61</v>
      </c>
      <c r="BA385" s="16" t="s">
        <v>61</v>
      </c>
      <c r="BB385" s="16" t="s">
        <v>61</v>
      </c>
      <c r="BC385" s="16" t="s">
        <v>61</v>
      </c>
      <c r="BD385" s="16" t="s">
        <v>61</v>
      </c>
      <c r="BE385" s="16" t="s">
        <v>61</v>
      </c>
    </row>
    <row r="386" spans="1:57" x14ac:dyDescent="0.25">
      <c r="A386" t="s">
        <v>61</v>
      </c>
      <c r="B386">
        <v>385</v>
      </c>
      <c r="C386" s="2" t="s">
        <v>61</v>
      </c>
      <c r="D386" s="2" t="s">
        <v>61</v>
      </c>
      <c r="E386" s="2" t="s">
        <v>61</v>
      </c>
      <c r="F386" s="2" t="s">
        <v>61</v>
      </c>
      <c r="G386" s="19" t="s">
        <v>61</v>
      </c>
      <c r="H386" s="19" t="s">
        <v>61</v>
      </c>
      <c r="I386" s="19" t="s">
        <v>61</v>
      </c>
      <c r="J386" s="19" t="s">
        <v>61</v>
      </c>
      <c r="K386" s="19" t="s">
        <v>61</v>
      </c>
      <c r="L386" s="2" t="s">
        <v>61</v>
      </c>
      <c r="M386" s="2" t="s">
        <v>61</v>
      </c>
      <c r="N386" s="2" t="s">
        <v>61</v>
      </c>
      <c r="O386" s="19" t="s">
        <v>61</v>
      </c>
      <c r="P386" s="19" t="s">
        <v>61</v>
      </c>
      <c r="Q386" s="19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2" t="s">
        <v>61</v>
      </c>
      <c r="AA386" s="22" t="s">
        <v>61</v>
      </c>
      <c r="AB386" s="22" t="s">
        <v>61</v>
      </c>
      <c r="AC386" s="22" t="s">
        <v>61</v>
      </c>
      <c r="AD386" s="22" t="s">
        <v>61</v>
      </c>
      <c r="AE386" s="22" t="s">
        <v>61</v>
      </c>
      <c r="AF386" s="22" t="s">
        <v>61</v>
      </c>
      <c r="AG386" s="16" t="s">
        <v>61</v>
      </c>
      <c r="AH386" s="16" t="s">
        <v>61</v>
      </c>
      <c r="AI386" s="16" t="s">
        <v>61</v>
      </c>
      <c r="AJ386" s="13" t="s">
        <v>61</v>
      </c>
      <c r="AK386" s="22" t="s">
        <v>61</v>
      </c>
      <c r="AL386" s="22" t="s">
        <v>61</v>
      </c>
      <c r="AM386" s="22" t="s">
        <v>61</v>
      </c>
      <c r="AN386" s="22" t="s">
        <v>61</v>
      </c>
      <c r="AO386" s="22" t="s">
        <v>61</v>
      </c>
      <c r="AP386" s="22" t="s">
        <v>61</v>
      </c>
      <c r="AQ386" s="16" t="s">
        <v>61</v>
      </c>
      <c r="AR386" s="13" t="s">
        <v>61</v>
      </c>
      <c r="AS386" s="22" t="s">
        <v>61</v>
      </c>
      <c r="AT386" s="22" t="s">
        <v>61</v>
      </c>
      <c r="AU386" s="22" t="s">
        <v>61</v>
      </c>
      <c r="AV386" s="22" t="s">
        <v>61</v>
      </c>
      <c r="AW386" s="22" t="s">
        <v>61</v>
      </c>
      <c r="AX386" s="22" t="s">
        <v>61</v>
      </c>
      <c r="AY386" s="22" t="s">
        <v>61</v>
      </c>
      <c r="AZ386" s="22" t="s">
        <v>61</v>
      </c>
      <c r="BA386" s="16" t="s">
        <v>61</v>
      </c>
      <c r="BB386" s="16" t="s">
        <v>61</v>
      </c>
      <c r="BC386" s="16" t="s">
        <v>61</v>
      </c>
      <c r="BD386" s="16" t="s">
        <v>61</v>
      </c>
      <c r="BE386" s="16" t="s">
        <v>61</v>
      </c>
    </row>
    <row r="387" spans="1:57" x14ac:dyDescent="0.25">
      <c r="A387" t="s">
        <v>61</v>
      </c>
      <c r="B387">
        <v>386</v>
      </c>
      <c r="C387" s="2" t="s">
        <v>61</v>
      </c>
      <c r="D387" s="2" t="s">
        <v>61</v>
      </c>
      <c r="E387" s="2" t="s">
        <v>61</v>
      </c>
      <c r="F387" s="2" t="s">
        <v>61</v>
      </c>
      <c r="G387" s="19" t="s">
        <v>61</v>
      </c>
      <c r="H387" s="19" t="s">
        <v>61</v>
      </c>
      <c r="I387" s="19" t="s">
        <v>61</v>
      </c>
      <c r="J387" s="19" t="s">
        <v>61</v>
      </c>
      <c r="K387" s="19" t="s">
        <v>61</v>
      </c>
      <c r="L387" s="2" t="s">
        <v>61</v>
      </c>
      <c r="M387" s="2" t="s">
        <v>61</v>
      </c>
      <c r="N387" s="2" t="s">
        <v>61</v>
      </c>
      <c r="O387" s="19" t="s">
        <v>61</v>
      </c>
      <c r="P387" s="19" t="s">
        <v>61</v>
      </c>
      <c r="Q387" s="19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2" t="s">
        <v>61</v>
      </c>
      <c r="AA387" s="22" t="s">
        <v>61</v>
      </c>
      <c r="AB387" s="22" t="s">
        <v>61</v>
      </c>
      <c r="AC387" s="22" t="s">
        <v>61</v>
      </c>
      <c r="AD387" s="22" t="s">
        <v>61</v>
      </c>
      <c r="AE387" s="22" t="s">
        <v>61</v>
      </c>
      <c r="AF387" s="22" t="s">
        <v>61</v>
      </c>
      <c r="AG387" s="16" t="s">
        <v>61</v>
      </c>
      <c r="AH387" s="16" t="s">
        <v>61</v>
      </c>
      <c r="AI387" s="16" t="s">
        <v>61</v>
      </c>
      <c r="AJ387" s="13" t="s">
        <v>61</v>
      </c>
      <c r="AK387" s="22" t="s">
        <v>61</v>
      </c>
      <c r="AL387" s="22" t="s">
        <v>61</v>
      </c>
      <c r="AM387" s="22" t="s">
        <v>61</v>
      </c>
      <c r="AN387" s="22" t="s">
        <v>61</v>
      </c>
      <c r="AO387" s="22" t="s">
        <v>61</v>
      </c>
      <c r="AP387" s="22" t="s">
        <v>61</v>
      </c>
      <c r="AQ387" s="16" t="s">
        <v>61</v>
      </c>
      <c r="AR387" s="13" t="s">
        <v>61</v>
      </c>
      <c r="AS387" s="22" t="s">
        <v>61</v>
      </c>
      <c r="AT387" s="22" t="s">
        <v>61</v>
      </c>
      <c r="AU387" s="22" t="s">
        <v>61</v>
      </c>
      <c r="AV387" s="22" t="s">
        <v>61</v>
      </c>
      <c r="AW387" s="22" t="s">
        <v>61</v>
      </c>
      <c r="AX387" s="22" t="s">
        <v>61</v>
      </c>
      <c r="AY387" s="22" t="s">
        <v>61</v>
      </c>
      <c r="AZ387" s="22" t="s">
        <v>61</v>
      </c>
      <c r="BA387" s="16" t="s">
        <v>61</v>
      </c>
      <c r="BB387" s="16" t="s">
        <v>61</v>
      </c>
      <c r="BC387" s="16" t="s">
        <v>61</v>
      </c>
      <c r="BD387" s="16" t="s">
        <v>61</v>
      </c>
      <c r="BE387" s="16" t="s">
        <v>61</v>
      </c>
    </row>
    <row r="388" spans="1:57" x14ac:dyDescent="0.25">
      <c r="A388" t="s">
        <v>61</v>
      </c>
      <c r="B388">
        <v>387</v>
      </c>
      <c r="C388" s="2" t="s">
        <v>61</v>
      </c>
      <c r="D388" s="2" t="s">
        <v>61</v>
      </c>
      <c r="E388" s="2" t="s">
        <v>61</v>
      </c>
      <c r="F388" s="2" t="s">
        <v>61</v>
      </c>
      <c r="G388" s="19" t="s">
        <v>61</v>
      </c>
      <c r="H388" s="19" t="s">
        <v>61</v>
      </c>
      <c r="I388" s="19" t="s">
        <v>61</v>
      </c>
      <c r="J388" s="19" t="s">
        <v>61</v>
      </c>
      <c r="K388" s="19" t="s">
        <v>61</v>
      </c>
      <c r="L388" s="2" t="s">
        <v>61</v>
      </c>
      <c r="M388" s="2" t="s">
        <v>61</v>
      </c>
      <c r="N388" s="2" t="s">
        <v>61</v>
      </c>
      <c r="O388" s="19" t="s">
        <v>61</v>
      </c>
      <c r="P388" s="19" t="s">
        <v>61</v>
      </c>
      <c r="Q388" s="19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2" t="s">
        <v>61</v>
      </c>
      <c r="AA388" s="22" t="s">
        <v>61</v>
      </c>
      <c r="AB388" s="22" t="s">
        <v>61</v>
      </c>
      <c r="AC388" s="22" t="s">
        <v>61</v>
      </c>
      <c r="AD388" s="22" t="s">
        <v>61</v>
      </c>
      <c r="AE388" s="22" t="s">
        <v>61</v>
      </c>
      <c r="AF388" s="22" t="s">
        <v>61</v>
      </c>
      <c r="AG388" s="16" t="s">
        <v>61</v>
      </c>
      <c r="AH388" s="16" t="s">
        <v>61</v>
      </c>
      <c r="AI388" s="16" t="s">
        <v>61</v>
      </c>
      <c r="AJ388" s="13" t="s">
        <v>61</v>
      </c>
      <c r="AK388" s="22" t="s">
        <v>61</v>
      </c>
      <c r="AL388" s="22" t="s">
        <v>61</v>
      </c>
      <c r="AM388" s="22" t="s">
        <v>61</v>
      </c>
      <c r="AN388" s="22" t="s">
        <v>61</v>
      </c>
      <c r="AO388" s="22" t="s">
        <v>61</v>
      </c>
      <c r="AP388" s="22" t="s">
        <v>61</v>
      </c>
      <c r="AQ388" s="16" t="s">
        <v>61</v>
      </c>
      <c r="AR388" s="13" t="s">
        <v>61</v>
      </c>
      <c r="AS388" s="22" t="s">
        <v>61</v>
      </c>
      <c r="AT388" s="22" t="s">
        <v>61</v>
      </c>
      <c r="AU388" s="22" t="s">
        <v>61</v>
      </c>
      <c r="AV388" s="22" t="s">
        <v>61</v>
      </c>
      <c r="AW388" s="22" t="s">
        <v>61</v>
      </c>
      <c r="AX388" s="22" t="s">
        <v>61</v>
      </c>
      <c r="AY388" s="22" t="s">
        <v>61</v>
      </c>
      <c r="AZ388" s="22" t="s">
        <v>61</v>
      </c>
      <c r="BA388" s="16" t="s">
        <v>61</v>
      </c>
      <c r="BB388" s="16" t="s">
        <v>61</v>
      </c>
      <c r="BC388" s="16" t="s">
        <v>61</v>
      </c>
      <c r="BD388" s="16" t="s">
        <v>61</v>
      </c>
      <c r="BE388" s="16" t="s">
        <v>61</v>
      </c>
    </row>
    <row r="389" spans="1:57" x14ac:dyDescent="0.25">
      <c r="A389" t="s">
        <v>61</v>
      </c>
      <c r="B389">
        <v>388</v>
      </c>
      <c r="C389" s="2" t="s">
        <v>61</v>
      </c>
      <c r="D389" s="2" t="s">
        <v>61</v>
      </c>
      <c r="E389" s="2" t="s">
        <v>61</v>
      </c>
      <c r="F389" s="2" t="s">
        <v>61</v>
      </c>
      <c r="G389" s="19" t="s">
        <v>61</v>
      </c>
      <c r="H389" s="19" t="s">
        <v>61</v>
      </c>
      <c r="I389" s="19" t="s">
        <v>61</v>
      </c>
      <c r="J389" s="19" t="s">
        <v>61</v>
      </c>
      <c r="K389" s="19" t="s">
        <v>61</v>
      </c>
      <c r="L389" s="2" t="s">
        <v>61</v>
      </c>
      <c r="M389" s="2" t="s">
        <v>61</v>
      </c>
      <c r="N389" s="2" t="s">
        <v>61</v>
      </c>
      <c r="O389" s="19" t="s">
        <v>61</v>
      </c>
      <c r="P389" s="19" t="s">
        <v>61</v>
      </c>
      <c r="Q389" s="19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2" t="s">
        <v>61</v>
      </c>
      <c r="AA389" s="22" t="s">
        <v>61</v>
      </c>
      <c r="AB389" s="22" t="s">
        <v>61</v>
      </c>
      <c r="AC389" s="22" t="s">
        <v>61</v>
      </c>
      <c r="AD389" s="22" t="s">
        <v>61</v>
      </c>
      <c r="AE389" s="22" t="s">
        <v>61</v>
      </c>
      <c r="AF389" s="22" t="s">
        <v>61</v>
      </c>
      <c r="AG389" s="16" t="s">
        <v>61</v>
      </c>
      <c r="AH389" s="16" t="s">
        <v>61</v>
      </c>
      <c r="AI389" s="16" t="s">
        <v>61</v>
      </c>
      <c r="AJ389" s="13" t="s">
        <v>61</v>
      </c>
      <c r="AK389" s="22" t="s">
        <v>61</v>
      </c>
      <c r="AL389" s="22" t="s">
        <v>61</v>
      </c>
      <c r="AM389" s="22" t="s">
        <v>61</v>
      </c>
      <c r="AN389" s="22" t="s">
        <v>61</v>
      </c>
      <c r="AO389" s="22" t="s">
        <v>61</v>
      </c>
      <c r="AP389" s="22" t="s">
        <v>61</v>
      </c>
      <c r="AQ389" s="16" t="s">
        <v>61</v>
      </c>
      <c r="AR389" s="13" t="s">
        <v>61</v>
      </c>
      <c r="AS389" s="22" t="s">
        <v>61</v>
      </c>
      <c r="AT389" s="22" t="s">
        <v>61</v>
      </c>
      <c r="AU389" s="22" t="s">
        <v>61</v>
      </c>
      <c r="AV389" s="22" t="s">
        <v>61</v>
      </c>
      <c r="AW389" s="22" t="s">
        <v>61</v>
      </c>
      <c r="AX389" s="22" t="s">
        <v>61</v>
      </c>
      <c r="AY389" s="22" t="s">
        <v>61</v>
      </c>
      <c r="AZ389" s="22" t="s">
        <v>61</v>
      </c>
      <c r="BA389" s="16" t="s">
        <v>61</v>
      </c>
      <c r="BB389" s="16" t="s">
        <v>61</v>
      </c>
      <c r="BC389" s="16" t="s">
        <v>61</v>
      </c>
      <c r="BD389" s="16" t="s">
        <v>61</v>
      </c>
      <c r="BE389" s="16" t="s">
        <v>61</v>
      </c>
    </row>
    <row r="390" spans="1:57" x14ac:dyDescent="0.25">
      <c r="A390" t="s">
        <v>61</v>
      </c>
      <c r="B390">
        <v>389</v>
      </c>
      <c r="C390" s="2" t="s">
        <v>61</v>
      </c>
      <c r="D390" s="2" t="s">
        <v>61</v>
      </c>
      <c r="E390" s="2" t="s">
        <v>61</v>
      </c>
      <c r="F390" s="2" t="s">
        <v>61</v>
      </c>
      <c r="G390" s="19" t="s">
        <v>61</v>
      </c>
      <c r="H390" s="19" t="s">
        <v>61</v>
      </c>
      <c r="I390" s="19" t="s">
        <v>61</v>
      </c>
      <c r="J390" s="19" t="s">
        <v>61</v>
      </c>
      <c r="K390" s="19" t="s">
        <v>61</v>
      </c>
      <c r="L390" s="2" t="s">
        <v>61</v>
      </c>
      <c r="M390" s="2" t="s">
        <v>61</v>
      </c>
      <c r="N390" s="2" t="s">
        <v>61</v>
      </c>
      <c r="O390" s="19" t="s">
        <v>61</v>
      </c>
      <c r="P390" s="19" t="s">
        <v>61</v>
      </c>
      <c r="Q390" s="19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2" t="s">
        <v>61</v>
      </c>
      <c r="AA390" s="22" t="s">
        <v>61</v>
      </c>
      <c r="AB390" s="22" t="s">
        <v>61</v>
      </c>
      <c r="AC390" s="22" t="s">
        <v>61</v>
      </c>
      <c r="AD390" s="22" t="s">
        <v>61</v>
      </c>
      <c r="AE390" s="22" t="s">
        <v>61</v>
      </c>
      <c r="AF390" s="22" t="s">
        <v>61</v>
      </c>
      <c r="AG390" s="16" t="s">
        <v>61</v>
      </c>
      <c r="AH390" s="16" t="s">
        <v>61</v>
      </c>
      <c r="AI390" s="16" t="s">
        <v>61</v>
      </c>
      <c r="AJ390" s="13" t="s">
        <v>61</v>
      </c>
      <c r="AK390" s="22" t="s">
        <v>61</v>
      </c>
      <c r="AL390" s="22" t="s">
        <v>61</v>
      </c>
      <c r="AM390" s="22" t="s">
        <v>61</v>
      </c>
      <c r="AN390" s="22" t="s">
        <v>61</v>
      </c>
      <c r="AO390" s="22" t="s">
        <v>61</v>
      </c>
      <c r="AP390" s="22" t="s">
        <v>61</v>
      </c>
      <c r="AQ390" s="16" t="s">
        <v>61</v>
      </c>
      <c r="AR390" s="13" t="s">
        <v>61</v>
      </c>
      <c r="AS390" s="22" t="s">
        <v>61</v>
      </c>
      <c r="AT390" s="22" t="s">
        <v>61</v>
      </c>
      <c r="AU390" s="22" t="s">
        <v>61</v>
      </c>
      <c r="AV390" s="22" t="s">
        <v>61</v>
      </c>
      <c r="AW390" s="22" t="s">
        <v>61</v>
      </c>
      <c r="AX390" s="22" t="s">
        <v>61</v>
      </c>
      <c r="AY390" s="22" t="s">
        <v>61</v>
      </c>
      <c r="AZ390" s="22" t="s">
        <v>61</v>
      </c>
      <c r="BA390" s="16" t="s">
        <v>61</v>
      </c>
      <c r="BB390" s="16" t="s">
        <v>61</v>
      </c>
      <c r="BC390" s="16" t="s">
        <v>61</v>
      </c>
      <c r="BD390" s="16" t="s">
        <v>61</v>
      </c>
      <c r="BE390" s="16" t="s">
        <v>61</v>
      </c>
    </row>
    <row r="391" spans="1:57" x14ac:dyDescent="0.25">
      <c r="A391" t="s">
        <v>61</v>
      </c>
      <c r="B391">
        <v>390</v>
      </c>
      <c r="C391" s="2" t="s">
        <v>61</v>
      </c>
      <c r="D391" s="2" t="s">
        <v>61</v>
      </c>
      <c r="E391" s="2" t="s">
        <v>61</v>
      </c>
      <c r="F391" s="2" t="s">
        <v>61</v>
      </c>
      <c r="G391" s="19" t="s">
        <v>61</v>
      </c>
      <c r="H391" s="19" t="s">
        <v>61</v>
      </c>
      <c r="I391" s="19" t="s">
        <v>61</v>
      </c>
      <c r="J391" s="19" t="s">
        <v>61</v>
      </c>
      <c r="K391" s="19" t="s">
        <v>61</v>
      </c>
      <c r="L391" s="2" t="s">
        <v>61</v>
      </c>
      <c r="M391" s="2" t="s">
        <v>61</v>
      </c>
      <c r="N391" s="2" t="s">
        <v>61</v>
      </c>
      <c r="O391" s="19" t="s">
        <v>61</v>
      </c>
      <c r="P391" s="19" t="s">
        <v>61</v>
      </c>
      <c r="Q391" s="19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2" t="s">
        <v>61</v>
      </c>
      <c r="AA391" s="22" t="s">
        <v>61</v>
      </c>
      <c r="AB391" s="22" t="s">
        <v>61</v>
      </c>
      <c r="AC391" s="22" t="s">
        <v>61</v>
      </c>
      <c r="AD391" s="22" t="s">
        <v>61</v>
      </c>
      <c r="AE391" s="22" t="s">
        <v>61</v>
      </c>
      <c r="AF391" s="22" t="s">
        <v>61</v>
      </c>
      <c r="AG391" s="16" t="s">
        <v>61</v>
      </c>
      <c r="AH391" s="16" t="s">
        <v>61</v>
      </c>
      <c r="AI391" s="16" t="s">
        <v>61</v>
      </c>
      <c r="AJ391" s="13" t="s">
        <v>61</v>
      </c>
      <c r="AK391" s="22" t="s">
        <v>61</v>
      </c>
      <c r="AL391" s="22" t="s">
        <v>61</v>
      </c>
      <c r="AM391" s="22" t="s">
        <v>61</v>
      </c>
      <c r="AN391" s="22" t="s">
        <v>61</v>
      </c>
      <c r="AO391" s="22" t="s">
        <v>61</v>
      </c>
      <c r="AP391" s="22" t="s">
        <v>61</v>
      </c>
      <c r="AQ391" s="16" t="s">
        <v>61</v>
      </c>
      <c r="AR391" s="13" t="s">
        <v>61</v>
      </c>
      <c r="AS391" s="22" t="s">
        <v>61</v>
      </c>
      <c r="AT391" s="22" t="s">
        <v>61</v>
      </c>
      <c r="AU391" s="22" t="s">
        <v>61</v>
      </c>
      <c r="AV391" s="22" t="s">
        <v>61</v>
      </c>
      <c r="AW391" s="22" t="s">
        <v>61</v>
      </c>
      <c r="AX391" s="22" t="s">
        <v>61</v>
      </c>
      <c r="AY391" s="22" t="s">
        <v>61</v>
      </c>
      <c r="AZ391" s="22" t="s">
        <v>61</v>
      </c>
      <c r="BA391" s="16" t="s">
        <v>61</v>
      </c>
      <c r="BB391" s="16" t="s">
        <v>61</v>
      </c>
      <c r="BC391" s="16" t="s">
        <v>61</v>
      </c>
      <c r="BD391" s="16" t="s">
        <v>61</v>
      </c>
      <c r="BE391" s="16" t="s">
        <v>61</v>
      </c>
    </row>
    <row r="392" spans="1:57" x14ac:dyDescent="0.25">
      <c r="A392" t="s">
        <v>61</v>
      </c>
      <c r="B392">
        <v>391</v>
      </c>
      <c r="C392" s="2" t="s">
        <v>61</v>
      </c>
      <c r="D392" s="2" t="s">
        <v>61</v>
      </c>
      <c r="E392" s="2" t="s">
        <v>61</v>
      </c>
      <c r="F392" s="2" t="s">
        <v>61</v>
      </c>
      <c r="G392" s="19" t="s">
        <v>61</v>
      </c>
      <c r="H392" s="19" t="s">
        <v>61</v>
      </c>
      <c r="I392" s="19" t="s">
        <v>61</v>
      </c>
      <c r="J392" s="19" t="s">
        <v>61</v>
      </c>
      <c r="K392" s="19" t="s">
        <v>61</v>
      </c>
      <c r="L392" s="2" t="s">
        <v>61</v>
      </c>
      <c r="M392" s="2" t="s">
        <v>61</v>
      </c>
      <c r="N392" s="2" t="s">
        <v>61</v>
      </c>
      <c r="O392" s="19" t="s">
        <v>61</v>
      </c>
      <c r="P392" s="19" t="s">
        <v>61</v>
      </c>
      <c r="Q392" s="19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2" t="s">
        <v>61</v>
      </c>
      <c r="AA392" s="22" t="s">
        <v>61</v>
      </c>
      <c r="AB392" s="22" t="s">
        <v>61</v>
      </c>
      <c r="AC392" s="22" t="s">
        <v>61</v>
      </c>
      <c r="AD392" s="22" t="s">
        <v>61</v>
      </c>
      <c r="AE392" s="22" t="s">
        <v>61</v>
      </c>
      <c r="AF392" s="22" t="s">
        <v>61</v>
      </c>
      <c r="AG392" s="16" t="s">
        <v>61</v>
      </c>
      <c r="AH392" s="16" t="s">
        <v>61</v>
      </c>
      <c r="AI392" s="16" t="s">
        <v>61</v>
      </c>
      <c r="AJ392" s="13" t="s">
        <v>61</v>
      </c>
      <c r="AK392" s="22" t="s">
        <v>61</v>
      </c>
      <c r="AL392" s="22" t="s">
        <v>61</v>
      </c>
      <c r="AM392" s="22" t="s">
        <v>61</v>
      </c>
      <c r="AN392" s="22" t="s">
        <v>61</v>
      </c>
      <c r="AO392" s="22" t="s">
        <v>61</v>
      </c>
      <c r="AP392" s="22" t="s">
        <v>61</v>
      </c>
      <c r="AQ392" s="16" t="s">
        <v>61</v>
      </c>
      <c r="AR392" s="13" t="s">
        <v>61</v>
      </c>
      <c r="AS392" s="22" t="s">
        <v>61</v>
      </c>
      <c r="AT392" s="22" t="s">
        <v>61</v>
      </c>
      <c r="AU392" s="22" t="s">
        <v>61</v>
      </c>
      <c r="AV392" s="22" t="s">
        <v>61</v>
      </c>
      <c r="AW392" s="22" t="s">
        <v>61</v>
      </c>
      <c r="AX392" s="22" t="s">
        <v>61</v>
      </c>
      <c r="AY392" s="22" t="s">
        <v>61</v>
      </c>
      <c r="AZ392" s="22" t="s">
        <v>61</v>
      </c>
      <c r="BA392" s="16" t="s">
        <v>61</v>
      </c>
      <c r="BB392" s="16" t="s">
        <v>61</v>
      </c>
      <c r="BC392" s="16" t="s">
        <v>61</v>
      </c>
      <c r="BD392" s="16" t="s">
        <v>61</v>
      </c>
      <c r="BE392" s="16" t="s">
        <v>61</v>
      </c>
    </row>
    <row r="393" spans="1:57" x14ac:dyDescent="0.25">
      <c r="A393" t="s">
        <v>61</v>
      </c>
      <c r="B393">
        <v>392</v>
      </c>
      <c r="C393" s="2" t="s">
        <v>61</v>
      </c>
      <c r="D393" s="2" t="s">
        <v>61</v>
      </c>
      <c r="E393" s="2" t="s">
        <v>61</v>
      </c>
      <c r="F393" s="2" t="s">
        <v>61</v>
      </c>
      <c r="G393" s="19" t="s">
        <v>61</v>
      </c>
      <c r="H393" s="19" t="s">
        <v>61</v>
      </c>
      <c r="I393" s="19" t="s">
        <v>61</v>
      </c>
      <c r="J393" s="19" t="s">
        <v>61</v>
      </c>
      <c r="K393" s="19" t="s">
        <v>61</v>
      </c>
      <c r="L393" s="2" t="s">
        <v>61</v>
      </c>
      <c r="M393" s="2" t="s">
        <v>61</v>
      </c>
      <c r="N393" s="2" t="s">
        <v>61</v>
      </c>
      <c r="O393" s="19" t="s">
        <v>61</v>
      </c>
      <c r="P393" s="19" t="s">
        <v>61</v>
      </c>
      <c r="Q393" s="19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2" t="s">
        <v>61</v>
      </c>
      <c r="AA393" s="22" t="s">
        <v>61</v>
      </c>
      <c r="AB393" s="22" t="s">
        <v>61</v>
      </c>
      <c r="AC393" s="22" t="s">
        <v>61</v>
      </c>
      <c r="AD393" s="22" t="s">
        <v>61</v>
      </c>
      <c r="AE393" s="22" t="s">
        <v>61</v>
      </c>
      <c r="AF393" s="22" t="s">
        <v>61</v>
      </c>
      <c r="AG393" s="16" t="s">
        <v>61</v>
      </c>
      <c r="AH393" s="16" t="s">
        <v>61</v>
      </c>
      <c r="AI393" s="16" t="s">
        <v>61</v>
      </c>
      <c r="AJ393" s="13" t="s">
        <v>61</v>
      </c>
      <c r="AK393" s="22" t="s">
        <v>61</v>
      </c>
      <c r="AL393" s="22" t="s">
        <v>61</v>
      </c>
      <c r="AM393" s="22" t="s">
        <v>61</v>
      </c>
      <c r="AN393" s="22" t="s">
        <v>61</v>
      </c>
      <c r="AO393" s="22" t="s">
        <v>61</v>
      </c>
      <c r="AP393" s="22" t="s">
        <v>61</v>
      </c>
      <c r="AQ393" s="16" t="s">
        <v>61</v>
      </c>
      <c r="AR393" s="13" t="s">
        <v>61</v>
      </c>
      <c r="AS393" s="22" t="s">
        <v>61</v>
      </c>
      <c r="AT393" s="22" t="s">
        <v>61</v>
      </c>
      <c r="AU393" s="22" t="s">
        <v>61</v>
      </c>
      <c r="AV393" s="22" t="s">
        <v>61</v>
      </c>
      <c r="AW393" s="22" t="s">
        <v>61</v>
      </c>
      <c r="AX393" s="22" t="s">
        <v>61</v>
      </c>
      <c r="AY393" s="22" t="s">
        <v>61</v>
      </c>
      <c r="AZ393" s="22" t="s">
        <v>61</v>
      </c>
      <c r="BA393" s="16" t="s">
        <v>61</v>
      </c>
      <c r="BB393" s="16" t="s">
        <v>61</v>
      </c>
      <c r="BC393" s="16" t="s">
        <v>61</v>
      </c>
      <c r="BD393" s="16" t="s">
        <v>61</v>
      </c>
      <c r="BE393" s="16" t="s">
        <v>61</v>
      </c>
    </row>
    <row r="394" spans="1:57" x14ac:dyDescent="0.25">
      <c r="A394" t="s">
        <v>61</v>
      </c>
      <c r="B394">
        <v>393</v>
      </c>
      <c r="C394" s="2" t="s">
        <v>61</v>
      </c>
      <c r="D394" s="2" t="s">
        <v>61</v>
      </c>
      <c r="E394" s="2" t="s">
        <v>61</v>
      </c>
      <c r="F394" s="2" t="s">
        <v>61</v>
      </c>
      <c r="G394" s="19" t="s">
        <v>61</v>
      </c>
      <c r="H394" s="19" t="s">
        <v>61</v>
      </c>
      <c r="I394" s="19" t="s">
        <v>61</v>
      </c>
      <c r="J394" s="19" t="s">
        <v>61</v>
      </c>
      <c r="K394" s="19" t="s">
        <v>61</v>
      </c>
      <c r="L394" s="2" t="s">
        <v>61</v>
      </c>
      <c r="M394" s="2" t="s">
        <v>61</v>
      </c>
      <c r="N394" s="2" t="s">
        <v>61</v>
      </c>
      <c r="O394" s="19" t="s">
        <v>61</v>
      </c>
      <c r="P394" s="19" t="s">
        <v>61</v>
      </c>
      <c r="Q394" s="19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2" t="s">
        <v>61</v>
      </c>
      <c r="AA394" s="22" t="s">
        <v>61</v>
      </c>
      <c r="AB394" s="22" t="s">
        <v>61</v>
      </c>
      <c r="AC394" s="22" t="s">
        <v>61</v>
      </c>
      <c r="AD394" s="22" t="s">
        <v>61</v>
      </c>
      <c r="AE394" s="22" t="s">
        <v>61</v>
      </c>
      <c r="AF394" s="22" t="s">
        <v>61</v>
      </c>
      <c r="AG394" s="16" t="s">
        <v>61</v>
      </c>
      <c r="AH394" s="16" t="s">
        <v>61</v>
      </c>
      <c r="AI394" s="16" t="s">
        <v>61</v>
      </c>
      <c r="AJ394" s="13" t="s">
        <v>61</v>
      </c>
      <c r="AK394" s="22" t="s">
        <v>61</v>
      </c>
      <c r="AL394" s="22" t="s">
        <v>61</v>
      </c>
      <c r="AM394" s="22" t="s">
        <v>61</v>
      </c>
      <c r="AN394" s="22" t="s">
        <v>61</v>
      </c>
      <c r="AO394" s="22" t="s">
        <v>61</v>
      </c>
      <c r="AP394" s="22" t="s">
        <v>61</v>
      </c>
      <c r="AQ394" s="16" t="s">
        <v>61</v>
      </c>
      <c r="AR394" s="13" t="s">
        <v>61</v>
      </c>
      <c r="AS394" s="22" t="s">
        <v>61</v>
      </c>
      <c r="AT394" s="22" t="s">
        <v>61</v>
      </c>
      <c r="AU394" s="22" t="s">
        <v>61</v>
      </c>
      <c r="AV394" s="22" t="s">
        <v>61</v>
      </c>
      <c r="AW394" s="22" t="s">
        <v>61</v>
      </c>
      <c r="AX394" s="22" t="s">
        <v>61</v>
      </c>
      <c r="AY394" s="22" t="s">
        <v>61</v>
      </c>
      <c r="AZ394" s="22" t="s">
        <v>61</v>
      </c>
      <c r="BA394" s="16" t="s">
        <v>61</v>
      </c>
      <c r="BB394" s="16" t="s">
        <v>61</v>
      </c>
      <c r="BC394" s="16" t="s">
        <v>61</v>
      </c>
      <c r="BD394" s="16" t="s">
        <v>61</v>
      </c>
      <c r="BE394" s="16" t="s">
        <v>61</v>
      </c>
    </row>
    <row r="395" spans="1:57" x14ac:dyDescent="0.25">
      <c r="A395" t="s">
        <v>61</v>
      </c>
      <c r="B395">
        <v>394</v>
      </c>
      <c r="C395" s="2" t="s">
        <v>61</v>
      </c>
      <c r="D395" s="2" t="s">
        <v>61</v>
      </c>
      <c r="E395" s="2" t="s">
        <v>61</v>
      </c>
      <c r="F395" s="2" t="s">
        <v>61</v>
      </c>
      <c r="G395" s="19" t="s">
        <v>61</v>
      </c>
      <c r="H395" s="19" t="s">
        <v>61</v>
      </c>
      <c r="I395" s="19" t="s">
        <v>61</v>
      </c>
      <c r="J395" s="19" t="s">
        <v>61</v>
      </c>
      <c r="K395" s="19" t="s">
        <v>61</v>
      </c>
      <c r="L395" s="2" t="s">
        <v>61</v>
      </c>
      <c r="M395" s="2" t="s">
        <v>61</v>
      </c>
      <c r="N395" s="2" t="s">
        <v>61</v>
      </c>
      <c r="O395" s="19" t="s">
        <v>61</v>
      </c>
      <c r="P395" s="19" t="s">
        <v>61</v>
      </c>
      <c r="Q395" s="19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2" t="s">
        <v>61</v>
      </c>
      <c r="AA395" s="22" t="s">
        <v>61</v>
      </c>
      <c r="AB395" s="22" t="s">
        <v>61</v>
      </c>
      <c r="AC395" s="22" t="s">
        <v>61</v>
      </c>
      <c r="AD395" s="22" t="s">
        <v>61</v>
      </c>
      <c r="AE395" s="22" t="s">
        <v>61</v>
      </c>
      <c r="AF395" s="22" t="s">
        <v>61</v>
      </c>
      <c r="AG395" s="16" t="s">
        <v>61</v>
      </c>
      <c r="AH395" s="16" t="s">
        <v>61</v>
      </c>
      <c r="AI395" s="16" t="s">
        <v>61</v>
      </c>
      <c r="AJ395" s="13" t="s">
        <v>61</v>
      </c>
      <c r="AK395" s="22" t="s">
        <v>61</v>
      </c>
      <c r="AL395" s="22" t="s">
        <v>61</v>
      </c>
      <c r="AM395" s="22" t="s">
        <v>61</v>
      </c>
      <c r="AN395" s="22" t="s">
        <v>61</v>
      </c>
      <c r="AO395" s="22" t="s">
        <v>61</v>
      </c>
      <c r="AP395" s="22" t="s">
        <v>61</v>
      </c>
      <c r="AQ395" s="16" t="s">
        <v>61</v>
      </c>
      <c r="AR395" s="13" t="s">
        <v>61</v>
      </c>
      <c r="AS395" s="22" t="s">
        <v>61</v>
      </c>
      <c r="AT395" s="22" t="s">
        <v>61</v>
      </c>
      <c r="AU395" s="22" t="s">
        <v>61</v>
      </c>
      <c r="AV395" s="22" t="s">
        <v>61</v>
      </c>
      <c r="AW395" s="22" t="s">
        <v>61</v>
      </c>
      <c r="AX395" s="22" t="s">
        <v>61</v>
      </c>
      <c r="AY395" s="22" t="s">
        <v>61</v>
      </c>
      <c r="AZ395" s="22" t="s">
        <v>61</v>
      </c>
      <c r="BA395" s="16" t="s">
        <v>61</v>
      </c>
      <c r="BB395" s="16" t="s">
        <v>61</v>
      </c>
      <c r="BC395" s="16" t="s">
        <v>61</v>
      </c>
      <c r="BD395" s="16" t="s">
        <v>61</v>
      </c>
      <c r="BE395" s="16" t="s">
        <v>61</v>
      </c>
    </row>
    <row r="396" spans="1:57" x14ac:dyDescent="0.25">
      <c r="A396" t="s">
        <v>61</v>
      </c>
      <c r="B396">
        <v>395</v>
      </c>
      <c r="C396" s="2" t="s">
        <v>61</v>
      </c>
      <c r="D396" s="2" t="s">
        <v>61</v>
      </c>
      <c r="E396" s="2" t="s">
        <v>61</v>
      </c>
      <c r="F396" s="2" t="s">
        <v>61</v>
      </c>
      <c r="G396" s="19" t="s">
        <v>61</v>
      </c>
      <c r="H396" s="19" t="s">
        <v>61</v>
      </c>
      <c r="I396" s="19" t="s">
        <v>61</v>
      </c>
      <c r="J396" s="19" t="s">
        <v>61</v>
      </c>
      <c r="K396" s="19" t="s">
        <v>61</v>
      </c>
      <c r="L396" s="2" t="s">
        <v>61</v>
      </c>
      <c r="M396" s="2" t="s">
        <v>61</v>
      </c>
      <c r="N396" s="2" t="s">
        <v>61</v>
      </c>
      <c r="O396" s="19" t="s">
        <v>61</v>
      </c>
      <c r="P396" s="19" t="s">
        <v>61</v>
      </c>
      <c r="Q396" s="19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2" t="s">
        <v>61</v>
      </c>
      <c r="AA396" s="22" t="s">
        <v>61</v>
      </c>
      <c r="AB396" s="22" t="s">
        <v>61</v>
      </c>
      <c r="AC396" s="22" t="s">
        <v>61</v>
      </c>
      <c r="AD396" s="22" t="s">
        <v>61</v>
      </c>
      <c r="AE396" s="22" t="s">
        <v>61</v>
      </c>
      <c r="AF396" s="22" t="s">
        <v>61</v>
      </c>
      <c r="AG396" s="16" t="s">
        <v>61</v>
      </c>
      <c r="AH396" s="16" t="s">
        <v>61</v>
      </c>
      <c r="AI396" s="16" t="s">
        <v>61</v>
      </c>
      <c r="AJ396" s="13" t="s">
        <v>61</v>
      </c>
      <c r="AK396" s="22" t="s">
        <v>61</v>
      </c>
      <c r="AL396" s="22" t="s">
        <v>61</v>
      </c>
      <c r="AM396" s="22" t="s">
        <v>61</v>
      </c>
      <c r="AN396" s="22" t="s">
        <v>61</v>
      </c>
      <c r="AO396" s="22" t="s">
        <v>61</v>
      </c>
      <c r="AP396" s="22" t="s">
        <v>61</v>
      </c>
      <c r="AQ396" s="16" t="s">
        <v>61</v>
      </c>
      <c r="AR396" s="13" t="s">
        <v>61</v>
      </c>
      <c r="AS396" s="22" t="s">
        <v>61</v>
      </c>
      <c r="AT396" s="22" t="s">
        <v>61</v>
      </c>
      <c r="AU396" s="22" t="s">
        <v>61</v>
      </c>
      <c r="AV396" s="22" t="s">
        <v>61</v>
      </c>
      <c r="AW396" s="22" t="s">
        <v>61</v>
      </c>
      <c r="AX396" s="22" t="s">
        <v>61</v>
      </c>
      <c r="AY396" s="22" t="s">
        <v>61</v>
      </c>
      <c r="AZ396" s="22" t="s">
        <v>61</v>
      </c>
      <c r="BA396" s="16" t="s">
        <v>61</v>
      </c>
      <c r="BB396" s="16" t="s">
        <v>61</v>
      </c>
      <c r="BC396" s="16" t="s">
        <v>61</v>
      </c>
      <c r="BD396" s="16" t="s">
        <v>61</v>
      </c>
      <c r="BE396" s="16" t="s">
        <v>61</v>
      </c>
    </row>
    <row r="397" spans="1:57" x14ac:dyDescent="0.25">
      <c r="A397" t="s">
        <v>61</v>
      </c>
      <c r="B397">
        <v>396</v>
      </c>
      <c r="C397" s="2" t="s">
        <v>61</v>
      </c>
      <c r="D397" s="2" t="s">
        <v>61</v>
      </c>
      <c r="E397" s="2" t="s">
        <v>61</v>
      </c>
      <c r="F397" s="2" t="s">
        <v>61</v>
      </c>
      <c r="G397" s="19" t="s">
        <v>61</v>
      </c>
      <c r="H397" s="19" t="s">
        <v>61</v>
      </c>
      <c r="I397" s="19" t="s">
        <v>61</v>
      </c>
      <c r="J397" s="19" t="s">
        <v>61</v>
      </c>
      <c r="K397" s="19" t="s">
        <v>61</v>
      </c>
      <c r="L397" s="2" t="s">
        <v>61</v>
      </c>
      <c r="M397" s="2" t="s">
        <v>61</v>
      </c>
      <c r="N397" s="2" t="s">
        <v>61</v>
      </c>
      <c r="O397" s="19" t="s">
        <v>61</v>
      </c>
      <c r="P397" s="19" t="s">
        <v>61</v>
      </c>
      <c r="Q397" s="19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2" t="s">
        <v>61</v>
      </c>
      <c r="AA397" s="22" t="s">
        <v>61</v>
      </c>
      <c r="AB397" s="22" t="s">
        <v>61</v>
      </c>
      <c r="AC397" s="22" t="s">
        <v>61</v>
      </c>
      <c r="AD397" s="22" t="s">
        <v>61</v>
      </c>
      <c r="AE397" s="22" t="s">
        <v>61</v>
      </c>
      <c r="AF397" s="22" t="s">
        <v>61</v>
      </c>
      <c r="AG397" s="16" t="s">
        <v>61</v>
      </c>
      <c r="AH397" s="16" t="s">
        <v>61</v>
      </c>
      <c r="AI397" s="16" t="s">
        <v>61</v>
      </c>
      <c r="AJ397" s="13" t="s">
        <v>61</v>
      </c>
      <c r="AK397" s="22" t="s">
        <v>61</v>
      </c>
      <c r="AL397" s="22" t="s">
        <v>61</v>
      </c>
      <c r="AM397" s="22" t="s">
        <v>61</v>
      </c>
      <c r="AN397" s="22" t="s">
        <v>61</v>
      </c>
      <c r="AO397" s="22" t="s">
        <v>61</v>
      </c>
      <c r="AP397" s="22" t="s">
        <v>61</v>
      </c>
      <c r="AQ397" s="16" t="s">
        <v>61</v>
      </c>
      <c r="AR397" s="13" t="s">
        <v>61</v>
      </c>
      <c r="AS397" s="22" t="s">
        <v>61</v>
      </c>
      <c r="AT397" s="22" t="s">
        <v>61</v>
      </c>
      <c r="AU397" s="22" t="s">
        <v>61</v>
      </c>
      <c r="AV397" s="22" t="s">
        <v>61</v>
      </c>
      <c r="AW397" s="22" t="s">
        <v>61</v>
      </c>
      <c r="AX397" s="22" t="s">
        <v>61</v>
      </c>
      <c r="AY397" s="22" t="s">
        <v>61</v>
      </c>
      <c r="AZ397" s="22" t="s">
        <v>61</v>
      </c>
      <c r="BA397" s="16" t="s">
        <v>61</v>
      </c>
      <c r="BB397" s="16" t="s">
        <v>61</v>
      </c>
      <c r="BC397" s="16" t="s">
        <v>61</v>
      </c>
      <c r="BD397" s="16" t="s">
        <v>61</v>
      </c>
      <c r="BE397" s="16" t="s">
        <v>61</v>
      </c>
    </row>
    <row r="398" spans="1:57" x14ac:dyDescent="0.25">
      <c r="A398" t="s">
        <v>61</v>
      </c>
      <c r="B398">
        <v>397</v>
      </c>
      <c r="C398" s="2" t="s">
        <v>61</v>
      </c>
      <c r="D398" s="2" t="s">
        <v>61</v>
      </c>
      <c r="E398" s="2" t="s">
        <v>61</v>
      </c>
      <c r="F398" s="2" t="s">
        <v>61</v>
      </c>
      <c r="G398" s="19" t="s">
        <v>61</v>
      </c>
      <c r="H398" s="19" t="s">
        <v>61</v>
      </c>
      <c r="I398" s="19" t="s">
        <v>61</v>
      </c>
      <c r="J398" s="19" t="s">
        <v>61</v>
      </c>
      <c r="K398" s="19" t="s">
        <v>61</v>
      </c>
      <c r="L398" s="2" t="s">
        <v>61</v>
      </c>
      <c r="M398" s="2" t="s">
        <v>61</v>
      </c>
      <c r="N398" s="2" t="s">
        <v>61</v>
      </c>
      <c r="O398" s="19" t="s">
        <v>61</v>
      </c>
      <c r="P398" s="19" t="s">
        <v>61</v>
      </c>
      <c r="Q398" s="19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2" t="s">
        <v>61</v>
      </c>
      <c r="AA398" s="22" t="s">
        <v>61</v>
      </c>
      <c r="AB398" s="22" t="s">
        <v>61</v>
      </c>
      <c r="AC398" s="22" t="s">
        <v>61</v>
      </c>
      <c r="AD398" s="22" t="s">
        <v>61</v>
      </c>
      <c r="AE398" s="22" t="s">
        <v>61</v>
      </c>
      <c r="AF398" s="22" t="s">
        <v>61</v>
      </c>
      <c r="AG398" s="16" t="s">
        <v>61</v>
      </c>
      <c r="AH398" s="16" t="s">
        <v>61</v>
      </c>
      <c r="AI398" s="16" t="s">
        <v>61</v>
      </c>
      <c r="AJ398" s="13" t="s">
        <v>61</v>
      </c>
      <c r="AK398" s="22" t="s">
        <v>61</v>
      </c>
      <c r="AL398" s="22" t="s">
        <v>61</v>
      </c>
      <c r="AM398" s="22" t="s">
        <v>61</v>
      </c>
      <c r="AN398" s="22" t="s">
        <v>61</v>
      </c>
      <c r="AO398" s="22" t="s">
        <v>61</v>
      </c>
      <c r="AP398" s="22" t="s">
        <v>61</v>
      </c>
      <c r="AQ398" s="16" t="s">
        <v>61</v>
      </c>
      <c r="AR398" s="13" t="s">
        <v>61</v>
      </c>
      <c r="AS398" s="22" t="s">
        <v>61</v>
      </c>
      <c r="AT398" s="22" t="s">
        <v>61</v>
      </c>
      <c r="AU398" s="22" t="s">
        <v>61</v>
      </c>
      <c r="AV398" s="22" t="s">
        <v>61</v>
      </c>
      <c r="AW398" s="22" t="s">
        <v>61</v>
      </c>
      <c r="AX398" s="22" t="s">
        <v>61</v>
      </c>
      <c r="AY398" s="22" t="s">
        <v>61</v>
      </c>
      <c r="AZ398" s="22" t="s">
        <v>61</v>
      </c>
      <c r="BA398" s="16" t="s">
        <v>61</v>
      </c>
      <c r="BB398" s="16" t="s">
        <v>61</v>
      </c>
      <c r="BC398" s="16" t="s">
        <v>61</v>
      </c>
      <c r="BD398" s="16" t="s">
        <v>61</v>
      </c>
      <c r="BE398" s="16" t="s">
        <v>61</v>
      </c>
    </row>
    <row r="399" spans="1:57" x14ac:dyDescent="0.25">
      <c r="A399" t="s">
        <v>61</v>
      </c>
      <c r="B399">
        <v>398</v>
      </c>
      <c r="C399" s="2" t="s">
        <v>61</v>
      </c>
      <c r="D399" s="2" t="s">
        <v>61</v>
      </c>
      <c r="E399" s="2" t="s">
        <v>61</v>
      </c>
      <c r="F399" s="2" t="s">
        <v>61</v>
      </c>
      <c r="G399" s="19" t="s">
        <v>61</v>
      </c>
      <c r="H399" s="19" t="s">
        <v>61</v>
      </c>
      <c r="I399" s="19" t="s">
        <v>61</v>
      </c>
      <c r="J399" s="19" t="s">
        <v>61</v>
      </c>
      <c r="K399" s="19" t="s">
        <v>61</v>
      </c>
      <c r="L399" s="2" t="s">
        <v>61</v>
      </c>
      <c r="M399" s="2" t="s">
        <v>61</v>
      </c>
      <c r="N399" s="2" t="s">
        <v>61</v>
      </c>
      <c r="O399" s="19" t="s">
        <v>61</v>
      </c>
      <c r="P399" s="19" t="s">
        <v>61</v>
      </c>
      <c r="Q399" s="19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2" t="s">
        <v>61</v>
      </c>
      <c r="AA399" s="22" t="s">
        <v>61</v>
      </c>
      <c r="AB399" s="22" t="s">
        <v>61</v>
      </c>
      <c r="AC399" s="22" t="s">
        <v>61</v>
      </c>
      <c r="AD399" s="22" t="s">
        <v>61</v>
      </c>
      <c r="AE399" s="22" t="s">
        <v>61</v>
      </c>
      <c r="AF399" s="22" t="s">
        <v>61</v>
      </c>
      <c r="AG399" s="16" t="s">
        <v>61</v>
      </c>
      <c r="AH399" s="16" t="s">
        <v>61</v>
      </c>
      <c r="AI399" s="16" t="s">
        <v>61</v>
      </c>
      <c r="AJ399" s="13" t="s">
        <v>61</v>
      </c>
      <c r="AK399" s="22" t="s">
        <v>61</v>
      </c>
      <c r="AL399" s="22" t="s">
        <v>61</v>
      </c>
      <c r="AM399" s="22" t="s">
        <v>61</v>
      </c>
      <c r="AN399" s="22" t="s">
        <v>61</v>
      </c>
      <c r="AO399" s="22" t="s">
        <v>61</v>
      </c>
      <c r="AP399" s="22" t="s">
        <v>61</v>
      </c>
      <c r="AQ399" s="16" t="s">
        <v>61</v>
      </c>
      <c r="AR399" s="13" t="s">
        <v>61</v>
      </c>
      <c r="AS399" s="22" t="s">
        <v>61</v>
      </c>
      <c r="AT399" s="22" t="s">
        <v>61</v>
      </c>
      <c r="AU399" s="22" t="s">
        <v>61</v>
      </c>
      <c r="AV399" s="22" t="s">
        <v>61</v>
      </c>
      <c r="AW399" s="22" t="s">
        <v>61</v>
      </c>
      <c r="AX399" s="22" t="s">
        <v>61</v>
      </c>
      <c r="AY399" s="22" t="s">
        <v>61</v>
      </c>
      <c r="AZ399" s="22" t="s">
        <v>61</v>
      </c>
      <c r="BA399" s="16" t="s">
        <v>61</v>
      </c>
      <c r="BB399" s="16" t="s">
        <v>61</v>
      </c>
      <c r="BC399" s="16" t="s">
        <v>61</v>
      </c>
      <c r="BD399" s="16" t="s">
        <v>61</v>
      </c>
      <c r="BE399" s="16" t="s">
        <v>61</v>
      </c>
    </row>
    <row r="400" spans="1:57" x14ac:dyDescent="0.25">
      <c r="A400" t="s">
        <v>61</v>
      </c>
      <c r="B400">
        <v>399</v>
      </c>
      <c r="C400" s="2" t="s">
        <v>61</v>
      </c>
      <c r="D400" s="2" t="s">
        <v>61</v>
      </c>
      <c r="E400" s="2" t="s">
        <v>61</v>
      </c>
      <c r="F400" s="2" t="s">
        <v>61</v>
      </c>
      <c r="G400" s="19" t="s">
        <v>61</v>
      </c>
      <c r="H400" s="19" t="s">
        <v>61</v>
      </c>
      <c r="I400" s="19" t="s">
        <v>61</v>
      </c>
      <c r="J400" s="19" t="s">
        <v>61</v>
      </c>
      <c r="K400" s="19" t="s">
        <v>61</v>
      </c>
      <c r="L400" s="2" t="s">
        <v>61</v>
      </c>
      <c r="M400" s="2" t="s">
        <v>61</v>
      </c>
      <c r="N400" s="2" t="s">
        <v>61</v>
      </c>
      <c r="O400" s="19" t="s">
        <v>61</v>
      </c>
      <c r="P400" s="19" t="s">
        <v>61</v>
      </c>
      <c r="Q400" s="19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2" t="s">
        <v>61</v>
      </c>
      <c r="AA400" s="22" t="s">
        <v>61</v>
      </c>
      <c r="AB400" s="22" t="s">
        <v>61</v>
      </c>
      <c r="AC400" s="22" t="s">
        <v>61</v>
      </c>
      <c r="AD400" s="22" t="s">
        <v>61</v>
      </c>
      <c r="AE400" s="22" t="s">
        <v>61</v>
      </c>
      <c r="AF400" s="22" t="s">
        <v>61</v>
      </c>
      <c r="AG400" s="16" t="s">
        <v>61</v>
      </c>
      <c r="AH400" s="16" t="s">
        <v>61</v>
      </c>
      <c r="AI400" s="16" t="s">
        <v>61</v>
      </c>
      <c r="AJ400" s="13" t="s">
        <v>61</v>
      </c>
      <c r="AK400" s="22" t="s">
        <v>61</v>
      </c>
      <c r="AL400" s="22" t="s">
        <v>61</v>
      </c>
      <c r="AM400" s="22" t="s">
        <v>61</v>
      </c>
      <c r="AN400" s="22" t="s">
        <v>61</v>
      </c>
      <c r="AO400" s="22" t="s">
        <v>61</v>
      </c>
      <c r="AP400" s="22" t="s">
        <v>61</v>
      </c>
      <c r="AQ400" s="16" t="s">
        <v>61</v>
      </c>
      <c r="AR400" s="13" t="s">
        <v>61</v>
      </c>
      <c r="AS400" s="22" t="s">
        <v>61</v>
      </c>
      <c r="AT400" s="22" t="s">
        <v>61</v>
      </c>
      <c r="AU400" s="22" t="s">
        <v>61</v>
      </c>
      <c r="AV400" s="22" t="s">
        <v>61</v>
      </c>
      <c r="AW400" s="22" t="s">
        <v>61</v>
      </c>
      <c r="AX400" s="22" t="s">
        <v>61</v>
      </c>
      <c r="AY400" s="22" t="s">
        <v>61</v>
      </c>
      <c r="AZ400" s="22" t="s">
        <v>61</v>
      </c>
      <c r="BA400" s="16" t="s">
        <v>61</v>
      </c>
      <c r="BB400" s="16" t="s">
        <v>61</v>
      </c>
      <c r="BC400" s="16" t="s">
        <v>61</v>
      </c>
      <c r="BD400" s="16" t="s">
        <v>61</v>
      </c>
      <c r="BE400" s="16" t="s">
        <v>61</v>
      </c>
    </row>
    <row r="401" spans="1:57" x14ac:dyDescent="0.25">
      <c r="A401" t="s">
        <v>61</v>
      </c>
      <c r="B401">
        <v>400</v>
      </c>
      <c r="C401" s="2" t="s">
        <v>4</v>
      </c>
      <c r="D401" s="2" t="s">
        <v>61</v>
      </c>
      <c r="E401" s="2">
        <v>1</v>
      </c>
      <c r="F401" s="2">
        <v>4</v>
      </c>
      <c r="G401" s="19" t="s">
        <v>61</v>
      </c>
      <c r="H401" s="19">
        <v>1</v>
      </c>
      <c r="I401" s="19" t="s">
        <v>61</v>
      </c>
      <c r="J401" s="19" t="s">
        <v>61</v>
      </c>
      <c r="K401" s="19">
        <v>1</v>
      </c>
      <c r="L401" s="2">
        <v>5</v>
      </c>
      <c r="M401" s="2">
        <v>2</v>
      </c>
      <c r="N401" s="2">
        <v>3</v>
      </c>
      <c r="O401" s="19">
        <v>1</v>
      </c>
      <c r="P401" s="19" t="s">
        <v>61</v>
      </c>
      <c r="Q401" s="19" t="s">
        <v>61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2" t="s">
        <v>61</v>
      </c>
      <c r="AA401" s="22" t="s">
        <v>61</v>
      </c>
      <c r="AB401" s="22" t="s">
        <v>61</v>
      </c>
      <c r="AC401" s="22" t="s">
        <v>61</v>
      </c>
      <c r="AD401" s="22" t="s">
        <v>61</v>
      </c>
      <c r="AE401" s="22" t="s">
        <v>61</v>
      </c>
      <c r="AF401" s="22" t="s">
        <v>61</v>
      </c>
      <c r="AG401">
        <v>8</v>
      </c>
      <c r="AH401">
        <v>3</v>
      </c>
      <c r="AI401">
        <v>2</v>
      </c>
      <c r="AJ401">
        <v>1</v>
      </c>
      <c r="AK401" s="22" t="s">
        <v>61</v>
      </c>
      <c r="AL401" s="22" t="s">
        <v>61</v>
      </c>
      <c r="AM401" s="22">
        <v>1</v>
      </c>
      <c r="AN401" s="22">
        <v>1</v>
      </c>
      <c r="AO401" s="22" t="s">
        <v>61</v>
      </c>
      <c r="AP401" s="22">
        <v>1</v>
      </c>
      <c r="AQ401">
        <v>2</v>
      </c>
      <c r="AR401">
        <v>2</v>
      </c>
      <c r="AS401" s="22">
        <v>1</v>
      </c>
      <c r="AT401" s="22">
        <v>1</v>
      </c>
      <c r="AU401" s="22">
        <v>1</v>
      </c>
      <c r="AV401" s="22">
        <v>1</v>
      </c>
      <c r="AW401" s="22" t="s">
        <v>61</v>
      </c>
      <c r="AX401" s="22" t="s">
        <v>61</v>
      </c>
      <c r="AY401" s="22" t="s">
        <v>61</v>
      </c>
      <c r="AZ401" s="22" t="s">
        <v>61</v>
      </c>
      <c r="BA401">
        <v>4</v>
      </c>
      <c r="BB401" s="16" t="s">
        <v>61</v>
      </c>
      <c r="BC401" s="16" t="s">
        <v>61</v>
      </c>
      <c r="BD401">
        <v>0</v>
      </c>
      <c r="BE401" s="16" t="s">
        <v>61</v>
      </c>
    </row>
    <row r="402" spans="1:57" x14ac:dyDescent="0.25">
      <c r="A402" t="s">
        <v>61</v>
      </c>
      <c r="B402">
        <v>401</v>
      </c>
      <c r="C402" s="2" t="s">
        <v>4</v>
      </c>
      <c r="D402" s="2" t="s">
        <v>61</v>
      </c>
      <c r="E402" s="2">
        <v>1</v>
      </c>
      <c r="F402" s="2">
        <v>2</v>
      </c>
      <c r="G402" s="19">
        <v>1</v>
      </c>
      <c r="H402" s="19" t="s">
        <v>61</v>
      </c>
      <c r="I402" s="19" t="s">
        <v>61</v>
      </c>
      <c r="J402" s="19">
        <v>1</v>
      </c>
      <c r="K402" s="19" t="s">
        <v>61</v>
      </c>
      <c r="L402" s="2">
        <v>3</v>
      </c>
      <c r="M402" s="2">
        <v>2</v>
      </c>
      <c r="N402" s="2">
        <v>3</v>
      </c>
      <c r="O402" s="19">
        <v>1</v>
      </c>
      <c r="P402" s="19" t="s">
        <v>61</v>
      </c>
      <c r="Q402" s="19" t="s">
        <v>61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2" t="s">
        <v>61</v>
      </c>
      <c r="AA402" s="22" t="s">
        <v>61</v>
      </c>
      <c r="AB402" s="22" t="s">
        <v>61</v>
      </c>
      <c r="AC402" s="22" t="s">
        <v>61</v>
      </c>
      <c r="AD402" s="22" t="s">
        <v>61</v>
      </c>
      <c r="AE402" s="22" t="s">
        <v>61</v>
      </c>
      <c r="AF402" s="22" t="s">
        <v>61</v>
      </c>
      <c r="AG402">
        <v>30</v>
      </c>
      <c r="AH402">
        <v>3</v>
      </c>
      <c r="AI402">
        <v>1</v>
      </c>
      <c r="AJ402">
        <v>1</v>
      </c>
      <c r="AK402" s="22" t="s">
        <v>61</v>
      </c>
      <c r="AL402" s="22">
        <v>1</v>
      </c>
      <c r="AM402" s="22">
        <v>1</v>
      </c>
      <c r="AN402" s="22" t="s">
        <v>61</v>
      </c>
      <c r="AO402" s="22" t="s">
        <v>61</v>
      </c>
      <c r="AP402" s="22" t="s">
        <v>61</v>
      </c>
      <c r="AQ402">
        <v>3</v>
      </c>
      <c r="AR402">
        <v>3</v>
      </c>
      <c r="AS402" s="22">
        <v>1</v>
      </c>
      <c r="AT402" s="22">
        <v>1</v>
      </c>
      <c r="AU402" s="22">
        <v>1</v>
      </c>
      <c r="AV402" s="22">
        <v>1</v>
      </c>
      <c r="AW402" s="22" t="s">
        <v>61</v>
      </c>
      <c r="AX402" s="22" t="s">
        <v>61</v>
      </c>
      <c r="AY402" s="22" t="s">
        <v>61</v>
      </c>
      <c r="AZ402" s="22" t="s">
        <v>61</v>
      </c>
      <c r="BA402">
        <v>4</v>
      </c>
      <c r="BB402">
        <v>1</v>
      </c>
      <c r="BC402">
        <v>4960</v>
      </c>
      <c r="BD402">
        <v>0</v>
      </c>
      <c r="BE402" s="16" t="s">
        <v>61</v>
      </c>
    </row>
    <row r="403" spans="1:57" x14ac:dyDescent="0.25">
      <c r="A403" t="s">
        <v>61</v>
      </c>
      <c r="B403">
        <v>402</v>
      </c>
      <c r="C403" s="2" t="s">
        <v>4</v>
      </c>
      <c r="D403" s="2" t="s">
        <v>61</v>
      </c>
      <c r="E403" s="2">
        <v>2</v>
      </c>
      <c r="F403" s="2">
        <v>1</v>
      </c>
      <c r="G403" s="19" t="s">
        <v>61</v>
      </c>
      <c r="H403" s="19" t="s">
        <v>61</v>
      </c>
      <c r="I403" s="19">
        <v>1</v>
      </c>
      <c r="J403" s="19" t="s">
        <v>61</v>
      </c>
      <c r="K403" s="19" t="s">
        <v>61</v>
      </c>
      <c r="L403" s="2">
        <v>3</v>
      </c>
      <c r="M403" s="2">
        <v>2</v>
      </c>
      <c r="N403" s="2">
        <v>1</v>
      </c>
      <c r="O403" s="19">
        <v>1</v>
      </c>
      <c r="P403" s="19" t="s">
        <v>61</v>
      </c>
      <c r="Q403" s="19" t="s">
        <v>61</v>
      </c>
      <c r="R403" s="2">
        <v>3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2" t="s">
        <v>61</v>
      </c>
      <c r="AA403" s="22" t="s">
        <v>61</v>
      </c>
      <c r="AB403" s="22" t="s">
        <v>61</v>
      </c>
      <c r="AC403" s="22" t="s">
        <v>61</v>
      </c>
      <c r="AD403" s="22">
        <v>1</v>
      </c>
      <c r="AE403" s="22" t="s">
        <v>61</v>
      </c>
      <c r="AF403" s="22" t="s">
        <v>61</v>
      </c>
      <c r="AG403">
        <v>60</v>
      </c>
      <c r="AH403">
        <v>3</v>
      </c>
      <c r="AI403">
        <v>2</v>
      </c>
      <c r="AJ403">
        <v>3</v>
      </c>
      <c r="AK403" s="22" t="s">
        <v>61</v>
      </c>
      <c r="AL403" s="22">
        <v>1</v>
      </c>
      <c r="AM403" s="22" t="s">
        <v>61</v>
      </c>
      <c r="AN403" s="22">
        <v>1</v>
      </c>
      <c r="AO403" s="22" t="s">
        <v>61</v>
      </c>
      <c r="AP403" s="22" t="s">
        <v>61</v>
      </c>
      <c r="AQ403">
        <v>2</v>
      </c>
      <c r="AR403">
        <v>3</v>
      </c>
      <c r="AS403" s="22">
        <v>1</v>
      </c>
      <c r="AT403" s="22" t="s">
        <v>61</v>
      </c>
      <c r="AU403" s="22" t="s">
        <v>61</v>
      </c>
      <c r="AV403" s="22" t="s">
        <v>61</v>
      </c>
      <c r="AW403" s="22" t="s">
        <v>61</v>
      </c>
      <c r="AX403" s="22">
        <v>1</v>
      </c>
      <c r="AY403" s="22" t="s">
        <v>61</v>
      </c>
      <c r="AZ403" s="22" t="s">
        <v>61</v>
      </c>
      <c r="BA403">
        <v>4</v>
      </c>
      <c r="BB403" t="s">
        <v>61</v>
      </c>
      <c r="BC403" t="s">
        <v>61</v>
      </c>
      <c r="BD403">
        <v>0</v>
      </c>
      <c r="BE403" s="16" t="s">
        <v>61</v>
      </c>
    </row>
    <row r="404" spans="1:57" x14ac:dyDescent="0.25">
      <c r="A404" t="s">
        <v>61</v>
      </c>
      <c r="B404">
        <v>403</v>
      </c>
      <c r="C404" s="2" t="s">
        <v>63</v>
      </c>
      <c r="D404" s="2" t="s">
        <v>61</v>
      </c>
      <c r="E404" s="2">
        <v>3</v>
      </c>
      <c r="F404" s="2">
        <v>1</v>
      </c>
      <c r="G404" s="19" t="s">
        <v>61</v>
      </c>
      <c r="H404" s="19" t="s">
        <v>61</v>
      </c>
      <c r="I404" s="19" t="s">
        <v>61</v>
      </c>
      <c r="J404" s="19" t="s">
        <v>61</v>
      </c>
      <c r="K404" s="19">
        <v>1</v>
      </c>
      <c r="L404" s="2">
        <v>3</v>
      </c>
      <c r="M404" s="2">
        <v>2</v>
      </c>
      <c r="N404" s="2">
        <v>1</v>
      </c>
      <c r="O404" s="19" t="s">
        <v>61</v>
      </c>
      <c r="P404" s="19" t="s">
        <v>61</v>
      </c>
      <c r="Q404" s="19">
        <v>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2" t="s">
        <v>61</v>
      </c>
      <c r="AA404" s="22" t="s">
        <v>61</v>
      </c>
      <c r="AB404" s="22" t="s">
        <v>61</v>
      </c>
      <c r="AC404" s="22" t="s">
        <v>61</v>
      </c>
      <c r="AD404" s="22" t="s">
        <v>61</v>
      </c>
      <c r="AE404" s="22" t="s">
        <v>61</v>
      </c>
      <c r="AF404" s="22" t="s">
        <v>61</v>
      </c>
      <c r="AG404" s="28" t="s">
        <v>61</v>
      </c>
      <c r="AH404">
        <v>3</v>
      </c>
      <c r="AI404">
        <v>2</v>
      </c>
      <c r="AJ404">
        <v>4</v>
      </c>
      <c r="AK404" s="22" t="s">
        <v>61</v>
      </c>
      <c r="AL404" s="22" t="s">
        <v>61</v>
      </c>
      <c r="AM404" s="22" t="s">
        <v>61</v>
      </c>
      <c r="AN404" s="22" t="s">
        <v>61</v>
      </c>
      <c r="AO404" s="22" t="s">
        <v>61</v>
      </c>
      <c r="AP404" s="22" t="s">
        <v>61</v>
      </c>
      <c r="AQ404" s="28" t="s">
        <v>61</v>
      </c>
      <c r="AR404">
        <v>4</v>
      </c>
      <c r="AS404" s="22" t="s">
        <v>61</v>
      </c>
      <c r="AT404" s="22" t="s">
        <v>61</v>
      </c>
      <c r="AU404" s="22" t="s">
        <v>61</v>
      </c>
      <c r="AV404" s="22" t="s">
        <v>61</v>
      </c>
      <c r="AW404" s="22" t="s">
        <v>61</v>
      </c>
      <c r="AX404" s="22" t="s">
        <v>61</v>
      </c>
      <c r="AY404" s="22" t="s">
        <v>61</v>
      </c>
      <c r="AZ404" s="22" t="s">
        <v>61</v>
      </c>
      <c r="BA404">
        <v>4</v>
      </c>
      <c r="BB404">
        <v>1</v>
      </c>
      <c r="BC404">
        <v>4780</v>
      </c>
      <c r="BD404">
        <v>0</v>
      </c>
      <c r="BE404" s="16" t="s">
        <v>61</v>
      </c>
    </row>
    <row r="405" spans="1:57" x14ac:dyDescent="0.25">
      <c r="A405" s="1">
        <v>43507</v>
      </c>
      <c r="B405">
        <v>404</v>
      </c>
      <c r="C405" s="2" t="s">
        <v>4</v>
      </c>
      <c r="D405" s="2">
        <v>5383008298</v>
      </c>
      <c r="E405" s="2">
        <v>1</v>
      </c>
      <c r="F405" s="2">
        <v>3</v>
      </c>
      <c r="G405" s="19" t="s">
        <v>61</v>
      </c>
      <c r="H405" s="19" t="s">
        <v>61</v>
      </c>
      <c r="I405" s="19">
        <v>1</v>
      </c>
      <c r="J405" s="19" t="s">
        <v>61</v>
      </c>
      <c r="K405" s="19" t="s">
        <v>61</v>
      </c>
      <c r="L405" s="2">
        <v>4</v>
      </c>
      <c r="M405" s="2">
        <v>1</v>
      </c>
      <c r="N405" s="2">
        <v>2</v>
      </c>
      <c r="O405" s="19">
        <v>1</v>
      </c>
      <c r="P405" s="19" t="s">
        <v>61</v>
      </c>
      <c r="Q405" s="19" t="s">
        <v>61</v>
      </c>
      <c r="R405" s="2">
        <v>3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2" t="s">
        <v>61</v>
      </c>
      <c r="AA405" s="22" t="s">
        <v>61</v>
      </c>
      <c r="AB405" s="22" t="s">
        <v>61</v>
      </c>
      <c r="AC405" s="22" t="s">
        <v>61</v>
      </c>
      <c r="AD405" s="22">
        <v>1</v>
      </c>
      <c r="AE405" s="22">
        <v>1</v>
      </c>
      <c r="AF405" s="22">
        <v>1</v>
      </c>
      <c r="AG405">
        <v>15</v>
      </c>
      <c r="AH405">
        <v>3</v>
      </c>
      <c r="AI405">
        <v>2</v>
      </c>
      <c r="AJ405">
        <v>1</v>
      </c>
      <c r="AK405" s="22">
        <v>1</v>
      </c>
      <c r="AL405" s="22">
        <v>1</v>
      </c>
      <c r="AM405" s="22">
        <v>1</v>
      </c>
      <c r="AN405" s="22" t="s">
        <v>61</v>
      </c>
      <c r="AO405" s="22" t="s">
        <v>61</v>
      </c>
      <c r="AP405" s="22" t="s">
        <v>61</v>
      </c>
      <c r="AQ405">
        <v>2</v>
      </c>
      <c r="AR405">
        <v>2</v>
      </c>
      <c r="AS405" s="22" t="s">
        <v>61</v>
      </c>
      <c r="AT405" s="22">
        <v>1</v>
      </c>
      <c r="AU405" s="22">
        <v>1</v>
      </c>
      <c r="AV405" s="22" t="s">
        <v>61</v>
      </c>
      <c r="AW405" s="22">
        <v>1</v>
      </c>
      <c r="AX405" s="22">
        <v>1</v>
      </c>
      <c r="AY405" s="22" t="s">
        <v>61</v>
      </c>
      <c r="AZ405" s="22" t="s">
        <v>61</v>
      </c>
      <c r="BA405">
        <v>4</v>
      </c>
      <c r="BB405">
        <v>1</v>
      </c>
      <c r="BC405" t="s">
        <v>61</v>
      </c>
      <c r="BD405">
        <v>0</v>
      </c>
      <c r="BE405" s="16" t="s">
        <v>61</v>
      </c>
    </row>
    <row r="406" spans="1:57" x14ac:dyDescent="0.25">
      <c r="A406" s="1">
        <v>43507</v>
      </c>
      <c r="B406">
        <v>405</v>
      </c>
      <c r="C406" s="2" t="s">
        <v>4</v>
      </c>
      <c r="D406" s="2">
        <v>5383008298</v>
      </c>
      <c r="E406" s="2">
        <v>1</v>
      </c>
      <c r="F406" s="2">
        <v>2</v>
      </c>
      <c r="G406" s="19" t="s">
        <v>61</v>
      </c>
      <c r="H406" s="19" t="s">
        <v>61</v>
      </c>
      <c r="I406" s="19">
        <v>1</v>
      </c>
      <c r="J406" s="19" t="s">
        <v>61</v>
      </c>
      <c r="K406" s="19" t="s">
        <v>61</v>
      </c>
      <c r="L406" s="2">
        <v>4</v>
      </c>
      <c r="M406" s="2">
        <v>2</v>
      </c>
      <c r="N406" s="2">
        <v>2</v>
      </c>
      <c r="O406" s="19" t="s">
        <v>61</v>
      </c>
      <c r="P406" s="19" t="s">
        <v>61</v>
      </c>
      <c r="Q406" s="19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2" t="s">
        <v>61</v>
      </c>
      <c r="AA406" s="22" t="s">
        <v>61</v>
      </c>
      <c r="AB406" s="22" t="s">
        <v>61</v>
      </c>
      <c r="AC406" s="22" t="s">
        <v>61</v>
      </c>
      <c r="AD406" s="22" t="s">
        <v>61</v>
      </c>
      <c r="AE406" s="22" t="s">
        <v>61</v>
      </c>
      <c r="AF406" s="22" t="s">
        <v>61</v>
      </c>
      <c r="AG406">
        <v>40</v>
      </c>
      <c r="AH406">
        <v>3</v>
      </c>
      <c r="AI406">
        <v>2</v>
      </c>
      <c r="AJ406">
        <v>3</v>
      </c>
      <c r="AK406" s="22" t="s">
        <v>61</v>
      </c>
      <c r="AL406" s="22">
        <v>1</v>
      </c>
      <c r="AM406" s="22">
        <v>1</v>
      </c>
      <c r="AN406" s="22" t="s">
        <v>61</v>
      </c>
      <c r="AO406" s="22" t="s">
        <v>61</v>
      </c>
      <c r="AP406" s="22" t="s">
        <v>61</v>
      </c>
      <c r="AQ406">
        <v>4</v>
      </c>
      <c r="AR406">
        <v>2</v>
      </c>
      <c r="AS406" s="22">
        <v>1</v>
      </c>
      <c r="AT406" s="22">
        <v>1</v>
      </c>
      <c r="AU406" s="22" t="s">
        <v>61</v>
      </c>
      <c r="AV406" s="22">
        <v>1</v>
      </c>
      <c r="AW406" s="22" t="s">
        <v>61</v>
      </c>
      <c r="AX406" s="22" t="s">
        <v>61</v>
      </c>
      <c r="AY406" s="22" t="s">
        <v>61</v>
      </c>
      <c r="AZ406" s="22" t="s">
        <v>61</v>
      </c>
      <c r="BA406">
        <v>4</v>
      </c>
      <c r="BB406">
        <v>1</v>
      </c>
      <c r="BC406">
        <v>6596</v>
      </c>
      <c r="BD406">
        <v>1</v>
      </c>
      <c r="BE406" s="16" t="s">
        <v>61</v>
      </c>
    </row>
    <row r="407" spans="1:57" x14ac:dyDescent="0.25">
      <c r="A407" s="1">
        <v>43507</v>
      </c>
      <c r="B407">
        <v>406</v>
      </c>
      <c r="C407" s="2" t="s">
        <v>4</v>
      </c>
      <c r="D407" s="2">
        <v>5383008298</v>
      </c>
      <c r="E407" s="2">
        <v>1</v>
      </c>
      <c r="F407" s="2">
        <v>2</v>
      </c>
      <c r="G407" s="19">
        <v>1</v>
      </c>
      <c r="H407" s="19" t="s">
        <v>61</v>
      </c>
      <c r="I407" s="19" t="s">
        <v>61</v>
      </c>
      <c r="J407" s="19">
        <v>1</v>
      </c>
      <c r="K407" s="19" t="s">
        <v>61</v>
      </c>
      <c r="L407" s="2">
        <v>3</v>
      </c>
      <c r="M407" s="2">
        <v>2</v>
      </c>
      <c r="N407" s="2">
        <v>2</v>
      </c>
      <c r="O407" s="19">
        <v>1</v>
      </c>
      <c r="P407" s="19" t="s">
        <v>61</v>
      </c>
      <c r="Q407" s="19" t="s">
        <v>61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2" t="s">
        <v>61</v>
      </c>
      <c r="AA407" s="22" t="s">
        <v>61</v>
      </c>
      <c r="AB407" s="22" t="s">
        <v>61</v>
      </c>
      <c r="AC407" s="22" t="s">
        <v>61</v>
      </c>
      <c r="AD407" s="22" t="s">
        <v>61</v>
      </c>
      <c r="AE407" s="22" t="s">
        <v>61</v>
      </c>
      <c r="AF407" s="22" t="s">
        <v>61</v>
      </c>
      <c r="AG407">
        <v>16</v>
      </c>
      <c r="AH407">
        <v>3</v>
      </c>
      <c r="AI407">
        <v>2</v>
      </c>
      <c r="AJ407">
        <v>1</v>
      </c>
      <c r="AK407" s="22" t="s">
        <v>61</v>
      </c>
      <c r="AL407" s="22" t="s">
        <v>61</v>
      </c>
      <c r="AM407" s="22">
        <v>1</v>
      </c>
      <c r="AN407" s="22" t="s">
        <v>61</v>
      </c>
      <c r="AO407" s="22" t="s">
        <v>61</v>
      </c>
      <c r="AP407" s="22" t="s">
        <v>61</v>
      </c>
      <c r="AQ407">
        <v>3</v>
      </c>
      <c r="AR407">
        <v>2</v>
      </c>
      <c r="AS407" s="22">
        <v>1</v>
      </c>
      <c r="AT407" s="22" t="s">
        <v>61</v>
      </c>
      <c r="AU407" s="22" t="s">
        <v>61</v>
      </c>
      <c r="AV407" s="22" t="s">
        <v>61</v>
      </c>
      <c r="AW407" s="22" t="s">
        <v>61</v>
      </c>
      <c r="AX407" s="22" t="s">
        <v>61</v>
      </c>
      <c r="AY407" s="22" t="s">
        <v>61</v>
      </c>
      <c r="AZ407" s="22" t="s">
        <v>61</v>
      </c>
      <c r="BA407">
        <v>4</v>
      </c>
      <c r="BB407">
        <v>1</v>
      </c>
      <c r="BC407" t="s">
        <v>61</v>
      </c>
      <c r="BD407">
        <v>0</v>
      </c>
      <c r="BE407" s="16" t="s">
        <v>61</v>
      </c>
    </row>
    <row r="408" spans="1:57" x14ac:dyDescent="0.25">
      <c r="A408" s="1">
        <v>43507</v>
      </c>
      <c r="B408">
        <v>407</v>
      </c>
      <c r="C408" s="2" t="s">
        <v>4</v>
      </c>
      <c r="D408" s="2">
        <v>5383008298</v>
      </c>
      <c r="E408" s="2">
        <v>1</v>
      </c>
      <c r="F408" s="2">
        <v>2</v>
      </c>
      <c r="G408" s="19" t="s">
        <v>61</v>
      </c>
      <c r="H408" s="19">
        <v>1</v>
      </c>
      <c r="I408" s="19" t="s">
        <v>61</v>
      </c>
      <c r="J408" s="19" t="s">
        <v>61</v>
      </c>
      <c r="K408" s="19">
        <v>1</v>
      </c>
      <c r="L408" s="2">
        <v>4</v>
      </c>
      <c r="M408" s="2">
        <v>2</v>
      </c>
      <c r="N408" s="2">
        <v>1</v>
      </c>
      <c r="O408" s="19">
        <v>1</v>
      </c>
      <c r="P408" s="19" t="s">
        <v>61</v>
      </c>
      <c r="Q408" s="19" t="s">
        <v>61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2" t="s">
        <v>61</v>
      </c>
      <c r="AA408" s="22" t="s">
        <v>61</v>
      </c>
      <c r="AB408" s="22" t="s">
        <v>61</v>
      </c>
      <c r="AC408" s="22" t="s">
        <v>61</v>
      </c>
      <c r="AD408" s="22" t="s">
        <v>61</v>
      </c>
      <c r="AE408" s="22" t="s">
        <v>61</v>
      </c>
      <c r="AF408" s="22" t="s">
        <v>61</v>
      </c>
      <c r="AG408">
        <v>44</v>
      </c>
      <c r="AH408">
        <v>3</v>
      </c>
      <c r="AI408">
        <v>2</v>
      </c>
      <c r="AJ408">
        <v>1</v>
      </c>
      <c r="AK408" s="22" t="s">
        <v>61</v>
      </c>
      <c r="AL408" s="22" t="s">
        <v>61</v>
      </c>
      <c r="AM408" s="22">
        <v>1</v>
      </c>
      <c r="AN408" s="22" t="s">
        <v>61</v>
      </c>
      <c r="AO408" s="22" t="s">
        <v>61</v>
      </c>
      <c r="AP408" s="22" t="s">
        <v>61</v>
      </c>
      <c r="AQ408">
        <v>3</v>
      </c>
      <c r="AR408" t="s">
        <v>61</v>
      </c>
      <c r="AS408" s="22">
        <v>1</v>
      </c>
      <c r="AT408" s="22">
        <v>1</v>
      </c>
      <c r="AU408" s="22" t="s">
        <v>61</v>
      </c>
      <c r="AV408" s="22" t="s">
        <v>61</v>
      </c>
      <c r="AW408" s="22" t="s">
        <v>61</v>
      </c>
      <c r="AX408" s="22" t="s">
        <v>61</v>
      </c>
      <c r="AY408" s="22" t="s">
        <v>61</v>
      </c>
      <c r="AZ408" s="22" t="s">
        <v>61</v>
      </c>
      <c r="BA408">
        <v>4</v>
      </c>
      <c r="BB408">
        <v>1</v>
      </c>
      <c r="BC408">
        <v>6717</v>
      </c>
      <c r="BD408">
        <v>0</v>
      </c>
      <c r="BE408" s="16" t="s">
        <v>61</v>
      </c>
    </row>
    <row r="409" spans="1:57" x14ac:dyDescent="0.25">
      <c r="A409" s="1">
        <v>43507</v>
      </c>
      <c r="B409">
        <v>408</v>
      </c>
      <c r="C409" s="2" t="s">
        <v>4</v>
      </c>
      <c r="D409" s="2">
        <v>5383008298</v>
      </c>
      <c r="E409" s="2">
        <v>1</v>
      </c>
      <c r="F409" s="2">
        <v>3</v>
      </c>
      <c r="G409" s="19" t="s">
        <v>61</v>
      </c>
      <c r="H409" s="19">
        <v>1</v>
      </c>
      <c r="I409" s="19" t="s">
        <v>61</v>
      </c>
      <c r="J409" s="19" t="s">
        <v>61</v>
      </c>
      <c r="K409" s="19">
        <v>1</v>
      </c>
      <c r="L409" s="2">
        <v>2</v>
      </c>
      <c r="M409" s="2">
        <v>1</v>
      </c>
      <c r="N409" s="2">
        <v>2</v>
      </c>
      <c r="O409" s="19" t="s">
        <v>61</v>
      </c>
      <c r="P409" s="19" t="s">
        <v>61</v>
      </c>
      <c r="Q409" s="19">
        <v>1</v>
      </c>
      <c r="R409" s="2">
        <v>1</v>
      </c>
      <c r="S409" s="2">
        <v>1</v>
      </c>
      <c r="T409" s="2" t="s">
        <v>61</v>
      </c>
      <c r="U409" s="2" t="s">
        <v>61</v>
      </c>
      <c r="V409" s="2">
        <v>1</v>
      </c>
      <c r="W409" s="2">
        <v>1</v>
      </c>
      <c r="X409" s="2">
        <v>1</v>
      </c>
      <c r="Y409" s="2">
        <v>1</v>
      </c>
      <c r="Z409" s="22" t="s">
        <v>61</v>
      </c>
      <c r="AA409" s="22" t="s">
        <v>61</v>
      </c>
      <c r="AB409" s="22" t="s">
        <v>61</v>
      </c>
      <c r="AC409" s="22" t="s">
        <v>61</v>
      </c>
      <c r="AD409" s="22" t="s">
        <v>61</v>
      </c>
      <c r="AE409" s="22" t="s">
        <v>61</v>
      </c>
      <c r="AF409" s="22" t="s">
        <v>61</v>
      </c>
      <c r="AG409">
        <v>4</v>
      </c>
      <c r="AH409">
        <v>3</v>
      </c>
      <c r="AI409">
        <v>2</v>
      </c>
      <c r="AJ409">
        <v>1</v>
      </c>
      <c r="AK409" s="22">
        <v>1</v>
      </c>
      <c r="AL409" s="22">
        <v>1</v>
      </c>
      <c r="AM409" s="22">
        <v>1</v>
      </c>
      <c r="AN409" s="22">
        <v>1</v>
      </c>
      <c r="AO409" s="22" t="s">
        <v>61</v>
      </c>
      <c r="AP409" s="22" t="s">
        <v>61</v>
      </c>
      <c r="AQ409">
        <v>3</v>
      </c>
      <c r="AR409">
        <v>4</v>
      </c>
      <c r="AS409" s="22">
        <v>1</v>
      </c>
      <c r="AT409" s="22">
        <v>1</v>
      </c>
      <c r="AU409" s="22">
        <v>1</v>
      </c>
      <c r="AV409" s="22">
        <v>1</v>
      </c>
      <c r="AW409" s="22" t="s">
        <v>61</v>
      </c>
      <c r="AX409" s="22" t="s">
        <v>61</v>
      </c>
      <c r="AY409" s="22" t="s">
        <v>61</v>
      </c>
      <c r="AZ409" s="22" t="s">
        <v>61</v>
      </c>
      <c r="BA409">
        <v>4</v>
      </c>
      <c r="BB409">
        <v>1</v>
      </c>
      <c r="BC409">
        <v>5190</v>
      </c>
      <c r="BD409">
        <v>0</v>
      </c>
      <c r="BE409" s="16" t="s">
        <v>61</v>
      </c>
    </row>
    <row r="410" spans="1:57" x14ac:dyDescent="0.25">
      <c r="A410" s="1">
        <v>43507</v>
      </c>
      <c r="B410">
        <v>409</v>
      </c>
      <c r="C410" s="2" t="s">
        <v>4</v>
      </c>
      <c r="D410" s="2">
        <v>5383008298</v>
      </c>
      <c r="E410" s="2">
        <v>1</v>
      </c>
      <c r="F410" s="2">
        <v>3</v>
      </c>
      <c r="G410" s="19" t="s">
        <v>61</v>
      </c>
      <c r="H410" s="19" t="s">
        <v>61</v>
      </c>
      <c r="I410" s="19" t="s">
        <v>61</v>
      </c>
      <c r="J410" s="19">
        <v>1</v>
      </c>
      <c r="K410" s="19" t="s">
        <v>61</v>
      </c>
      <c r="L410" s="2">
        <v>1</v>
      </c>
      <c r="M410" s="2">
        <v>1</v>
      </c>
      <c r="N410" s="2">
        <v>2</v>
      </c>
      <c r="O410" s="19">
        <v>1</v>
      </c>
      <c r="P410" s="19" t="s">
        <v>61</v>
      </c>
      <c r="Q410" s="19" t="s">
        <v>61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1</v>
      </c>
      <c r="Y410" s="2">
        <v>1</v>
      </c>
      <c r="Z410" s="22" t="s">
        <v>61</v>
      </c>
      <c r="AA410" s="22" t="s">
        <v>61</v>
      </c>
      <c r="AB410" s="22" t="s">
        <v>61</v>
      </c>
      <c r="AC410" s="22" t="s">
        <v>61</v>
      </c>
      <c r="AD410" s="22" t="s">
        <v>61</v>
      </c>
      <c r="AE410" s="22" t="s">
        <v>61</v>
      </c>
      <c r="AF410" s="22" t="s">
        <v>61</v>
      </c>
      <c r="AG410">
        <v>6</v>
      </c>
      <c r="AH410">
        <v>3</v>
      </c>
      <c r="AI410">
        <v>2</v>
      </c>
      <c r="AJ410">
        <v>2</v>
      </c>
      <c r="AK410" s="22" t="s">
        <v>61</v>
      </c>
      <c r="AL410" s="22" t="s">
        <v>61</v>
      </c>
      <c r="AM410" s="22">
        <v>1</v>
      </c>
      <c r="AN410" s="22" t="s">
        <v>61</v>
      </c>
      <c r="AO410" s="22" t="s">
        <v>61</v>
      </c>
      <c r="AP410" s="22" t="s">
        <v>61</v>
      </c>
      <c r="AQ410">
        <v>4</v>
      </c>
      <c r="AR410">
        <v>5</v>
      </c>
      <c r="AS410" s="22">
        <v>1</v>
      </c>
      <c r="AT410" s="22">
        <v>1</v>
      </c>
      <c r="AU410" s="22">
        <v>1</v>
      </c>
      <c r="AV410" s="22" t="s">
        <v>61</v>
      </c>
      <c r="AW410" s="22" t="s">
        <v>61</v>
      </c>
      <c r="AX410" s="22" t="s">
        <v>61</v>
      </c>
      <c r="AY410" s="22" t="s">
        <v>61</v>
      </c>
      <c r="AZ410" s="22" t="s">
        <v>61</v>
      </c>
      <c r="BA410">
        <v>4</v>
      </c>
      <c r="BB410">
        <v>1</v>
      </c>
      <c r="BC410">
        <v>7531</v>
      </c>
      <c r="BD410">
        <v>1</v>
      </c>
      <c r="BE410" s="16" t="s">
        <v>61</v>
      </c>
    </row>
    <row r="411" spans="1:57" x14ac:dyDescent="0.25">
      <c r="A411" s="1">
        <v>43507</v>
      </c>
      <c r="B411">
        <v>410</v>
      </c>
      <c r="C411" s="2" t="s">
        <v>4</v>
      </c>
      <c r="D411" s="2">
        <v>5383008298</v>
      </c>
      <c r="E411" s="2">
        <v>1</v>
      </c>
      <c r="F411" s="2">
        <v>2</v>
      </c>
      <c r="G411" s="19" t="s">
        <v>61</v>
      </c>
      <c r="H411" s="19" t="s">
        <v>61</v>
      </c>
      <c r="I411" s="19">
        <v>1</v>
      </c>
      <c r="J411" s="19" t="s">
        <v>61</v>
      </c>
      <c r="K411" s="19" t="s">
        <v>61</v>
      </c>
      <c r="L411" s="2">
        <v>5</v>
      </c>
      <c r="M411" s="2">
        <v>3</v>
      </c>
      <c r="N411" s="2">
        <v>2</v>
      </c>
      <c r="O411" s="19">
        <v>1</v>
      </c>
      <c r="P411" s="19" t="s">
        <v>61</v>
      </c>
      <c r="Q411" s="19" t="s">
        <v>61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2" t="s">
        <v>61</v>
      </c>
      <c r="AA411" s="22" t="s">
        <v>61</v>
      </c>
      <c r="AB411" s="22" t="s">
        <v>61</v>
      </c>
      <c r="AC411" s="22" t="s">
        <v>61</v>
      </c>
      <c r="AD411" s="22" t="s">
        <v>61</v>
      </c>
      <c r="AE411" s="22" t="s">
        <v>61</v>
      </c>
      <c r="AF411" s="22" t="s">
        <v>61</v>
      </c>
      <c r="AG411">
        <v>50</v>
      </c>
      <c r="AH411">
        <v>3</v>
      </c>
      <c r="AI411">
        <v>2</v>
      </c>
      <c r="AJ411">
        <v>4</v>
      </c>
      <c r="AK411" s="22" t="s">
        <v>61</v>
      </c>
      <c r="AL411" s="22" t="s">
        <v>61</v>
      </c>
      <c r="AM411" s="22" t="s">
        <v>61</v>
      </c>
      <c r="AN411" s="22" t="s">
        <v>61</v>
      </c>
      <c r="AO411" s="22" t="s">
        <v>61</v>
      </c>
      <c r="AP411" s="22" t="s">
        <v>61</v>
      </c>
      <c r="AQ411">
        <v>4</v>
      </c>
      <c r="AR411">
        <v>2</v>
      </c>
      <c r="AS411" s="22">
        <v>1</v>
      </c>
      <c r="AT411" s="22">
        <v>1</v>
      </c>
      <c r="AU411" s="22">
        <v>1</v>
      </c>
      <c r="AV411" s="22">
        <v>1</v>
      </c>
      <c r="AW411" s="22" t="s">
        <v>61</v>
      </c>
      <c r="AX411" s="22">
        <v>1</v>
      </c>
      <c r="AY411" s="22" t="s">
        <v>61</v>
      </c>
      <c r="AZ411" s="22" t="s">
        <v>61</v>
      </c>
      <c r="BA411">
        <v>4</v>
      </c>
      <c r="BB411">
        <v>1</v>
      </c>
      <c r="BC411" t="s">
        <v>61</v>
      </c>
      <c r="BD411">
        <v>0</v>
      </c>
      <c r="BE411" s="16" t="s">
        <v>61</v>
      </c>
    </row>
    <row r="412" spans="1:57" x14ac:dyDescent="0.25">
      <c r="A412" s="1">
        <v>43507</v>
      </c>
      <c r="B412">
        <v>411</v>
      </c>
      <c r="C412" s="2" t="s">
        <v>4</v>
      </c>
      <c r="D412" s="2">
        <v>5383008298</v>
      </c>
      <c r="E412" s="2">
        <v>1</v>
      </c>
      <c r="F412" s="2">
        <v>4</v>
      </c>
      <c r="G412" s="19" t="s">
        <v>61</v>
      </c>
      <c r="H412" s="19" t="s">
        <v>61</v>
      </c>
      <c r="I412" s="19" t="s">
        <v>61</v>
      </c>
      <c r="J412" s="19">
        <v>1</v>
      </c>
      <c r="K412" s="19" t="s">
        <v>61</v>
      </c>
      <c r="L412" s="2">
        <v>6</v>
      </c>
      <c r="M412" s="2">
        <v>2</v>
      </c>
      <c r="N412" s="2">
        <v>2</v>
      </c>
      <c r="O412" s="19">
        <v>1</v>
      </c>
      <c r="P412" s="19" t="s">
        <v>61</v>
      </c>
      <c r="Q412" s="19" t="s">
        <v>61</v>
      </c>
      <c r="R412" s="2">
        <v>2</v>
      </c>
      <c r="S412" s="2">
        <v>1</v>
      </c>
      <c r="T412" s="2">
        <v>3</v>
      </c>
      <c r="U412" s="2">
        <v>3</v>
      </c>
      <c r="V412" s="2">
        <v>2</v>
      </c>
      <c r="W412" s="2">
        <v>1</v>
      </c>
      <c r="X412" s="2">
        <v>1</v>
      </c>
      <c r="Y412" s="2">
        <v>2</v>
      </c>
      <c r="Z412" s="22" t="s">
        <v>61</v>
      </c>
      <c r="AA412" s="22" t="s">
        <v>61</v>
      </c>
      <c r="AB412" s="22" t="s">
        <v>61</v>
      </c>
      <c r="AC412" s="22" t="s">
        <v>61</v>
      </c>
      <c r="AD412" s="22" t="s">
        <v>61</v>
      </c>
      <c r="AE412" s="22" t="s">
        <v>61</v>
      </c>
      <c r="AF412" s="22" t="s">
        <v>61</v>
      </c>
      <c r="AG412" s="28" t="s">
        <v>61</v>
      </c>
      <c r="AH412" s="28" t="s">
        <v>61</v>
      </c>
      <c r="AI412" s="28" t="s">
        <v>61</v>
      </c>
      <c r="AJ412" s="28" t="s">
        <v>61</v>
      </c>
      <c r="AK412" s="22" t="s">
        <v>61</v>
      </c>
      <c r="AL412" s="22" t="s">
        <v>61</v>
      </c>
      <c r="AM412" s="22" t="s">
        <v>61</v>
      </c>
      <c r="AN412" s="22" t="s">
        <v>61</v>
      </c>
      <c r="AO412" s="22" t="s">
        <v>61</v>
      </c>
      <c r="AP412" s="22" t="s">
        <v>61</v>
      </c>
      <c r="AQ412" s="28" t="s">
        <v>61</v>
      </c>
      <c r="AR412">
        <v>2</v>
      </c>
      <c r="AS412" s="22" t="s">
        <v>61</v>
      </c>
      <c r="AT412" s="22" t="s">
        <v>61</v>
      </c>
      <c r="AU412" s="22" t="s">
        <v>61</v>
      </c>
      <c r="AV412" s="22" t="s">
        <v>61</v>
      </c>
      <c r="AW412" s="22" t="s">
        <v>61</v>
      </c>
      <c r="AX412" s="22" t="s">
        <v>61</v>
      </c>
      <c r="AY412" s="22" t="s">
        <v>61</v>
      </c>
      <c r="AZ412" s="22" t="s">
        <v>61</v>
      </c>
      <c r="BA412">
        <v>1</v>
      </c>
      <c r="BB412" t="s">
        <v>61</v>
      </c>
      <c r="BC412" t="s">
        <v>61</v>
      </c>
      <c r="BD412">
        <v>0</v>
      </c>
      <c r="BE412" s="16" t="s">
        <v>61</v>
      </c>
    </row>
    <row r="413" spans="1:57" x14ac:dyDescent="0.25">
      <c r="A413" s="1">
        <v>43507</v>
      </c>
      <c r="B413">
        <v>412</v>
      </c>
      <c r="C413" s="2" t="s">
        <v>4</v>
      </c>
      <c r="D413" s="2">
        <v>5383008298</v>
      </c>
      <c r="E413" s="2">
        <v>1</v>
      </c>
      <c r="F413" s="2">
        <v>3</v>
      </c>
      <c r="G413" s="19" t="s">
        <v>61</v>
      </c>
      <c r="H413" s="19">
        <v>1</v>
      </c>
      <c r="I413" s="19">
        <v>1</v>
      </c>
      <c r="J413" s="19" t="s">
        <v>61</v>
      </c>
      <c r="K413" s="19">
        <v>1</v>
      </c>
      <c r="L413" s="2">
        <v>6</v>
      </c>
      <c r="M413" s="2">
        <v>5</v>
      </c>
      <c r="N413" s="2">
        <v>3</v>
      </c>
      <c r="O413" s="19">
        <v>1</v>
      </c>
      <c r="P413" s="19" t="s">
        <v>61</v>
      </c>
      <c r="Q413" s="19" t="s">
        <v>61</v>
      </c>
      <c r="R413" s="2">
        <v>1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2" t="s">
        <v>61</v>
      </c>
      <c r="AA413" s="22" t="s">
        <v>61</v>
      </c>
      <c r="AB413" s="22" t="s">
        <v>61</v>
      </c>
      <c r="AC413" s="22" t="s">
        <v>61</v>
      </c>
      <c r="AD413" s="22" t="s">
        <v>61</v>
      </c>
      <c r="AE413" s="22" t="s">
        <v>61</v>
      </c>
      <c r="AF413" s="22" t="s">
        <v>61</v>
      </c>
      <c r="AG413">
        <v>15</v>
      </c>
      <c r="AH413">
        <v>3</v>
      </c>
      <c r="AI413">
        <v>1</v>
      </c>
      <c r="AJ413">
        <v>1</v>
      </c>
      <c r="AK413" s="22" t="s">
        <v>61</v>
      </c>
      <c r="AL413" s="22">
        <v>1</v>
      </c>
      <c r="AM413" s="22">
        <v>1</v>
      </c>
      <c r="AN413" s="22" t="s">
        <v>61</v>
      </c>
      <c r="AO413" s="22" t="s">
        <v>61</v>
      </c>
      <c r="AP413" s="22">
        <v>1</v>
      </c>
      <c r="AQ413">
        <v>3</v>
      </c>
      <c r="AR413">
        <v>2</v>
      </c>
      <c r="AS413" s="22">
        <v>1</v>
      </c>
      <c r="AT413" s="22">
        <v>1</v>
      </c>
      <c r="AU413" s="22" t="s">
        <v>61</v>
      </c>
      <c r="AV413" s="22">
        <v>1</v>
      </c>
      <c r="AW413" s="22" t="s">
        <v>61</v>
      </c>
      <c r="AX413" s="22" t="s">
        <v>61</v>
      </c>
      <c r="AY413" s="22" t="s">
        <v>61</v>
      </c>
      <c r="AZ413" s="22" t="s">
        <v>61</v>
      </c>
      <c r="BA413">
        <v>4</v>
      </c>
      <c r="BB413">
        <v>1</v>
      </c>
      <c r="BC413">
        <v>3798</v>
      </c>
      <c r="BD413">
        <v>0</v>
      </c>
      <c r="BE413" s="16" t="s">
        <v>61</v>
      </c>
    </row>
    <row r="414" spans="1:57" x14ac:dyDescent="0.25">
      <c r="A414" s="1">
        <v>43504</v>
      </c>
      <c r="B414">
        <v>413</v>
      </c>
      <c r="C414" s="2" t="s">
        <v>4</v>
      </c>
      <c r="D414" s="2">
        <v>5383008295</v>
      </c>
      <c r="E414" s="2">
        <v>1</v>
      </c>
      <c r="F414" s="2">
        <v>2</v>
      </c>
      <c r="G414" s="19" t="s">
        <v>61</v>
      </c>
      <c r="H414" s="19" t="s">
        <v>61</v>
      </c>
      <c r="I414" s="19">
        <v>1</v>
      </c>
      <c r="J414" s="19" t="s">
        <v>61</v>
      </c>
      <c r="K414" s="19" t="s">
        <v>61</v>
      </c>
      <c r="L414" s="2">
        <v>4</v>
      </c>
      <c r="M414" s="2">
        <v>3</v>
      </c>
      <c r="N414" s="2">
        <v>3</v>
      </c>
      <c r="O414" s="19">
        <v>1</v>
      </c>
      <c r="P414" s="19" t="s">
        <v>61</v>
      </c>
      <c r="Q414" s="19" t="s">
        <v>61</v>
      </c>
      <c r="R414" s="2">
        <v>3</v>
      </c>
      <c r="S414" s="2">
        <v>2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2</v>
      </c>
      <c r="Z414" s="22" t="s">
        <v>61</v>
      </c>
      <c r="AA414" s="22" t="s">
        <v>61</v>
      </c>
      <c r="AB414" s="22" t="s">
        <v>61</v>
      </c>
      <c r="AC414" s="22" t="s">
        <v>61</v>
      </c>
      <c r="AD414" s="22" t="s">
        <v>61</v>
      </c>
      <c r="AE414" s="22" t="s">
        <v>61</v>
      </c>
      <c r="AF414" s="22" t="s">
        <v>61</v>
      </c>
      <c r="AG414">
        <v>25</v>
      </c>
      <c r="AH414">
        <v>3</v>
      </c>
      <c r="AI414">
        <v>3</v>
      </c>
      <c r="AJ414">
        <v>1</v>
      </c>
      <c r="AK414" s="22" t="s">
        <v>61</v>
      </c>
      <c r="AL414" s="22">
        <v>1</v>
      </c>
      <c r="AM414" s="22">
        <v>1</v>
      </c>
      <c r="AN414" s="22">
        <v>1</v>
      </c>
      <c r="AO414" s="22" t="s">
        <v>61</v>
      </c>
      <c r="AP414" s="22" t="s">
        <v>61</v>
      </c>
      <c r="AQ414">
        <v>2</v>
      </c>
      <c r="AR414">
        <v>2</v>
      </c>
      <c r="AS414" s="22">
        <v>1</v>
      </c>
      <c r="AT414" s="22">
        <v>1</v>
      </c>
      <c r="AU414" s="22">
        <v>1</v>
      </c>
      <c r="AV414" s="22">
        <v>1</v>
      </c>
      <c r="AW414" s="22" t="s">
        <v>61</v>
      </c>
      <c r="AX414" s="22">
        <v>1</v>
      </c>
      <c r="AY414" s="22" t="s">
        <v>61</v>
      </c>
      <c r="AZ414" s="22" t="s">
        <v>61</v>
      </c>
      <c r="BA414">
        <v>4</v>
      </c>
      <c r="BB414">
        <v>1</v>
      </c>
      <c r="BC414">
        <v>5332</v>
      </c>
      <c r="BD414">
        <v>0</v>
      </c>
      <c r="BE414" s="16" t="s">
        <v>61</v>
      </c>
    </row>
    <row r="415" spans="1:57" x14ac:dyDescent="0.25">
      <c r="A415" s="1">
        <v>43504</v>
      </c>
      <c r="B415">
        <v>414</v>
      </c>
      <c r="C415" s="2" t="s">
        <v>4</v>
      </c>
      <c r="D415" s="2">
        <v>5383008295</v>
      </c>
      <c r="E415" s="2">
        <v>1</v>
      </c>
      <c r="F415" s="2">
        <v>2</v>
      </c>
      <c r="G415" s="19" t="s">
        <v>61</v>
      </c>
      <c r="H415" s="19" t="s">
        <v>61</v>
      </c>
      <c r="I415" s="19" t="s">
        <v>61</v>
      </c>
      <c r="J415" s="19">
        <v>1</v>
      </c>
      <c r="K415" s="19" t="s">
        <v>61</v>
      </c>
      <c r="L415" s="2">
        <v>4</v>
      </c>
      <c r="M415" s="2">
        <v>2</v>
      </c>
      <c r="N415" s="2">
        <v>1</v>
      </c>
      <c r="O415" s="19">
        <v>1</v>
      </c>
      <c r="P415" s="19" t="s">
        <v>61</v>
      </c>
      <c r="Q415" s="19" t="s">
        <v>61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2" t="s">
        <v>61</v>
      </c>
      <c r="AA415" s="22" t="s">
        <v>61</v>
      </c>
      <c r="AB415" s="22" t="s">
        <v>61</v>
      </c>
      <c r="AC415" s="22" t="s">
        <v>61</v>
      </c>
      <c r="AD415" s="22" t="s">
        <v>61</v>
      </c>
      <c r="AE415" s="22" t="s">
        <v>61</v>
      </c>
      <c r="AF415" s="22" t="s">
        <v>61</v>
      </c>
      <c r="AG415">
        <v>25</v>
      </c>
      <c r="AH415">
        <v>3</v>
      </c>
      <c r="AI415">
        <v>2</v>
      </c>
      <c r="AJ415">
        <v>3</v>
      </c>
      <c r="AK415" s="22" t="s">
        <v>61</v>
      </c>
      <c r="AL415" s="22" t="s">
        <v>61</v>
      </c>
      <c r="AM415" s="22">
        <v>1</v>
      </c>
      <c r="AN415" s="22" t="s">
        <v>61</v>
      </c>
      <c r="AO415" s="22" t="s">
        <v>61</v>
      </c>
      <c r="AP415" s="22" t="s">
        <v>61</v>
      </c>
      <c r="AQ415">
        <v>4</v>
      </c>
      <c r="AR415">
        <v>3</v>
      </c>
      <c r="AS415" s="22">
        <v>1</v>
      </c>
      <c r="AT415" s="22">
        <v>1</v>
      </c>
      <c r="AU415" s="22" t="s">
        <v>61</v>
      </c>
      <c r="AV415" s="22">
        <v>1</v>
      </c>
      <c r="AW415" s="22" t="s">
        <v>61</v>
      </c>
      <c r="AX415" s="22" t="s">
        <v>61</v>
      </c>
      <c r="AY415" s="22" t="s">
        <v>61</v>
      </c>
      <c r="AZ415" s="22" t="s">
        <v>61</v>
      </c>
      <c r="BA415">
        <v>4</v>
      </c>
      <c r="BB415" t="s">
        <v>61</v>
      </c>
      <c r="BC415" t="s">
        <v>61</v>
      </c>
      <c r="BD415">
        <v>0</v>
      </c>
      <c r="BE415" s="16" t="s">
        <v>61</v>
      </c>
    </row>
    <row r="416" spans="1:57" x14ac:dyDescent="0.25">
      <c r="A416" s="1">
        <v>43504</v>
      </c>
      <c r="B416">
        <v>415</v>
      </c>
      <c r="C416" s="2" t="s">
        <v>4</v>
      </c>
      <c r="D416" s="2">
        <v>5383008295</v>
      </c>
      <c r="E416" s="2">
        <v>1</v>
      </c>
      <c r="F416" s="2">
        <v>1</v>
      </c>
      <c r="G416" s="19" t="s">
        <v>61</v>
      </c>
      <c r="H416" s="19" t="s">
        <v>61</v>
      </c>
      <c r="I416" s="19">
        <v>1</v>
      </c>
      <c r="J416" s="19" t="s">
        <v>61</v>
      </c>
      <c r="K416" s="19" t="s">
        <v>61</v>
      </c>
      <c r="L416" s="2">
        <v>1</v>
      </c>
      <c r="M416" s="2">
        <v>1</v>
      </c>
      <c r="N416" s="2">
        <v>2</v>
      </c>
      <c r="O416" s="19">
        <v>1</v>
      </c>
      <c r="P416" s="19" t="s">
        <v>61</v>
      </c>
      <c r="Q416" s="19" t="s">
        <v>61</v>
      </c>
      <c r="R416" s="2">
        <v>3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19">
        <v>1</v>
      </c>
      <c r="AA416" s="22" t="s">
        <v>61</v>
      </c>
      <c r="AB416" s="22" t="s">
        <v>61</v>
      </c>
      <c r="AC416" s="22" t="s">
        <v>61</v>
      </c>
      <c r="AD416" s="22" t="s">
        <v>61</v>
      </c>
      <c r="AE416" s="22" t="s">
        <v>61</v>
      </c>
      <c r="AF416" s="22" t="s">
        <v>61</v>
      </c>
      <c r="AG416">
        <v>14</v>
      </c>
      <c r="AH416">
        <v>3</v>
      </c>
      <c r="AI416">
        <v>1</v>
      </c>
      <c r="AJ416">
        <v>2</v>
      </c>
      <c r="AK416" s="22" t="s">
        <v>61</v>
      </c>
      <c r="AL416" s="22">
        <v>1</v>
      </c>
      <c r="AM416" s="22" t="s">
        <v>61</v>
      </c>
      <c r="AN416" s="22" t="s">
        <v>61</v>
      </c>
      <c r="AO416" s="22" t="s">
        <v>61</v>
      </c>
      <c r="AP416" s="22" t="s">
        <v>61</v>
      </c>
      <c r="AQ416">
        <v>4</v>
      </c>
      <c r="AR416">
        <v>5</v>
      </c>
      <c r="AS416" s="22">
        <v>1</v>
      </c>
      <c r="AT416" s="22">
        <v>1</v>
      </c>
      <c r="AU416" s="22" t="s">
        <v>61</v>
      </c>
      <c r="AV416" s="22">
        <v>1</v>
      </c>
      <c r="AW416" s="22" t="s">
        <v>61</v>
      </c>
      <c r="AX416" s="22" t="s">
        <v>61</v>
      </c>
      <c r="AY416" s="22" t="s">
        <v>61</v>
      </c>
      <c r="AZ416" s="22" t="s">
        <v>61</v>
      </c>
      <c r="BA416">
        <v>4</v>
      </c>
      <c r="BB416">
        <v>1</v>
      </c>
      <c r="BC416">
        <v>4950</v>
      </c>
      <c r="BD416">
        <v>0</v>
      </c>
      <c r="BE416" s="16" t="s">
        <v>61</v>
      </c>
    </row>
    <row r="417" spans="1:57" x14ac:dyDescent="0.25">
      <c r="A417" s="1">
        <v>43504</v>
      </c>
      <c r="B417">
        <v>416</v>
      </c>
      <c r="C417" s="2" t="s">
        <v>4</v>
      </c>
      <c r="D417" s="2">
        <v>5383008295</v>
      </c>
      <c r="E417" s="2">
        <v>1</v>
      </c>
      <c r="F417" s="2">
        <v>3</v>
      </c>
      <c r="G417" s="19" t="s">
        <v>61</v>
      </c>
      <c r="H417" s="19" t="s">
        <v>61</v>
      </c>
      <c r="I417" s="19">
        <v>1</v>
      </c>
      <c r="J417" s="19" t="s">
        <v>61</v>
      </c>
      <c r="K417" s="19" t="s">
        <v>61</v>
      </c>
      <c r="L417" s="2">
        <v>2</v>
      </c>
      <c r="M417" s="2">
        <v>1</v>
      </c>
      <c r="N417" s="2">
        <v>1</v>
      </c>
      <c r="O417" s="19">
        <v>1</v>
      </c>
      <c r="P417" s="19" t="s">
        <v>61</v>
      </c>
      <c r="Q417" s="19" t="s">
        <v>61</v>
      </c>
      <c r="R417" s="2">
        <v>1</v>
      </c>
      <c r="S417" s="2">
        <v>1</v>
      </c>
      <c r="T417" s="2">
        <v>1</v>
      </c>
      <c r="U417" s="2">
        <v>1</v>
      </c>
      <c r="V417" s="2">
        <v>1</v>
      </c>
      <c r="W417" s="2">
        <v>2</v>
      </c>
      <c r="X417" s="2">
        <v>1</v>
      </c>
      <c r="Y417" s="2">
        <v>2</v>
      </c>
      <c r="Z417" s="22" t="s">
        <v>61</v>
      </c>
      <c r="AA417" s="19">
        <v>1</v>
      </c>
      <c r="AB417" s="22" t="s">
        <v>61</v>
      </c>
      <c r="AC417" s="22" t="s">
        <v>61</v>
      </c>
      <c r="AD417" s="22" t="s">
        <v>61</v>
      </c>
      <c r="AE417" s="22" t="s">
        <v>61</v>
      </c>
      <c r="AF417" s="22" t="s">
        <v>61</v>
      </c>
      <c r="AG417">
        <v>10.8</v>
      </c>
      <c r="AH417">
        <v>3</v>
      </c>
      <c r="AI417">
        <v>2</v>
      </c>
      <c r="AJ417">
        <v>2</v>
      </c>
      <c r="AK417" s="22" t="s">
        <v>61</v>
      </c>
      <c r="AL417" s="22">
        <v>1</v>
      </c>
      <c r="AM417" s="22">
        <v>1</v>
      </c>
      <c r="AN417" s="22">
        <v>1</v>
      </c>
      <c r="AO417" s="22">
        <v>1</v>
      </c>
      <c r="AP417" s="22">
        <v>1</v>
      </c>
      <c r="AQ417">
        <v>3</v>
      </c>
      <c r="AR417">
        <v>2</v>
      </c>
      <c r="AS417" s="22">
        <v>1</v>
      </c>
      <c r="AT417" s="22">
        <v>1</v>
      </c>
      <c r="AU417" s="22" t="s">
        <v>61</v>
      </c>
      <c r="AV417" s="22">
        <v>1</v>
      </c>
      <c r="AW417" s="22" t="s">
        <v>61</v>
      </c>
      <c r="AX417" s="22" t="s">
        <v>61</v>
      </c>
      <c r="AY417" s="22" t="s">
        <v>61</v>
      </c>
      <c r="AZ417" s="22" t="s">
        <v>61</v>
      </c>
      <c r="BA417">
        <v>4</v>
      </c>
      <c r="BB417">
        <v>1</v>
      </c>
      <c r="BC417">
        <v>7943</v>
      </c>
      <c r="BD417">
        <v>1</v>
      </c>
      <c r="BE417" s="16" t="s">
        <v>61</v>
      </c>
    </row>
    <row r="418" spans="1:57" x14ac:dyDescent="0.25">
      <c r="A418" s="1">
        <v>43504</v>
      </c>
      <c r="B418">
        <v>417</v>
      </c>
      <c r="C418" s="2" t="s">
        <v>4</v>
      </c>
      <c r="D418" s="2">
        <v>5383008295</v>
      </c>
      <c r="E418" s="2">
        <v>1</v>
      </c>
      <c r="F418" s="2">
        <v>2</v>
      </c>
      <c r="G418" s="19" t="s">
        <v>61</v>
      </c>
      <c r="H418" s="19" t="s">
        <v>61</v>
      </c>
      <c r="I418" s="19" t="s">
        <v>61</v>
      </c>
      <c r="J418" s="19">
        <v>1</v>
      </c>
      <c r="K418" s="19" t="s">
        <v>61</v>
      </c>
      <c r="L418" s="2">
        <v>2</v>
      </c>
      <c r="M418" s="2">
        <v>1</v>
      </c>
      <c r="N418" s="2">
        <v>2</v>
      </c>
      <c r="O418" s="19" t="s">
        <v>61</v>
      </c>
      <c r="P418" s="19" t="s">
        <v>61</v>
      </c>
      <c r="Q418" s="19">
        <v>1</v>
      </c>
      <c r="R418" s="2">
        <v>1</v>
      </c>
      <c r="S418" s="2">
        <v>1</v>
      </c>
      <c r="T418" s="2">
        <v>1</v>
      </c>
      <c r="U418" s="2">
        <v>1</v>
      </c>
      <c r="V418" s="2">
        <v>2</v>
      </c>
      <c r="W418" s="2">
        <v>1</v>
      </c>
      <c r="X418" s="2">
        <v>1</v>
      </c>
      <c r="Y418" s="2">
        <v>1</v>
      </c>
      <c r="Z418" s="22" t="s">
        <v>61</v>
      </c>
      <c r="AA418" s="22" t="s">
        <v>61</v>
      </c>
      <c r="AB418" s="22" t="s">
        <v>61</v>
      </c>
      <c r="AC418" s="22" t="s">
        <v>61</v>
      </c>
      <c r="AD418" s="22" t="s">
        <v>61</v>
      </c>
      <c r="AE418" s="22" t="s">
        <v>61</v>
      </c>
      <c r="AF418" s="22" t="s">
        <v>61</v>
      </c>
      <c r="AG418">
        <v>11</v>
      </c>
      <c r="AH418">
        <v>3</v>
      </c>
      <c r="AI418">
        <v>2</v>
      </c>
      <c r="AJ418">
        <v>1</v>
      </c>
      <c r="AK418" s="22" t="s">
        <v>61</v>
      </c>
      <c r="AL418" s="22" t="s">
        <v>61</v>
      </c>
      <c r="AM418" s="22">
        <v>1</v>
      </c>
      <c r="AN418" s="22" t="s">
        <v>61</v>
      </c>
      <c r="AO418" s="22">
        <v>1</v>
      </c>
      <c r="AP418" s="22" t="s">
        <v>61</v>
      </c>
      <c r="AQ418">
        <v>3</v>
      </c>
      <c r="AR418">
        <v>2</v>
      </c>
      <c r="AS418" s="22">
        <v>1</v>
      </c>
      <c r="AT418" s="22">
        <v>1</v>
      </c>
      <c r="AU418" s="22" t="s">
        <v>61</v>
      </c>
      <c r="AV418" s="22" t="s">
        <v>61</v>
      </c>
      <c r="AW418" s="22" t="s">
        <v>61</v>
      </c>
      <c r="AX418" s="22" t="s">
        <v>61</v>
      </c>
      <c r="AY418" s="22" t="s">
        <v>61</v>
      </c>
      <c r="AZ418" s="22" t="s">
        <v>61</v>
      </c>
      <c r="BA418">
        <v>4</v>
      </c>
      <c r="BB418">
        <v>1</v>
      </c>
      <c r="BC418">
        <v>7024</v>
      </c>
      <c r="BD418">
        <v>0</v>
      </c>
      <c r="BE418" s="16" t="s">
        <v>61</v>
      </c>
    </row>
    <row r="419" spans="1:57" x14ac:dyDescent="0.25">
      <c r="A419" s="1">
        <v>43504</v>
      </c>
      <c r="B419">
        <v>418</v>
      </c>
      <c r="C419" s="2" t="s">
        <v>4</v>
      </c>
      <c r="D419" s="2">
        <v>5383008295</v>
      </c>
      <c r="E419" s="2">
        <v>1</v>
      </c>
      <c r="F419" s="2">
        <v>4</v>
      </c>
      <c r="G419" s="19" t="s">
        <v>61</v>
      </c>
      <c r="H419" s="19">
        <v>1</v>
      </c>
      <c r="I419" s="19">
        <v>1</v>
      </c>
      <c r="J419" s="19" t="s">
        <v>61</v>
      </c>
      <c r="K419" s="19" t="s">
        <v>61</v>
      </c>
      <c r="L419" s="2">
        <v>6</v>
      </c>
      <c r="M419" s="2">
        <v>2</v>
      </c>
      <c r="N419" s="2">
        <v>3</v>
      </c>
      <c r="O419" s="19">
        <v>1</v>
      </c>
      <c r="P419" s="19" t="s">
        <v>61</v>
      </c>
      <c r="Q419" s="19" t="s">
        <v>61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2" t="s">
        <v>61</v>
      </c>
      <c r="AA419" s="22" t="s">
        <v>61</v>
      </c>
      <c r="AB419" s="22" t="s">
        <v>61</v>
      </c>
      <c r="AC419" s="22" t="s">
        <v>61</v>
      </c>
      <c r="AD419" s="22" t="s">
        <v>61</v>
      </c>
      <c r="AE419" s="22" t="s">
        <v>61</v>
      </c>
      <c r="AF419" s="22" t="s">
        <v>61</v>
      </c>
      <c r="AG419">
        <v>10</v>
      </c>
      <c r="AH419">
        <v>3</v>
      </c>
      <c r="AI419">
        <v>2</v>
      </c>
      <c r="AJ419">
        <v>1</v>
      </c>
      <c r="AK419" s="22">
        <v>1</v>
      </c>
      <c r="AL419" s="22">
        <v>1</v>
      </c>
      <c r="AM419" s="22">
        <v>1</v>
      </c>
      <c r="AN419" s="22" t="s">
        <v>61</v>
      </c>
      <c r="AO419" s="22" t="s">
        <v>61</v>
      </c>
      <c r="AP419" s="22">
        <v>1</v>
      </c>
      <c r="AQ419">
        <v>4</v>
      </c>
      <c r="AR419">
        <v>3</v>
      </c>
      <c r="AS419" s="22">
        <v>1</v>
      </c>
      <c r="AT419" s="22">
        <v>1</v>
      </c>
      <c r="AU419" s="22">
        <v>1</v>
      </c>
      <c r="AV419" s="22" t="s">
        <v>61</v>
      </c>
      <c r="AW419" s="22">
        <v>1</v>
      </c>
      <c r="AX419" s="22" t="s">
        <v>61</v>
      </c>
      <c r="AY419" s="22">
        <v>1</v>
      </c>
      <c r="AZ419" s="22" t="s">
        <v>61</v>
      </c>
      <c r="BA419">
        <v>4</v>
      </c>
      <c r="BB419">
        <v>1</v>
      </c>
      <c r="BC419">
        <v>5503</v>
      </c>
      <c r="BD419">
        <v>1</v>
      </c>
      <c r="BE419" s="16" t="s">
        <v>61</v>
      </c>
    </row>
    <row r="420" spans="1:57" x14ac:dyDescent="0.25">
      <c r="A420" s="1">
        <v>43504</v>
      </c>
      <c r="B420">
        <v>419</v>
      </c>
      <c r="C420" s="2" t="s">
        <v>4</v>
      </c>
      <c r="D420" s="2">
        <v>5383008295</v>
      </c>
      <c r="E420" s="2">
        <v>1</v>
      </c>
      <c r="F420" s="2">
        <v>3</v>
      </c>
      <c r="G420" s="19" t="s">
        <v>61</v>
      </c>
      <c r="H420" s="19" t="s">
        <v>61</v>
      </c>
      <c r="I420" s="19">
        <v>1</v>
      </c>
      <c r="J420" s="19" t="s">
        <v>61</v>
      </c>
      <c r="K420" s="19" t="s">
        <v>61</v>
      </c>
      <c r="L420" s="2">
        <v>3</v>
      </c>
      <c r="M420" s="2">
        <v>1</v>
      </c>
      <c r="N420" s="2">
        <v>3</v>
      </c>
      <c r="O420" s="19">
        <v>1</v>
      </c>
      <c r="P420" s="19" t="s">
        <v>61</v>
      </c>
      <c r="Q420" s="19" t="s">
        <v>61</v>
      </c>
      <c r="R420" s="2">
        <v>1</v>
      </c>
      <c r="S420" s="2">
        <v>1</v>
      </c>
      <c r="T420" s="2">
        <v>1</v>
      </c>
      <c r="U420" s="2">
        <v>3</v>
      </c>
      <c r="V420" s="2">
        <v>2</v>
      </c>
      <c r="W420" s="2">
        <v>1</v>
      </c>
      <c r="X420" s="2">
        <v>2</v>
      </c>
      <c r="Y420" s="2">
        <v>1</v>
      </c>
      <c r="Z420" s="22" t="s">
        <v>61</v>
      </c>
      <c r="AA420" s="22" t="s">
        <v>61</v>
      </c>
      <c r="AB420" s="22" t="s">
        <v>61</v>
      </c>
      <c r="AC420" s="22" t="s">
        <v>61</v>
      </c>
      <c r="AD420" s="22" t="s">
        <v>61</v>
      </c>
      <c r="AE420" s="22" t="s">
        <v>61</v>
      </c>
      <c r="AF420" s="22">
        <v>1</v>
      </c>
      <c r="AG420" s="28" t="s">
        <v>61</v>
      </c>
      <c r="AH420" s="28" t="s">
        <v>61</v>
      </c>
      <c r="AI420" s="28" t="s">
        <v>61</v>
      </c>
      <c r="AJ420" s="28" t="s">
        <v>61</v>
      </c>
      <c r="AK420" s="22" t="s">
        <v>61</v>
      </c>
      <c r="AL420" s="22" t="s">
        <v>61</v>
      </c>
      <c r="AM420" s="22" t="s">
        <v>61</v>
      </c>
      <c r="AN420" s="22" t="s">
        <v>61</v>
      </c>
      <c r="AO420" s="22" t="s">
        <v>61</v>
      </c>
      <c r="AP420" s="22" t="s">
        <v>61</v>
      </c>
      <c r="AQ420" s="28" t="s">
        <v>61</v>
      </c>
      <c r="AR420" s="28" t="s">
        <v>61</v>
      </c>
      <c r="AS420" s="22" t="s">
        <v>61</v>
      </c>
      <c r="AT420" s="22" t="s">
        <v>61</v>
      </c>
      <c r="AU420" s="22" t="s">
        <v>61</v>
      </c>
      <c r="AV420" s="22" t="s">
        <v>61</v>
      </c>
      <c r="AW420" s="22" t="s">
        <v>61</v>
      </c>
      <c r="AX420" s="22" t="s">
        <v>61</v>
      </c>
      <c r="AY420" s="22" t="s">
        <v>61</v>
      </c>
      <c r="AZ420" s="22" t="s">
        <v>61</v>
      </c>
      <c r="BA420" s="28" t="s">
        <v>61</v>
      </c>
      <c r="BB420">
        <v>1</v>
      </c>
      <c r="BC420">
        <v>7540</v>
      </c>
      <c r="BD420">
        <v>1</v>
      </c>
      <c r="BE420" s="16" t="s">
        <v>61</v>
      </c>
    </row>
    <row r="421" spans="1:57" x14ac:dyDescent="0.25">
      <c r="A421" s="1">
        <v>43504</v>
      </c>
      <c r="B421">
        <v>420</v>
      </c>
      <c r="C421" s="2" t="s">
        <v>4</v>
      </c>
      <c r="D421" s="2">
        <v>5383008295</v>
      </c>
      <c r="E421" s="2">
        <v>1</v>
      </c>
      <c r="F421" s="2">
        <v>3</v>
      </c>
      <c r="G421" s="19" t="s">
        <v>61</v>
      </c>
      <c r="H421" s="19" t="s">
        <v>61</v>
      </c>
      <c r="I421" s="19">
        <v>1</v>
      </c>
      <c r="J421" s="19" t="s">
        <v>61</v>
      </c>
      <c r="K421" s="19" t="s">
        <v>61</v>
      </c>
      <c r="L421" s="2">
        <v>2</v>
      </c>
      <c r="M421" s="2">
        <v>2</v>
      </c>
      <c r="N421" s="2">
        <v>1</v>
      </c>
      <c r="O421" s="19" t="s">
        <v>61</v>
      </c>
      <c r="P421" s="19" t="s">
        <v>61</v>
      </c>
      <c r="Q421" s="19">
        <v>1</v>
      </c>
      <c r="R421" s="2">
        <v>1</v>
      </c>
      <c r="S421" s="2">
        <v>1</v>
      </c>
      <c r="T421" s="2">
        <v>1</v>
      </c>
      <c r="U421" s="2">
        <v>1</v>
      </c>
      <c r="V421" s="2">
        <v>2</v>
      </c>
      <c r="W421" s="2">
        <v>1</v>
      </c>
      <c r="X421" s="2">
        <v>1</v>
      </c>
      <c r="Y421" s="2">
        <v>1</v>
      </c>
      <c r="Z421" s="22" t="s">
        <v>61</v>
      </c>
      <c r="AA421" s="22" t="s">
        <v>61</v>
      </c>
      <c r="AB421" s="22" t="s">
        <v>61</v>
      </c>
      <c r="AC421" s="22" t="s">
        <v>61</v>
      </c>
      <c r="AD421" s="22" t="s">
        <v>61</v>
      </c>
      <c r="AE421" s="22" t="s">
        <v>61</v>
      </c>
      <c r="AF421" s="22" t="s">
        <v>61</v>
      </c>
      <c r="AG421">
        <v>15</v>
      </c>
      <c r="AH421">
        <v>3</v>
      </c>
      <c r="AI421">
        <v>2</v>
      </c>
      <c r="AJ421">
        <v>1</v>
      </c>
      <c r="AK421" s="22" t="s">
        <v>61</v>
      </c>
      <c r="AL421" s="22" t="s">
        <v>61</v>
      </c>
      <c r="AM421" s="22">
        <v>1</v>
      </c>
      <c r="AN421" s="22" t="s">
        <v>61</v>
      </c>
      <c r="AO421" s="22" t="s">
        <v>61</v>
      </c>
      <c r="AP421" s="22" t="s">
        <v>61</v>
      </c>
      <c r="AQ421">
        <v>3</v>
      </c>
      <c r="AR421">
        <v>1</v>
      </c>
      <c r="AS421" s="22">
        <v>1</v>
      </c>
      <c r="AT421" s="22">
        <v>1</v>
      </c>
      <c r="AU421" s="22" t="s">
        <v>61</v>
      </c>
      <c r="AV421" s="22" t="s">
        <v>61</v>
      </c>
      <c r="AW421" s="22" t="s">
        <v>61</v>
      </c>
      <c r="AX421" s="22">
        <v>1</v>
      </c>
      <c r="AY421" s="22" t="s">
        <v>61</v>
      </c>
      <c r="AZ421" s="22" t="s">
        <v>61</v>
      </c>
      <c r="BA421">
        <v>1</v>
      </c>
      <c r="BB421" t="s">
        <v>61</v>
      </c>
      <c r="BC421" t="s">
        <v>61</v>
      </c>
      <c r="BD421">
        <v>0</v>
      </c>
      <c r="BE421" s="16" t="s">
        <v>61</v>
      </c>
    </row>
    <row r="422" spans="1:57" x14ac:dyDescent="0.25">
      <c r="A422" s="1">
        <v>43504</v>
      </c>
      <c r="B422">
        <v>421</v>
      </c>
      <c r="C422" s="2" t="s">
        <v>4</v>
      </c>
      <c r="D422" s="2">
        <v>5383008295</v>
      </c>
      <c r="E422" s="2">
        <v>3</v>
      </c>
      <c r="F422" s="2">
        <v>3</v>
      </c>
      <c r="G422" s="19" t="s">
        <v>61</v>
      </c>
      <c r="H422" s="19" t="s">
        <v>61</v>
      </c>
      <c r="I422" s="19" t="s">
        <v>61</v>
      </c>
      <c r="J422" s="19">
        <v>1</v>
      </c>
      <c r="K422" s="19" t="s">
        <v>61</v>
      </c>
      <c r="L422" s="2">
        <v>2</v>
      </c>
      <c r="M422" s="2">
        <v>2</v>
      </c>
      <c r="N422" s="2">
        <v>1</v>
      </c>
      <c r="O422" s="19">
        <v>1</v>
      </c>
      <c r="P422" s="19" t="s">
        <v>61</v>
      </c>
      <c r="Q422" s="19" t="s">
        <v>61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1</v>
      </c>
      <c r="X422" s="2">
        <v>1</v>
      </c>
      <c r="Y422" s="2">
        <v>1</v>
      </c>
      <c r="Z422" s="22" t="s">
        <v>61</v>
      </c>
      <c r="AA422" s="22" t="s">
        <v>61</v>
      </c>
      <c r="AB422" s="22" t="s">
        <v>61</v>
      </c>
      <c r="AC422" s="22" t="s">
        <v>61</v>
      </c>
      <c r="AD422" s="22" t="s">
        <v>61</v>
      </c>
      <c r="AE422" s="22" t="s">
        <v>61</v>
      </c>
      <c r="AF422" s="22" t="s">
        <v>61</v>
      </c>
      <c r="AG422">
        <v>3</v>
      </c>
      <c r="AH422">
        <v>3</v>
      </c>
      <c r="AI422">
        <v>2</v>
      </c>
      <c r="AJ422">
        <v>1</v>
      </c>
      <c r="AK422" s="22" t="s">
        <v>61</v>
      </c>
      <c r="AL422" s="22">
        <v>1</v>
      </c>
      <c r="AM422" s="22">
        <v>1</v>
      </c>
      <c r="AN422" s="22" t="s">
        <v>61</v>
      </c>
      <c r="AO422" s="22" t="s">
        <v>61</v>
      </c>
      <c r="AP422" s="22">
        <v>1</v>
      </c>
      <c r="AQ422">
        <v>1</v>
      </c>
      <c r="AR422">
        <v>2</v>
      </c>
      <c r="AS422" s="22">
        <v>1</v>
      </c>
      <c r="AT422" s="22">
        <v>1</v>
      </c>
      <c r="AU422" s="22">
        <v>1</v>
      </c>
      <c r="AV422" s="22">
        <v>1</v>
      </c>
      <c r="AW422" s="22" t="s">
        <v>61</v>
      </c>
      <c r="AX422" s="22">
        <v>1</v>
      </c>
      <c r="AY422" s="22" t="s">
        <v>61</v>
      </c>
      <c r="AZ422" s="22" t="s">
        <v>61</v>
      </c>
      <c r="BA422">
        <v>4</v>
      </c>
      <c r="BB422">
        <v>1</v>
      </c>
      <c r="BC422">
        <v>1495</v>
      </c>
      <c r="BD422">
        <v>1</v>
      </c>
      <c r="BE422" s="16" t="s">
        <v>61</v>
      </c>
    </row>
    <row r="423" spans="1:57" x14ac:dyDescent="0.25">
      <c r="A423" s="1">
        <v>43504</v>
      </c>
      <c r="B423">
        <v>422</v>
      </c>
      <c r="C423" s="2" t="s">
        <v>4</v>
      </c>
      <c r="D423" s="2">
        <v>5383008295</v>
      </c>
      <c r="E423" s="2">
        <v>1</v>
      </c>
      <c r="F423" s="2">
        <v>1</v>
      </c>
      <c r="G423" s="19">
        <v>1</v>
      </c>
      <c r="H423" s="19" t="s">
        <v>61</v>
      </c>
      <c r="I423" s="19" t="s">
        <v>61</v>
      </c>
      <c r="J423" s="19">
        <v>1</v>
      </c>
      <c r="K423" s="19" t="s">
        <v>61</v>
      </c>
      <c r="L423" s="2">
        <v>2</v>
      </c>
      <c r="M423" s="2">
        <v>2</v>
      </c>
      <c r="N423" s="2">
        <v>3</v>
      </c>
      <c r="O423" s="19">
        <v>1</v>
      </c>
      <c r="P423" s="19" t="s">
        <v>61</v>
      </c>
      <c r="Q423" s="19" t="s">
        <v>61</v>
      </c>
      <c r="R423" s="2">
        <v>1</v>
      </c>
      <c r="S423" s="2">
        <v>1</v>
      </c>
      <c r="T423" s="2">
        <v>1</v>
      </c>
      <c r="U423" s="2">
        <v>3</v>
      </c>
      <c r="V423" s="2" t="s">
        <v>61</v>
      </c>
      <c r="W423" s="2">
        <v>1</v>
      </c>
      <c r="X423" s="2">
        <v>1</v>
      </c>
      <c r="Y423" s="2">
        <v>1</v>
      </c>
      <c r="Z423" s="22" t="s">
        <v>61</v>
      </c>
      <c r="AA423" s="22" t="s">
        <v>61</v>
      </c>
      <c r="AB423" s="22" t="s">
        <v>61</v>
      </c>
      <c r="AC423" s="22" t="s">
        <v>61</v>
      </c>
      <c r="AD423" s="22" t="s">
        <v>61</v>
      </c>
      <c r="AE423" s="22" t="s">
        <v>61</v>
      </c>
      <c r="AF423" s="22" t="s">
        <v>61</v>
      </c>
      <c r="AG423">
        <v>10</v>
      </c>
      <c r="AH423">
        <v>3</v>
      </c>
      <c r="AI423">
        <v>1</v>
      </c>
      <c r="AJ423">
        <v>1</v>
      </c>
      <c r="AK423" s="22">
        <v>1</v>
      </c>
      <c r="AL423" s="22">
        <v>1</v>
      </c>
      <c r="AM423" s="22" t="s">
        <v>61</v>
      </c>
      <c r="AN423" s="22">
        <v>1</v>
      </c>
      <c r="AO423" s="22" t="s">
        <v>61</v>
      </c>
      <c r="AP423" s="22" t="s">
        <v>61</v>
      </c>
      <c r="AQ423">
        <v>3</v>
      </c>
      <c r="AR423">
        <v>3</v>
      </c>
      <c r="AS423" s="22">
        <v>1</v>
      </c>
      <c r="AT423" s="22">
        <v>1</v>
      </c>
      <c r="AU423" s="22" t="s">
        <v>61</v>
      </c>
      <c r="AV423" s="22" t="s">
        <v>61</v>
      </c>
      <c r="AW423" s="22" t="s">
        <v>61</v>
      </c>
      <c r="AX423" s="22" t="s">
        <v>61</v>
      </c>
      <c r="AY423" s="22" t="s">
        <v>61</v>
      </c>
      <c r="AZ423" s="22" t="s">
        <v>61</v>
      </c>
      <c r="BA423">
        <v>4</v>
      </c>
      <c r="BB423">
        <v>1</v>
      </c>
      <c r="BC423">
        <v>4710</v>
      </c>
      <c r="BD423">
        <v>0</v>
      </c>
      <c r="BE423" s="16" t="s">
        <v>61</v>
      </c>
    </row>
    <row r="424" spans="1:57" x14ac:dyDescent="0.25">
      <c r="A424" s="1">
        <v>43514</v>
      </c>
      <c r="B424">
        <v>423</v>
      </c>
      <c r="C424" s="2" t="s">
        <v>4</v>
      </c>
      <c r="D424" s="2">
        <v>5383008314</v>
      </c>
      <c r="E424" s="2">
        <v>1</v>
      </c>
      <c r="F424" s="2">
        <v>1</v>
      </c>
      <c r="G424" s="19" t="s">
        <v>61</v>
      </c>
      <c r="H424" s="19" t="s">
        <v>61</v>
      </c>
      <c r="I424" s="19">
        <v>1</v>
      </c>
      <c r="J424" s="19" t="s">
        <v>61</v>
      </c>
      <c r="K424" s="19" t="s">
        <v>61</v>
      </c>
      <c r="L424" s="2">
        <v>3</v>
      </c>
      <c r="M424" s="2">
        <v>3</v>
      </c>
      <c r="N424" s="2">
        <v>2</v>
      </c>
      <c r="O424" s="19">
        <v>1</v>
      </c>
      <c r="P424" s="19" t="s">
        <v>61</v>
      </c>
      <c r="Q424" s="19" t="s">
        <v>61</v>
      </c>
      <c r="R424" s="2">
        <v>1</v>
      </c>
      <c r="S424" s="2">
        <v>1</v>
      </c>
      <c r="T424" s="2">
        <v>3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2" t="s">
        <v>61</v>
      </c>
      <c r="AA424" s="22" t="s">
        <v>61</v>
      </c>
      <c r="AB424" s="22" t="s">
        <v>61</v>
      </c>
      <c r="AC424" s="22" t="s">
        <v>61</v>
      </c>
      <c r="AD424" s="22">
        <v>1</v>
      </c>
      <c r="AE424" s="22" t="s">
        <v>61</v>
      </c>
      <c r="AF424" s="22" t="s">
        <v>61</v>
      </c>
      <c r="AG424">
        <v>17.5</v>
      </c>
      <c r="AH424">
        <v>3</v>
      </c>
      <c r="AI424">
        <v>2</v>
      </c>
      <c r="AJ424">
        <v>1</v>
      </c>
      <c r="AK424" s="22" t="s">
        <v>61</v>
      </c>
      <c r="AL424" s="22" t="s">
        <v>61</v>
      </c>
      <c r="AM424" s="22" t="s">
        <v>61</v>
      </c>
      <c r="AN424" s="22" t="s">
        <v>61</v>
      </c>
      <c r="AO424" s="22" t="s">
        <v>61</v>
      </c>
      <c r="AP424" s="22">
        <v>1</v>
      </c>
      <c r="AQ424">
        <v>2</v>
      </c>
      <c r="AR424">
        <v>2</v>
      </c>
      <c r="AS424" s="22">
        <v>1</v>
      </c>
      <c r="AT424" s="22" t="s">
        <v>61</v>
      </c>
      <c r="AU424" s="22">
        <v>1</v>
      </c>
      <c r="AV424" s="22">
        <v>1</v>
      </c>
      <c r="AW424" s="22" t="s">
        <v>61</v>
      </c>
      <c r="AX424" s="22" t="s">
        <v>61</v>
      </c>
      <c r="AY424" s="22" t="s">
        <v>61</v>
      </c>
      <c r="AZ424" s="22" t="s">
        <v>61</v>
      </c>
      <c r="BA424">
        <v>1</v>
      </c>
      <c r="BB424">
        <v>1</v>
      </c>
      <c r="BC424">
        <v>4920</v>
      </c>
      <c r="BD424">
        <v>0</v>
      </c>
      <c r="BE424" s="16" t="s">
        <v>61</v>
      </c>
    </row>
    <row r="425" spans="1:57" x14ac:dyDescent="0.25">
      <c r="A425" s="1">
        <v>43514</v>
      </c>
      <c r="B425">
        <v>424</v>
      </c>
      <c r="C425" s="2" t="s">
        <v>63</v>
      </c>
      <c r="D425" s="2">
        <v>5383008314</v>
      </c>
      <c r="E425" s="2">
        <v>1</v>
      </c>
      <c r="F425" s="2">
        <v>1</v>
      </c>
      <c r="G425" s="19" t="s">
        <v>61</v>
      </c>
      <c r="H425" s="19">
        <v>1</v>
      </c>
      <c r="I425" s="19" t="s">
        <v>61</v>
      </c>
      <c r="J425" s="19" t="s">
        <v>61</v>
      </c>
      <c r="K425" s="19" t="s">
        <v>61</v>
      </c>
      <c r="L425" s="2">
        <v>3</v>
      </c>
      <c r="M425" s="2">
        <v>2</v>
      </c>
      <c r="N425" s="2">
        <v>2</v>
      </c>
      <c r="O425" s="19">
        <v>1</v>
      </c>
      <c r="P425" s="19" t="s">
        <v>61</v>
      </c>
      <c r="Q425" s="19" t="s">
        <v>61</v>
      </c>
      <c r="R425" s="2">
        <v>1</v>
      </c>
      <c r="S425" s="2">
        <v>1</v>
      </c>
      <c r="T425" s="2">
        <v>1</v>
      </c>
      <c r="U425" s="2" t="s">
        <v>61</v>
      </c>
      <c r="V425" s="2" t="s">
        <v>61</v>
      </c>
      <c r="W425" t="s">
        <v>61</v>
      </c>
      <c r="X425" s="2">
        <v>1</v>
      </c>
      <c r="Y425" s="2">
        <v>1</v>
      </c>
      <c r="Z425" s="22" t="s">
        <v>61</v>
      </c>
      <c r="AA425" s="22" t="s">
        <v>61</v>
      </c>
      <c r="AB425" s="22" t="s">
        <v>61</v>
      </c>
      <c r="AC425" s="22" t="s">
        <v>61</v>
      </c>
      <c r="AD425" s="22" t="s">
        <v>61</v>
      </c>
      <c r="AE425" s="22" t="s">
        <v>61</v>
      </c>
      <c r="AF425" s="22" t="s">
        <v>61</v>
      </c>
      <c r="AG425">
        <v>24</v>
      </c>
      <c r="AH425">
        <v>3</v>
      </c>
      <c r="AI425">
        <v>2</v>
      </c>
      <c r="AJ425">
        <v>3</v>
      </c>
      <c r="AK425" s="22" t="s">
        <v>61</v>
      </c>
      <c r="AL425" s="22" t="s">
        <v>61</v>
      </c>
      <c r="AM425" s="22">
        <v>1</v>
      </c>
      <c r="AN425" s="22" t="s">
        <v>61</v>
      </c>
      <c r="AO425" s="22" t="s">
        <v>61</v>
      </c>
      <c r="AP425" s="22" t="s">
        <v>61</v>
      </c>
      <c r="AQ425">
        <v>3</v>
      </c>
      <c r="AR425">
        <v>4</v>
      </c>
      <c r="AS425" s="22">
        <v>1</v>
      </c>
      <c r="AT425" s="22">
        <v>1</v>
      </c>
      <c r="AU425" s="22">
        <v>1</v>
      </c>
      <c r="AV425" s="22" t="s">
        <v>61</v>
      </c>
      <c r="AW425" s="22" t="s">
        <v>61</v>
      </c>
      <c r="AX425" s="22" t="s">
        <v>61</v>
      </c>
      <c r="AY425" s="22" t="s">
        <v>61</v>
      </c>
      <c r="AZ425" s="22" t="s">
        <v>61</v>
      </c>
      <c r="BA425">
        <v>4</v>
      </c>
      <c r="BB425" t="s">
        <v>61</v>
      </c>
      <c r="BC425" t="s">
        <v>61</v>
      </c>
      <c r="BD425">
        <v>0</v>
      </c>
      <c r="BE425" s="16" t="s">
        <v>61</v>
      </c>
    </row>
    <row r="426" spans="1:57" x14ac:dyDescent="0.25">
      <c r="A426" s="1">
        <v>43514</v>
      </c>
      <c r="B426">
        <v>425</v>
      </c>
      <c r="C426" s="2" t="s">
        <v>4</v>
      </c>
      <c r="D426" s="2">
        <v>5383008314</v>
      </c>
      <c r="E426" s="2">
        <v>1</v>
      </c>
      <c r="F426" s="2">
        <v>1</v>
      </c>
      <c r="G426" s="19" t="s">
        <v>61</v>
      </c>
      <c r="H426" s="19" t="s">
        <v>61</v>
      </c>
      <c r="I426" s="19" t="s">
        <v>61</v>
      </c>
      <c r="J426" s="19">
        <v>1</v>
      </c>
      <c r="K426" s="19" t="s">
        <v>61</v>
      </c>
      <c r="L426" s="2">
        <v>2</v>
      </c>
      <c r="M426" s="2">
        <v>3</v>
      </c>
      <c r="N426" s="2">
        <v>3</v>
      </c>
      <c r="O426" s="19">
        <v>1</v>
      </c>
      <c r="P426" s="19" t="s">
        <v>61</v>
      </c>
      <c r="Q426" s="19" t="s">
        <v>61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2</v>
      </c>
      <c r="Z426" s="22" t="s">
        <v>61</v>
      </c>
      <c r="AA426" s="22">
        <v>1</v>
      </c>
      <c r="AB426" s="22" t="s">
        <v>61</v>
      </c>
      <c r="AC426" s="22" t="s">
        <v>61</v>
      </c>
      <c r="AD426" s="22" t="s">
        <v>61</v>
      </c>
      <c r="AE426" s="22" t="s">
        <v>61</v>
      </c>
      <c r="AF426" s="22" t="s">
        <v>61</v>
      </c>
      <c r="AG426">
        <v>24</v>
      </c>
      <c r="AH426">
        <v>3</v>
      </c>
      <c r="AI426">
        <v>1</v>
      </c>
      <c r="AJ426">
        <v>2</v>
      </c>
      <c r="AK426" s="22" t="s">
        <v>61</v>
      </c>
      <c r="AL426" s="22">
        <v>1</v>
      </c>
      <c r="AM426" s="22">
        <v>1</v>
      </c>
      <c r="AN426" s="22" t="s">
        <v>61</v>
      </c>
      <c r="AO426" s="22" t="s">
        <v>61</v>
      </c>
      <c r="AP426" s="22" t="s">
        <v>61</v>
      </c>
      <c r="AQ426">
        <v>3</v>
      </c>
      <c r="AR426">
        <v>3</v>
      </c>
      <c r="AS426" s="22">
        <v>1</v>
      </c>
      <c r="AT426" s="22">
        <v>1</v>
      </c>
      <c r="AU426" s="22">
        <v>1</v>
      </c>
      <c r="AV426" s="22">
        <v>1</v>
      </c>
      <c r="AW426" s="22" t="s">
        <v>61</v>
      </c>
      <c r="AX426" s="22" t="s">
        <v>61</v>
      </c>
      <c r="AY426" s="22" t="s">
        <v>61</v>
      </c>
      <c r="AZ426" s="22" t="s">
        <v>61</v>
      </c>
      <c r="BA426">
        <v>1</v>
      </c>
      <c r="BB426">
        <v>1</v>
      </c>
      <c r="BC426">
        <v>4654</v>
      </c>
      <c r="BD426">
        <v>0</v>
      </c>
      <c r="BE426" s="16" t="s">
        <v>61</v>
      </c>
    </row>
    <row r="427" spans="1:57" x14ac:dyDescent="0.25">
      <c r="A427" s="1">
        <v>43514</v>
      </c>
      <c r="B427">
        <v>426</v>
      </c>
      <c r="C427" s="2" t="s">
        <v>4</v>
      </c>
      <c r="D427" s="2">
        <v>5383008314</v>
      </c>
      <c r="E427" s="2">
        <v>1</v>
      </c>
      <c r="F427" s="2">
        <v>4</v>
      </c>
      <c r="G427" s="19" t="s">
        <v>61</v>
      </c>
      <c r="H427" s="19" t="s">
        <v>61</v>
      </c>
      <c r="I427" s="19" t="s">
        <v>61</v>
      </c>
      <c r="J427" s="19">
        <v>1</v>
      </c>
      <c r="K427" s="19" t="s">
        <v>61</v>
      </c>
      <c r="L427" s="2">
        <v>1</v>
      </c>
      <c r="M427" s="2">
        <v>1</v>
      </c>
      <c r="N427" s="2">
        <v>2</v>
      </c>
      <c r="O427" s="19">
        <v>1</v>
      </c>
      <c r="P427" s="19" t="s">
        <v>61</v>
      </c>
      <c r="Q427" s="19" t="s">
        <v>61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2" t="s">
        <v>61</v>
      </c>
      <c r="AA427" s="22" t="s">
        <v>61</v>
      </c>
      <c r="AB427" s="22" t="s">
        <v>61</v>
      </c>
      <c r="AC427" s="22" t="s">
        <v>61</v>
      </c>
      <c r="AD427" s="22" t="s">
        <v>61</v>
      </c>
      <c r="AE427" s="22" t="s">
        <v>61</v>
      </c>
      <c r="AF427" s="22" t="s">
        <v>61</v>
      </c>
      <c r="AG427">
        <v>8</v>
      </c>
      <c r="AH427">
        <v>3</v>
      </c>
      <c r="AI427">
        <v>2</v>
      </c>
      <c r="AJ427">
        <v>1</v>
      </c>
      <c r="AK427" s="22" t="s">
        <v>61</v>
      </c>
      <c r="AL427" s="22" t="s">
        <v>61</v>
      </c>
      <c r="AM427" s="22">
        <v>1</v>
      </c>
      <c r="AN427" s="22" t="s">
        <v>61</v>
      </c>
      <c r="AO427" s="22" t="s">
        <v>61</v>
      </c>
      <c r="AP427" s="22">
        <v>1</v>
      </c>
      <c r="AQ427">
        <v>2</v>
      </c>
      <c r="AR427">
        <v>1</v>
      </c>
      <c r="AS427" s="22">
        <v>1</v>
      </c>
      <c r="AT427" s="22">
        <v>1</v>
      </c>
      <c r="AU427" s="22" t="s">
        <v>61</v>
      </c>
      <c r="AV427" s="22" t="s">
        <v>61</v>
      </c>
      <c r="AW427" s="22" t="s">
        <v>61</v>
      </c>
      <c r="AX427" s="22" t="s">
        <v>61</v>
      </c>
      <c r="AY427" s="22" t="s">
        <v>61</v>
      </c>
      <c r="AZ427" s="22" t="s">
        <v>61</v>
      </c>
      <c r="BA427">
        <v>4</v>
      </c>
      <c r="BB427">
        <v>1</v>
      </c>
      <c r="BC427">
        <v>7063</v>
      </c>
      <c r="BD427">
        <v>1</v>
      </c>
      <c r="BE427" s="16" t="s">
        <v>61</v>
      </c>
    </row>
    <row r="428" spans="1:57" x14ac:dyDescent="0.25">
      <c r="A428" s="1">
        <v>43514</v>
      </c>
      <c r="B428">
        <v>427</v>
      </c>
      <c r="C428" s="2" t="s">
        <v>4</v>
      </c>
      <c r="D428" s="2">
        <v>5383008314</v>
      </c>
      <c r="E428" s="2">
        <v>1</v>
      </c>
      <c r="F428" s="2">
        <v>3</v>
      </c>
      <c r="G428" s="19" t="s">
        <v>61</v>
      </c>
      <c r="H428" s="19">
        <v>1</v>
      </c>
      <c r="I428" s="19" t="s">
        <v>61</v>
      </c>
      <c r="J428" s="19" t="s">
        <v>61</v>
      </c>
      <c r="K428" s="19" t="s">
        <v>61</v>
      </c>
      <c r="L428" s="2">
        <v>3</v>
      </c>
      <c r="M428" s="2">
        <v>1</v>
      </c>
      <c r="N428" s="2">
        <v>3</v>
      </c>
      <c r="O428" s="19">
        <v>1</v>
      </c>
      <c r="P428" s="19" t="s">
        <v>61</v>
      </c>
      <c r="Q428" s="19" t="s">
        <v>61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2" t="s">
        <v>61</v>
      </c>
      <c r="AA428" s="22" t="s">
        <v>61</v>
      </c>
      <c r="AB428" s="22" t="s">
        <v>61</v>
      </c>
      <c r="AC428" s="22" t="s">
        <v>61</v>
      </c>
      <c r="AD428" s="22" t="s">
        <v>61</v>
      </c>
      <c r="AE428" s="22" t="s">
        <v>61</v>
      </c>
      <c r="AF428" s="22" t="s">
        <v>61</v>
      </c>
      <c r="AG428">
        <v>10</v>
      </c>
      <c r="AH428">
        <v>3</v>
      </c>
      <c r="AI428">
        <v>2</v>
      </c>
      <c r="AJ428">
        <v>1</v>
      </c>
      <c r="AK428" s="22" t="s">
        <v>61</v>
      </c>
      <c r="AL428" s="22" t="s">
        <v>61</v>
      </c>
      <c r="AM428" s="22">
        <v>1</v>
      </c>
      <c r="AN428" s="22" t="s">
        <v>61</v>
      </c>
      <c r="AO428" s="22" t="s">
        <v>61</v>
      </c>
      <c r="AP428" s="22" t="s">
        <v>61</v>
      </c>
      <c r="AQ428">
        <v>3</v>
      </c>
      <c r="AR428">
        <v>2</v>
      </c>
      <c r="AS428" s="22">
        <v>1</v>
      </c>
      <c r="AT428" s="22">
        <v>1</v>
      </c>
      <c r="AU428" s="22" t="s">
        <v>61</v>
      </c>
      <c r="AV428" s="22" t="s">
        <v>61</v>
      </c>
      <c r="AW428" s="22" t="s">
        <v>61</v>
      </c>
      <c r="AX428" s="22">
        <v>1</v>
      </c>
      <c r="AY428" s="22" t="s">
        <v>61</v>
      </c>
      <c r="AZ428" s="22" t="s">
        <v>61</v>
      </c>
      <c r="BA428">
        <v>4</v>
      </c>
      <c r="BB428">
        <v>1</v>
      </c>
      <c r="BC428">
        <v>7090</v>
      </c>
      <c r="BD428">
        <v>0</v>
      </c>
      <c r="BE428" s="16" t="s">
        <v>61</v>
      </c>
    </row>
    <row r="429" spans="1:57" x14ac:dyDescent="0.25">
      <c r="A429" s="1">
        <v>43514</v>
      </c>
      <c r="B429">
        <v>428</v>
      </c>
      <c r="C429" s="2" t="s">
        <v>4</v>
      </c>
      <c r="D429" s="2">
        <v>5383008314</v>
      </c>
      <c r="E429" s="2">
        <v>1</v>
      </c>
      <c r="F429" s="2">
        <v>1</v>
      </c>
      <c r="G429" s="19" t="s">
        <v>61</v>
      </c>
      <c r="H429" s="19" t="s">
        <v>61</v>
      </c>
      <c r="I429" s="19" t="s">
        <v>61</v>
      </c>
      <c r="J429" s="19">
        <v>1</v>
      </c>
      <c r="K429" s="19" t="s">
        <v>61</v>
      </c>
      <c r="L429" s="2">
        <v>1</v>
      </c>
      <c r="M429" s="2">
        <v>1</v>
      </c>
      <c r="N429" s="2">
        <v>3</v>
      </c>
      <c r="O429" s="19">
        <v>1</v>
      </c>
      <c r="P429" s="19" t="s">
        <v>61</v>
      </c>
      <c r="Q429" s="19" t="s">
        <v>61</v>
      </c>
      <c r="R429" s="2">
        <v>3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2" t="s">
        <v>61</v>
      </c>
      <c r="AA429" s="22" t="s">
        <v>61</v>
      </c>
      <c r="AB429" s="22" t="s">
        <v>61</v>
      </c>
      <c r="AC429" s="22" t="s">
        <v>61</v>
      </c>
      <c r="AD429" s="22" t="s">
        <v>61</v>
      </c>
      <c r="AE429" s="22" t="s">
        <v>61</v>
      </c>
      <c r="AF429" s="22" t="s">
        <v>61</v>
      </c>
      <c r="AG429">
        <v>15</v>
      </c>
      <c r="AH429">
        <v>3</v>
      </c>
      <c r="AI429">
        <v>2</v>
      </c>
      <c r="AJ429">
        <v>1</v>
      </c>
      <c r="AK429" s="22" t="s">
        <v>61</v>
      </c>
      <c r="AL429" s="22" t="s">
        <v>61</v>
      </c>
      <c r="AM429" s="22">
        <v>1</v>
      </c>
      <c r="AN429" s="22" t="s">
        <v>61</v>
      </c>
      <c r="AO429" s="22" t="s">
        <v>61</v>
      </c>
      <c r="AP429" s="22" t="s">
        <v>61</v>
      </c>
      <c r="AQ429">
        <v>4</v>
      </c>
      <c r="AR429">
        <v>2</v>
      </c>
      <c r="AS429" s="22" t="s">
        <v>61</v>
      </c>
      <c r="AT429" s="22">
        <v>1</v>
      </c>
      <c r="AU429" s="22">
        <v>1</v>
      </c>
      <c r="AV429" s="22">
        <v>1</v>
      </c>
      <c r="AW429" s="22" t="s">
        <v>61</v>
      </c>
      <c r="AX429" s="22" t="s">
        <v>61</v>
      </c>
      <c r="AY429" s="22" t="s">
        <v>61</v>
      </c>
      <c r="AZ429" s="22" t="s">
        <v>61</v>
      </c>
      <c r="BA429">
        <v>4</v>
      </c>
      <c r="BB429">
        <v>1</v>
      </c>
      <c r="BC429">
        <v>5590</v>
      </c>
      <c r="BD429">
        <v>1</v>
      </c>
      <c r="BE429" s="16" t="s">
        <v>61</v>
      </c>
    </row>
    <row r="430" spans="1:57" x14ac:dyDescent="0.25">
      <c r="A430" s="1">
        <v>43514</v>
      </c>
      <c r="B430">
        <v>429</v>
      </c>
      <c r="C430" s="2" t="s">
        <v>4</v>
      </c>
      <c r="D430" s="2">
        <v>5383008314</v>
      </c>
      <c r="E430" s="2">
        <v>1</v>
      </c>
      <c r="F430" s="2">
        <v>4</v>
      </c>
      <c r="G430" s="19">
        <v>1</v>
      </c>
      <c r="H430" s="19" t="s">
        <v>61</v>
      </c>
      <c r="I430" s="19" t="s">
        <v>61</v>
      </c>
      <c r="J430" s="19">
        <v>1</v>
      </c>
      <c r="K430" s="19" t="s">
        <v>61</v>
      </c>
      <c r="L430" s="2">
        <v>6</v>
      </c>
      <c r="M430" s="2">
        <v>1</v>
      </c>
      <c r="N430" s="2">
        <v>2</v>
      </c>
      <c r="O430" s="19">
        <v>1</v>
      </c>
      <c r="P430" s="19" t="s">
        <v>61</v>
      </c>
      <c r="Q430" s="19" t="s">
        <v>61</v>
      </c>
      <c r="R430" s="2">
        <v>1</v>
      </c>
      <c r="S430" s="2">
        <v>1</v>
      </c>
      <c r="T430" s="2">
        <v>1</v>
      </c>
      <c r="U430" s="2">
        <v>3</v>
      </c>
      <c r="V430" s="2">
        <v>1</v>
      </c>
      <c r="W430" s="2">
        <v>1</v>
      </c>
      <c r="X430" s="2">
        <v>1</v>
      </c>
      <c r="Y430" s="2">
        <v>1</v>
      </c>
      <c r="Z430" s="22" t="s">
        <v>61</v>
      </c>
      <c r="AA430" s="22" t="s">
        <v>61</v>
      </c>
      <c r="AB430" s="22" t="s">
        <v>61</v>
      </c>
      <c r="AC430" s="22" t="s">
        <v>61</v>
      </c>
      <c r="AD430" s="22" t="s">
        <v>61</v>
      </c>
      <c r="AE430" s="22" t="s">
        <v>61</v>
      </c>
      <c r="AF430" s="22" t="s">
        <v>61</v>
      </c>
      <c r="AG430">
        <v>15</v>
      </c>
      <c r="AH430">
        <v>3</v>
      </c>
      <c r="AI430">
        <v>2</v>
      </c>
      <c r="AJ430">
        <v>1</v>
      </c>
      <c r="AK430" s="22" t="s">
        <v>61</v>
      </c>
      <c r="AL430" s="22">
        <v>1</v>
      </c>
      <c r="AM430" s="22">
        <v>1</v>
      </c>
      <c r="AN430" s="22">
        <v>1</v>
      </c>
      <c r="AO430" s="22">
        <v>1</v>
      </c>
      <c r="AP430" s="22" t="s">
        <v>61</v>
      </c>
      <c r="AQ430" s="28">
        <v>2</v>
      </c>
      <c r="AR430" s="28">
        <v>2</v>
      </c>
      <c r="AS430" s="22">
        <v>1</v>
      </c>
      <c r="AT430" s="22">
        <v>1</v>
      </c>
      <c r="AU430" s="22">
        <v>1</v>
      </c>
      <c r="AV430" s="22" t="s">
        <v>61</v>
      </c>
      <c r="AW430" s="22" t="s">
        <v>61</v>
      </c>
      <c r="AX430" s="22" t="s">
        <v>61</v>
      </c>
      <c r="AY430" s="22" t="s">
        <v>61</v>
      </c>
      <c r="AZ430" s="22" t="s">
        <v>61</v>
      </c>
      <c r="BA430">
        <v>4</v>
      </c>
      <c r="BB430">
        <v>1</v>
      </c>
      <c r="BC430">
        <v>6929</v>
      </c>
      <c r="BD430">
        <v>0</v>
      </c>
      <c r="BE430" s="16" t="s">
        <v>61</v>
      </c>
    </row>
    <row r="431" spans="1:57" x14ac:dyDescent="0.25">
      <c r="A431" s="1">
        <v>43514</v>
      </c>
      <c r="B431">
        <v>430</v>
      </c>
      <c r="C431" s="2" t="s">
        <v>4</v>
      </c>
      <c r="D431" s="2">
        <v>5383008314</v>
      </c>
      <c r="E431" s="2">
        <v>1</v>
      </c>
      <c r="F431" s="2">
        <v>4</v>
      </c>
      <c r="G431" s="19" t="s">
        <v>61</v>
      </c>
      <c r="H431" s="19">
        <v>1</v>
      </c>
      <c r="I431" s="19" t="s">
        <v>61</v>
      </c>
      <c r="J431" s="19" t="s">
        <v>61</v>
      </c>
      <c r="K431" s="19" t="s">
        <v>61</v>
      </c>
      <c r="L431" s="2">
        <v>3</v>
      </c>
      <c r="M431" s="2">
        <v>2</v>
      </c>
      <c r="N431" s="2">
        <v>3</v>
      </c>
      <c r="O431" s="19">
        <v>1</v>
      </c>
      <c r="P431" s="19" t="s">
        <v>61</v>
      </c>
      <c r="Q431" s="19" t="s">
        <v>61</v>
      </c>
      <c r="R431" s="2">
        <v>3</v>
      </c>
      <c r="S431" s="2">
        <v>1</v>
      </c>
      <c r="T431" s="2">
        <v>1</v>
      </c>
      <c r="U431" s="2">
        <v>1</v>
      </c>
      <c r="V431" s="2">
        <v>2</v>
      </c>
      <c r="W431" s="2">
        <v>1</v>
      </c>
      <c r="X431" s="2">
        <v>1</v>
      </c>
      <c r="Y431" s="2">
        <v>1</v>
      </c>
      <c r="Z431" s="22" t="s">
        <v>61</v>
      </c>
      <c r="AA431" s="22" t="s">
        <v>61</v>
      </c>
      <c r="AB431" s="22" t="s">
        <v>61</v>
      </c>
      <c r="AC431" s="22" t="s">
        <v>61</v>
      </c>
      <c r="AD431" s="22" t="s">
        <v>61</v>
      </c>
      <c r="AE431" s="22" t="s">
        <v>61</v>
      </c>
      <c r="AF431" s="22" t="s">
        <v>61</v>
      </c>
      <c r="AG431">
        <v>6</v>
      </c>
      <c r="AH431">
        <v>3</v>
      </c>
      <c r="AI431">
        <v>2</v>
      </c>
      <c r="AJ431">
        <v>1</v>
      </c>
      <c r="AK431" s="22" t="s">
        <v>61</v>
      </c>
      <c r="AL431" s="22">
        <v>1</v>
      </c>
      <c r="AM431" s="22">
        <v>1</v>
      </c>
      <c r="AN431" s="22" t="s">
        <v>61</v>
      </c>
      <c r="AO431" s="22" t="s">
        <v>61</v>
      </c>
      <c r="AP431" s="22" t="s">
        <v>61</v>
      </c>
      <c r="AQ431" s="16">
        <v>2</v>
      </c>
      <c r="AR431" s="13">
        <v>2</v>
      </c>
      <c r="AS431" s="22">
        <v>1</v>
      </c>
      <c r="AT431" s="22">
        <v>1</v>
      </c>
      <c r="AU431" s="22">
        <v>1</v>
      </c>
      <c r="AV431" s="22">
        <v>1</v>
      </c>
      <c r="AW431" s="22" t="s">
        <v>61</v>
      </c>
      <c r="AX431" s="22" t="s">
        <v>61</v>
      </c>
      <c r="AY431" s="22" t="s">
        <v>61</v>
      </c>
      <c r="AZ431" s="22" t="s">
        <v>61</v>
      </c>
      <c r="BA431">
        <v>4</v>
      </c>
      <c r="BB431">
        <v>1</v>
      </c>
      <c r="BC431">
        <v>7850</v>
      </c>
      <c r="BD431">
        <v>0</v>
      </c>
      <c r="BE431" s="16" t="s">
        <v>61</v>
      </c>
    </row>
    <row r="432" spans="1:57" x14ac:dyDescent="0.25">
      <c r="A432" s="1">
        <v>43514</v>
      </c>
      <c r="B432">
        <v>431</v>
      </c>
      <c r="C432" s="2" t="s">
        <v>4</v>
      </c>
      <c r="D432" s="2">
        <v>5383008314</v>
      </c>
      <c r="E432" s="2">
        <v>1</v>
      </c>
      <c r="F432" s="2">
        <v>2</v>
      </c>
      <c r="G432" s="19" t="s">
        <v>61</v>
      </c>
      <c r="H432" s="19" t="s">
        <v>61</v>
      </c>
      <c r="I432" s="19">
        <v>1</v>
      </c>
      <c r="J432" s="19" t="s">
        <v>61</v>
      </c>
      <c r="K432" s="19" t="s">
        <v>61</v>
      </c>
      <c r="L432" s="2">
        <v>4</v>
      </c>
      <c r="M432" s="2">
        <v>3</v>
      </c>
      <c r="N432" s="2">
        <v>2</v>
      </c>
      <c r="O432" s="19" t="s">
        <v>61</v>
      </c>
      <c r="P432" s="19" t="s">
        <v>61</v>
      </c>
      <c r="Q432" s="19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2" t="s">
        <v>61</v>
      </c>
      <c r="AA432" s="22" t="s">
        <v>61</v>
      </c>
      <c r="AB432" s="22" t="s">
        <v>61</v>
      </c>
      <c r="AC432" s="22" t="s">
        <v>61</v>
      </c>
      <c r="AD432" s="22" t="s">
        <v>61</v>
      </c>
      <c r="AE432" s="22" t="s">
        <v>61</v>
      </c>
      <c r="AF432" s="22" t="s">
        <v>61</v>
      </c>
      <c r="AG432">
        <v>60</v>
      </c>
      <c r="AH432">
        <v>3</v>
      </c>
      <c r="AI432">
        <v>2</v>
      </c>
      <c r="AJ432">
        <v>1</v>
      </c>
      <c r="AK432" s="22" t="s">
        <v>61</v>
      </c>
      <c r="AL432" s="22">
        <v>1</v>
      </c>
      <c r="AM432" s="22" t="s">
        <v>61</v>
      </c>
      <c r="AN432" s="22">
        <v>1</v>
      </c>
      <c r="AO432" s="22" t="s">
        <v>61</v>
      </c>
      <c r="AP432" s="22" t="s">
        <v>61</v>
      </c>
      <c r="AQ432" s="16">
        <v>3</v>
      </c>
      <c r="AR432" s="13">
        <v>3</v>
      </c>
      <c r="AS432" s="22">
        <v>1</v>
      </c>
      <c r="AT432" s="22">
        <v>1</v>
      </c>
      <c r="AU432" s="22">
        <v>1</v>
      </c>
      <c r="AV432" s="22">
        <v>1</v>
      </c>
      <c r="AW432" s="22" t="s">
        <v>61</v>
      </c>
      <c r="AX432" s="22">
        <v>1</v>
      </c>
      <c r="AY432" s="22" t="s">
        <v>61</v>
      </c>
      <c r="AZ432" s="22" t="s">
        <v>61</v>
      </c>
      <c r="BA432">
        <v>4</v>
      </c>
      <c r="BB432">
        <v>1</v>
      </c>
      <c r="BC432" t="s">
        <v>61</v>
      </c>
      <c r="BD432">
        <v>0</v>
      </c>
      <c r="BE432" s="16" t="s">
        <v>61</v>
      </c>
    </row>
    <row r="433" spans="1:57" x14ac:dyDescent="0.25">
      <c r="A433" s="1">
        <v>43509</v>
      </c>
      <c r="B433">
        <v>432</v>
      </c>
      <c r="C433" s="2" t="s">
        <v>4</v>
      </c>
      <c r="D433" s="2">
        <v>3194133000</v>
      </c>
      <c r="E433" s="2">
        <v>1</v>
      </c>
      <c r="F433" s="2">
        <v>2</v>
      </c>
      <c r="G433" s="19">
        <v>1</v>
      </c>
      <c r="H433" s="19" t="s">
        <v>61</v>
      </c>
      <c r="I433" s="19" t="s">
        <v>61</v>
      </c>
      <c r="J433" s="19">
        <v>1</v>
      </c>
      <c r="K433" s="19" t="s">
        <v>61</v>
      </c>
      <c r="L433" s="2">
        <v>4</v>
      </c>
      <c r="M433" s="2">
        <v>2</v>
      </c>
      <c r="N433" s="2">
        <v>2</v>
      </c>
      <c r="O433" s="19">
        <v>1</v>
      </c>
      <c r="P433" s="19" t="s">
        <v>61</v>
      </c>
      <c r="Q433" s="19" t="s">
        <v>61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2" t="s">
        <v>61</v>
      </c>
      <c r="AA433" s="22" t="s">
        <v>61</v>
      </c>
      <c r="AB433" s="22" t="s">
        <v>61</v>
      </c>
      <c r="AC433" s="22" t="s">
        <v>61</v>
      </c>
      <c r="AD433" s="22" t="s">
        <v>61</v>
      </c>
      <c r="AE433" s="22" t="s">
        <v>61</v>
      </c>
      <c r="AF433" s="22" t="s">
        <v>61</v>
      </c>
      <c r="AG433">
        <v>25</v>
      </c>
      <c r="AH433">
        <v>3</v>
      </c>
      <c r="AI433">
        <v>1</v>
      </c>
      <c r="AJ433">
        <v>1</v>
      </c>
      <c r="AK433" s="22" t="s">
        <v>61</v>
      </c>
      <c r="AL433" s="22" t="s">
        <v>61</v>
      </c>
      <c r="AM433" s="22">
        <v>1</v>
      </c>
      <c r="AN433" s="22" t="s">
        <v>61</v>
      </c>
      <c r="AO433" s="22" t="s">
        <v>61</v>
      </c>
      <c r="AP433" s="22" t="s">
        <v>61</v>
      </c>
      <c r="AQ433" s="16">
        <v>4</v>
      </c>
      <c r="AR433" s="16" t="s">
        <v>61</v>
      </c>
      <c r="AS433" s="22">
        <v>1</v>
      </c>
      <c r="AT433" s="22">
        <v>1</v>
      </c>
      <c r="AU433" s="22" t="s">
        <v>61</v>
      </c>
      <c r="AV433" s="22" t="s">
        <v>61</v>
      </c>
      <c r="AW433" s="22" t="s">
        <v>61</v>
      </c>
      <c r="AX433" s="22" t="s">
        <v>61</v>
      </c>
      <c r="AY433" s="22" t="s">
        <v>61</v>
      </c>
      <c r="AZ433" s="22" t="s">
        <v>61</v>
      </c>
      <c r="BA433">
        <v>4</v>
      </c>
      <c r="BB433" t="s">
        <v>61</v>
      </c>
      <c r="BC433" t="s">
        <v>61</v>
      </c>
      <c r="BD433">
        <v>0</v>
      </c>
      <c r="BE433" s="16" t="s">
        <v>61</v>
      </c>
    </row>
    <row r="434" spans="1:57" x14ac:dyDescent="0.25">
      <c r="A434" s="1">
        <v>43509</v>
      </c>
      <c r="B434">
        <v>433</v>
      </c>
      <c r="C434" s="2" t="s">
        <v>4</v>
      </c>
      <c r="D434" s="2">
        <v>3194133000</v>
      </c>
      <c r="E434" s="2">
        <v>2</v>
      </c>
      <c r="F434" s="2">
        <v>1</v>
      </c>
      <c r="G434" s="19" t="s">
        <v>61</v>
      </c>
      <c r="H434" s="19">
        <v>1</v>
      </c>
      <c r="I434" s="19" t="s">
        <v>61</v>
      </c>
      <c r="J434" s="19" t="s">
        <v>61</v>
      </c>
      <c r="K434" s="19" t="s">
        <v>61</v>
      </c>
      <c r="L434" s="2">
        <v>2</v>
      </c>
      <c r="M434" s="2">
        <v>2</v>
      </c>
      <c r="N434" s="2">
        <v>1</v>
      </c>
      <c r="O434" s="19">
        <v>1</v>
      </c>
      <c r="P434" s="19" t="s">
        <v>61</v>
      </c>
      <c r="Q434" s="19" t="s">
        <v>61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2" t="s">
        <v>61</v>
      </c>
      <c r="AA434" s="22" t="s">
        <v>61</v>
      </c>
      <c r="AB434" s="22" t="s">
        <v>61</v>
      </c>
      <c r="AC434" s="22" t="s">
        <v>61</v>
      </c>
      <c r="AD434" s="22" t="s">
        <v>61</v>
      </c>
      <c r="AE434" s="22" t="s">
        <v>61</v>
      </c>
      <c r="AF434" s="22" t="s">
        <v>61</v>
      </c>
      <c r="AG434">
        <v>22</v>
      </c>
      <c r="AH434">
        <v>3</v>
      </c>
      <c r="AI434">
        <v>2</v>
      </c>
      <c r="AJ434">
        <v>1</v>
      </c>
      <c r="AK434" s="22">
        <v>1</v>
      </c>
      <c r="AL434" s="22" t="s">
        <v>61</v>
      </c>
      <c r="AM434" s="22" t="s">
        <v>61</v>
      </c>
      <c r="AN434" s="22">
        <v>1</v>
      </c>
      <c r="AO434" s="22" t="s">
        <v>61</v>
      </c>
      <c r="AP434" s="22" t="s">
        <v>61</v>
      </c>
      <c r="AQ434" s="16">
        <v>3</v>
      </c>
      <c r="AR434">
        <v>4</v>
      </c>
      <c r="AS434" s="22">
        <v>1</v>
      </c>
      <c r="AT434" s="22">
        <v>1</v>
      </c>
      <c r="AU434" s="22" t="s">
        <v>61</v>
      </c>
      <c r="AV434" s="22">
        <v>1</v>
      </c>
      <c r="AW434" s="22" t="s">
        <v>61</v>
      </c>
      <c r="AX434" s="22" t="s">
        <v>61</v>
      </c>
      <c r="AY434" s="22" t="s">
        <v>61</v>
      </c>
      <c r="AZ434" s="22" t="s">
        <v>61</v>
      </c>
      <c r="BA434">
        <v>4</v>
      </c>
      <c r="BB434">
        <v>1</v>
      </c>
      <c r="BC434">
        <v>6820</v>
      </c>
      <c r="BD434">
        <v>0</v>
      </c>
      <c r="BE434" s="16" t="s">
        <v>61</v>
      </c>
    </row>
    <row r="435" spans="1:57" x14ac:dyDescent="0.25">
      <c r="A435" s="1">
        <v>43509</v>
      </c>
      <c r="B435">
        <v>434</v>
      </c>
      <c r="C435" s="2" t="s">
        <v>4</v>
      </c>
      <c r="D435" s="2">
        <v>3194133000</v>
      </c>
      <c r="E435" s="2" t="s">
        <v>61</v>
      </c>
      <c r="F435" s="2">
        <v>4</v>
      </c>
      <c r="G435" s="19" t="s">
        <v>61</v>
      </c>
      <c r="H435" s="19" t="s">
        <v>61</v>
      </c>
      <c r="I435" s="19" t="s">
        <v>61</v>
      </c>
      <c r="J435" s="19">
        <v>1</v>
      </c>
      <c r="K435" s="19" t="s">
        <v>61</v>
      </c>
      <c r="L435" s="2">
        <v>3</v>
      </c>
      <c r="M435" s="2">
        <v>2</v>
      </c>
      <c r="N435" s="2">
        <v>2</v>
      </c>
      <c r="O435" s="19">
        <v>1</v>
      </c>
      <c r="P435" s="19" t="s">
        <v>61</v>
      </c>
      <c r="Q435" s="19" t="s">
        <v>61</v>
      </c>
      <c r="R435" s="2">
        <v>1</v>
      </c>
      <c r="S435" s="2">
        <v>1</v>
      </c>
      <c r="T435" s="2">
        <v>2</v>
      </c>
      <c r="U435" s="2">
        <v>2</v>
      </c>
      <c r="V435" s="2">
        <v>2</v>
      </c>
      <c r="W435" s="2">
        <v>2</v>
      </c>
      <c r="X435" s="2">
        <v>1</v>
      </c>
      <c r="Y435" s="2">
        <v>2</v>
      </c>
      <c r="Z435" s="22" t="s">
        <v>61</v>
      </c>
      <c r="AA435" s="22" t="s">
        <v>61</v>
      </c>
      <c r="AB435" s="22" t="s">
        <v>61</v>
      </c>
      <c r="AC435" s="22" t="s">
        <v>61</v>
      </c>
      <c r="AD435" s="22" t="s">
        <v>61</v>
      </c>
      <c r="AE435" s="22" t="s">
        <v>61</v>
      </c>
      <c r="AF435" s="22" t="s">
        <v>61</v>
      </c>
      <c r="AG435">
        <v>12</v>
      </c>
      <c r="AH435">
        <v>3</v>
      </c>
      <c r="AI435">
        <v>2</v>
      </c>
      <c r="AJ435">
        <v>1</v>
      </c>
      <c r="AK435" s="22" t="s">
        <v>61</v>
      </c>
      <c r="AL435" s="22">
        <v>1</v>
      </c>
      <c r="AM435" s="22">
        <v>1</v>
      </c>
      <c r="AN435" s="22" t="s">
        <v>61</v>
      </c>
      <c r="AO435" s="22" t="s">
        <v>61</v>
      </c>
      <c r="AP435" s="22" t="s">
        <v>61</v>
      </c>
      <c r="AQ435" s="16">
        <v>4</v>
      </c>
      <c r="AR435">
        <v>2</v>
      </c>
      <c r="AS435" s="22" t="s">
        <v>61</v>
      </c>
      <c r="AT435" s="22">
        <v>1</v>
      </c>
      <c r="AU435" s="22" t="s">
        <v>61</v>
      </c>
      <c r="AV435" s="22" t="s">
        <v>61</v>
      </c>
      <c r="AW435" s="22" t="s">
        <v>61</v>
      </c>
      <c r="AX435" s="22">
        <v>1</v>
      </c>
      <c r="AY435" s="22" t="s">
        <v>61</v>
      </c>
      <c r="AZ435" s="22" t="s">
        <v>61</v>
      </c>
      <c r="BA435">
        <v>4</v>
      </c>
      <c r="BB435" t="s">
        <v>61</v>
      </c>
      <c r="BC435" t="s">
        <v>61</v>
      </c>
      <c r="BD435">
        <v>0</v>
      </c>
      <c r="BE435" s="16" t="s">
        <v>61</v>
      </c>
    </row>
    <row r="436" spans="1:57" x14ac:dyDescent="0.25">
      <c r="A436" s="1">
        <v>43510</v>
      </c>
      <c r="B436">
        <v>435</v>
      </c>
      <c r="C436" s="2" t="s">
        <v>4</v>
      </c>
      <c r="D436" s="2">
        <v>5385046194</v>
      </c>
      <c r="E436" s="2">
        <v>1</v>
      </c>
      <c r="F436" s="2">
        <v>2</v>
      </c>
      <c r="G436" s="19" t="s">
        <v>61</v>
      </c>
      <c r="H436" s="19">
        <v>1</v>
      </c>
      <c r="I436" s="19">
        <v>1</v>
      </c>
      <c r="J436" s="19" t="s">
        <v>61</v>
      </c>
      <c r="K436" s="19" t="s">
        <v>61</v>
      </c>
      <c r="L436" s="2">
        <v>3</v>
      </c>
      <c r="M436" s="2">
        <v>3</v>
      </c>
      <c r="N436" s="2">
        <v>3</v>
      </c>
      <c r="O436" s="19">
        <v>1</v>
      </c>
      <c r="P436" s="19" t="s">
        <v>61</v>
      </c>
      <c r="Q436" s="19" t="s">
        <v>61</v>
      </c>
      <c r="R436" s="2">
        <v>1</v>
      </c>
      <c r="S436" s="2">
        <v>1</v>
      </c>
      <c r="T436" s="2">
        <v>3</v>
      </c>
      <c r="U436" s="2">
        <v>1</v>
      </c>
      <c r="V436" s="2">
        <v>1</v>
      </c>
      <c r="W436" s="2">
        <v>1</v>
      </c>
      <c r="X436" s="2">
        <v>1</v>
      </c>
      <c r="Y436" s="2">
        <v>2</v>
      </c>
      <c r="Z436" s="22" t="s">
        <v>61</v>
      </c>
      <c r="AA436" s="22" t="s">
        <v>61</v>
      </c>
      <c r="AB436" s="22" t="s">
        <v>61</v>
      </c>
      <c r="AC436" s="22" t="s">
        <v>61</v>
      </c>
      <c r="AD436" s="22">
        <v>1</v>
      </c>
      <c r="AE436" s="22" t="s">
        <v>61</v>
      </c>
      <c r="AF436" s="22" t="s">
        <v>61</v>
      </c>
      <c r="AG436">
        <v>40</v>
      </c>
      <c r="AH436">
        <v>3</v>
      </c>
      <c r="AI436">
        <v>2</v>
      </c>
      <c r="AJ436">
        <v>1</v>
      </c>
      <c r="AK436" s="22" t="s">
        <v>61</v>
      </c>
      <c r="AL436" s="22" t="s">
        <v>61</v>
      </c>
      <c r="AM436" s="22">
        <v>1</v>
      </c>
      <c r="AN436" s="22" t="s">
        <v>61</v>
      </c>
      <c r="AO436" s="22" t="s">
        <v>61</v>
      </c>
      <c r="AP436" s="22" t="s">
        <v>61</v>
      </c>
      <c r="AQ436" s="16">
        <v>3</v>
      </c>
      <c r="AR436">
        <v>2</v>
      </c>
      <c r="AS436" s="22">
        <v>1</v>
      </c>
      <c r="AT436" s="22">
        <v>1</v>
      </c>
      <c r="AU436" s="22">
        <v>1</v>
      </c>
      <c r="AV436" s="22" t="s">
        <v>61</v>
      </c>
      <c r="AW436" s="22" t="s">
        <v>61</v>
      </c>
      <c r="AX436" s="22" t="s">
        <v>61</v>
      </c>
      <c r="AY436" s="22" t="s">
        <v>61</v>
      </c>
      <c r="AZ436" s="22" t="s">
        <v>61</v>
      </c>
      <c r="BA436">
        <v>4</v>
      </c>
      <c r="BB436">
        <v>1</v>
      </c>
      <c r="BC436">
        <v>4920</v>
      </c>
      <c r="BD436">
        <v>0</v>
      </c>
      <c r="BE436" s="16" t="s">
        <v>61</v>
      </c>
    </row>
    <row r="437" spans="1:57" x14ac:dyDescent="0.25">
      <c r="A437" s="1">
        <v>43510</v>
      </c>
      <c r="B437">
        <v>436</v>
      </c>
      <c r="C437" s="2" t="s">
        <v>4</v>
      </c>
      <c r="D437" s="2">
        <v>5385046194</v>
      </c>
      <c r="E437" s="2">
        <v>1</v>
      </c>
      <c r="F437" s="2">
        <v>1</v>
      </c>
      <c r="G437" s="19" t="s">
        <v>61</v>
      </c>
      <c r="H437" s="19" t="s">
        <v>61</v>
      </c>
      <c r="I437" s="19">
        <v>1</v>
      </c>
      <c r="J437" s="19" t="s">
        <v>61</v>
      </c>
      <c r="K437" s="19" t="s">
        <v>61</v>
      </c>
      <c r="L437" s="2">
        <v>1</v>
      </c>
      <c r="M437" s="2">
        <v>1</v>
      </c>
      <c r="N437" s="2">
        <v>3</v>
      </c>
      <c r="O437" s="19">
        <v>1</v>
      </c>
      <c r="P437" s="19" t="s">
        <v>61</v>
      </c>
      <c r="Q437" s="19" t="s">
        <v>61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2" t="s">
        <v>61</v>
      </c>
      <c r="AA437" s="22" t="s">
        <v>61</v>
      </c>
      <c r="AB437" s="22" t="s">
        <v>61</v>
      </c>
      <c r="AC437" s="22" t="s">
        <v>61</v>
      </c>
      <c r="AD437" s="22" t="s">
        <v>61</v>
      </c>
      <c r="AE437" s="22" t="s">
        <v>61</v>
      </c>
      <c r="AF437" s="22" t="s">
        <v>61</v>
      </c>
      <c r="AG437">
        <v>20</v>
      </c>
      <c r="AH437">
        <v>3</v>
      </c>
      <c r="AI437">
        <v>2</v>
      </c>
      <c r="AJ437">
        <v>1</v>
      </c>
      <c r="AK437" s="22" t="s">
        <v>61</v>
      </c>
      <c r="AL437" s="22" t="s">
        <v>61</v>
      </c>
      <c r="AM437" s="22">
        <v>1</v>
      </c>
      <c r="AN437" s="22" t="s">
        <v>61</v>
      </c>
      <c r="AO437" s="22" t="s">
        <v>61</v>
      </c>
      <c r="AP437" s="22" t="s">
        <v>61</v>
      </c>
      <c r="AQ437" s="16">
        <v>3</v>
      </c>
      <c r="AR437">
        <v>3</v>
      </c>
      <c r="AS437" s="22">
        <v>1</v>
      </c>
      <c r="AT437" s="22" t="s">
        <v>61</v>
      </c>
      <c r="AU437" s="22" t="s">
        <v>61</v>
      </c>
      <c r="AV437" s="22" t="s">
        <v>61</v>
      </c>
      <c r="AW437" s="22" t="s">
        <v>61</v>
      </c>
      <c r="AX437" s="22" t="s">
        <v>61</v>
      </c>
      <c r="AY437" s="22" t="s">
        <v>61</v>
      </c>
      <c r="AZ437" s="22" t="s">
        <v>61</v>
      </c>
      <c r="BA437">
        <v>4</v>
      </c>
      <c r="BB437">
        <v>1</v>
      </c>
      <c r="BC437">
        <v>4845</v>
      </c>
      <c r="BD437">
        <v>0</v>
      </c>
      <c r="BE437" s="16" t="s">
        <v>61</v>
      </c>
    </row>
    <row r="438" spans="1:57" x14ac:dyDescent="0.25">
      <c r="A438" s="1">
        <v>43510</v>
      </c>
      <c r="B438">
        <v>437</v>
      </c>
      <c r="C438" s="2" t="s">
        <v>4</v>
      </c>
      <c r="D438" s="2">
        <v>5385046194</v>
      </c>
      <c r="E438" s="2">
        <v>2</v>
      </c>
      <c r="F438" s="2">
        <v>1</v>
      </c>
      <c r="G438" s="19" t="s">
        <v>61</v>
      </c>
      <c r="H438" s="19">
        <v>1</v>
      </c>
      <c r="I438" s="19" t="s">
        <v>61</v>
      </c>
      <c r="J438" s="19" t="s">
        <v>61</v>
      </c>
      <c r="K438" s="19" t="s">
        <v>61</v>
      </c>
      <c r="L438" s="2">
        <v>2</v>
      </c>
      <c r="M438" s="2">
        <v>2</v>
      </c>
      <c r="N438" s="2">
        <v>2</v>
      </c>
      <c r="O438" s="19">
        <v>1</v>
      </c>
      <c r="P438" s="19" t="s">
        <v>61</v>
      </c>
      <c r="Q438" s="19" t="s">
        <v>61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2" t="s">
        <v>61</v>
      </c>
      <c r="AA438" s="22" t="s">
        <v>61</v>
      </c>
      <c r="AB438" s="22" t="s">
        <v>61</v>
      </c>
      <c r="AC438" s="22" t="s">
        <v>61</v>
      </c>
      <c r="AD438" s="22" t="s">
        <v>61</v>
      </c>
      <c r="AE438" s="22" t="s">
        <v>61</v>
      </c>
      <c r="AF438" s="22" t="s">
        <v>61</v>
      </c>
      <c r="AG438">
        <v>38</v>
      </c>
      <c r="AH438">
        <v>3</v>
      </c>
      <c r="AI438">
        <v>2</v>
      </c>
      <c r="AJ438">
        <v>2</v>
      </c>
      <c r="AK438" s="22">
        <v>1</v>
      </c>
      <c r="AL438" s="22">
        <v>1</v>
      </c>
      <c r="AM438" s="22" t="s">
        <v>61</v>
      </c>
      <c r="AN438" s="22" t="s">
        <v>61</v>
      </c>
      <c r="AO438" s="22" t="s">
        <v>61</v>
      </c>
      <c r="AP438" s="22" t="s">
        <v>61</v>
      </c>
      <c r="AQ438" s="16">
        <v>3</v>
      </c>
      <c r="AR438">
        <v>3</v>
      </c>
      <c r="AS438" s="22">
        <v>1</v>
      </c>
      <c r="AT438" s="22">
        <v>1</v>
      </c>
      <c r="AU438" s="22">
        <v>1</v>
      </c>
      <c r="AV438" s="22">
        <v>1</v>
      </c>
      <c r="AW438" s="22">
        <v>1</v>
      </c>
      <c r="AX438" s="22">
        <v>1</v>
      </c>
      <c r="AY438" s="22">
        <v>1</v>
      </c>
      <c r="AZ438" s="22" t="s">
        <v>61</v>
      </c>
      <c r="BA438" s="28">
        <v>4</v>
      </c>
      <c r="BB438" s="28">
        <v>1</v>
      </c>
      <c r="BC438" s="28">
        <v>4831</v>
      </c>
      <c r="BD438" s="28">
        <v>0</v>
      </c>
      <c r="BE438" s="16" t="s">
        <v>61</v>
      </c>
    </row>
    <row r="439" spans="1:57" x14ac:dyDescent="0.25">
      <c r="A439" s="1">
        <v>43510</v>
      </c>
      <c r="B439">
        <v>438</v>
      </c>
      <c r="C439" s="2" t="s">
        <v>4</v>
      </c>
      <c r="D439" s="2">
        <v>5385046194</v>
      </c>
      <c r="E439" s="2">
        <v>1</v>
      </c>
      <c r="F439" s="2">
        <v>4</v>
      </c>
      <c r="G439" s="19" t="s">
        <v>61</v>
      </c>
      <c r="H439" s="19" t="s">
        <v>61</v>
      </c>
      <c r="I439" s="19" t="s">
        <v>61</v>
      </c>
      <c r="J439" s="19">
        <v>1</v>
      </c>
      <c r="K439" s="19" t="s">
        <v>61</v>
      </c>
      <c r="L439" s="2">
        <v>5</v>
      </c>
      <c r="M439" s="2">
        <v>2</v>
      </c>
      <c r="N439" s="2">
        <v>2</v>
      </c>
      <c r="O439" s="19" t="s">
        <v>61</v>
      </c>
      <c r="P439" s="19" t="s">
        <v>61</v>
      </c>
      <c r="Q439" s="19">
        <v>1</v>
      </c>
      <c r="R439" s="2">
        <v>1</v>
      </c>
      <c r="S439" s="2">
        <v>1</v>
      </c>
      <c r="T439" s="2">
        <v>3</v>
      </c>
      <c r="U439" s="2">
        <v>3</v>
      </c>
      <c r="V439" s="2">
        <v>2</v>
      </c>
      <c r="W439" s="2">
        <v>1</v>
      </c>
      <c r="X439" s="2">
        <v>1</v>
      </c>
      <c r="Y439" s="2">
        <v>1</v>
      </c>
      <c r="Z439" s="22">
        <v>1</v>
      </c>
      <c r="AA439" s="22" t="s">
        <v>61</v>
      </c>
      <c r="AB439" s="22" t="s">
        <v>61</v>
      </c>
      <c r="AC439" s="22" t="s">
        <v>61</v>
      </c>
      <c r="AD439" s="22" t="s">
        <v>61</v>
      </c>
      <c r="AE439" s="22" t="s">
        <v>61</v>
      </c>
      <c r="AF439" s="22" t="s">
        <v>61</v>
      </c>
      <c r="AG439">
        <v>40</v>
      </c>
      <c r="AH439">
        <v>3</v>
      </c>
      <c r="AI439">
        <v>2</v>
      </c>
      <c r="AJ439">
        <v>3</v>
      </c>
      <c r="AK439" s="22">
        <v>1</v>
      </c>
      <c r="AL439" s="22">
        <v>1</v>
      </c>
      <c r="AM439" s="22" t="s">
        <v>61</v>
      </c>
      <c r="AN439" s="22" t="s">
        <v>61</v>
      </c>
      <c r="AO439" s="22" t="s">
        <v>61</v>
      </c>
      <c r="AP439" s="22" t="s">
        <v>61</v>
      </c>
      <c r="AQ439" s="16">
        <v>3</v>
      </c>
      <c r="AR439">
        <v>3</v>
      </c>
      <c r="AS439" s="22">
        <v>1</v>
      </c>
      <c r="AT439" s="22">
        <v>1</v>
      </c>
      <c r="AU439" s="22" t="s">
        <v>61</v>
      </c>
      <c r="AV439" s="22" t="s">
        <v>61</v>
      </c>
      <c r="AW439" s="22" t="s">
        <v>61</v>
      </c>
      <c r="AX439" s="22">
        <v>1</v>
      </c>
      <c r="AY439" s="22" t="s">
        <v>61</v>
      </c>
      <c r="AZ439" s="22" t="s">
        <v>61</v>
      </c>
      <c r="BA439" s="16">
        <v>4</v>
      </c>
      <c r="BB439">
        <v>1</v>
      </c>
      <c r="BC439">
        <v>6853</v>
      </c>
      <c r="BD439">
        <v>0</v>
      </c>
      <c r="BE439" s="16" t="s">
        <v>61</v>
      </c>
    </row>
    <row r="440" spans="1:57" x14ac:dyDescent="0.25">
      <c r="A440" s="1">
        <v>43510</v>
      </c>
      <c r="B440">
        <v>439</v>
      </c>
      <c r="C440" s="2" t="s">
        <v>4</v>
      </c>
      <c r="D440" s="2">
        <v>5385046194</v>
      </c>
      <c r="E440" s="2">
        <v>1</v>
      </c>
      <c r="F440" s="2">
        <v>4</v>
      </c>
      <c r="G440" s="19" t="s">
        <v>61</v>
      </c>
      <c r="H440" s="19" t="s">
        <v>61</v>
      </c>
      <c r="I440" s="19" t="s">
        <v>61</v>
      </c>
      <c r="J440" s="19">
        <v>1</v>
      </c>
      <c r="K440" s="19">
        <v>1</v>
      </c>
      <c r="L440" s="2">
        <v>2</v>
      </c>
      <c r="M440" s="2">
        <v>1</v>
      </c>
      <c r="N440" s="2">
        <v>2</v>
      </c>
      <c r="O440" s="19">
        <v>1</v>
      </c>
      <c r="P440" s="19" t="s">
        <v>61</v>
      </c>
      <c r="Q440" s="19" t="s">
        <v>61</v>
      </c>
      <c r="R440" s="2">
        <v>1</v>
      </c>
      <c r="S440" s="2">
        <v>1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Y440" s="2">
        <v>1</v>
      </c>
      <c r="Z440" s="22" t="s">
        <v>61</v>
      </c>
      <c r="AA440" s="22" t="s">
        <v>61</v>
      </c>
      <c r="AB440" s="22" t="s">
        <v>61</v>
      </c>
      <c r="AC440" s="22" t="s">
        <v>61</v>
      </c>
      <c r="AD440" s="22" t="s">
        <v>61</v>
      </c>
      <c r="AE440" s="22" t="s">
        <v>61</v>
      </c>
      <c r="AF440" s="22" t="s">
        <v>61</v>
      </c>
      <c r="AG440">
        <v>7</v>
      </c>
      <c r="AH440">
        <v>3</v>
      </c>
      <c r="AI440">
        <v>2</v>
      </c>
      <c r="AJ440">
        <v>2</v>
      </c>
      <c r="AK440" s="22">
        <v>1</v>
      </c>
      <c r="AL440" s="22">
        <v>1</v>
      </c>
      <c r="AM440" s="22">
        <v>1</v>
      </c>
      <c r="AN440" s="22" t="s">
        <v>61</v>
      </c>
      <c r="AO440" s="22" t="s">
        <v>61</v>
      </c>
      <c r="AP440" s="22" t="s">
        <v>61</v>
      </c>
      <c r="AQ440" s="16">
        <v>4</v>
      </c>
      <c r="AR440">
        <v>5</v>
      </c>
      <c r="AS440" s="22" t="s">
        <v>61</v>
      </c>
      <c r="AT440" s="22">
        <v>1</v>
      </c>
      <c r="AU440" s="22" t="s">
        <v>61</v>
      </c>
      <c r="AV440" s="22">
        <v>1</v>
      </c>
      <c r="AW440" s="22" t="s">
        <v>61</v>
      </c>
      <c r="AX440" s="22" t="s">
        <v>61</v>
      </c>
      <c r="AY440" s="22" t="s">
        <v>61</v>
      </c>
      <c r="AZ440" s="22" t="s">
        <v>61</v>
      </c>
      <c r="BA440" s="16">
        <v>4</v>
      </c>
      <c r="BB440">
        <v>1</v>
      </c>
      <c r="BC440">
        <v>7387</v>
      </c>
      <c r="BD440">
        <v>0</v>
      </c>
      <c r="BE440" s="16" t="s">
        <v>61</v>
      </c>
    </row>
    <row r="441" spans="1:57" x14ac:dyDescent="0.25">
      <c r="A441" s="1">
        <v>43510</v>
      </c>
      <c r="B441">
        <v>440</v>
      </c>
      <c r="C441" s="2" t="s">
        <v>4</v>
      </c>
      <c r="D441" s="2">
        <v>5385046194</v>
      </c>
      <c r="E441" s="2">
        <v>1</v>
      </c>
      <c r="F441" s="2">
        <v>4</v>
      </c>
      <c r="G441" s="19">
        <v>1</v>
      </c>
      <c r="H441" s="19" t="s">
        <v>61</v>
      </c>
      <c r="I441" s="19" t="s">
        <v>61</v>
      </c>
      <c r="J441" s="19">
        <v>1</v>
      </c>
      <c r="K441" s="19" t="s">
        <v>61</v>
      </c>
      <c r="L441" s="2">
        <v>3</v>
      </c>
      <c r="M441" s="2">
        <v>2</v>
      </c>
      <c r="N441" s="2">
        <v>2</v>
      </c>
      <c r="O441" s="19">
        <v>1</v>
      </c>
      <c r="P441" s="19" t="s">
        <v>61</v>
      </c>
      <c r="Q441" s="19" t="s">
        <v>61</v>
      </c>
      <c r="R441" s="2">
        <v>1</v>
      </c>
      <c r="S441" s="2">
        <v>1</v>
      </c>
      <c r="T441" s="2">
        <v>1</v>
      </c>
      <c r="U441" s="2">
        <v>1</v>
      </c>
      <c r="V441" s="2" t="s">
        <v>61</v>
      </c>
      <c r="W441" s="2">
        <v>1</v>
      </c>
      <c r="X441" s="2">
        <v>1</v>
      </c>
      <c r="Y441" s="2">
        <v>1</v>
      </c>
      <c r="Z441" s="22" t="s">
        <v>61</v>
      </c>
      <c r="AA441" s="22" t="s">
        <v>61</v>
      </c>
      <c r="AB441" s="22" t="s">
        <v>61</v>
      </c>
      <c r="AC441" s="22" t="s">
        <v>61</v>
      </c>
      <c r="AD441" s="22" t="s">
        <v>61</v>
      </c>
      <c r="AE441" s="22" t="s">
        <v>61</v>
      </c>
      <c r="AF441" s="22" t="s">
        <v>61</v>
      </c>
      <c r="AG441">
        <v>10</v>
      </c>
      <c r="AH441">
        <v>3</v>
      </c>
      <c r="AI441">
        <v>2</v>
      </c>
      <c r="AJ441">
        <v>1</v>
      </c>
      <c r="AK441" s="22" t="s">
        <v>61</v>
      </c>
      <c r="AL441" s="22" t="s">
        <v>61</v>
      </c>
      <c r="AM441" s="22">
        <v>1</v>
      </c>
      <c r="AN441" s="22" t="s">
        <v>61</v>
      </c>
      <c r="AO441" s="22" t="s">
        <v>61</v>
      </c>
      <c r="AP441" s="22" t="s">
        <v>61</v>
      </c>
      <c r="AQ441" s="28" t="s">
        <v>61</v>
      </c>
      <c r="AR441" s="28" t="s">
        <v>61</v>
      </c>
      <c r="AS441" s="22">
        <v>1</v>
      </c>
      <c r="AT441" s="22">
        <v>1</v>
      </c>
      <c r="AU441" s="22">
        <v>1</v>
      </c>
      <c r="AV441" s="22" t="s">
        <v>61</v>
      </c>
      <c r="AW441" s="22" t="s">
        <v>61</v>
      </c>
      <c r="AX441" s="22" t="s">
        <v>61</v>
      </c>
      <c r="AY441" s="22" t="s">
        <v>61</v>
      </c>
      <c r="AZ441" s="22" t="s">
        <v>61</v>
      </c>
      <c r="BA441" s="28" t="s">
        <v>61</v>
      </c>
      <c r="BB441">
        <v>1</v>
      </c>
      <c r="BC441">
        <v>7332</v>
      </c>
      <c r="BD441">
        <v>0</v>
      </c>
      <c r="BE441" s="16" t="s">
        <v>61</v>
      </c>
    </row>
    <row r="442" spans="1:57" x14ac:dyDescent="0.25">
      <c r="A442" s="1">
        <v>43486</v>
      </c>
      <c r="B442">
        <v>441</v>
      </c>
      <c r="C442" s="2" t="s">
        <v>4</v>
      </c>
      <c r="D442" s="2">
        <v>3194132232</v>
      </c>
      <c r="E442" s="2">
        <v>1</v>
      </c>
      <c r="F442" s="2">
        <v>3</v>
      </c>
      <c r="G442" s="19" t="s">
        <v>61</v>
      </c>
      <c r="H442" s="19">
        <v>1</v>
      </c>
      <c r="I442" s="19" t="s">
        <v>61</v>
      </c>
      <c r="J442" s="19" t="s">
        <v>61</v>
      </c>
      <c r="K442" s="19" t="s">
        <v>61</v>
      </c>
      <c r="L442" s="2">
        <v>2</v>
      </c>
      <c r="M442" s="2">
        <v>2</v>
      </c>
      <c r="N442" s="2">
        <v>3</v>
      </c>
      <c r="O442" s="19">
        <v>1</v>
      </c>
      <c r="P442" s="19" t="s">
        <v>61</v>
      </c>
      <c r="Q442" s="19" t="s">
        <v>61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2" t="s">
        <v>61</v>
      </c>
      <c r="AA442" s="22" t="s">
        <v>61</v>
      </c>
      <c r="AB442" s="22" t="s">
        <v>61</v>
      </c>
      <c r="AC442" s="22" t="s">
        <v>61</v>
      </c>
      <c r="AD442" s="22" t="s">
        <v>61</v>
      </c>
      <c r="AE442" s="22" t="s">
        <v>61</v>
      </c>
      <c r="AF442" s="22" t="s">
        <v>61</v>
      </c>
      <c r="AG442">
        <v>12</v>
      </c>
      <c r="AH442">
        <v>3</v>
      </c>
      <c r="AI442">
        <v>2</v>
      </c>
      <c r="AJ442">
        <v>1</v>
      </c>
      <c r="AK442" s="22" t="s">
        <v>61</v>
      </c>
      <c r="AL442" s="22">
        <v>1</v>
      </c>
      <c r="AM442" s="22">
        <v>1</v>
      </c>
      <c r="AN442" s="22" t="s">
        <v>61</v>
      </c>
      <c r="AO442" s="22">
        <v>1</v>
      </c>
      <c r="AP442" s="22">
        <v>1</v>
      </c>
      <c r="AQ442" s="28">
        <v>2</v>
      </c>
      <c r="AR442" s="28">
        <v>2</v>
      </c>
      <c r="AS442" s="22">
        <v>1</v>
      </c>
      <c r="AT442" s="22">
        <v>1</v>
      </c>
      <c r="AU442" s="22">
        <v>1</v>
      </c>
      <c r="AV442" s="22">
        <v>1</v>
      </c>
      <c r="AW442" s="22" t="s">
        <v>61</v>
      </c>
      <c r="AX442" s="22" t="s">
        <v>61</v>
      </c>
      <c r="AY442" s="22">
        <v>1</v>
      </c>
      <c r="AZ442" s="22" t="s">
        <v>61</v>
      </c>
      <c r="BA442">
        <v>4</v>
      </c>
      <c r="BB442">
        <v>1</v>
      </c>
      <c r="BC442">
        <v>7780</v>
      </c>
      <c r="BD442">
        <v>0</v>
      </c>
      <c r="BE442" s="16" t="s">
        <v>61</v>
      </c>
    </row>
    <row r="443" spans="1:57" x14ac:dyDescent="0.25">
      <c r="A443" s="1">
        <v>43486</v>
      </c>
      <c r="B443">
        <v>442</v>
      </c>
      <c r="C443" s="2" t="s">
        <v>4</v>
      </c>
      <c r="D443" s="2">
        <v>3194132232</v>
      </c>
      <c r="E443" s="2">
        <v>1</v>
      </c>
      <c r="F443" s="2">
        <v>4</v>
      </c>
      <c r="G443" s="19" t="s">
        <v>61</v>
      </c>
      <c r="H443" s="19" t="s">
        <v>61</v>
      </c>
      <c r="I443" s="19" t="s">
        <v>61</v>
      </c>
      <c r="J443" s="19">
        <v>1</v>
      </c>
      <c r="K443" s="19" t="s">
        <v>61</v>
      </c>
      <c r="L443" s="2">
        <v>2</v>
      </c>
      <c r="M443" s="2">
        <v>1</v>
      </c>
      <c r="N443" s="2">
        <v>3</v>
      </c>
      <c r="O443" s="19">
        <v>1</v>
      </c>
      <c r="P443" s="19" t="s">
        <v>61</v>
      </c>
      <c r="Q443" s="19" t="s">
        <v>61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2" t="s">
        <v>61</v>
      </c>
      <c r="AA443" s="22" t="s">
        <v>61</v>
      </c>
      <c r="AB443" s="22" t="s">
        <v>61</v>
      </c>
      <c r="AC443" s="22" t="s">
        <v>61</v>
      </c>
      <c r="AD443" s="22" t="s">
        <v>61</v>
      </c>
      <c r="AE443" s="22" t="s">
        <v>61</v>
      </c>
      <c r="AF443" s="22" t="s">
        <v>61</v>
      </c>
      <c r="AG443">
        <v>2</v>
      </c>
      <c r="AH443">
        <v>3</v>
      </c>
      <c r="AI443">
        <v>1</v>
      </c>
      <c r="AJ443">
        <v>1</v>
      </c>
      <c r="AK443" s="22" t="s">
        <v>61</v>
      </c>
      <c r="AL443" s="22">
        <v>1</v>
      </c>
      <c r="AM443" s="22">
        <v>1</v>
      </c>
      <c r="AN443" s="22" t="s">
        <v>61</v>
      </c>
      <c r="AO443" s="22">
        <v>1</v>
      </c>
      <c r="AP443" s="22">
        <v>1</v>
      </c>
      <c r="AQ443" s="16">
        <v>1</v>
      </c>
      <c r="AR443" s="13">
        <v>2</v>
      </c>
      <c r="AS443" s="22">
        <v>1</v>
      </c>
      <c r="AT443" s="22">
        <v>1</v>
      </c>
      <c r="AU443" s="22">
        <v>1</v>
      </c>
      <c r="AV443" s="22">
        <v>1</v>
      </c>
      <c r="AW443" s="22" t="s">
        <v>61</v>
      </c>
      <c r="AX443" s="22" t="s">
        <v>61</v>
      </c>
      <c r="AY443" s="22" t="s">
        <v>61</v>
      </c>
      <c r="AZ443" s="22" t="s">
        <v>61</v>
      </c>
      <c r="BA443">
        <v>4</v>
      </c>
      <c r="BB443">
        <v>1</v>
      </c>
      <c r="BC443">
        <v>4287</v>
      </c>
      <c r="BD443">
        <v>0</v>
      </c>
      <c r="BE443" s="16" t="s">
        <v>61</v>
      </c>
    </row>
    <row r="444" spans="1:57" x14ac:dyDescent="0.25">
      <c r="A444" s="1">
        <v>43486</v>
      </c>
      <c r="B444">
        <v>443</v>
      </c>
      <c r="C444" s="2" t="s">
        <v>4</v>
      </c>
      <c r="D444" s="2">
        <v>3194132232</v>
      </c>
      <c r="E444" s="2">
        <v>1</v>
      </c>
      <c r="F444" s="2">
        <v>2</v>
      </c>
      <c r="G444" s="19" t="s">
        <v>61</v>
      </c>
      <c r="H444" s="19" t="s">
        <v>61</v>
      </c>
      <c r="I444" s="19" t="s">
        <v>61</v>
      </c>
      <c r="J444" s="19">
        <v>1</v>
      </c>
      <c r="K444" s="19">
        <v>1</v>
      </c>
      <c r="L444" s="2">
        <v>2</v>
      </c>
      <c r="M444" s="2">
        <v>2</v>
      </c>
      <c r="N444" s="2">
        <v>2</v>
      </c>
      <c r="O444" s="19">
        <v>1</v>
      </c>
      <c r="P444" s="19" t="s">
        <v>61</v>
      </c>
      <c r="Q444" s="19" t="s">
        <v>61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2" t="s">
        <v>61</v>
      </c>
      <c r="AA444" s="22" t="s">
        <v>61</v>
      </c>
      <c r="AB444" s="22" t="s">
        <v>61</v>
      </c>
      <c r="AC444" s="22" t="s">
        <v>61</v>
      </c>
      <c r="AD444" s="22" t="s">
        <v>61</v>
      </c>
      <c r="AE444" s="22" t="s">
        <v>61</v>
      </c>
      <c r="AF444" s="22" t="s">
        <v>61</v>
      </c>
      <c r="AG444">
        <v>40</v>
      </c>
      <c r="AH444">
        <v>3</v>
      </c>
      <c r="AI444">
        <v>2</v>
      </c>
      <c r="AJ444">
        <v>4</v>
      </c>
      <c r="AK444" s="22" t="s">
        <v>61</v>
      </c>
      <c r="AL444" s="22" t="s">
        <v>61</v>
      </c>
      <c r="AM444" s="22" t="s">
        <v>61</v>
      </c>
      <c r="AN444" s="22" t="s">
        <v>61</v>
      </c>
      <c r="AO444" s="22" t="s">
        <v>61</v>
      </c>
      <c r="AP444" s="22" t="s">
        <v>61</v>
      </c>
      <c r="AQ444" s="28" t="s">
        <v>61</v>
      </c>
      <c r="AR444" s="13">
        <v>4</v>
      </c>
      <c r="AS444" s="22">
        <v>1</v>
      </c>
      <c r="AT444" s="22">
        <v>1</v>
      </c>
      <c r="AU444" s="22">
        <v>1</v>
      </c>
      <c r="AV444" s="22">
        <v>1</v>
      </c>
      <c r="AW444" s="22" t="s">
        <v>61</v>
      </c>
      <c r="AX444" s="22" t="s">
        <v>61</v>
      </c>
      <c r="AY444" s="22" t="s">
        <v>61</v>
      </c>
      <c r="AZ444" s="22" t="s">
        <v>61</v>
      </c>
      <c r="BA444">
        <v>4</v>
      </c>
      <c r="BB444">
        <v>1</v>
      </c>
      <c r="BC444">
        <v>4140</v>
      </c>
      <c r="BD444">
        <v>1</v>
      </c>
      <c r="BE444" s="16" t="s">
        <v>61</v>
      </c>
    </row>
    <row r="445" spans="1:57" x14ac:dyDescent="0.25">
      <c r="A445" s="1">
        <v>43486</v>
      </c>
      <c r="B445">
        <v>444</v>
      </c>
      <c r="C445" s="2" t="s">
        <v>4</v>
      </c>
      <c r="D445" s="2">
        <v>3194132232</v>
      </c>
      <c r="E445" s="2">
        <v>1</v>
      </c>
      <c r="F445" s="2">
        <v>2</v>
      </c>
      <c r="G445" s="19">
        <v>1</v>
      </c>
      <c r="H445" s="19" t="s">
        <v>61</v>
      </c>
      <c r="I445" s="19" t="s">
        <v>61</v>
      </c>
      <c r="J445" s="19">
        <v>1</v>
      </c>
      <c r="K445" s="19" t="s">
        <v>61</v>
      </c>
      <c r="L445" s="2">
        <v>1</v>
      </c>
      <c r="M445" s="2">
        <v>2</v>
      </c>
      <c r="N445" s="2">
        <v>2</v>
      </c>
      <c r="O445" s="19">
        <v>1</v>
      </c>
      <c r="P445" s="19" t="s">
        <v>61</v>
      </c>
      <c r="Q445" s="19" t="s">
        <v>61</v>
      </c>
      <c r="R445" s="2">
        <v>1</v>
      </c>
      <c r="S445" s="2">
        <v>1</v>
      </c>
      <c r="T445" s="2">
        <v>3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2" t="s">
        <v>61</v>
      </c>
      <c r="AA445" s="22" t="s">
        <v>61</v>
      </c>
      <c r="AB445" s="22" t="s">
        <v>61</v>
      </c>
      <c r="AC445" s="22" t="s">
        <v>61</v>
      </c>
      <c r="AD445" s="22" t="s">
        <v>61</v>
      </c>
      <c r="AE445" s="22" t="s">
        <v>61</v>
      </c>
      <c r="AF445" s="22" t="s">
        <v>61</v>
      </c>
      <c r="AG445">
        <v>33.5</v>
      </c>
      <c r="AH445">
        <v>3</v>
      </c>
      <c r="AI445">
        <v>1</v>
      </c>
      <c r="AJ445">
        <v>1</v>
      </c>
      <c r="AK445" s="22" t="s">
        <v>61</v>
      </c>
      <c r="AL445" s="22">
        <v>1</v>
      </c>
      <c r="AM445" s="22" t="s">
        <v>61</v>
      </c>
      <c r="AN445" s="22" t="s">
        <v>61</v>
      </c>
      <c r="AO445" s="22">
        <v>1</v>
      </c>
      <c r="AP445" s="22" t="s">
        <v>61</v>
      </c>
      <c r="AQ445">
        <v>3</v>
      </c>
      <c r="AR445" s="13">
        <v>4</v>
      </c>
      <c r="AS445" s="22">
        <v>1</v>
      </c>
      <c r="AT445" s="22" t="s">
        <v>61</v>
      </c>
      <c r="AU445" s="22" t="s">
        <v>61</v>
      </c>
      <c r="AV445" s="22" t="s">
        <v>61</v>
      </c>
      <c r="AW445" s="22" t="s">
        <v>61</v>
      </c>
      <c r="AX445" s="22" t="s">
        <v>61</v>
      </c>
      <c r="AY445" s="22" t="s">
        <v>61</v>
      </c>
      <c r="AZ445" s="22" t="s">
        <v>61</v>
      </c>
      <c r="BA445">
        <v>4</v>
      </c>
      <c r="BB445">
        <v>1</v>
      </c>
      <c r="BC445">
        <v>4831</v>
      </c>
      <c r="BD445">
        <v>0</v>
      </c>
      <c r="BE445" s="16" t="s">
        <v>61</v>
      </c>
    </row>
    <row r="446" spans="1:57" x14ac:dyDescent="0.25">
      <c r="A446" s="1">
        <v>43486</v>
      </c>
      <c r="B446">
        <v>445</v>
      </c>
      <c r="C446" s="2" t="s">
        <v>4</v>
      </c>
      <c r="D446" s="2">
        <v>3194132232</v>
      </c>
      <c r="E446" s="2">
        <v>1</v>
      </c>
      <c r="F446" s="2">
        <v>1</v>
      </c>
      <c r="G446" s="19" t="s">
        <v>61</v>
      </c>
      <c r="H446" s="19" t="s">
        <v>61</v>
      </c>
      <c r="I446" s="19">
        <v>1</v>
      </c>
      <c r="J446" s="19" t="s">
        <v>61</v>
      </c>
      <c r="K446" s="19" t="s">
        <v>61</v>
      </c>
      <c r="L446" s="2">
        <v>3</v>
      </c>
      <c r="M446" s="2">
        <v>3</v>
      </c>
      <c r="N446" s="2">
        <v>2</v>
      </c>
      <c r="O446" s="19">
        <v>1</v>
      </c>
      <c r="P446" s="19" t="s">
        <v>61</v>
      </c>
      <c r="Q446" s="19" t="s">
        <v>61</v>
      </c>
      <c r="R446" s="2">
        <v>1</v>
      </c>
      <c r="S446" s="2">
        <v>1</v>
      </c>
      <c r="T446" s="2">
        <v>3</v>
      </c>
      <c r="U446" s="2">
        <v>3</v>
      </c>
      <c r="V446" s="2" t="s">
        <v>61</v>
      </c>
      <c r="W446" s="2">
        <v>1</v>
      </c>
      <c r="X446" s="2">
        <v>1</v>
      </c>
      <c r="Y446" s="2">
        <v>1</v>
      </c>
      <c r="Z446" s="22" t="s">
        <v>61</v>
      </c>
      <c r="AA446" s="22" t="s">
        <v>61</v>
      </c>
      <c r="AB446" s="22" t="s">
        <v>61</v>
      </c>
      <c r="AC446" s="22" t="s">
        <v>61</v>
      </c>
      <c r="AD446" s="22" t="s">
        <v>61</v>
      </c>
      <c r="AE446" s="22" t="s">
        <v>61</v>
      </c>
      <c r="AF446" s="22" t="s">
        <v>61</v>
      </c>
      <c r="AG446">
        <v>22</v>
      </c>
      <c r="AH446">
        <v>3</v>
      </c>
      <c r="AI446">
        <v>2</v>
      </c>
      <c r="AJ446">
        <v>4</v>
      </c>
      <c r="AK446" s="22" t="s">
        <v>61</v>
      </c>
      <c r="AL446" s="22" t="s">
        <v>61</v>
      </c>
      <c r="AM446" s="22" t="s">
        <v>61</v>
      </c>
      <c r="AN446" s="22" t="s">
        <v>61</v>
      </c>
      <c r="AO446" s="22" t="s">
        <v>61</v>
      </c>
      <c r="AP446" s="22" t="s">
        <v>61</v>
      </c>
      <c r="AQ446">
        <v>3</v>
      </c>
      <c r="AR446" s="13">
        <v>4</v>
      </c>
      <c r="AS446" s="22">
        <v>1</v>
      </c>
      <c r="AT446" s="22">
        <v>1</v>
      </c>
      <c r="AU446" s="22">
        <v>1</v>
      </c>
      <c r="AV446" s="22" t="s">
        <v>61</v>
      </c>
      <c r="AW446" s="22" t="s">
        <v>61</v>
      </c>
      <c r="AX446" s="22" t="s">
        <v>61</v>
      </c>
      <c r="AY446" s="22" t="s">
        <v>61</v>
      </c>
      <c r="AZ446" s="22" t="s">
        <v>61</v>
      </c>
      <c r="BA446">
        <v>4</v>
      </c>
      <c r="BB446">
        <v>1</v>
      </c>
      <c r="BC446">
        <v>4821</v>
      </c>
      <c r="BD446">
        <v>1</v>
      </c>
      <c r="BE446" s="16" t="s">
        <v>61</v>
      </c>
    </row>
    <row r="447" spans="1:57" x14ac:dyDescent="0.25">
      <c r="A447" s="1">
        <v>43486</v>
      </c>
      <c r="B447">
        <v>446</v>
      </c>
      <c r="C447" s="2" t="s">
        <v>4</v>
      </c>
      <c r="D447" s="2">
        <v>3194132232</v>
      </c>
      <c r="E447" s="2">
        <v>1</v>
      </c>
      <c r="F447" s="2">
        <v>2</v>
      </c>
      <c r="G447" s="19" t="s">
        <v>61</v>
      </c>
      <c r="H447" s="19" t="s">
        <v>61</v>
      </c>
      <c r="I447" s="19">
        <v>1</v>
      </c>
      <c r="J447" s="19" t="s">
        <v>61</v>
      </c>
      <c r="K447" s="19" t="s">
        <v>61</v>
      </c>
      <c r="L447" s="2">
        <v>2</v>
      </c>
      <c r="M447" s="2">
        <v>1</v>
      </c>
      <c r="N447" s="2">
        <v>1</v>
      </c>
      <c r="O447" s="19">
        <v>1</v>
      </c>
      <c r="P447" s="19" t="s">
        <v>61</v>
      </c>
      <c r="Q447" s="19" t="s">
        <v>61</v>
      </c>
      <c r="R447" s="2">
        <v>1</v>
      </c>
      <c r="S447" s="2">
        <v>1</v>
      </c>
      <c r="T447" s="2">
        <v>1</v>
      </c>
      <c r="U447" s="2">
        <v>3</v>
      </c>
      <c r="V447" s="2">
        <v>1</v>
      </c>
      <c r="W447" s="2">
        <v>1</v>
      </c>
      <c r="X447" s="2">
        <v>1</v>
      </c>
      <c r="Y447" s="2">
        <v>1</v>
      </c>
      <c r="Z447" s="22" t="s">
        <v>61</v>
      </c>
      <c r="AA447" s="22" t="s">
        <v>61</v>
      </c>
      <c r="AB447" s="22" t="s">
        <v>61</v>
      </c>
      <c r="AC447" s="22" t="s">
        <v>61</v>
      </c>
      <c r="AD447" s="22" t="s">
        <v>61</v>
      </c>
      <c r="AE447" s="22" t="s">
        <v>61</v>
      </c>
      <c r="AF447" s="22" t="s">
        <v>61</v>
      </c>
      <c r="AG447">
        <v>15</v>
      </c>
      <c r="AH447">
        <v>3</v>
      </c>
      <c r="AI447">
        <v>2</v>
      </c>
      <c r="AJ447">
        <v>4</v>
      </c>
      <c r="AK447" s="22" t="s">
        <v>61</v>
      </c>
      <c r="AL447" s="22" t="s">
        <v>61</v>
      </c>
      <c r="AM447" s="22" t="s">
        <v>61</v>
      </c>
      <c r="AN447" s="22" t="s">
        <v>61</v>
      </c>
      <c r="AO447" s="22" t="s">
        <v>61</v>
      </c>
      <c r="AP447" s="22" t="s">
        <v>61</v>
      </c>
      <c r="AQ447">
        <v>3</v>
      </c>
      <c r="AR447" s="13">
        <v>4</v>
      </c>
      <c r="AS447" s="22">
        <v>1</v>
      </c>
      <c r="AT447" s="22" t="s">
        <v>61</v>
      </c>
      <c r="AU447" s="22" t="s">
        <v>61</v>
      </c>
      <c r="AV447" s="22" t="s">
        <v>61</v>
      </c>
      <c r="AW447" s="22" t="s">
        <v>61</v>
      </c>
      <c r="AX447" s="22" t="s">
        <v>61</v>
      </c>
      <c r="AY447" s="22" t="s">
        <v>61</v>
      </c>
      <c r="AZ447" s="22" t="s">
        <v>61</v>
      </c>
      <c r="BA447">
        <v>4</v>
      </c>
      <c r="BB447">
        <v>1</v>
      </c>
      <c r="BC447">
        <v>6960</v>
      </c>
      <c r="BD447">
        <v>0</v>
      </c>
      <c r="BE447" s="16" t="s">
        <v>61</v>
      </c>
    </row>
    <row r="448" spans="1:57" x14ac:dyDescent="0.25">
      <c r="A448" s="1">
        <v>43486</v>
      </c>
      <c r="B448">
        <v>447</v>
      </c>
      <c r="C448" s="2" t="s">
        <v>4</v>
      </c>
      <c r="D448" s="2">
        <v>3194132232</v>
      </c>
      <c r="E448" s="2">
        <v>1</v>
      </c>
      <c r="F448" s="2">
        <v>1</v>
      </c>
      <c r="G448" s="19" t="s">
        <v>61</v>
      </c>
      <c r="H448" s="19">
        <v>1</v>
      </c>
      <c r="I448" s="19" t="s">
        <v>61</v>
      </c>
      <c r="J448" s="19" t="s">
        <v>61</v>
      </c>
      <c r="K448" s="19" t="s">
        <v>61</v>
      </c>
      <c r="L448" s="2">
        <v>2</v>
      </c>
      <c r="M448" s="2">
        <v>2</v>
      </c>
      <c r="N448" s="2">
        <v>2</v>
      </c>
      <c r="O448" s="19">
        <v>1</v>
      </c>
      <c r="P448" s="19" t="s">
        <v>61</v>
      </c>
      <c r="Q448" s="19" t="s">
        <v>61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2" t="s">
        <v>61</v>
      </c>
      <c r="AA448" s="22" t="s">
        <v>61</v>
      </c>
      <c r="AB448" s="22" t="s">
        <v>61</v>
      </c>
      <c r="AC448" s="22" t="s">
        <v>61</v>
      </c>
      <c r="AD448" s="22" t="s">
        <v>61</v>
      </c>
      <c r="AE448" s="22" t="s">
        <v>61</v>
      </c>
      <c r="AF448" s="22" t="s">
        <v>61</v>
      </c>
      <c r="AG448">
        <v>40</v>
      </c>
      <c r="AH448">
        <v>3</v>
      </c>
      <c r="AI448">
        <v>2</v>
      </c>
      <c r="AJ448">
        <v>2</v>
      </c>
      <c r="AK448" s="22" t="s">
        <v>61</v>
      </c>
      <c r="AL448" s="22" t="s">
        <v>61</v>
      </c>
      <c r="AM448" s="22" t="s">
        <v>61</v>
      </c>
      <c r="AN448" s="22" t="s">
        <v>61</v>
      </c>
      <c r="AO448" s="22">
        <v>1</v>
      </c>
      <c r="AP448" s="22" t="s">
        <v>61</v>
      </c>
      <c r="AQ448">
        <v>3</v>
      </c>
      <c r="AR448" s="13">
        <v>4</v>
      </c>
      <c r="AS448" s="22">
        <v>1</v>
      </c>
      <c r="AT448" s="22">
        <v>1</v>
      </c>
      <c r="AU448" s="22" t="s">
        <v>61</v>
      </c>
      <c r="AV448" s="22">
        <v>1</v>
      </c>
      <c r="AW448" s="22" t="s">
        <v>61</v>
      </c>
      <c r="AX448" s="22" t="s">
        <v>61</v>
      </c>
      <c r="AY448" s="22" t="s">
        <v>61</v>
      </c>
      <c r="AZ448" s="22">
        <v>1</v>
      </c>
      <c r="BA448">
        <v>1</v>
      </c>
      <c r="BB448">
        <v>1</v>
      </c>
      <c r="BC448">
        <v>4880</v>
      </c>
      <c r="BD448">
        <v>1</v>
      </c>
      <c r="BE448" s="16" t="s">
        <v>61</v>
      </c>
    </row>
    <row r="449" spans="1:57" x14ac:dyDescent="0.25">
      <c r="A449" s="1">
        <v>43486</v>
      </c>
      <c r="B449">
        <v>448</v>
      </c>
      <c r="C449" s="2" t="s">
        <v>4</v>
      </c>
      <c r="D449" s="2">
        <v>3194132232</v>
      </c>
      <c r="E449" s="2">
        <v>2</v>
      </c>
      <c r="F449" s="2">
        <v>1</v>
      </c>
      <c r="G449" s="19" t="s">
        <v>61</v>
      </c>
      <c r="H449" s="19">
        <v>1</v>
      </c>
      <c r="I449" s="19" t="s">
        <v>61</v>
      </c>
      <c r="J449" s="19" t="s">
        <v>61</v>
      </c>
      <c r="K449" s="19" t="s">
        <v>61</v>
      </c>
      <c r="L449" s="2">
        <v>1</v>
      </c>
      <c r="M449" s="2">
        <v>1</v>
      </c>
      <c r="N449" s="2">
        <v>2</v>
      </c>
      <c r="O449" s="19">
        <v>1</v>
      </c>
      <c r="P449" s="19" t="s">
        <v>61</v>
      </c>
      <c r="Q449" s="19" t="s">
        <v>61</v>
      </c>
      <c r="R449" s="2">
        <v>3</v>
      </c>
      <c r="S449" s="2">
        <v>1</v>
      </c>
      <c r="T449" s="2">
        <v>3</v>
      </c>
      <c r="U449" s="2">
        <v>3</v>
      </c>
      <c r="V449" s="2">
        <v>1</v>
      </c>
      <c r="W449" s="2">
        <v>1</v>
      </c>
      <c r="X449" s="2">
        <v>1</v>
      </c>
      <c r="Y449" s="2">
        <v>1</v>
      </c>
      <c r="Z449" s="22" t="s">
        <v>61</v>
      </c>
      <c r="AA449" s="22" t="s">
        <v>61</v>
      </c>
      <c r="AB449" s="22" t="s">
        <v>61</v>
      </c>
      <c r="AC449" s="22" t="s">
        <v>61</v>
      </c>
      <c r="AD449" s="22" t="s">
        <v>61</v>
      </c>
      <c r="AE449" s="22" t="s">
        <v>61</v>
      </c>
      <c r="AF449" s="22" t="s">
        <v>61</v>
      </c>
      <c r="AG449">
        <v>21</v>
      </c>
      <c r="AH449">
        <v>3</v>
      </c>
      <c r="AI449">
        <v>2</v>
      </c>
      <c r="AJ449">
        <v>1</v>
      </c>
      <c r="AK449" s="22">
        <v>1</v>
      </c>
      <c r="AL449" s="22" t="s">
        <v>61</v>
      </c>
      <c r="AM449" s="22" t="s">
        <v>61</v>
      </c>
      <c r="AN449" s="22">
        <v>1</v>
      </c>
      <c r="AO449" s="22" t="s">
        <v>61</v>
      </c>
      <c r="AP449" s="22" t="s">
        <v>61</v>
      </c>
      <c r="AQ449">
        <v>3</v>
      </c>
      <c r="AR449" s="13">
        <v>3</v>
      </c>
      <c r="AS449" s="22" t="s">
        <v>61</v>
      </c>
      <c r="AT449" s="22">
        <v>1</v>
      </c>
      <c r="AU449" s="22" t="s">
        <v>61</v>
      </c>
      <c r="AV449" s="22" t="s">
        <v>61</v>
      </c>
      <c r="AW449" s="22">
        <v>1</v>
      </c>
      <c r="AX449" s="22" t="s">
        <v>61</v>
      </c>
      <c r="AY449" s="22" t="s">
        <v>61</v>
      </c>
      <c r="AZ449" s="22" t="s">
        <v>61</v>
      </c>
      <c r="BA449">
        <v>2</v>
      </c>
      <c r="BB449">
        <v>1</v>
      </c>
      <c r="BC449" t="s">
        <v>61</v>
      </c>
      <c r="BD449">
        <v>1</v>
      </c>
      <c r="BE449" s="16" t="s">
        <v>61</v>
      </c>
    </row>
    <row r="450" spans="1:57" x14ac:dyDescent="0.25">
      <c r="A450" s="1">
        <v>43486</v>
      </c>
      <c r="B450">
        <v>449</v>
      </c>
      <c r="C450" s="2" t="s">
        <v>4</v>
      </c>
      <c r="D450" s="2">
        <v>3194132232</v>
      </c>
      <c r="E450" s="2">
        <v>1</v>
      </c>
      <c r="F450" s="2">
        <v>1</v>
      </c>
      <c r="G450" s="19">
        <v>1</v>
      </c>
      <c r="H450" s="19" t="s">
        <v>61</v>
      </c>
      <c r="I450" s="19" t="s">
        <v>61</v>
      </c>
      <c r="J450" s="19" t="s">
        <v>61</v>
      </c>
      <c r="K450" s="19">
        <v>1</v>
      </c>
      <c r="L450" s="2">
        <v>3</v>
      </c>
      <c r="M450" s="2">
        <v>2</v>
      </c>
      <c r="N450" s="2">
        <v>3</v>
      </c>
      <c r="O450" s="19">
        <v>1</v>
      </c>
      <c r="P450" s="19" t="s">
        <v>61</v>
      </c>
      <c r="Q450" s="19" t="s">
        <v>61</v>
      </c>
      <c r="R450" s="2">
        <v>3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2</v>
      </c>
      <c r="Z450" s="22" t="s">
        <v>61</v>
      </c>
      <c r="AA450" s="22" t="s">
        <v>61</v>
      </c>
      <c r="AB450" s="22" t="s">
        <v>61</v>
      </c>
      <c r="AC450" s="22" t="s">
        <v>61</v>
      </c>
      <c r="AD450" s="22" t="s">
        <v>61</v>
      </c>
      <c r="AE450" s="22" t="s">
        <v>61</v>
      </c>
      <c r="AF450" s="22" t="s">
        <v>61</v>
      </c>
      <c r="AG450">
        <v>25</v>
      </c>
      <c r="AH450">
        <v>3</v>
      </c>
      <c r="AI450">
        <v>3</v>
      </c>
      <c r="AJ450">
        <v>1</v>
      </c>
      <c r="AK450" s="22" t="s">
        <v>61</v>
      </c>
      <c r="AL450" s="22">
        <v>1</v>
      </c>
      <c r="AM450" s="22">
        <v>1</v>
      </c>
      <c r="AN450" s="22" t="s">
        <v>61</v>
      </c>
      <c r="AO450" s="22">
        <v>1</v>
      </c>
      <c r="AP450" s="22" t="s">
        <v>61</v>
      </c>
      <c r="AQ450" s="28">
        <v>2</v>
      </c>
      <c r="AR450" s="13">
        <v>2</v>
      </c>
      <c r="AS450" s="22" t="s">
        <v>61</v>
      </c>
      <c r="AT450" s="22">
        <v>1</v>
      </c>
      <c r="AU450" s="22">
        <v>1</v>
      </c>
      <c r="AV450" s="22" t="s">
        <v>61</v>
      </c>
      <c r="AW450" s="22" t="s">
        <v>61</v>
      </c>
      <c r="AX450" s="22" t="s">
        <v>61</v>
      </c>
      <c r="AY450" s="22" t="s">
        <v>61</v>
      </c>
      <c r="AZ450" s="22" t="s">
        <v>61</v>
      </c>
      <c r="BA450">
        <v>4</v>
      </c>
      <c r="BB450">
        <v>1</v>
      </c>
      <c r="BC450">
        <v>4750</v>
      </c>
      <c r="BD450">
        <v>0</v>
      </c>
      <c r="BE450" s="16" t="s">
        <v>61</v>
      </c>
    </row>
    <row r="451" spans="1:57" x14ac:dyDescent="0.25">
      <c r="A451" s="1">
        <v>43486</v>
      </c>
      <c r="B451">
        <v>450</v>
      </c>
      <c r="C451" s="2" t="s">
        <v>4</v>
      </c>
      <c r="D451" s="2">
        <v>3194132232</v>
      </c>
      <c r="E451" s="2">
        <v>1</v>
      </c>
      <c r="F451" s="2">
        <v>1</v>
      </c>
      <c r="G451" s="19" t="s">
        <v>61</v>
      </c>
      <c r="H451" s="19">
        <v>1</v>
      </c>
      <c r="I451" s="19" t="s">
        <v>61</v>
      </c>
      <c r="J451" s="19" t="s">
        <v>61</v>
      </c>
      <c r="K451" s="19" t="s">
        <v>61</v>
      </c>
      <c r="L451" s="2">
        <v>3</v>
      </c>
      <c r="M451" s="2">
        <v>3</v>
      </c>
      <c r="N451" s="2">
        <v>2</v>
      </c>
      <c r="O451" s="19">
        <v>1</v>
      </c>
      <c r="P451" s="19" t="s">
        <v>61</v>
      </c>
      <c r="Q451" s="19" t="s">
        <v>61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2" t="s">
        <v>61</v>
      </c>
      <c r="AA451" s="22" t="s">
        <v>61</v>
      </c>
      <c r="AB451" s="22" t="s">
        <v>61</v>
      </c>
      <c r="AC451" s="22" t="s">
        <v>61</v>
      </c>
      <c r="AD451" s="22" t="s">
        <v>61</v>
      </c>
      <c r="AE451" s="22" t="s">
        <v>61</v>
      </c>
      <c r="AF451" s="22" t="s">
        <v>61</v>
      </c>
      <c r="AG451">
        <v>24</v>
      </c>
      <c r="AH451">
        <v>3</v>
      </c>
      <c r="AI451">
        <v>1</v>
      </c>
      <c r="AJ451">
        <v>1</v>
      </c>
      <c r="AK451" s="22" t="s">
        <v>61</v>
      </c>
      <c r="AL451" s="22">
        <v>1</v>
      </c>
      <c r="AM451" s="22">
        <v>1</v>
      </c>
      <c r="AN451" s="22">
        <v>1</v>
      </c>
      <c r="AO451" s="22">
        <v>1</v>
      </c>
      <c r="AP451" s="22" t="s">
        <v>61</v>
      </c>
      <c r="AQ451" s="16">
        <v>2</v>
      </c>
      <c r="AR451" t="s">
        <v>61</v>
      </c>
      <c r="AS451" s="22">
        <v>1</v>
      </c>
      <c r="AT451" s="22">
        <v>1</v>
      </c>
      <c r="AU451" s="22">
        <v>1</v>
      </c>
      <c r="AV451" s="22">
        <v>1</v>
      </c>
      <c r="AW451" s="22" t="s">
        <v>61</v>
      </c>
      <c r="AX451" s="22" t="s">
        <v>61</v>
      </c>
      <c r="AY451" s="22" t="s">
        <v>61</v>
      </c>
      <c r="AZ451" s="22" t="s">
        <v>61</v>
      </c>
      <c r="BA451">
        <v>4</v>
      </c>
      <c r="BB451">
        <v>1</v>
      </c>
      <c r="BC451">
        <v>4607</v>
      </c>
      <c r="BD451">
        <v>0</v>
      </c>
      <c r="BE451" s="16" t="s">
        <v>61</v>
      </c>
    </row>
    <row r="452" spans="1:57" x14ac:dyDescent="0.25">
      <c r="A452" s="1">
        <v>43486</v>
      </c>
      <c r="B452">
        <v>451</v>
      </c>
      <c r="C452" s="2" t="s">
        <v>4</v>
      </c>
      <c r="D452" s="2">
        <v>3194132232</v>
      </c>
      <c r="E452" s="2">
        <v>1</v>
      </c>
      <c r="F452" s="2">
        <v>3</v>
      </c>
      <c r="G452" s="19" t="s">
        <v>61</v>
      </c>
      <c r="H452" s="19">
        <v>1</v>
      </c>
      <c r="I452" s="19" t="s">
        <v>61</v>
      </c>
      <c r="J452" s="19" t="s">
        <v>61</v>
      </c>
      <c r="K452" s="19" t="s">
        <v>61</v>
      </c>
      <c r="L452" s="2">
        <v>1</v>
      </c>
      <c r="M452" s="2">
        <v>1</v>
      </c>
      <c r="N452" s="2">
        <v>3</v>
      </c>
      <c r="O452" s="19">
        <v>1</v>
      </c>
      <c r="P452" s="19" t="s">
        <v>61</v>
      </c>
      <c r="Q452" s="19" t="s">
        <v>61</v>
      </c>
      <c r="R452" s="2">
        <v>2</v>
      </c>
      <c r="S452" s="2">
        <v>1</v>
      </c>
      <c r="T452" s="2">
        <v>1</v>
      </c>
      <c r="U452" s="2">
        <v>1</v>
      </c>
      <c r="V452" s="2">
        <v>2</v>
      </c>
      <c r="W452" s="2">
        <v>2</v>
      </c>
      <c r="X452" s="2">
        <v>1</v>
      </c>
      <c r="Y452" s="2">
        <v>2</v>
      </c>
      <c r="Z452" s="22" t="s">
        <v>61</v>
      </c>
      <c r="AA452" s="22" t="s">
        <v>61</v>
      </c>
      <c r="AB452" s="22" t="s">
        <v>61</v>
      </c>
      <c r="AC452" s="22" t="s">
        <v>61</v>
      </c>
      <c r="AD452" s="22">
        <v>1</v>
      </c>
      <c r="AE452" s="22" t="s">
        <v>61</v>
      </c>
      <c r="AF452" s="22" t="s">
        <v>61</v>
      </c>
      <c r="AG452">
        <v>7</v>
      </c>
      <c r="AH452">
        <v>3</v>
      </c>
      <c r="AI452">
        <v>2</v>
      </c>
      <c r="AJ452">
        <v>1</v>
      </c>
      <c r="AK452" s="22" t="s">
        <v>61</v>
      </c>
      <c r="AL452" s="22">
        <v>1</v>
      </c>
      <c r="AM452" s="22">
        <v>1</v>
      </c>
      <c r="AN452" s="22" t="s">
        <v>61</v>
      </c>
      <c r="AO452" s="22" t="s">
        <v>61</v>
      </c>
      <c r="AP452" s="22" t="s">
        <v>61</v>
      </c>
      <c r="AQ452" s="16">
        <v>2</v>
      </c>
      <c r="AR452">
        <v>2</v>
      </c>
      <c r="AS452" s="22" t="s">
        <v>61</v>
      </c>
      <c r="AT452" s="22">
        <v>1</v>
      </c>
      <c r="AU452" s="22" t="s">
        <v>61</v>
      </c>
      <c r="AV452" s="22">
        <v>1</v>
      </c>
      <c r="AW452" s="22" t="s">
        <v>61</v>
      </c>
      <c r="AX452" s="22" t="s">
        <v>61</v>
      </c>
      <c r="AY452" s="22" t="s">
        <v>61</v>
      </c>
      <c r="AZ452" s="22" t="s">
        <v>61</v>
      </c>
      <c r="BA452">
        <v>4</v>
      </c>
      <c r="BB452">
        <v>1</v>
      </c>
      <c r="BC452">
        <v>7950</v>
      </c>
      <c r="BD452">
        <v>0</v>
      </c>
      <c r="BE452" s="16" t="s">
        <v>61</v>
      </c>
    </row>
    <row r="453" spans="1:57" x14ac:dyDescent="0.25">
      <c r="A453" s="1">
        <v>43486</v>
      </c>
      <c r="B453">
        <v>452</v>
      </c>
      <c r="C453" s="2" t="s">
        <v>4</v>
      </c>
      <c r="D453" s="2">
        <v>3194132232</v>
      </c>
      <c r="E453" s="2">
        <v>1</v>
      </c>
      <c r="F453" s="2">
        <v>2</v>
      </c>
      <c r="G453" s="19" t="s">
        <v>61</v>
      </c>
      <c r="H453" s="19" t="s">
        <v>61</v>
      </c>
      <c r="I453" s="19">
        <v>1</v>
      </c>
      <c r="J453" s="19" t="s">
        <v>61</v>
      </c>
      <c r="K453" s="19" t="s">
        <v>61</v>
      </c>
      <c r="L453" s="2">
        <v>2</v>
      </c>
      <c r="M453" s="2">
        <v>1</v>
      </c>
      <c r="N453" s="2">
        <v>1</v>
      </c>
      <c r="O453" s="19" t="s">
        <v>61</v>
      </c>
      <c r="P453" s="19" t="s">
        <v>61</v>
      </c>
      <c r="Q453" s="19">
        <v>1</v>
      </c>
      <c r="R453" s="2">
        <v>3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t="s">
        <v>61</v>
      </c>
      <c r="Z453" s="22" t="s">
        <v>61</v>
      </c>
      <c r="AA453" s="22" t="s">
        <v>61</v>
      </c>
      <c r="AB453" s="22" t="s">
        <v>61</v>
      </c>
      <c r="AC453" s="22" t="s">
        <v>61</v>
      </c>
      <c r="AD453" s="22" t="s">
        <v>61</v>
      </c>
      <c r="AE453" s="22" t="s">
        <v>61</v>
      </c>
      <c r="AF453" s="22" t="s">
        <v>61</v>
      </c>
      <c r="AG453">
        <v>6</v>
      </c>
      <c r="AH453">
        <v>3</v>
      </c>
      <c r="AI453">
        <v>2</v>
      </c>
      <c r="AJ453">
        <v>1</v>
      </c>
      <c r="AK453" s="22" t="s">
        <v>61</v>
      </c>
      <c r="AL453" s="22">
        <v>1</v>
      </c>
      <c r="AM453" s="22">
        <v>1</v>
      </c>
      <c r="AN453" s="22">
        <v>1</v>
      </c>
      <c r="AO453" s="22" t="s">
        <v>61</v>
      </c>
      <c r="AP453" s="22" t="s">
        <v>61</v>
      </c>
      <c r="AQ453" s="16">
        <v>4</v>
      </c>
      <c r="AR453" s="16">
        <v>2</v>
      </c>
      <c r="AS453" s="22">
        <v>1</v>
      </c>
      <c r="AT453" s="22">
        <v>1</v>
      </c>
      <c r="AU453" s="22">
        <v>1</v>
      </c>
      <c r="AV453" s="22">
        <v>1</v>
      </c>
      <c r="AW453" s="22" t="s">
        <v>61</v>
      </c>
      <c r="AX453" s="22" t="s">
        <v>61</v>
      </c>
      <c r="AY453" s="22" t="s">
        <v>61</v>
      </c>
      <c r="AZ453" s="22" t="s">
        <v>61</v>
      </c>
      <c r="BA453">
        <v>1</v>
      </c>
      <c r="BB453">
        <v>1</v>
      </c>
      <c r="BC453">
        <v>7823</v>
      </c>
      <c r="BD453">
        <v>1</v>
      </c>
      <c r="BE453" s="16" t="s">
        <v>61</v>
      </c>
    </row>
    <row r="454" spans="1:57" x14ac:dyDescent="0.25">
      <c r="A454" s="1">
        <v>43486</v>
      </c>
      <c r="B454">
        <v>453</v>
      </c>
      <c r="C454" s="2" t="s">
        <v>4</v>
      </c>
      <c r="D454" s="2">
        <v>3194132232</v>
      </c>
      <c r="E454" s="2">
        <v>1</v>
      </c>
      <c r="F454" s="2">
        <v>2</v>
      </c>
      <c r="G454" s="19" t="s">
        <v>61</v>
      </c>
      <c r="H454" s="19" t="s">
        <v>61</v>
      </c>
      <c r="I454" s="19" t="s">
        <v>61</v>
      </c>
      <c r="J454" s="19">
        <v>1</v>
      </c>
      <c r="K454" s="19" t="s">
        <v>61</v>
      </c>
      <c r="L454" s="2">
        <v>3</v>
      </c>
      <c r="M454" s="2">
        <v>2</v>
      </c>
      <c r="N454" s="2">
        <v>1</v>
      </c>
      <c r="O454" s="19">
        <v>1</v>
      </c>
      <c r="P454" s="19" t="s">
        <v>61</v>
      </c>
      <c r="Q454" s="19" t="s">
        <v>61</v>
      </c>
      <c r="R454" s="2">
        <v>1</v>
      </c>
      <c r="S454" s="2">
        <v>1</v>
      </c>
      <c r="T454" s="2">
        <v>1</v>
      </c>
      <c r="U454" s="2">
        <v>1</v>
      </c>
      <c r="V454" s="2">
        <v>2</v>
      </c>
      <c r="W454" s="2">
        <v>1</v>
      </c>
      <c r="X454" s="2">
        <v>1</v>
      </c>
      <c r="Y454" s="2">
        <v>1</v>
      </c>
      <c r="Z454" s="22" t="s">
        <v>61</v>
      </c>
      <c r="AA454" s="22" t="s">
        <v>61</v>
      </c>
      <c r="AB454" s="22" t="s">
        <v>61</v>
      </c>
      <c r="AC454" s="22" t="s">
        <v>61</v>
      </c>
      <c r="AD454" s="22" t="s">
        <v>61</v>
      </c>
      <c r="AE454" s="22" t="s">
        <v>61</v>
      </c>
      <c r="AF454" s="22" t="s">
        <v>61</v>
      </c>
      <c r="AG454">
        <v>10</v>
      </c>
      <c r="AH454">
        <v>3</v>
      </c>
      <c r="AI454">
        <v>2</v>
      </c>
      <c r="AJ454">
        <v>1</v>
      </c>
      <c r="AK454" s="22" t="s">
        <v>61</v>
      </c>
      <c r="AL454" s="22" t="s">
        <v>61</v>
      </c>
      <c r="AM454" s="22">
        <v>1</v>
      </c>
      <c r="AN454" s="22" t="s">
        <v>61</v>
      </c>
      <c r="AO454" s="22" t="s">
        <v>61</v>
      </c>
      <c r="AP454" s="22" t="s">
        <v>61</v>
      </c>
      <c r="AQ454" s="16">
        <v>3</v>
      </c>
      <c r="AR454">
        <v>2</v>
      </c>
      <c r="AS454" s="22">
        <v>1</v>
      </c>
      <c r="AT454" s="22">
        <v>1</v>
      </c>
      <c r="AU454" s="22">
        <v>1</v>
      </c>
      <c r="AV454" s="22">
        <v>1</v>
      </c>
      <c r="AW454" s="22" t="s">
        <v>61</v>
      </c>
      <c r="AX454" s="22" t="s">
        <v>61</v>
      </c>
      <c r="AY454" s="22" t="s">
        <v>61</v>
      </c>
      <c r="AZ454" s="22" t="s">
        <v>61</v>
      </c>
      <c r="BA454">
        <v>4</v>
      </c>
      <c r="BB454">
        <v>1</v>
      </c>
      <c r="BC454">
        <v>7866</v>
      </c>
      <c r="BD454">
        <v>0</v>
      </c>
      <c r="BE454" s="16" t="s">
        <v>61</v>
      </c>
    </row>
    <row r="455" spans="1:57" x14ac:dyDescent="0.25">
      <c r="A455" s="1">
        <v>43486</v>
      </c>
      <c r="B455">
        <v>454</v>
      </c>
      <c r="C455" s="2" t="s">
        <v>4</v>
      </c>
      <c r="D455" s="2">
        <v>3194132232</v>
      </c>
      <c r="E455" s="2">
        <v>1</v>
      </c>
      <c r="F455" s="2">
        <v>3</v>
      </c>
      <c r="G455" s="19" t="s">
        <v>61</v>
      </c>
      <c r="H455" s="19">
        <v>1</v>
      </c>
      <c r="I455" s="19" t="s">
        <v>61</v>
      </c>
      <c r="J455" s="19" t="s">
        <v>61</v>
      </c>
      <c r="K455" s="19" t="s">
        <v>61</v>
      </c>
      <c r="L455" s="2">
        <v>2</v>
      </c>
      <c r="M455" s="2">
        <v>1</v>
      </c>
      <c r="N455" s="2">
        <v>2</v>
      </c>
      <c r="O455" s="19" t="s">
        <v>61</v>
      </c>
      <c r="P455" s="19" t="s">
        <v>61</v>
      </c>
      <c r="Q455" s="19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2" t="s">
        <v>61</v>
      </c>
      <c r="AA455" s="22" t="s">
        <v>61</v>
      </c>
      <c r="AB455" s="22" t="s">
        <v>61</v>
      </c>
      <c r="AC455" s="22" t="s">
        <v>61</v>
      </c>
      <c r="AD455" s="22" t="s">
        <v>61</v>
      </c>
      <c r="AE455" s="22" t="s">
        <v>61</v>
      </c>
      <c r="AF455" s="22" t="s">
        <v>61</v>
      </c>
      <c r="AG455">
        <v>7</v>
      </c>
      <c r="AH455">
        <v>3</v>
      </c>
      <c r="AI455">
        <v>2</v>
      </c>
      <c r="AJ455">
        <v>1</v>
      </c>
      <c r="AK455" s="22" t="s">
        <v>61</v>
      </c>
      <c r="AL455" s="22">
        <v>1</v>
      </c>
      <c r="AM455" s="22">
        <v>1</v>
      </c>
      <c r="AN455" s="22" t="s">
        <v>61</v>
      </c>
      <c r="AO455" s="22" t="s">
        <v>61</v>
      </c>
      <c r="AP455" s="22" t="s">
        <v>61</v>
      </c>
      <c r="AQ455" s="16">
        <v>3</v>
      </c>
      <c r="AR455">
        <v>3</v>
      </c>
      <c r="AS455" s="22">
        <v>1</v>
      </c>
      <c r="AT455" s="22">
        <v>1</v>
      </c>
      <c r="AU455" s="22">
        <v>1</v>
      </c>
      <c r="AV455" s="22">
        <v>1</v>
      </c>
      <c r="AW455" s="22" t="s">
        <v>61</v>
      </c>
      <c r="AX455" s="22" t="s">
        <v>61</v>
      </c>
      <c r="AY455" s="22" t="s">
        <v>61</v>
      </c>
      <c r="AZ455" s="22" t="s">
        <v>61</v>
      </c>
      <c r="BA455">
        <v>4</v>
      </c>
      <c r="BB455">
        <v>1</v>
      </c>
      <c r="BC455">
        <v>4546</v>
      </c>
      <c r="BD455">
        <v>1</v>
      </c>
      <c r="BE455" s="16" t="s">
        <v>61</v>
      </c>
    </row>
    <row r="456" spans="1:57" x14ac:dyDescent="0.25">
      <c r="A456" s="1">
        <v>43486</v>
      </c>
      <c r="B456">
        <v>455</v>
      </c>
      <c r="C456" s="2" t="s">
        <v>4</v>
      </c>
      <c r="D456" s="2">
        <v>3194132232</v>
      </c>
      <c r="E456" s="2">
        <v>1</v>
      </c>
      <c r="F456" s="2">
        <v>2</v>
      </c>
      <c r="G456" s="19" t="s">
        <v>61</v>
      </c>
      <c r="H456" s="19" t="s">
        <v>61</v>
      </c>
      <c r="I456" s="19">
        <v>1</v>
      </c>
      <c r="J456" s="19" t="s">
        <v>61</v>
      </c>
      <c r="K456" s="19">
        <v>1</v>
      </c>
      <c r="L456" s="2">
        <v>3</v>
      </c>
      <c r="M456" s="2">
        <v>1</v>
      </c>
      <c r="N456" s="2">
        <v>1</v>
      </c>
      <c r="O456" s="19" t="s">
        <v>61</v>
      </c>
      <c r="P456" s="19" t="s">
        <v>61</v>
      </c>
      <c r="Q456" s="19">
        <v>1</v>
      </c>
      <c r="R456" s="2">
        <v>1</v>
      </c>
      <c r="S456" s="2">
        <v>1</v>
      </c>
      <c r="T456" s="2">
        <v>1</v>
      </c>
      <c r="U456" s="2">
        <v>1</v>
      </c>
      <c r="V456" s="2">
        <v>2</v>
      </c>
      <c r="W456" s="2">
        <v>1</v>
      </c>
      <c r="X456" s="2">
        <v>1</v>
      </c>
      <c r="Y456" s="2">
        <v>1</v>
      </c>
      <c r="Z456" s="22" t="s">
        <v>61</v>
      </c>
      <c r="AA456" s="22" t="s">
        <v>61</v>
      </c>
      <c r="AB456" s="22" t="s">
        <v>61</v>
      </c>
      <c r="AC456" s="22" t="s">
        <v>61</v>
      </c>
      <c r="AD456" s="22" t="s">
        <v>61</v>
      </c>
      <c r="AE456" s="22" t="s">
        <v>61</v>
      </c>
      <c r="AF456" s="22" t="s">
        <v>61</v>
      </c>
      <c r="AG456">
        <v>15</v>
      </c>
      <c r="AH456">
        <v>3</v>
      </c>
      <c r="AI456">
        <v>2</v>
      </c>
      <c r="AJ456">
        <v>3</v>
      </c>
      <c r="AK456" s="22">
        <v>1</v>
      </c>
      <c r="AL456" s="22">
        <v>1</v>
      </c>
      <c r="AM456" s="22">
        <v>1</v>
      </c>
      <c r="AN456" s="22" t="s">
        <v>61</v>
      </c>
      <c r="AO456" s="22" t="s">
        <v>61</v>
      </c>
      <c r="AP456" s="22" t="s">
        <v>61</v>
      </c>
      <c r="AQ456" s="16">
        <v>3</v>
      </c>
      <c r="AR456">
        <v>3</v>
      </c>
      <c r="AS456" s="22" t="s">
        <v>61</v>
      </c>
      <c r="AT456" s="22">
        <v>1</v>
      </c>
      <c r="AU456" s="22" t="s">
        <v>61</v>
      </c>
      <c r="AV456" s="22" t="s">
        <v>61</v>
      </c>
      <c r="AW456" s="22">
        <v>1</v>
      </c>
      <c r="AX456" s="22" t="s">
        <v>61</v>
      </c>
      <c r="AY456" s="22">
        <v>1</v>
      </c>
      <c r="AZ456" s="22" t="s">
        <v>61</v>
      </c>
      <c r="BA456">
        <v>4</v>
      </c>
      <c r="BB456">
        <v>1</v>
      </c>
      <c r="BC456">
        <v>7090</v>
      </c>
      <c r="BD456">
        <v>1</v>
      </c>
      <c r="BE456" s="16" t="s">
        <v>61</v>
      </c>
    </row>
    <row r="457" spans="1:57" x14ac:dyDescent="0.25">
      <c r="A457" s="1">
        <v>43486</v>
      </c>
      <c r="B457">
        <v>456</v>
      </c>
      <c r="C457" s="2" t="s">
        <v>4</v>
      </c>
      <c r="D457" s="2">
        <v>3194132232</v>
      </c>
      <c r="E457" s="2">
        <v>1</v>
      </c>
      <c r="F457" s="2">
        <v>1</v>
      </c>
      <c r="G457" s="19" t="s">
        <v>61</v>
      </c>
      <c r="H457" s="19" t="s">
        <v>61</v>
      </c>
      <c r="I457" s="19" t="s">
        <v>61</v>
      </c>
      <c r="J457" s="19">
        <v>1</v>
      </c>
      <c r="K457" s="19">
        <v>1</v>
      </c>
      <c r="L457" s="2">
        <v>2</v>
      </c>
      <c r="M457" s="2">
        <v>2</v>
      </c>
      <c r="N457" s="2">
        <v>2</v>
      </c>
      <c r="O457" s="19">
        <v>1</v>
      </c>
      <c r="P457" s="19" t="s">
        <v>61</v>
      </c>
      <c r="Q457" s="19" t="s">
        <v>61</v>
      </c>
      <c r="R457" s="2">
        <v>1</v>
      </c>
      <c r="S457" s="2">
        <v>2</v>
      </c>
      <c r="T457" s="2">
        <v>3</v>
      </c>
      <c r="U457" s="2">
        <v>3</v>
      </c>
      <c r="V457" s="2">
        <v>1</v>
      </c>
      <c r="W457" s="2">
        <v>1</v>
      </c>
      <c r="X457" s="2">
        <v>1</v>
      </c>
      <c r="Y457" s="2">
        <v>1</v>
      </c>
      <c r="Z457" s="22" t="s">
        <v>61</v>
      </c>
      <c r="AA457" s="22" t="s">
        <v>61</v>
      </c>
      <c r="AB457" s="22" t="s">
        <v>61</v>
      </c>
      <c r="AC457" s="22" t="s">
        <v>61</v>
      </c>
      <c r="AD457" s="22" t="s">
        <v>61</v>
      </c>
      <c r="AE457" s="22" t="s">
        <v>61</v>
      </c>
      <c r="AF457" s="22" t="s">
        <v>61</v>
      </c>
      <c r="AG457">
        <v>25</v>
      </c>
      <c r="AH457">
        <v>3</v>
      </c>
      <c r="AI457">
        <v>2</v>
      </c>
      <c r="AJ457">
        <v>2</v>
      </c>
      <c r="AK457" s="22" t="s">
        <v>61</v>
      </c>
      <c r="AL457" s="22" t="s">
        <v>61</v>
      </c>
      <c r="AM457" s="22">
        <v>1</v>
      </c>
      <c r="AN457" s="22" t="s">
        <v>61</v>
      </c>
      <c r="AO457" s="22" t="s">
        <v>61</v>
      </c>
      <c r="AP457" s="22" t="s">
        <v>61</v>
      </c>
      <c r="AQ457" s="16">
        <v>3</v>
      </c>
      <c r="AR457">
        <v>3</v>
      </c>
      <c r="AS457" s="22">
        <v>1</v>
      </c>
      <c r="AT457" s="22" t="s">
        <v>61</v>
      </c>
      <c r="AU457" s="22" t="s">
        <v>61</v>
      </c>
      <c r="AV457" s="22" t="s">
        <v>61</v>
      </c>
      <c r="AW457" s="22" t="s">
        <v>61</v>
      </c>
      <c r="AX457" s="22" t="s">
        <v>61</v>
      </c>
      <c r="AY457" s="22">
        <v>1</v>
      </c>
      <c r="AZ457" s="22" t="s">
        <v>61</v>
      </c>
      <c r="BA457">
        <v>4</v>
      </c>
      <c r="BB457" t="s">
        <v>61</v>
      </c>
      <c r="BC457" t="s">
        <v>61</v>
      </c>
      <c r="BD457">
        <v>0</v>
      </c>
      <c r="BE457" s="16" t="s">
        <v>61</v>
      </c>
    </row>
    <row r="458" spans="1:57" x14ac:dyDescent="0.25">
      <c r="A458" s="1">
        <v>43486</v>
      </c>
      <c r="B458">
        <v>457</v>
      </c>
      <c r="C458" s="2" t="s">
        <v>4</v>
      </c>
      <c r="D458" s="2">
        <v>3194132232</v>
      </c>
      <c r="E458" s="2">
        <v>2</v>
      </c>
      <c r="F458" s="2">
        <v>2</v>
      </c>
      <c r="G458" s="19" t="s">
        <v>61</v>
      </c>
      <c r="H458" s="19" t="s">
        <v>61</v>
      </c>
      <c r="I458" s="19">
        <v>1</v>
      </c>
      <c r="J458" s="19" t="s">
        <v>61</v>
      </c>
      <c r="K458" s="19" t="s">
        <v>61</v>
      </c>
      <c r="L458" s="2">
        <v>4</v>
      </c>
      <c r="M458" s="2">
        <v>2</v>
      </c>
      <c r="N458" s="2">
        <v>2</v>
      </c>
      <c r="O458" s="19" t="s">
        <v>61</v>
      </c>
      <c r="P458" s="19" t="s">
        <v>61</v>
      </c>
      <c r="Q458" s="19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2" t="s">
        <v>61</v>
      </c>
      <c r="AA458" s="22" t="s">
        <v>61</v>
      </c>
      <c r="AB458" s="22" t="s">
        <v>61</v>
      </c>
      <c r="AC458" s="22" t="s">
        <v>61</v>
      </c>
      <c r="AD458" s="22" t="s">
        <v>61</v>
      </c>
      <c r="AE458" s="22" t="s">
        <v>61</v>
      </c>
      <c r="AF458" s="22" t="s">
        <v>61</v>
      </c>
      <c r="AG458">
        <v>45</v>
      </c>
      <c r="AH458">
        <v>3</v>
      </c>
      <c r="AI458">
        <v>2</v>
      </c>
      <c r="AJ458">
        <v>2</v>
      </c>
      <c r="AK458" s="22">
        <v>1</v>
      </c>
      <c r="AL458" s="22" t="s">
        <v>61</v>
      </c>
      <c r="AM458" s="22" t="s">
        <v>61</v>
      </c>
      <c r="AN458" s="22">
        <v>1</v>
      </c>
      <c r="AO458" s="22">
        <v>1</v>
      </c>
      <c r="AP458" s="22" t="s">
        <v>61</v>
      </c>
      <c r="AQ458" s="16">
        <v>3</v>
      </c>
      <c r="AR458" s="16">
        <v>4</v>
      </c>
      <c r="AS458" s="22">
        <v>1</v>
      </c>
      <c r="AT458" s="22">
        <v>1</v>
      </c>
      <c r="AU458" s="22">
        <v>1</v>
      </c>
      <c r="AV458" s="22">
        <v>1</v>
      </c>
      <c r="AW458" s="22" t="s">
        <v>61</v>
      </c>
      <c r="AX458" s="22" t="s">
        <v>61</v>
      </c>
      <c r="AY458" s="22" t="s">
        <v>61</v>
      </c>
      <c r="AZ458" s="22" t="s">
        <v>61</v>
      </c>
      <c r="BA458">
        <v>4</v>
      </c>
      <c r="BB458">
        <v>1</v>
      </c>
      <c r="BC458">
        <v>6594</v>
      </c>
      <c r="BD458">
        <v>0</v>
      </c>
      <c r="BE458" s="16" t="s">
        <v>61</v>
      </c>
    </row>
    <row r="459" spans="1:57" x14ac:dyDescent="0.25">
      <c r="A459" s="1">
        <v>43486</v>
      </c>
      <c r="B459">
        <v>458</v>
      </c>
      <c r="C459" s="2" t="s">
        <v>4</v>
      </c>
      <c r="D459" s="2">
        <v>3194132232</v>
      </c>
      <c r="E459" s="2">
        <v>1</v>
      </c>
      <c r="F459" s="2">
        <v>2</v>
      </c>
      <c r="G459" s="19" t="s">
        <v>61</v>
      </c>
      <c r="H459" s="19">
        <v>1</v>
      </c>
      <c r="I459" s="19" t="s">
        <v>61</v>
      </c>
      <c r="J459" s="19" t="s">
        <v>61</v>
      </c>
      <c r="K459" s="19" t="s">
        <v>61</v>
      </c>
      <c r="L459" s="2">
        <v>4</v>
      </c>
      <c r="M459" s="2">
        <v>1</v>
      </c>
      <c r="N459" s="2">
        <v>3</v>
      </c>
      <c r="O459" s="19">
        <v>1</v>
      </c>
      <c r="P459" s="19" t="s">
        <v>61</v>
      </c>
      <c r="Q459" s="19" t="s">
        <v>61</v>
      </c>
      <c r="R459" s="2">
        <v>3</v>
      </c>
      <c r="S459" s="2">
        <v>1</v>
      </c>
      <c r="T459" s="2">
        <v>1</v>
      </c>
      <c r="U459" s="2">
        <v>1</v>
      </c>
      <c r="V459" s="2">
        <v>2</v>
      </c>
      <c r="W459" s="2">
        <v>1</v>
      </c>
      <c r="X459" s="2">
        <v>1</v>
      </c>
      <c r="Y459" s="2">
        <v>1</v>
      </c>
      <c r="Z459" s="22" t="s">
        <v>61</v>
      </c>
      <c r="AA459" s="22" t="s">
        <v>61</v>
      </c>
      <c r="AB459" s="22" t="s">
        <v>61</v>
      </c>
      <c r="AC459" s="22" t="s">
        <v>61</v>
      </c>
      <c r="AD459" s="22" t="s">
        <v>61</v>
      </c>
      <c r="AE459" s="22" t="s">
        <v>61</v>
      </c>
      <c r="AF459" s="22" t="s">
        <v>61</v>
      </c>
      <c r="AG459">
        <v>8</v>
      </c>
      <c r="AH459">
        <v>3</v>
      </c>
      <c r="AI459">
        <v>2</v>
      </c>
      <c r="AJ459">
        <v>1</v>
      </c>
      <c r="AK459" s="22" t="s">
        <v>61</v>
      </c>
      <c r="AL459" s="22">
        <v>1</v>
      </c>
      <c r="AM459" s="22">
        <v>1</v>
      </c>
      <c r="AN459" s="22" t="s">
        <v>61</v>
      </c>
      <c r="AO459" s="22">
        <v>1</v>
      </c>
      <c r="AP459" s="22" t="s">
        <v>61</v>
      </c>
      <c r="AQ459" s="16">
        <v>2</v>
      </c>
      <c r="AR459" s="16">
        <v>3</v>
      </c>
      <c r="AS459" s="22" t="s">
        <v>61</v>
      </c>
      <c r="AT459" s="22">
        <v>1</v>
      </c>
      <c r="AU459" s="22">
        <v>1</v>
      </c>
      <c r="AV459" s="22" t="s">
        <v>61</v>
      </c>
      <c r="AW459" s="22" t="s">
        <v>61</v>
      </c>
      <c r="AX459" s="22" t="s">
        <v>61</v>
      </c>
      <c r="AY459" s="22">
        <v>1</v>
      </c>
      <c r="AZ459" s="22" t="s">
        <v>61</v>
      </c>
      <c r="BA459">
        <v>4</v>
      </c>
      <c r="BB459">
        <v>1</v>
      </c>
      <c r="BC459">
        <v>5660</v>
      </c>
      <c r="BD459">
        <v>0</v>
      </c>
      <c r="BE459" s="16" t="s">
        <v>61</v>
      </c>
    </row>
    <row r="460" spans="1:57" x14ac:dyDescent="0.25">
      <c r="A460" s="1">
        <v>43486</v>
      </c>
      <c r="B460">
        <v>459</v>
      </c>
      <c r="C460" s="2" t="s">
        <v>4</v>
      </c>
      <c r="D460" s="2">
        <v>3194132232</v>
      </c>
      <c r="E460" s="2">
        <v>3</v>
      </c>
      <c r="F460" s="2">
        <v>2</v>
      </c>
      <c r="G460" s="19" t="s">
        <v>61</v>
      </c>
      <c r="H460" s="19" t="s">
        <v>61</v>
      </c>
      <c r="I460" s="19">
        <v>1</v>
      </c>
      <c r="J460" s="19" t="s">
        <v>61</v>
      </c>
      <c r="K460" s="19" t="s">
        <v>61</v>
      </c>
      <c r="L460" s="2">
        <v>1</v>
      </c>
      <c r="M460" s="2">
        <v>1</v>
      </c>
      <c r="N460" s="2">
        <v>1</v>
      </c>
      <c r="O460" s="19" t="s">
        <v>61</v>
      </c>
      <c r="P460" s="19" t="s">
        <v>61</v>
      </c>
      <c r="Q460" s="19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2" t="s">
        <v>61</v>
      </c>
      <c r="AA460" s="22" t="s">
        <v>61</v>
      </c>
      <c r="AB460" s="22" t="s">
        <v>61</v>
      </c>
      <c r="AC460" s="22" t="s">
        <v>61</v>
      </c>
      <c r="AD460" s="22" t="s">
        <v>61</v>
      </c>
      <c r="AE460" s="22" t="s">
        <v>61</v>
      </c>
      <c r="AF460" s="22" t="s">
        <v>61</v>
      </c>
      <c r="AG460">
        <v>18</v>
      </c>
      <c r="AH460">
        <v>3</v>
      </c>
      <c r="AI460">
        <v>2</v>
      </c>
      <c r="AJ460">
        <v>4</v>
      </c>
      <c r="AK460" s="22" t="s">
        <v>61</v>
      </c>
      <c r="AL460" s="22" t="s">
        <v>61</v>
      </c>
      <c r="AM460" s="22" t="s">
        <v>61</v>
      </c>
      <c r="AN460" s="22" t="s">
        <v>61</v>
      </c>
      <c r="AO460" s="22" t="s">
        <v>61</v>
      </c>
      <c r="AP460" s="22" t="s">
        <v>61</v>
      </c>
      <c r="AQ460" s="16">
        <v>5</v>
      </c>
      <c r="AR460">
        <v>4</v>
      </c>
      <c r="AS460" s="22">
        <v>1</v>
      </c>
      <c r="AT460" s="22">
        <v>1</v>
      </c>
      <c r="AU460" s="22" t="s">
        <v>61</v>
      </c>
      <c r="AV460" s="22" t="s">
        <v>61</v>
      </c>
      <c r="AW460" s="22" t="s">
        <v>61</v>
      </c>
      <c r="AX460" s="22" t="s">
        <v>61</v>
      </c>
      <c r="AY460" s="22" t="s">
        <v>61</v>
      </c>
      <c r="AZ460" s="22" t="s">
        <v>61</v>
      </c>
      <c r="BA460">
        <v>4</v>
      </c>
      <c r="BB460">
        <v>1</v>
      </c>
      <c r="BC460">
        <v>6800</v>
      </c>
      <c r="BD460">
        <v>1</v>
      </c>
      <c r="BE460" s="16" t="s">
        <v>61</v>
      </c>
    </row>
    <row r="461" spans="1:57" x14ac:dyDescent="0.25">
      <c r="A461" s="1">
        <v>43486</v>
      </c>
      <c r="B461">
        <v>460</v>
      </c>
      <c r="C461" s="2" t="s">
        <v>4</v>
      </c>
      <c r="D461" s="2">
        <v>3194132232</v>
      </c>
      <c r="E461" s="2">
        <v>1</v>
      </c>
      <c r="F461" s="2">
        <v>4</v>
      </c>
      <c r="G461" s="19" t="s">
        <v>61</v>
      </c>
      <c r="H461" s="19" t="s">
        <v>61</v>
      </c>
      <c r="I461" s="19">
        <v>1</v>
      </c>
      <c r="J461" s="19">
        <v>1</v>
      </c>
      <c r="K461" s="19" t="s">
        <v>61</v>
      </c>
      <c r="L461" s="2">
        <v>1</v>
      </c>
      <c r="M461" s="2">
        <v>1</v>
      </c>
      <c r="N461" s="2">
        <v>1</v>
      </c>
      <c r="O461" s="19">
        <v>1</v>
      </c>
      <c r="P461" s="19" t="s">
        <v>61</v>
      </c>
      <c r="Q461" s="19" t="s">
        <v>61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2" t="s">
        <v>61</v>
      </c>
      <c r="AA461" s="22" t="s">
        <v>61</v>
      </c>
      <c r="AB461" s="22" t="s">
        <v>61</v>
      </c>
      <c r="AC461" s="22" t="s">
        <v>61</v>
      </c>
      <c r="AD461" s="22">
        <v>1</v>
      </c>
      <c r="AE461" s="22" t="s">
        <v>61</v>
      </c>
      <c r="AF461" s="22" t="s">
        <v>61</v>
      </c>
      <c r="AG461">
        <v>10</v>
      </c>
      <c r="AH461">
        <v>3</v>
      </c>
      <c r="AI461">
        <v>2</v>
      </c>
      <c r="AJ461">
        <v>1</v>
      </c>
      <c r="AK461" s="22">
        <v>1</v>
      </c>
      <c r="AL461" s="22">
        <v>1</v>
      </c>
      <c r="AM461" s="22">
        <v>1</v>
      </c>
      <c r="AN461" s="22">
        <v>1</v>
      </c>
      <c r="AO461" s="22">
        <v>1</v>
      </c>
      <c r="AP461" s="22" t="s">
        <v>61</v>
      </c>
      <c r="AQ461" s="16">
        <v>2</v>
      </c>
      <c r="AR461" s="16">
        <v>2</v>
      </c>
      <c r="AS461" s="22" t="s">
        <v>61</v>
      </c>
      <c r="AT461" s="22">
        <v>1</v>
      </c>
      <c r="AU461" s="22" t="s">
        <v>61</v>
      </c>
      <c r="AV461" s="22">
        <v>1</v>
      </c>
      <c r="AW461" s="22" t="s">
        <v>61</v>
      </c>
      <c r="AX461" s="22" t="s">
        <v>61</v>
      </c>
      <c r="AY461" s="22" t="s">
        <v>61</v>
      </c>
      <c r="AZ461" s="22" t="s">
        <v>61</v>
      </c>
      <c r="BA461">
        <v>4</v>
      </c>
      <c r="BB461">
        <v>1</v>
      </c>
      <c r="BC461">
        <v>7802</v>
      </c>
      <c r="BD461">
        <v>0</v>
      </c>
      <c r="BE461" s="16" t="s">
        <v>61</v>
      </c>
    </row>
    <row r="462" spans="1:57" x14ac:dyDescent="0.25">
      <c r="A462" s="1">
        <v>43486</v>
      </c>
      <c r="B462">
        <v>461</v>
      </c>
      <c r="C462" s="2" t="s">
        <v>4</v>
      </c>
      <c r="D462" s="2">
        <v>3194132232</v>
      </c>
      <c r="E462" s="2">
        <v>1</v>
      </c>
      <c r="F462" s="2">
        <v>4</v>
      </c>
      <c r="G462" s="19" t="s">
        <v>61</v>
      </c>
      <c r="H462" s="19" t="s">
        <v>61</v>
      </c>
      <c r="I462" s="19" t="s">
        <v>61</v>
      </c>
      <c r="J462" s="19">
        <v>1</v>
      </c>
      <c r="K462" s="19" t="s">
        <v>61</v>
      </c>
      <c r="L462" s="2">
        <v>2</v>
      </c>
      <c r="M462" s="2">
        <v>1</v>
      </c>
      <c r="N462" s="2">
        <v>3</v>
      </c>
      <c r="O462" s="19">
        <v>1</v>
      </c>
      <c r="P462" s="19" t="s">
        <v>61</v>
      </c>
      <c r="Q462" s="19" t="s">
        <v>61</v>
      </c>
      <c r="R462" s="2">
        <v>3</v>
      </c>
      <c r="S462" s="2">
        <v>1</v>
      </c>
      <c r="T462" s="2">
        <v>3</v>
      </c>
      <c r="U462" s="2">
        <v>3</v>
      </c>
      <c r="V462" s="2" t="s">
        <v>61</v>
      </c>
      <c r="W462" s="2">
        <v>1</v>
      </c>
      <c r="X462" s="2">
        <v>1</v>
      </c>
      <c r="Y462" s="2">
        <v>2</v>
      </c>
      <c r="Z462" s="22" t="s">
        <v>61</v>
      </c>
      <c r="AA462" s="22" t="s">
        <v>61</v>
      </c>
      <c r="AB462" s="22" t="s">
        <v>61</v>
      </c>
      <c r="AC462" s="22" t="s">
        <v>61</v>
      </c>
      <c r="AD462" s="22" t="s">
        <v>61</v>
      </c>
      <c r="AE462" s="22" t="s">
        <v>61</v>
      </c>
      <c r="AF462" s="22" t="s">
        <v>61</v>
      </c>
      <c r="AG462" s="28" t="s">
        <v>61</v>
      </c>
      <c r="AH462">
        <v>3</v>
      </c>
      <c r="AI462">
        <v>2</v>
      </c>
      <c r="AJ462">
        <v>1</v>
      </c>
      <c r="AK462" s="22" t="s">
        <v>61</v>
      </c>
      <c r="AL462" s="22" t="s">
        <v>61</v>
      </c>
      <c r="AM462" s="22">
        <v>1</v>
      </c>
      <c r="AN462" s="22" t="s">
        <v>61</v>
      </c>
      <c r="AO462" s="22" t="s">
        <v>61</v>
      </c>
      <c r="AP462" s="22" t="s">
        <v>61</v>
      </c>
      <c r="AQ462" s="16">
        <v>4</v>
      </c>
      <c r="AR462">
        <v>2</v>
      </c>
      <c r="AS462" s="22">
        <v>1</v>
      </c>
      <c r="AT462" s="22">
        <v>1</v>
      </c>
      <c r="AU462" s="22">
        <v>1</v>
      </c>
      <c r="AV462" s="22" t="s">
        <v>61</v>
      </c>
      <c r="AW462" s="22" t="s">
        <v>61</v>
      </c>
      <c r="AX462" s="22" t="s">
        <v>61</v>
      </c>
      <c r="AY462" s="22" t="s">
        <v>61</v>
      </c>
      <c r="AZ462" s="22" t="s">
        <v>61</v>
      </c>
      <c r="BA462">
        <v>4</v>
      </c>
      <c r="BB462">
        <v>1</v>
      </c>
      <c r="BC462" t="s">
        <v>61</v>
      </c>
      <c r="BD462">
        <v>0</v>
      </c>
      <c r="BE462" s="16" t="s">
        <v>61</v>
      </c>
    </row>
    <row r="463" spans="1:57" x14ac:dyDescent="0.25">
      <c r="A463" s="1">
        <v>43486</v>
      </c>
      <c r="B463">
        <v>462</v>
      </c>
      <c r="C463" s="2" t="s">
        <v>4</v>
      </c>
      <c r="D463" s="2">
        <v>3194132232</v>
      </c>
      <c r="E463" s="2">
        <v>1</v>
      </c>
      <c r="F463" s="2">
        <v>4</v>
      </c>
      <c r="G463" s="19" t="s">
        <v>61</v>
      </c>
      <c r="H463" s="19" t="s">
        <v>61</v>
      </c>
      <c r="I463" s="19" t="s">
        <v>61</v>
      </c>
      <c r="J463" s="19">
        <v>1</v>
      </c>
      <c r="K463" s="19" t="s">
        <v>61</v>
      </c>
      <c r="L463" s="2">
        <v>2</v>
      </c>
      <c r="M463" s="2">
        <v>2</v>
      </c>
      <c r="N463" s="2">
        <v>3</v>
      </c>
      <c r="O463" s="19">
        <v>1</v>
      </c>
      <c r="P463" s="19" t="s">
        <v>61</v>
      </c>
      <c r="Q463" s="19" t="s">
        <v>61</v>
      </c>
      <c r="R463" s="2">
        <v>2</v>
      </c>
      <c r="S463" s="2">
        <v>1</v>
      </c>
      <c r="T463" s="2">
        <v>1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2" t="s">
        <v>61</v>
      </c>
      <c r="AA463" s="22" t="s">
        <v>61</v>
      </c>
      <c r="AB463" s="22" t="s">
        <v>61</v>
      </c>
      <c r="AC463" s="22" t="s">
        <v>61</v>
      </c>
      <c r="AD463" s="22" t="s">
        <v>61</v>
      </c>
      <c r="AE463" s="22" t="s">
        <v>61</v>
      </c>
      <c r="AF463" s="22" t="s">
        <v>61</v>
      </c>
      <c r="AG463">
        <v>6</v>
      </c>
      <c r="AH463">
        <v>3</v>
      </c>
      <c r="AI463">
        <v>2</v>
      </c>
      <c r="AJ463">
        <v>1</v>
      </c>
      <c r="AK463" s="22" t="s">
        <v>61</v>
      </c>
      <c r="AL463" s="22">
        <v>1</v>
      </c>
      <c r="AM463" s="22">
        <v>1</v>
      </c>
      <c r="AN463" s="22" t="s">
        <v>61</v>
      </c>
      <c r="AO463" s="22" t="s">
        <v>61</v>
      </c>
      <c r="AP463" s="22">
        <v>1</v>
      </c>
      <c r="AQ463" s="16">
        <v>3</v>
      </c>
      <c r="AR463" s="16">
        <v>2</v>
      </c>
      <c r="AS463" s="22" t="s">
        <v>61</v>
      </c>
      <c r="AT463" s="22">
        <v>1</v>
      </c>
      <c r="AU463" s="22" t="s">
        <v>61</v>
      </c>
      <c r="AV463" s="22" t="s">
        <v>61</v>
      </c>
      <c r="AW463" s="22" t="s">
        <v>61</v>
      </c>
      <c r="AX463" s="22" t="s">
        <v>61</v>
      </c>
      <c r="AY463" s="22" t="s">
        <v>61</v>
      </c>
      <c r="AZ463" s="22" t="s">
        <v>61</v>
      </c>
      <c r="BA463">
        <v>4</v>
      </c>
      <c r="BB463">
        <v>1</v>
      </c>
      <c r="BC463">
        <v>7760</v>
      </c>
      <c r="BD463">
        <v>0</v>
      </c>
      <c r="BE463" s="16" t="s">
        <v>61</v>
      </c>
    </row>
    <row r="464" spans="1:57" x14ac:dyDescent="0.25">
      <c r="A464" s="1">
        <v>43486</v>
      </c>
      <c r="B464">
        <v>463</v>
      </c>
      <c r="C464" s="2" t="s">
        <v>4</v>
      </c>
      <c r="D464" s="2">
        <v>3194132232</v>
      </c>
      <c r="E464" s="2">
        <v>1</v>
      </c>
      <c r="F464" s="2">
        <v>1</v>
      </c>
      <c r="G464" s="19" t="s">
        <v>61</v>
      </c>
      <c r="H464" s="19">
        <v>1</v>
      </c>
      <c r="I464" s="19" t="s">
        <v>61</v>
      </c>
      <c r="J464" s="19" t="s">
        <v>61</v>
      </c>
      <c r="K464" s="19" t="s">
        <v>61</v>
      </c>
      <c r="L464" s="2">
        <v>5</v>
      </c>
      <c r="M464" s="2">
        <v>6</v>
      </c>
      <c r="N464" s="2">
        <v>3</v>
      </c>
      <c r="O464" s="19">
        <v>1</v>
      </c>
      <c r="P464" s="19" t="s">
        <v>61</v>
      </c>
      <c r="Q464" s="19" t="s">
        <v>61</v>
      </c>
      <c r="R464" s="2">
        <v>2</v>
      </c>
      <c r="S464" s="2">
        <v>2</v>
      </c>
      <c r="T464" s="2">
        <v>3</v>
      </c>
      <c r="U464" s="2">
        <v>2</v>
      </c>
      <c r="V464" s="2">
        <v>2</v>
      </c>
      <c r="W464" s="2">
        <v>2</v>
      </c>
      <c r="X464" s="2">
        <v>2</v>
      </c>
      <c r="Y464" s="2">
        <v>2</v>
      </c>
      <c r="Z464" s="22" t="s">
        <v>61</v>
      </c>
      <c r="AA464" s="22">
        <v>1</v>
      </c>
      <c r="AB464" s="22">
        <v>1</v>
      </c>
      <c r="AC464" s="22">
        <v>1</v>
      </c>
      <c r="AD464" s="22">
        <v>1</v>
      </c>
      <c r="AE464" s="22" t="s">
        <v>61</v>
      </c>
      <c r="AF464" s="22">
        <v>1</v>
      </c>
      <c r="AG464" t="s">
        <v>61</v>
      </c>
      <c r="AH464" t="s">
        <v>61</v>
      </c>
      <c r="AI464" t="s">
        <v>61</v>
      </c>
      <c r="AJ464" t="s">
        <v>61</v>
      </c>
      <c r="AK464" s="22" t="s">
        <v>61</v>
      </c>
      <c r="AL464" s="22" t="s">
        <v>61</v>
      </c>
      <c r="AM464" s="22" t="s">
        <v>61</v>
      </c>
      <c r="AN464" s="22" t="s">
        <v>61</v>
      </c>
      <c r="AO464" s="22" t="s">
        <v>61</v>
      </c>
      <c r="AP464" s="22" t="s">
        <v>61</v>
      </c>
      <c r="AQ464" s="28" t="s">
        <v>61</v>
      </c>
      <c r="AR464" s="28" t="s">
        <v>61</v>
      </c>
      <c r="AS464" s="22" t="s">
        <v>61</v>
      </c>
      <c r="AT464" s="22" t="s">
        <v>61</v>
      </c>
      <c r="AU464" s="22" t="s">
        <v>61</v>
      </c>
      <c r="AV464" s="22" t="s">
        <v>61</v>
      </c>
      <c r="AW464" s="22" t="s">
        <v>61</v>
      </c>
      <c r="AX464" s="22" t="s">
        <v>61</v>
      </c>
      <c r="AY464" s="22" t="s">
        <v>61</v>
      </c>
      <c r="AZ464" s="22" t="s">
        <v>61</v>
      </c>
      <c r="BA464" s="28" t="s">
        <v>61</v>
      </c>
      <c r="BB464">
        <v>1</v>
      </c>
      <c r="BC464">
        <v>5361</v>
      </c>
      <c r="BD464">
        <v>1</v>
      </c>
      <c r="BE464" s="16" t="s">
        <v>61</v>
      </c>
    </row>
    <row r="465" spans="1:57" x14ac:dyDescent="0.25">
      <c r="A465" s="1">
        <v>43486</v>
      </c>
      <c r="B465">
        <v>464</v>
      </c>
      <c r="C465" s="2" t="s">
        <v>4</v>
      </c>
      <c r="D465" s="2">
        <v>3194132232</v>
      </c>
      <c r="E465" s="2">
        <v>1</v>
      </c>
      <c r="F465" s="2">
        <v>2</v>
      </c>
      <c r="G465" s="19" t="s">
        <v>61</v>
      </c>
      <c r="H465" s="19" t="s">
        <v>61</v>
      </c>
      <c r="I465" s="19" t="s">
        <v>61</v>
      </c>
      <c r="J465" s="19">
        <v>1</v>
      </c>
      <c r="K465" s="19" t="s">
        <v>61</v>
      </c>
      <c r="L465" s="2">
        <v>1</v>
      </c>
      <c r="M465" s="2">
        <v>1</v>
      </c>
      <c r="N465" s="2">
        <v>1</v>
      </c>
      <c r="O465" s="19" t="s">
        <v>61</v>
      </c>
      <c r="P465" s="19" t="s">
        <v>61</v>
      </c>
      <c r="Q465" s="19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1</v>
      </c>
      <c r="X465" s="2">
        <v>1</v>
      </c>
      <c r="Y465" s="2">
        <v>1</v>
      </c>
      <c r="Z465" s="22" t="s">
        <v>61</v>
      </c>
      <c r="AA465" s="22" t="s">
        <v>61</v>
      </c>
      <c r="AB465" s="22" t="s">
        <v>61</v>
      </c>
      <c r="AC465" s="22" t="s">
        <v>61</v>
      </c>
      <c r="AD465" s="22" t="s">
        <v>61</v>
      </c>
      <c r="AE465" s="22" t="s">
        <v>61</v>
      </c>
      <c r="AF465" s="22" t="s">
        <v>61</v>
      </c>
      <c r="AG465">
        <v>23</v>
      </c>
      <c r="AH465">
        <v>3</v>
      </c>
      <c r="AI465">
        <v>2</v>
      </c>
      <c r="AJ465">
        <v>3</v>
      </c>
      <c r="AK465" s="22" t="s">
        <v>61</v>
      </c>
      <c r="AL465" s="22">
        <v>1</v>
      </c>
      <c r="AM465" s="22" t="s">
        <v>61</v>
      </c>
      <c r="AN465" s="22" t="s">
        <v>61</v>
      </c>
      <c r="AO465" s="22" t="s">
        <v>61</v>
      </c>
      <c r="AP465" s="22" t="s">
        <v>61</v>
      </c>
      <c r="AQ465">
        <v>3</v>
      </c>
      <c r="AR465">
        <v>2</v>
      </c>
      <c r="AS465" s="22">
        <v>1</v>
      </c>
      <c r="AT465" s="22">
        <v>1</v>
      </c>
      <c r="AU465" s="22">
        <v>1</v>
      </c>
      <c r="AV465" s="22" t="s">
        <v>61</v>
      </c>
      <c r="AW465" s="22">
        <v>1</v>
      </c>
      <c r="AX465" s="22" t="s">
        <v>61</v>
      </c>
      <c r="AY465" s="22" t="s">
        <v>61</v>
      </c>
      <c r="AZ465" s="22" t="s">
        <v>61</v>
      </c>
      <c r="BA465">
        <v>4</v>
      </c>
      <c r="BB465">
        <v>1</v>
      </c>
      <c r="BC465">
        <v>6470</v>
      </c>
      <c r="BD465">
        <v>0</v>
      </c>
      <c r="BE465" s="16" t="s">
        <v>61</v>
      </c>
    </row>
    <row r="466" spans="1:57" x14ac:dyDescent="0.25">
      <c r="A466" s="1">
        <v>43486</v>
      </c>
      <c r="B466">
        <v>465</v>
      </c>
      <c r="C466" s="2" t="s">
        <v>4</v>
      </c>
      <c r="D466" s="2">
        <v>3194132232</v>
      </c>
      <c r="E466" s="2">
        <v>1</v>
      </c>
      <c r="F466" s="2">
        <v>2</v>
      </c>
      <c r="G466" s="19">
        <v>1</v>
      </c>
      <c r="H466" s="19" t="s">
        <v>61</v>
      </c>
      <c r="I466" s="19" t="s">
        <v>61</v>
      </c>
      <c r="J466" s="19">
        <v>1</v>
      </c>
      <c r="K466" s="19" t="s">
        <v>61</v>
      </c>
      <c r="L466" s="2">
        <v>5</v>
      </c>
      <c r="M466" s="2">
        <v>5</v>
      </c>
      <c r="N466" s="2">
        <v>3</v>
      </c>
      <c r="O466" s="19">
        <v>1</v>
      </c>
      <c r="P466" s="19" t="s">
        <v>61</v>
      </c>
      <c r="Q466" s="19" t="s">
        <v>61</v>
      </c>
      <c r="R466" s="2">
        <v>2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2" t="s">
        <v>61</v>
      </c>
      <c r="AA466" s="22" t="s">
        <v>61</v>
      </c>
      <c r="AB466" s="22" t="s">
        <v>61</v>
      </c>
      <c r="AC466" s="22" t="s">
        <v>61</v>
      </c>
      <c r="AD466" s="22" t="s">
        <v>61</v>
      </c>
      <c r="AE466" s="22" t="s">
        <v>61</v>
      </c>
      <c r="AF466" s="22" t="s">
        <v>61</v>
      </c>
      <c r="AG466">
        <v>20</v>
      </c>
      <c r="AH466">
        <v>3</v>
      </c>
      <c r="AI466">
        <v>2</v>
      </c>
      <c r="AJ466">
        <v>1</v>
      </c>
      <c r="AK466" s="22" t="s">
        <v>61</v>
      </c>
      <c r="AL466" s="22">
        <v>1</v>
      </c>
      <c r="AM466" s="22">
        <v>1</v>
      </c>
      <c r="AN466" s="22">
        <v>1</v>
      </c>
      <c r="AO466" s="22">
        <v>1</v>
      </c>
      <c r="AP466" s="22" t="s">
        <v>61</v>
      </c>
      <c r="AQ466" s="28">
        <v>2</v>
      </c>
      <c r="AR466" s="28">
        <v>3</v>
      </c>
      <c r="AS466" s="22" t="s">
        <v>61</v>
      </c>
      <c r="AT466" s="22">
        <v>1</v>
      </c>
      <c r="AU466" s="22" t="s">
        <v>61</v>
      </c>
      <c r="AV466" s="22">
        <v>1</v>
      </c>
      <c r="AW466" s="22" t="s">
        <v>61</v>
      </c>
      <c r="AX466" s="22" t="s">
        <v>61</v>
      </c>
      <c r="AY466" s="22" t="s">
        <v>61</v>
      </c>
      <c r="AZ466" s="22" t="s">
        <v>61</v>
      </c>
      <c r="BA466">
        <v>4</v>
      </c>
      <c r="BB466" t="s">
        <v>61</v>
      </c>
      <c r="BC466" t="s">
        <v>61</v>
      </c>
      <c r="BD466">
        <v>0</v>
      </c>
      <c r="BE466" s="16" t="s">
        <v>61</v>
      </c>
    </row>
    <row r="467" spans="1:57" x14ac:dyDescent="0.25">
      <c r="A467" s="1">
        <v>43486</v>
      </c>
      <c r="B467">
        <v>466</v>
      </c>
      <c r="C467" s="2" t="s">
        <v>4</v>
      </c>
      <c r="D467" s="2">
        <v>3194132232</v>
      </c>
      <c r="E467" s="2">
        <v>2</v>
      </c>
      <c r="F467" s="2">
        <v>1</v>
      </c>
      <c r="G467" s="19" t="s">
        <v>61</v>
      </c>
      <c r="H467" s="19" t="s">
        <v>61</v>
      </c>
      <c r="I467" s="19">
        <v>1</v>
      </c>
      <c r="J467" s="19" t="s">
        <v>61</v>
      </c>
      <c r="K467" s="19" t="s">
        <v>61</v>
      </c>
      <c r="L467" s="2">
        <v>2</v>
      </c>
      <c r="M467" s="2">
        <v>1</v>
      </c>
      <c r="N467" s="2">
        <v>1</v>
      </c>
      <c r="O467" s="19">
        <v>1</v>
      </c>
      <c r="P467" s="19" t="s">
        <v>61</v>
      </c>
      <c r="Q467" s="19">
        <v>1</v>
      </c>
      <c r="R467" s="2">
        <v>1</v>
      </c>
      <c r="S467" s="2">
        <v>1</v>
      </c>
      <c r="T467" s="2">
        <v>1</v>
      </c>
      <c r="U467" s="2">
        <v>1</v>
      </c>
      <c r="V467" s="2">
        <v>2</v>
      </c>
      <c r="W467" s="2">
        <v>1</v>
      </c>
      <c r="X467" s="2">
        <v>1</v>
      </c>
      <c r="Y467" s="2">
        <v>1</v>
      </c>
      <c r="Z467" s="22" t="s">
        <v>61</v>
      </c>
      <c r="AA467" s="22" t="s">
        <v>61</v>
      </c>
      <c r="AB467" s="22" t="s">
        <v>61</v>
      </c>
      <c r="AC467" s="22" t="s">
        <v>61</v>
      </c>
      <c r="AD467" s="22" t="s">
        <v>61</v>
      </c>
      <c r="AE467" s="22" t="s">
        <v>61</v>
      </c>
      <c r="AF467" s="22" t="s">
        <v>61</v>
      </c>
      <c r="AG467">
        <v>18</v>
      </c>
      <c r="AH467">
        <v>3</v>
      </c>
      <c r="AI467">
        <v>2</v>
      </c>
      <c r="AJ467">
        <v>2</v>
      </c>
      <c r="AK467" s="22" t="s">
        <v>61</v>
      </c>
      <c r="AL467" s="22" t="s">
        <v>61</v>
      </c>
      <c r="AM467" s="22" t="s">
        <v>61</v>
      </c>
      <c r="AN467" s="22">
        <v>1</v>
      </c>
      <c r="AO467" s="22" t="s">
        <v>61</v>
      </c>
      <c r="AP467" s="22" t="s">
        <v>61</v>
      </c>
      <c r="AQ467" s="16">
        <v>3</v>
      </c>
      <c r="AR467" s="13">
        <v>4</v>
      </c>
      <c r="AS467" s="22">
        <v>1</v>
      </c>
      <c r="AT467" s="22">
        <v>1</v>
      </c>
      <c r="AU467" s="22">
        <v>1</v>
      </c>
      <c r="AV467" s="22">
        <v>1</v>
      </c>
      <c r="AW467" s="22" t="s">
        <v>61</v>
      </c>
      <c r="AX467" s="22" t="s">
        <v>61</v>
      </c>
      <c r="AY467" s="22" t="s">
        <v>61</v>
      </c>
      <c r="AZ467" s="22" t="s">
        <v>61</v>
      </c>
      <c r="BA467">
        <v>4</v>
      </c>
      <c r="BB467" t="s">
        <v>61</v>
      </c>
      <c r="BC467" t="s">
        <v>61</v>
      </c>
      <c r="BD467">
        <v>0</v>
      </c>
      <c r="BE467" s="16" t="s">
        <v>61</v>
      </c>
    </row>
    <row r="468" spans="1:57" x14ac:dyDescent="0.25">
      <c r="A468" s="1">
        <v>43486</v>
      </c>
      <c r="B468">
        <v>467</v>
      </c>
      <c r="C468" s="2" t="s">
        <v>4</v>
      </c>
      <c r="D468" s="2">
        <v>3194132232</v>
      </c>
      <c r="E468" s="2">
        <v>1</v>
      </c>
      <c r="F468" s="2">
        <v>2</v>
      </c>
      <c r="G468" s="19" t="s">
        <v>61</v>
      </c>
      <c r="H468" s="19" t="s">
        <v>61</v>
      </c>
      <c r="I468" s="19">
        <v>1</v>
      </c>
      <c r="J468" s="19" t="s">
        <v>61</v>
      </c>
      <c r="K468" s="19" t="s">
        <v>61</v>
      </c>
      <c r="L468" s="2">
        <v>5</v>
      </c>
      <c r="M468" s="2">
        <v>2</v>
      </c>
      <c r="N468" s="2">
        <v>2</v>
      </c>
      <c r="O468" s="19">
        <v>1</v>
      </c>
      <c r="P468" s="19" t="s">
        <v>61</v>
      </c>
      <c r="Q468" s="19" t="s">
        <v>61</v>
      </c>
      <c r="R468" s="2" t="s">
        <v>61</v>
      </c>
      <c r="S468" s="2">
        <v>1</v>
      </c>
      <c r="T468" s="2" t="s">
        <v>61</v>
      </c>
      <c r="U468" s="2" t="s">
        <v>61</v>
      </c>
      <c r="V468" s="2">
        <v>1</v>
      </c>
      <c r="W468" s="2">
        <v>1</v>
      </c>
      <c r="X468" s="2">
        <v>1</v>
      </c>
      <c r="Y468" s="2">
        <v>1</v>
      </c>
      <c r="Z468" s="22" t="s">
        <v>61</v>
      </c>
      <c r="AA468" s="22" t="s">
        <v>61</v>
      </c>
      <c r="AB468" s="22" t="s">
        <v>61</v>
      </c>
      <c r="AC468" s="22" t="s">
        <v>61</v>
      </c>
      <c r="AD468" s="22" t="s">
        <v>61</v>
      </c>
      <c r="AE468" s="22" t="s">
        <v>61</v>
      </c>
      <c r="AF468" s="22" t="s">
        <v>61</v>
      </c>
      <c r="AG468">
        <v>8</v>
      </c>
      <c r="AH468">
        <v>3</v>
      </c>
      <c r="AI468">
        <v>2</v>
      </c>
      <c r="AJ468">
        <v>1</v>
      </c>
      <c r="AK468" s="22">
        <v>1</v>
      </c>
      <c r="AL468" s="22">
        <v>1</v>
      </c>
      <c r="AM468" s="22">
        <v>1</v>
      </c>
      <c r="AN468" s="22" t="s">
        <v>61</v>
      </c>
      <c r="AO468" s="22" t="s">
        <v>61</v>
      </c>
      <c r="AP468" s="22" t="s">
        <v>61</v>
      </c>
      <c r="AQ468" s="16">
        <v>2</v>
      </c>
      <c r="AR468" s="13">
        <v>2</v>
      </c>
      <c r="AS468" s="22" t="s">
        <v>61</v>
      </c>
      <c r="AT468" s="22">
        <v>1</v>
      </c>
      <c r="AU468" s="22" t="s">
        <v>61</v>
      </c>
      <c r="AV468" s="22" t="s">
        <v>61</v>
      </c>
      <c r="AW468" s="22" t="s">
        <v>61</v>
      </c>
      <c r="AX468" s="22" t="s">
        <v>61</v>
      </c>
      <c r="AY468" s="22" t="s">
        <v>61</v>
      </c>
      <c r="AZ468" s="22" t="s">
        <v>61</v>
      </c>
      <c r="BA468">
        <v>4</v>
      </c>
      <c r="BB468">
        <v>1</v>
      </c>
      <c r="BC468">
        <v>7190</v>
      </c>
      <c r="BD468">
        <v>0</v>
      </c>
      <c r="BE468" s="16" t="s">
        <v>61</v>
      </c>
    </row>
    <row r="469" spans="1:57" x14ac:dyDescent="0.25">
      <c r="A469" s="1">
        <v>43486</v>
      </c>
      <c r="B469">
        <v>468</v>
      </c>
      <c r="C469" s="2" t="s">
        <v>4</v>
      </c>
      <c r="D469" s="2">
        <v>3194132232</v>
      </c>
      <c r="E469" s="2">
        <v>1</v>
      </c>
      <c r="F469" s="2">
        <v>2</v>
      </c>
      <c r="G469" s="19" t="s">
        <v>61</v>
      </c>
      <c r="H469" s="19" t="s">
        <v>61</v>
      </c>
      <c r="I469" s="19" t="s">
        <v>61</v>
      </c>
      <c r="J469" s="19" t="s">
        <v>61</v>
      </c>
      <c r="K469" s="19">
        <v>1</v>
      </c>
      <c r="L469" s="2">
        <v>2</v>
      </c>
      <c r="M469" s="2">
        <v>2</v>
      </c>
      <c r="N469" s="2">
        <v>3</v>
      </c>
      <c r="O469" s="19">
        <v>1</v>
      </c>
      <c r="P469" s="19" t="s">
        <v>61</v>
      </c>
      <c r="Q469" s="19" t="s">
        <v>61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2" t="s">
        <v>61</v>
      </c>
      <c r="AA469" s="22" t="s">
        <v>61</v>
      </c>
      <c r="AB469" s="22" t="s">
        <v>61</v>
      </c>
      <c r="AC469" s="22" t="s">
        <v>61</v>
      </c>
      <c r="AD469" s="22" t="s">
        <v>61</v>
      </c>
      <c r="AE469" s="22" t="s">
        <v>61</v>
      </c>
      <c r="AF469" s="22" t="s">
        <v>61</v>
      </c>
      <c r="AG469">
        <v>8</v>
      </c>
      <c r="AH469">
        <v>3</v>
      </c>
      <c r="AI469">
        <v>2</v>
      </c>
      <c r="AJ469">
        <v>1</v>
      </c>
      <c r="AK469" s="22" t="s">
        <v>61</v>
      </c>
      <c r="AL469" s="22">
        <v>1</v>
      </c>
      <c r="AM469" s="22">
        <v>1</v>
      </c>
      <c r="AN469" s="22" t="s">
        <v>61</v>
      </c>
      <c r="AO469" s="22">
        <v>1</v>
      </c>
      <c r="AP469" s="22" t="s">
        <v>61</v>
      </c>
      <c r="AQ469" s="16">
        <v>2</v>
      </c>
      <c r="AR469" s="13">
        <v>2</v>
      </c>
      <c r="AS469" s="22">
        <v>1</v>
      </c>
      <c r="AT469" s="22">
        <v>1</v>
      </c>
      <c r="AU469" s="22" t="s">
        <v>61</v>
      </c>
      <c r="AV469" s="22" t="s">
        <v>61</v>
      </c>
      <c r="AW469" s="22" t="s">
        <v>61</v>
      </c>
      <c r="AX469" s="22" t="s">
        <v>61</v>
      </c>
      <c r="AY469" s="22" t="s">
        <v>61</v>
      </c>
      <c r="AZ469" s="22" t="s">
        <v>61</v>
      </c>
      <c r="BA469">
        <v>3</v>
      </c>
      <c r="BB469" t="s">
        <v>61</v>
      </c>
      <c r="BC469" t="s">
        <v>61</v>
      </c>
      <c r="BD469">
        <v>0</v>
      </c>
      <c r="BE469" s="16" t="s">
        <v>61</v>
      </c>
    </row>
    <row r="470" spans="1:57" x14ac:dyDescent="0.25">
      <c r="A470" s="1">
        <v>43486</v>
      </c>
      <c r="B470">
        <v>469</v>
      </c>
      <c r="C470" s="2" t="s">
        <v>4</v>
      </c>
      <c r="D470" s="2">
        <v>3194132232</v>
      </c>
      <c r="E470" s="2">
        <v>1</v>
      </c>
      <c r="F470" s="2">
        <v>2</v>
      </c>
      <c r="G470" s="19" t="s">
        <v>61</v>
      </c>
      <c r="H470" s="19" t="s">
        <v>61</v>
      </c>
      <c r="I470" s="19">
        <v>1</v>
      </c>
      <c r="J470" s="19" t="s">
        <v>61</v>
      </c>
      <c r="K470" s="19" t="s">
        <v>61</v>
      </c>
      <c r="L470" s="2">
        <v>1</v>
      </c>
      <c r="M470" s="2">
        <v>2</v>
      </c>
      <c r="N470" s="2">
        <v>2</v>
      </c>
      <c r="O470" s="19">
        <v>1</v>
      </c>
      <c r="P470" s="19" t="s">
        <v>61</v>
      </c>
      <c r="Q470" s="19" t="s">
        <v>61</v>
      </c>
      <c r="R470" s="2">
        <v>1</v>
      </c>
      <c r="S470" s="2">
        <v>1</v>
      </c>
      <c r="T470" s="2" t="s">
        <v>61</v>
      </c>
      <c r="U470" s="2" t="s">
        <v>61</v>
      </c>
      <c r="V470" s="2">
        <v>1</v>
      </c>
      <c r="W470" s="2">
        <v>1</v>
      </c>
      <c r="X470" s="2">
        <v>1</v>
      </c>
      <c r="Y470" s="2">
        <v>1</v>
      </c>
      <c r="Z470" s="22" t="s">
        <v>61</v>
      </c>
      <c r="AA470" s="22" t="s">
        <v>61</v>
      </c>
      <c r="AB470" s="22" t="s">
        <v>61</v>
      </c>
      <c r="AC470" s="22" t="s">
        <v>61</v>
      </c>
      <c r="AD470" s="22" t="s">
        <v>61</v>
      </c>
      <c r="AE470" s="22" t="s">
        <v>61</v>
      </c>
      <c r="AF470" s="22" t="s">
        <v>61</v>
      </c>
      <c r="AG470">
        <v>14</v>
      </c>
      <c r="AH470">
        <v>3</v>
      </c>
      <c r="AI470">
        <v>2</v>
      </c>
      <c r="AJ470">
        <v>2</v>
      </c>
      <c r="AK470" s="22" t="s">
        <v>61</v>
      </c>
      <c r="AL470" s="22" t="s">
        <v>61</v>
      </c>
      <c r="AM470" s="22" t="s">
        <v>61</v>
      </c>
      <c r="AN470" s="22" t="s">
        <v>61</v>
      </c>
      <c r="AO470" s="22" t="s">
        <v>61</v>
      </c>
      <c r="AP470" s="22" t="s">
        <v>61</v>
      </c>
      <c r="AQ470" s="16">
        <v>3</v>
      </c>
      <c r="AR470" s="13">
        <v>2</v>
      </c>
      <c r="AS470" s="22">
        <v>1</v>
      </c>
      <c r="AT470" s="22">
        <v>1</v>
      </c>
      <c r="AU470" s="22" t="s">
        <v>61</v>
      </c>
      <c r="AV470" s="22" t="s">
        <v>61</v>
      </c>
      <c r="AW470" s="22" t="s">
        <v>61</v>
      </c>
      <c r="AX470" s="22" t="s">
        <v>61</v>
      </c>
      <c r="AY470" s="22" t="s">
        <v>61</v>
      </c>
      <c r="AZ470" s="22" t="s">
        <v>61</v>
      </c>
      <c r="BA470">
        <v>4</v>
      </c>
      <c r="BB470">
        <v>1</v>
      </c>
      <c r="BC470">
        <v>5364</v>
      </c>
      <c r="BD470">
        <v>0</v>
      </c>
      <c r="BE470" s="16" t="s">
        <v>61</v>
      </c>
    </row>
    <row r="471" spans="1:57" x14ac:dyDescent="0.25">
      <c r="A471" s="1">
        <v>43508</v>
      </c>
      <c r="B471">
        <v>470</v>
      </c>
      <c r="C471" s="2" t="s">
        <v>4</v>
      </c>
      <c r="D471" s="2">
        <v>3194132947</v>
      </c>
      <c r="E471" s="2">
        <v>1</v>
      </c>
      <c r="F471" s="2">
        <v>1</v>
      </c>
      <c r="G471" s="19" t="s">
        <v>61</v>
      </c>
      <c r="H471" s="19">
        <v>1</v>
      </c>
      <c r="I471" s="19" t="s">
        <v>61</v>
      </c>
      <c r="J471" s="19" t="s">
        <v>61</v>
      </c>
      <c r="K471" s="19" t="s">
        <v>61</v>
      </c>
      <c r="L471" s="2">
        <v>1</v>
      </c>
      <c r="M471" s="2">
        <v>2</v>
      </c>
      <c r="N471" s="2">
        <v>2</v>
      </c>
      <c r="O471" s="19">
        <v>1</v>
      </c>
      <c r="P471" s="19" t="s">
        <v>61</v>
      </c>
      <c r="Q471" s="19" t="s">
        <v>61</v>
      </c>
      <c r="R471" s="2">
        <v>2</v>
      </c>
      <c r="S471" s="2">
        <v>1</v>
      </c>
      <c r="T471" s="2">
        <v>1</v>
      </c>
      <c r="U471" s="2">
        <v>1</v>
      </c>
      <c r="V471" s="2" t="s">
        <v>61</v>
      </c>
      <c r="W471" s="2">
        <v>1</v>
      </c>
      <c r="X471" s="2">
        <v>1</v>
      </c>
      <c r="Y471" s="2">
        <v>1</v>
      </c>
      <c r="Z471" s="22" t="s">
        <v>61</v>
      </c>
      <c r="AA471" s="22" t="s">
        <v>61</v>
      </c>
      <c r="AB471" s="22" t="s">
        <v>61</v>
      </c>
      <c r="AC471" s="22" t="s">
        <v>61</v>
      </c>
      <c r="AD471" s="22" t="s">
        <v>61</v>
      </c>
      <c r="AE471" s="22" t="s">
        <v>61</v>
      </c>
      <c r="AF471" s="22" t="s">
        <v>61</v>
      </c>
      <c r="AG471">
        <v>3</v>
      </c>
      <c r="AH471">
        <v>3</v>
      </c>
      <c r="AI471">
        <v>3</v>
      </c>
      <c r="AJ471">
        <v>1</v>
      </c>
      <c r="AK471" s="22" t="s">
        <v>61</v>
      </c>
      <c r="AL471" s="22">
        <v>1</v>
      </c>
      <c r="AM471" s="22">
        <v>1</v>
      </c>
      <c r="AN471" s="22">
        <v>1</v>
      </c>
      <c r="AO471" s="22" t="s">
        <v>61</v>
      </c>
      <c r="AP471" s="22" t="s">
        <v>61</v>
      </c>
      <c r="AQ471" s="16">
        <v>1</v>
      </c>
      <c r="AR471" s="13">
        <v>2</v>
      </c>
      <c r="AS471" s="22" t="s">
        <v>61</v>
      </c>
      <c r="AT471" s="22">
        <v>1</v>
      </c>
      <c r="AU471" s="22">
        <v>1</v>
      </c>
      <c r="AV471" s="22">
        <v>1</v>
      </c>
      <c r="AW471" s="22" t="s">
        <v>61</v>
      </c>
      <c r="AX471" s="22" t="s">
        <v>61</v>
      </c>
      <c r="AY471" s="22" t="s">
        <v>61</v>
      </c>
      <c r="AZ471" s="22" t="s">
        <v>61</v>
      </c>
      <c r="BA471">
        <v>4</v>
      </c>
      <c r="BB471">
        <v>1</v>
      </c>
      <c r="BC471">
        <v>4250</v>
      </c>
      <c r="BD471">
        <v>1</v>
      </c>
      <c r="BE471" s="16" t="s">
        <v>61</v>
      </c>
    </row>
    <row r="472" spans="1:57" x14ac:dyDescent="0.25">
      <c r="A472" s="1">
        <v>43508</v>
      </c>
      <c r="B472">
        <v>471</v>
      </c>
      <c r="C472" s="2" t="s">
        <v>4</v>
      </c>
      <c r="D472" s="2">
        <v>3194132947</v>
      </c>
      <c r="E472" s="2">
        <v>1</v>
      </c>
      <c r="F472" s="2">
        <v>1</v>
      </c>
      <c r="G472" s="19" t="s">
        <v>61</v>
      </c>
      <c r="H472" s="19" t="s">
        <v>61</v>
      </c>
      <c r="I472" s="19">
        <v>1</v>
      </c>
      <c r="J472" s="19" t="s">
        <v>61</v>
      </c>
      <c r="K472" s="19" t="s">
        <v>61</v>
      </c>
      <c r="L472" s="2">
        <v>3</v>
      </c>
      <c r="M472" s="2">
        <v>3</v>
      </c>
      <c r="N472" s="2">
        <v>2</v>
      </c>
      <c r="O472" s="19">
        <v>1</v>
      </c>
      <c r="P472" s="19" t="s">
        <v>61</v>
      </c>
      <c r="Q472" s="19" t="s">
        <v>61</v>
      </c>
      <c r="R472" s="2">
        <v>1</v>
      </c>
      <c r="S472" s="2">
        <v>1</v>
      </c>
      <c r="T472" s="2">
        <v>1</v>
      </c>
      <c r="U472" s="2">
        <v>1</v>
      </c>
      <c r="V472" s="2">
        <v>2</v>
      </c>
      <c r="W472" s="2">
        <v>1</v>
      </c>
      <c r="X472" s="2">
        <v>1</v>
      </c>
      <c r="Y472" s="2">
        <v>1</v>
      </c>
      <c r="Z472" s="22" t="s">
        <v>61</v>
      </c>
      <c r="AA472" s="22" t="s">
        <v>61</v>
      </c>
      <c r="AB472" s="22" t="s">
        <v>61</v>
      </c>
      <c r="AC472" s="22" t="s">
        <v>61</v>
      </c>
      <c r="AD472" s="22" t="s">
        <v>61</v>
      </c>
      <c r="AE472" s="22" t="s">
        <v>61</v>
      </c>
      <c r="AF472" s="22" t="s">
        <v>61</v>
      </c>
      <c r="AG472">
        <v>30</v>
      </c>
      <c r="AH472">
        <v>3</v>
      </c>
      <c r="AI472">
        <v>1</v>
      </c>
      <c r="AJ472">
        <v>1</v>
      </c>
      <c r="AK472" s="22" t="s">
        <v>61</v>
      </c>
      <c r="AL472" s="22">
        <v>1</v>
      </c>
      <c r="AM472" s="22">
        <v>1</v>
      </c>
      <c r="AN472" s="22" t="s">
        <v>61</v>
      </c>
      <c r="AO472" s="22" t="s">
        <v>61</v>
      </c>
      <c r="AP472" s="22">
        <v>1</v>
      </c>
      <c r="AQ472" s="16">
        <v>2</v>
      </c>
      <c r="AR472" s="13">
        <v>3</v>
      </c>
      <c r="AS472" s="22">
        <v>1</v>
      </c>
      <c r="AT472" s="22">
        <v>1</v>
      </c>
      <c r="AU472" s="22" t="s">
        <v>61</v>
      </c>
      <c r="AV472" s="22">
        <v>1</v>
      </c>
      <c r="AW472" s="22" t="s">
        <v>61</v>
      </c>
      <c r="AX472" s="22" t="s">
        <v>61</v>
      </c>
      <c r="AY472" s="22" t="s">
        <v>61</v>
      </c>
      <c r="AZ472" s="22" t="s">
        <v>61</v>
      </c>
      <c r="BA472">
        <v>4</v>
      </c>
      <c r="BB472">
        <v>1</v>
      </c>
      <c r="BC472">
        <v>4910</v>
      </c>
      <c r="BD472">
        <v>1</v>
      </c>
      <c r="BE472" s="16" t="s">
        <v>61</v>
      </c>
    </row>
    <row r="473" spans="1:57" x14ac:dyDescent="0.25">
      <c r="A473" s="1">
        <v>43508</v>
      </c>
      <c r="B473">
        <v>472</v>
      </c>
      <c r="C473" s="2" t="s">
        <v>4</v>
      </c>
      <c r="D473" s="2">
        <v>3194132947</v>
      </c>
      <c r="E473" s="2">
        <v>1</v>
      </c>
      <c r="F473" s="2">
        <v>4</v>
      </c>
      <c r="G473" s="19" t="s">
        <v>61</v>
      </c>
      <c r="H473" s="19">
        <v>1</v>
      </c>
      <c r="I473" s="19" t="s">
        <v>61</v>
      </c>
      <c r="J473" s="19" t="s">
        <v>61</v>
      </c>
      <c r="K473" s="19">
        <v>1</v>
      </c>
      <c r="L473" s="2">
        <v>6</v>
      </c>
      <c r="M473" s="2">
        <v>2</v>
      </c>
      <c r="N473" s="2">
        <v>1</v>
      </c>
      <c r="O473" s="19" t="s">
        <v>61</v>
      </c>
      <c r="P473" s="19" t="s">
        <v>61</v>
      </c>
      <c r="Q473" s="19">
        <v>1</v>
      </c>
      <c r="R473" s="2">
        <v>1</v>
      </c>
      <c r="S473" s="2">
        <v>1</v>
      </c>
      <c r="T473" s="2">
        <v>3</v>
      </c>
      <c r="U473" s="2">
        <v>3</v>
      </c>
      <c r="V473" s="2">
        <v>1</v>
      </c>
      <c r="W473" s="2">
        <v>1</v>
      </c>
      <c r="X473" s="2">
        <v>1</v>
      </c>
      <c r="Y473" s="2">
        <v>1</v>
      </c>
      <c r="Z473" s="22" t="s">
        <v>61</v>
      </c>
      <c r="AA473" s="22" t="s">
        <v>61</v>
      </c>
      <c r="AB473" s="22" t="s">
        <v>61</v>
      </c>
      <c r="AC473" s="22" t="s">
        <v>61</v>
      </c>
      <c r="AD473" s="22" t="s">
        <v>61</v>
      </c>
      <c r="AE473" s="22" t="s">
        <v>61</v>
      </c>
      <c r="AF473" s="22" t="s">
        <v>61</v>
      </c>
      <c r="AG473">
        <v>20</v>
      </c>
      <c r="AH473">
        <v>3</v>
      </c>
      <c r="AI473">
        <v>2</v>
      </c>
      <c r="AJ473">
        <v>1</v>
      </c>
      <c r="AK473" s="22" t="s">
        <v>61</v>
      </c>
      <c r="AL473" s="22">
        <v>1</v>
      </c>
      <c r="AM473" s="22">
        <v>1</v>
      </c>
      <c r="AN473" s="22" t="s">
        <v>61</v>
      </c>
      <c r="AO473" s="22" t="s">
        <v>61</v>
      </c>
      <c r="AP473" s="22" t="s">
        <v>61</v>
      </c>
      <c r="AQ473" s="16">
        <v>3</v>
      </c>
      <c r="AR473" s="13">
        <v>3</v>
      </c>
      <c r="AS473" s="22">
        <v>1</v>
      </c>
      <c r="AT473" s="22">
        <v>1</v>
      </c>
      <c r="AU473" s="22" t="s">
        <v>61</v>
      </c>
      <c r="AV473" s="22" t="s">
        <v>61</v>
      </c>
      <c r="AW473" s="22">
        <v>1</v>
      </c>
      <c r="AX473" s="22" t="s">
        <v>61</v>
      </c>
      <c r="AY473" s="22" t="s">
        <v>61</v>
      </c>
      <c r="AZ473" s="22" t="s">
        <v>61</v>
      </c>
      <c r="BA473">
        <v>4</v>
      </c>
      <c r="BB473" t="s">
        <v>61</v>
      </c>
      <c r="BC473" t="s">
        <v>61</v>
      </c>
      <c r="BD473">
        <v>0</v>
      </c>
      <c r="BE473" s="16" t="s">
        <v>61</v>
      </c>
    </row>
    <row r="474" spans="1:57" x14ac:dyDescent="0.25">
      <c r="A474" s="1">
        <v>43508</v>
      </c>
      <c r="B474">
        <v>473</v>
      </c>
      <c r="C474" s="2" t="s">
        <v>4</v>
      </c>
      <c r="D474" s="2">
        <v>3194132947</v>
      </c>
      <c r="E474" s="2">
        <v>1</v>
      </c>
      <c r="F474" s="2">
        <v>4</v>
      </c>
      <c r="G474" s="19" t="s">
        <v>61</v>
      </c>
      <c r="H474" s="19">
        <v>1</v>
      </c>
      <c r="I474" s="19" t="s">
        <v>61</v>
      </c>
      <c r="J474" s="19">
        <v>1</v>
      </c>
      <c r="K474" s="19" t="s">
        <v>61</v>
      </c>
      <c r="L474" s="2">
        <v>6</v>
      </c>
      <c r="M474" s="2">
        <v>2</v>
      </c>
      <c r="N474" s="2">
        <v>1</v>
      </c>
      <c r="O474" s="19">
        <v>1</v>
      </c>
      <c r="P474" s="19" t="s">
        <v>61</v>
      </c>
      <c r="Q474" s="19">
        <v>1</v>
      </c>
      <c r="R474" s="2">
        <v>3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2" t="s">
        <v>61</v>
      </c>
      <c r="AA474" s="22" t="s">
        <v>61</v>
      </c>
      <c r="AB474" s="22" t="s">
        <v>61</v>
      </c>
      <c r="AC474" s="22" t="s">
        <v>61</v>
      </c>
      <c r="AD474" s="22" t="s">
        <v>61</v>
      </c>
      <c r="AE474" s="22" t="s">
        <v>61</v>
      </c>
      <c r="AF474" s="22" t="s">
        <v>61</v>
      </c>
      <c r="AG474">
        <v>104</v>
      </c>
      <c r="AH474">
        <v>3</v>
      </c>
      <c r="AI474">
        <v>2</v>
      </c>
      <c r="AJ474">
        <v>2</v>
      </c>
      <c r="AK474" s="22" t="s">
        <v>61</v>
      </c>
      <c r="AL474" s="22" t="s">
        <v>61</v>
      </c>
      <c r="AM474" s="22">
        <v>1</v>
      </c>
      <c r="AN474" s="22" t="s">
        <v>61</v>
      </c>
      <c r="AO474" s="22" t="s">
        <v>61</v>
      </c>
      <c r="AP474" s="22" t="s">
        <v>61</v>
      </c>
      <c r="AQ474" s="16">
        <v>4</v>
      </c>
      <c r="AR474" s="13">
        <v>2</v>
      </c>
      <c r="AS474" s="22">
        <v>1</v>
      </c>
      <c r="AT474" s="22">
        <v>1</v>
      </c>
      <c r="AU474" s="22">
        <v>1</v>
      </c>
      <c r="AV474" s="22">
        <v>1</v>
      </c>
      <c r="AW474" s="22" t="s">
        <v>61</v>
      </c>
      <c r="AX474" s="22" t="s">
        <v>61</v>
      </c>
      <c r="AY474" s="22" t="s">
        <v>61</v>
      </c>
      <c r="AZ474" s="22" t="s">
        <v>61</v>
      </c>
      <c r="BA474">
        <v>4</v>
      </c>
      <c r="BB474">
        <v>1</v>
      </c>
      <c r="BC474">
        <v>7062</v>
      </c>
      <c r="BD474">
        <v>1</v>
      </c>
      <c r="BE474" s="16" t="s">
        <v>61</v>
      </c>
    </row>
    <row r="475" spans="1:57" x14ac:dyDescent="0.25">
      <c r="A475" s="1">
        <v>43508</v>
      </c>
      <c r="B475">
        <v>474</v>
      </c>
      <c r="C475" s="2" t="s">
        <v>4</v>
      </c>
      <c r="D475" s="2">
        <v>3194132947</v>
      </c>
      <c r="E475" s="2">
        <v>1</v>
      </c>
      <c r="F475" s="2">
        <v>4</v>
      </c>
      <c r="G475" s="19" t="s">
        <v>61</v>
      </c>
      <c r="H475" s="19" t="s">
        <v>61</v>
      </c>
      <c r="I475" s="19" t="s">
        <v>61</v>
      </c>
      <c r="J475" s="19" t="s">
        <v>61</v>
      </c>
      <c r="K475" s="19">
        <v>1</v>
      </c>
      <c r="L475" s="2">
        <v>3</v>
      </c>
      <c r="M475" s="2">
        <v>1</v>
      </c>
      <c r="N475" s="2">
        <v>3</v>
      </c>
      <c r="O475" s="19">
        <v>1</v>
      </c>
      <c r="P475" s="19" t="s">
        <v>61</v>
      </c>
      <c r="Q475" s="19" t="s">
        <v>61</v>
      </c>
      <c r="R475" s="2">
        <v>3</v>
      </c>
      <c r="S475" s="2">
        <v>3</v>
      </c>
      <c r="T475" s="2" t="s">
        <v>61</v>
      </c>
      <c r="U475" s="2" t="s">
        <v>61</v>
      </c>
      <c r="V475" s="2">
        <v>1</v>
      </c>
      <c r="W475" s="2">
        <v>1</v>
      </c>
      <c r="X475" s="2">
        <v>1</v>
      </c>
      <c r="Y475" s="2">
        <v>1</v>
      </c>
      <c r="Z475" s="22" t="s">
        <v>61</v>
      </c>
      <c r="AA475" s="22" t="s">
        <v>61</v>
      </c>
      <c r="AB475" s="22" t="s">
        <v>61</v>
      </c>
      <c r="AC475" s="22" t="s">
        <v>61</v>
      </c>
      <c r="AD475" s="22" t="s">
        <v>61</v>
      </c>
      <c r="AE475" s="22" t="s">
        <v>61</v>
      </c>
      <c r="AF475" s="22" t="s">
        <v>61</v>
      </c>
      <c r="AG475">
        <v>4</v>
      </c>
      <c r="AH475">
        <v>3</v>
      </c>
      <c r="AI475">
        <v>2</v>
      </c>
      <c r="AJ475">
        <v>1</v>
      </c>
      <c r="AK475" s="22" t="s">
        <v>61</v>
      </c>
      <c r="AL475" s="22" t="s">
        <v>61</v>
      </c>
      <c r="AM475" s="22">
        <v>1</v>
      </c>
      <c r="AN475" s="22" t="s">
        <v>61</v>
      </c>
      <c r="AO475" s="22">
        <v>1</v>
      </c>
      <c r="AP475" s="22" t="s">
        <v>61</v>
      </c>
      <c r="AQ475" s="16">
        <v>4</v>
      </c>
      <c r="AR475" s="13">
        <v>4</v>
      </c>
      <c r="AS475" s="22" t="s">
        <v>61</v>
      </c>
      <c r="AT475" s="22">
        <v>1</v>
      </c>
      <c r="AU475" s="22" t="s">
        <v>61</v>
      </c>
      <c r="AV475" s="22" t="s">
        <v>61</v>
      </c>
      <c r="AW475" s="22" t="s">
        <v>61</v>
      </c>
      <c r="AX475" s="22" t="s">
        <v>61</v>
      </c>
      <c r="AY475" s="22" t="s">
        <v>61</v>
      </c>
      <c r="AZ475" s="22" t="s">
        <v>61</v>
      </c>
      <c r="BA475">
        <v>4</v>
      </c>
      <c r="BB475" t="s">
        <v>61</v>
      </c>
      <c r="BC475" t="s">
        <v>61</v>
      </c>
      <c r="BD475">
        <v>0</v>
      </c>
      <c r="BE475" s="16" t="s">
        <v>61</v>
      </c>
    </row>
    <row r="476" spans="1:57" x14ac:dyDescent="0.25">
      <c r="A476" s="1">
        <v>43508</v>
      </c>
      <c r="B476">
        <v>475</v>
      </c>
      <c r="C476" s="2" t="s">
        <v>4</v>
      </c>
      <c r="D476" s="2">
        <v>3194132947</v>
      </c>
      <c r="E476" s="2">
        <v>1</v>
      </c>
      <c r="F476" s="2">
        <v>3</v>
      </c>
      <c r="G476" s="19" t="s">
        <v>61</v>
      </c>
      <c r="H476" s="19">
        <v>1</v>
      </c>
      <c r="I476" s="19" t="s">
        <v>61</v>
      </c>
      <c r="J476" s="19" t="s">
        <v>61</v>
      </c>
      <c r="K476" s="19" t="s">
        <v>61</v>
      </c>
      <c r="L476" s="2">
        <v>2</v>
      </c>
      <c r="M476" s="2">
        <v>2</v>
      </c>
      <c r="N476" s="2">
        <v>2</v>
      </c>
      <c r="O476" s="19">
        <v>1</v>
      </c>
      <c r="P476" s="19" t="s">
        <v>61</v>
      </c>
      <c r="Q476" s="19" t="s">
        <v>61</v>
      </c>
      <c r="R476" s="2">
        <v>2</v>
      </c>
      <c r="S476" s="2">
        <v>1</v>
      </c>
      <c r="T476" s="2">
        <v>1</v>
      </c>
      <c r="U476" s="2">
        <v>1</v>
      </c>
      <c r="V476" s="2">
        <v>1</v>
      </c>
      <c r="W476" s="2">
        <v>1</v>
      </c>
      <c r="X476" s="2">
        <v>1</v>
      </c>
      <c r="Y476" s="2">
        <v>1</v>
      </c>
      <c r="Z476" s="22" t="s">
        <v>61</v>
      </c>
      <c r="AA476" s="22" t="s">
        <v>61</v>
      </c>
      <c r="AB476" s="22" t="s">
        <v>61</v>
      </c>
      <c r="AC476" s="22" t="s">
        <v>61</v>
      </c>
      <c r="AD476" s="22" t="s">
        <v>61</v>
      </c>
      <c r="AE476" s="22" t="s">
        <v>61</v>
      </c>
      <c r="AF476" s="22" t="s">
        <v>61</v>
      </c>
      <c r="AG476">
        <v>6.22</v>
      </c>
      <c r="AH476">
        <v>3</v>
      </c>
      <c r="AI476">
        <v>2</v>
      </c>
      <c r="AJ476">
        <v>1</v>
      </c>
      <c r="AK476" s="22" t="s">
        <v>61</v>
      </c>
      <c r="AL476" s="22">
        <v>1</v>
      </c>
      <c r="AM476" s="22">
        <v>1</v>
      </c>
      <c r="AN476" s="22" t="s">
        <v>61</v>
      </c>
      <c r="AO476" s="22">
        <v>1</v>
      </c>
      <c r="AP476" s="22" t="s">
        <v>61</v>
      </c>
      <c r="AQ476" s="16">
        <v>2</v>
      </c>
      <c r="AR476" s="13">
        <v>2</v>
      </c>
      <c r="AS476" s="22" t="s">
        <v>61</v>
      </c>
      <c r="AT476" s="22">
        <v>1</v>
      </c>
      <c r="AU476" s="22">
        <v>1</v>
      </c>
      <c r="AV476" s="22">
        <v>1</v>
      </c>
      <c r="AW476" s="22">
        <v>1</v>
      </c>
      <c r="AX476" s="22" t="s">
        <v>61</v>
      </c>
      <c r="AY476" s="22" t="s">
        <v>61</v>
      </c>
      <c r="AZ476" s="22" t="s">
        <v>61</v>
      </c>
      <c r="BA476">
        <v>4</v>
      </c>
      <c r="BB476">
        <v>1</v>
      </c>
      <c r="BC476">
        <v>7812</v>
      </c>
      <c r="BD476">
        <v>0</v>
      </c>
      <c r="BE476" s="16" t="s">
        <v>61</v>
      </c>
    </row>
    <row r="477" spans="1:57" x14ac:dyDescent="0.25">
      <c r="A477" s="1">
        <v>43483</v>
      </c>
      <c r="B477">
        <v>476</v>
      </c>
      <c r="C477" s="2" t="s">
        <v>4</v>
      </c>
      <c r="D477" s="2">
        <v>5383008168</v>
      </c>
      <c r="E477" s="2">
        <v>1</v>
      </c>
      <c r="F477" s="2">
        <v>1</v>
      </c>
      <c r="G477" s="19" t="s">
        <v>61</v>
      </c>
      <c r="H477" s="19" t="s">
        <v>61</v>
      </c>
      <c r="I477" s="19">
        <v>1</v>
      </c>
      <c r="J477" s="19" t="s">
        <v>61</v>
      </c>
      <c r="K477" s="19" t="s">
        <v>61</v>
      </c>
      <c r="L477" s="2">
        <v>2</v>
      </c>
      <c r="M477" s="2">
        <v>2</v>
      </c>
      <c r="N477" s="2">
        <v>2</v>
      </c>
      <c r="O477" s="19" t="s">
        <v>61</v>
      </c>
      <c r="P477" s="19" t="s">
        <v>61</v>
      </c>
      <c r="Q477" s="19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2" t="s">
        <v>61</v>
      </c>
      <c r="AA477" s="22" t="s">
        <v>61</v>
      </c>
      <c r="AB477" s="22" t="s">
        <v>61</v>
      </c>
      <c r="AC477" s="22" t="s">
        <v>61</v>
      </c>
      <c r="AD477" s="22" t="s">
        <v>61</v>
      </c>
      <c r="AE477" s="22" t="s">
        <v>61</v>
      </c>
      <c r="AF477" s="22" t="s">
        <v>61</v>
      </c>
      <c r="AG477" s="28" t="s">
        <v>61</v>
      </c>
      <c r="AH477">
        <v>3</v>
      </c>
      <c r="AI477">
        <v>2</v>
      </c>
      <c r="AJ477">
        <v>3</v>
      </c>
      <c r="AK477" s="22">
        <v>1</v>
      </c>
      <c r="AL477" s="22">
        <v>1</v>
      </c>
      <c r="AM477" s="22">
        <v>1</v>
      </c>
      <c r="AN477" s="22" t="s">
        <v>61</v>
      </c>
      <c r="AO477" s="22" t="s">
        <v>61</v>
      </c>
      <c r="AP477" s="22" t="s">
        <v>61</v>
      </c>
      <c r="AQ477" s="16">
        <v>3</v>
      </c>
      <c r="AR477" s="13">
        <v>4</v>
      </c>
      <c r="AS477" s="22">
        <v>1</v>
      </c>
      <c r="AT477" s="22">
        <v>1</v>
      </c>
      <c r="AU477" s="22">
        <v>1</v>
      </c>
      <c r="AV477" s="22">
        <v>1</v>
      </c>
      <c r="AW477" s="22" t="s">
        <v>61</v>
      </c>
      <c r="AX477" s="22" t="s">
        <v>61</v>
      </c>
      <c r="AY477" s="22" t="s">
        <v>61</v>
      </c>
      <c r="AZ477" s="22" t="s">
        <v>61</v>
      </c>
      <c r="BA477">
        <v>4</v>
      </c>
      <c r="BB477">
        <v>1</v>
      </c>
      <c r="BC477">
        <v>4140</v>
      </c>
      <c r="BD477">
        <v>0</v>
      </c>
      <c r="BE477" s="16" t="s">
        <v>61</v>
      </c>
    </row>
    <row r="478" spans="1:57" x14ac:dyDescent="0.25">
      <c r="A478" s="1">
        <v>43483</v>
      </c>
      <c r="B478">
        <v>477</v>
      </c>
      <c r="C478" s="2" t="s">
        <v>4</v>
      </c>
      <c r="D478" s="2">
        <v>5383008168</v>
      </c>
      <c r="E478" s="2">
        <v>1</v>
      </c>
      <c r="F478" s="2">
        <v>1</v>
      </c>
      <c r="G478" s="19" t="s">
        <v>61</v>
      </c>
      <c r="H478" s="19" t="s">
        <v>61</v>
      </c>
      <c r="I478" s="19" t="s">
        <v>61</v>
      </c>
      <c r="J478" s="19">
        <v>1</v>
      </c>
      <c r="K478" s="19" t="s">
        <v>61</v>
      </c>
      <c r="L478" s="2">
        <v>1</v>
      </c>
      <c r="M478" s="2">
        <v>2</v>
      </c>
      <c r="N478" s="2">
        <v>4</v>
      </c>
      <c r="O478" s="19">
        <v>1</v>
      </c>
      <c r="P478" s="19" t="s">
        <v>61</v>
      </c>
      <c r="Q478" s="19" t="s">
        <v>61</v>
      </c>
      <c r="R478" s="2">
        <v>1</v>
      </c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t="s">
        <v>61</v>
      </c>
      <c r="Z478" s="22" t="s">
        <v>61</v>
      </c>
      <c r="AA478" s="22" t="s">
        <v>61</v>
      </c>
      <c r="AB478" s="22" t="s">
        <v>61</v>
      </c>
      <c r="AC478" s="22" t="s">
        <v>61</v>
      </c>
      <c r="AD478" s="22" t="s">
        <v>61</v>
      </c>
      <c r="AE478" s="22" t="s">
        <v>61</v>
      </c>
      <c r="AF478" s="22" t="s">
        <v>61</v>
      </c>
      <c r="AG478">
        <v>32</v>
      </c>
      <c r="AH478">
        <v>3</v>
      </c>
      <c r="AI478">
        <v>2</v>
      </c>
      <c r="AJ478">
        <v>1</v>
      </c>
      <c r="AK478" s="22" t="s">
        <v>61</v>
      </c>
      <c r="AL478" s="22" t="s">
        <v>61</v>
      </c>
      <c r="AM478" s="22">
        <v>1</v>
      </c>
      <c r="AN478" s="22" t="s">
        <v>61</v>
      </c>
      <c r="AO478" s="22">
        <v>1</v>
      </c>
      <c r="AP478" s="22" t="s">
        <v>61</v>
      </c>
      <c r="AQ478" s="16">
        <v>3</v>
      </c>
      <c r="AR478" s="13">
        <v>3</v>
      </c>
      <c r="AS478" s="22">
        <v>1</v>
      </c>
      <c r="AT478" s="22">
        <v>1</v>
      </c>
      <c r="AU478" s="22">
        <v>1</v>
      </c>
      <c r="AV478" s="22">
        <v>1</v>
      </c>
      <c r="AW478" s="22">
        <v>1</v>
      </c>
      <c r="AX478" s="22">
        <v>1</v>
      </c>
      <c r="AY478" s="22" t="s">
        <v>61</v>
      </c>
      <c r="AZ478" s="22" t="s">
        <v>61</v>
      </c>
      <c r="BA478" s="28">
        <v>4</v>
      </c>
      <c r="BB478" s="28">
        <v>1</v>
      </c>
      <c r="BC478" s="28">
        <v>4840</v>
      </c>
      <c r="BD478" s="28">
        <v>0</v>
      </c>
      <c r="BE478" s="16" t="s">
        <v>61</v>
      </c>
    </row>
    <row r="479" spans="1:57" x14ac:dyDescent="0.25">
      <c r="A479" s="1">
        <v>43483</v>
      </c>
      <c r="B479">
        <v>478</v>
      </c>
      <c r="C479" s="2" t="s">
        <v>4</v>
      </c>
      <c r="D479" s="2">
        <v>5383008168</v>
      </c>
      <c r="E479" s="2">
        <v>1</v>
      </c>
      <c r="F479" s="2">
        <v>2</v>
      </c>
      <c r="G479" s="19" t="s">
        <v>61</v>
      </c>
      <c r="H479" s="19" t="s">
        <v>61</v>
      </c>
      <c r="I479" s="19" t="s">
        <v>61</v>
      </c>
      <c r="J479" s="19">
        <v>1</v>
      </c>
      <c r="K479" s="19" t="s">
        <v>61</v>
      </c>
      <c r="L479" s="2">
        <v>1</v>
      </c>
      <c r="M479" s="2">
        <v>1</v>
      </c>
      <c r="N479" s="2">
        <v>1</v>
      </c>
      <c r="O479" s="19" t="s">
        <v>61</v>
      </c>
      <c r="P479" s="19" t="s">
        <v>61</v>
      </c>
      <c r="Q479" s="19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2" t="s">
        <v>61</v>
      </c>
      <c r="AA479" s="22" t="s">
        <v>61</v>
      </c>
      <c r="AB479" s="22" t="s">
        <v>61</v>
      </c>
      <c r="AC479" s="22" t="s">
        <v>61</v>
      </c>
      <c r="AD479" s="22" t="s">
        <v>61</v>
      </c>
      <c r="AE479" s="22" t="s">
        <v>61</v>
      </c>
      <c r="AF479" s="22" t="s">
        <v>61</v>
      </c>
      <c r="AG479">
        <v>4</v>
      </c>
      <c r="AH479">
        <v>3</v>
      </c>
      <c r="AI479">
        <v>2</v>
      </c>
      <c r="AJ479">
        <v>3</v>
      </c>
      <c r="AK479" s="22">
        <v>1</v>
      </c>
      <c r="AL479" s="22">
        <v>1</v>
      </c>
      <c r="AM479" s="22" t="s">
        <v>61</v>
      </c>
      <c r="AN479" s="22" t="s">
        <v>61</v>
      </c>
      <c r="AO479" s="22" t="s">
        <v>61</v>
      </c>
      <c r="AP479" s="22" t="s">
        <v>61</v>
      </c>
      <c r="AQ479" s="16">
        <v>3</v>
      </c>
      <c r="AR479" s="13">
        <v>4</v>
      </c>
      <c r="AS479" s="22">
        <v>1</v>
      </c>
      <c r="AT479" s="22">
        <v>1</v>
      </c>
      <c r="AU479" s="22">
        <v>1</v>
      </c>
      <c r="AV479" s="22" t="s">
        <v>61</v>
      </c>
      <c r="AW479" s="22" t="s">
        <v>61</v>
      </c>
      <c r="AX479" s="22" t="s">
        <v>61</v>
      </c>
      <c r="AY479" s="22" t="s">
        <v>61</v>
      </c>
      <c r="AZ479" s="22" t="s">
        <v>61</v>
      </c>
      <c r="BA479" s="16">
        <v>4</v>
      </c>
      <c r="BB479">
        <v>1</v>
      </c>
      <c r="BC479">
        <v>6680</v>
      </c>
      <c r="BD479">
        <v>1</v>
      </c>
      <c r="BE479" s="16" t="s">
        <v>61</v>
      </c>
    </row>
    <row r="480" spans="1:57" x14ac:dyDescent="0.25">
      <c r="A480" s="1">
        <v>43483</v>
      </c>
      <c r="B480">
        <v>479</v>
      </c>
      <c r="C480" s="2" t="s">
        <v>4</v>
      </c>
      <c r="D480" s="2">
        <v>5383008168</v>
      </c>
      <c r="E480" s="2">
        <v>1</v>
      </c>
      <c r="F480" s="2">
        <v>2</v>
      </c>
      <c r="G480" s="19" t="s">
        <v>61</v>
      </c>
      <c r="H480" s="19" t="s">
        <v>61</v>
      </c>
      <c r="I480" s="19" t="s">
        <v>61</v>
      </c>
      <c r="J480" s="19">
        <v>1</v>
      </c>
      <c r="K480" s="19">
        <v>1</v>
      </c>
      <c r="L480" s="2">
        <v>2</v>
      </c>
      <c r="M480" s="2">
        <v>2</v>
      </c>
      <c r="N480" s="2">
        <v>1</v>
      </c>
      <c r="O480" s="19" t="s">
        <v>61</v>
      </c>
      <c r="P480" s="19" t="s">
        <v>61</v>
      </c>
      <c r="Q480" s="19">
        <v>1</v>
      </c>
      <c r="R480" s="2">
        <v>2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2" t="s">
        <v>61</v>
      </c>
      <c r="AA480" s="22" t="s">
        <v>61</v>
      </c>
      <c r="AB480" s="22" t="s">
        <v>61</v>
      </c>
      <c r="AC480" s="22" t="s">
        <v>61</v>
      </c>
      <c r="AD480" s="22" t="s">
        <v>61</v>
      </c>
      <c r="AE480" s="22" t="s">
        <v>61</v>
      </c>
      <c r="AF480" s="22" t="s">
        <v>61</v>
      </c>
      <c r="AG480">
        <v>9</v>
      </c>
      <c r="AH480">
        <v>3</v>
      </c>
      <c r="AI480">
        <v>2</v>
      </c>
      <c r="AJ480">
        <v>1</v>
      </c>
      <c r="AK480" s="22" t="s">
        <v>61</v>
      </c>
      <c r="AL480" s="22">
        <v>1</v>
      </c>
      <c r="AM480" s="22">
        <v>1</v>
      </c>
      <c r="AN480" s="22" t="s">
        <v>61</v>
      </c>
      <c r="AO480" s="22" t="s">
        <v>61</v>
      </c>
      <c r="AP480" s="22">
        <v>1</v>
      </c>
      <c r="AQ480" s="16">
        <v>1</v>
      </c>
      <c r="AR480" s="13">
        <v>2</v>
      </c>
      <c r="AS480" s="22" t="s">
        <v>61</v>
      </c>
      <c r="AT480" s="22">
        <v>1</v>
      </c>
      <c r="AU480" s="22">
        <v>1</v>
      </c>
      <c r="AV480" s="22">
        <v>1</v>
      </c>
      <c r="AW480" s="22" t="s">
        <v>61</v>
      </c>
      <c r="AX480" s="22" t="s">
        <v>61</v>
      </c>
      <c r="AY480" s="22" t="s">
        <v>61</v>
      </c>
      <c r="AZ480" s="22" t="s">
        <v>61</v>
      </c>
      <c r="BA480" s="16">
        <v>2</v>
      </c>
      <c r="BB480">
        <v>1</v>
      </c>
      <c r="BC480">
        <v>5310</v>
      </c>
      <c r="BD480">
        <v>0</v>
      </c>
      <c r="BE480" t="s">
        <v>61</v>
      </c>
    </row>
    <row r="481" spans="1:57" x14ac:dyDescent="0.25">
      <c r="A481" s="1">
        <v>43483</v>
      </c>
      <c r="B481">
        <v>480</v>
      </c>
      <c r="C481" s="2" t="s">
        <v>4</v>
      </c>
      <c r="D481" s="2">
        <v>5383008168</v>
      </c>
      <c r="E481" s="2">
        <v>2</v>
      </c>
      <c r="F481" s="2">
        <v>1</v>
      </c>
      <c r="G481" s="19" t="s">
        <v>61</v>
      </c>
      <c r="H481" s="19" t="s">
        <v>61</v>
      </c>
      <c r="I481" s="19" t="s">
        <v>61</v>
      </c>
      <c r="J481" s="19">
        <v>1</v>
      </c>
      <c r="K481" s="19" t="s">
        <v>61</v>
      </c>
      <c r="L481" s="2">
        <v>2</v>
      </c>
      <c r="M481" s="2">
        <v>1</v>
      </c>
      <c r="N481" s="2">
        <v>2</v>
      </c>
      <c r="O481" s="19">
        <v>1</v>
      </c>
      <c r="P481" s="19" t="s">
        <v>61</v>
      </c>
      <c r="Q481" s="19" t="s">
        <v>61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2">
        <v>2</v>
      </c>
      <c r="Z481" s="22" t="s">
        <v>61</v>
      </c>
      <c r="AA481" s="22" t="s">
        <v>61</v>
      </c>
      <c r="AB481" s="22" t="s">
        <v>61</v>
      </c>
      <c r="AC481" s="22" t="s">
        <v>61</v>
      </c>
      <c r="AD481" s="22" t="s">
        <v>61</v>
      </c>
      <c r="AE481" s="22" t="s">
        <v>61</v>
      </c>
      <c r="AF481" s="22" t="s">
        <v>61</v>
      </c>
      <c r="AG481">
        <v>12</v>
      </c>
      <c r="AH481">
        <v>3</v>
      </c>
      <c r="AI481">
        <v>1</v>
      </c>
      <c r="AJ481">
        <v>1</v>
      </c>
      <c r="AK481" s="22" t="s">
        <v>61</v>
      </c>
      <c r="AL481" s="22">
        <v>1</v>
      </c>
      <c r="AM481" s="22" t="s">
        <v>61</v>
      </c>
      <c r="AN481" s="22">
        <v>1</v>
      </c>
      <c r="AO481" s="22" t="s">
        <v>61</v>
      </c>
      <c r="AP481" s="22" t="s">
        <v>61</v>
      </c>
      <c r="AQ481" s="16">
        <v>2</v>
      </c>
      <c r="AR481" s="13">
        <v>4</v>
      </c>
      <c r="AS481" s="22">
        <v>1</v>
      </c>
      <c r="AT481" s="22">
        <v>1</v>
      </c>
      <c r="AU481" s="22">
        <v>1</v>
      </c>
      <c r="AV481" s="22">
        <v>1</v>
      </c>
      <c r="AW481" s="22" t="s">
        <v>61</v>
      </c>
      <c r="AX481" s="22" t="s">
        <v>61</v>
      </c>
      <c r="AY481" s="22" t="s">
        <v>61</v>
      </c>
      <c r="AZ481" s="22" t="s">
        <v>61</v>
      </c>
      <c r="BA481" s="16">
        <v>4</v>
      </c>
      <c r="BB481">
        <v>1</v>
      </c>
      <c r="BC481">
        <v>6600</v>
      </c>
      <c r="BD481">
        <v>0</v>
      </c>
      <c r="BE481" t="s">
        <v>61</v>
      </c>
    </row>
    <row r="482" spans="1:57" x14ac:dyDescent="0.25">
      <c r="A482" s="1">
        <v>43483</v>
      </c>
      <c r="B482">
        <v>481</v>
      </c>
      <c r="C482" s="2" t="s">
        <v>4</v>
      </c>
      <c r="D482" s="2">
        <v>5383008168</v>
      </c>
      <c r="E482" s="2">
        <v>1</v>
      </c>
      <c r="F482" s="2">
        <v>2</v>
      </c>
      <c r="G482" s="19" t="s">
        <v>61</v>
      </c>
      <c r="H482" s="19" t="s">
        <v>61</v>
      </c>
      <c r="I482" s="19">
        <v>1</v>
      </c>
      <c r="J482" s="19" t="s">
        <v>61</v>
      </c>
      <c r="K482" s="19" t="s">
        <v>61</v>
      </c>
      <c r="L482" s="2">
        <v>3</v>
      </c>
      <c r="M482" s="2">
        <v>2</v>
      </c>
      <c r="N482" s="2">
        <v>2</v>
      </c>
      <c r="O482" s="19">
        <v>1</v>
      </c>
      <c r="P482" s="19" t="s">
        <v>61</v>
      </c>
      <c r="Q482" s="19" t="s">
        <v>61</v>
      </c>
      <c r="R482" s="2">
        <v>2</v>
      </c>
      <c r="S482" s="2">
        <v>1</v>
      </c>
      <c r="T482" s="2">
        <v>2</v>
      </c>
      <c r="U482" s="2">
        <v>1</v>
      </c>
      <c r="V482" s="2">
        <v>2</v>
      </c>
      <c r="W482" s="2">
        <v>2</v>
      </c>
      <c r="X482" s="2">
        <v>1</v>
      </c>
      <c r="Y482" s="2">
        <v>2</v>
      </c>
      <c r="Z482" s="22" t="s">
        <v>61</v>
      </c>
      <c r="AA482" s="22" t="s">
        <v>61</v>
      </c>
      <c r="AB482" s="22" t="s">
        <v>61</v>
      </c>
      <c r="AC482" s="22" t="s">
        <v>61</v>
      </c>
      <c r="AD482" s="22" t="s">
        <v>61</v>
      </c>
      <c r="AE482" s="22" t="s">
        <v>61</v>
      </c>
      <c r="AF482" s="22" t="s">
        <v>61</v>
      </c>
      <c r="AG482">
        <v>15</v>
      </c>
      <c r="AH482">
        <v>3</v>
      </c>
      <c r="AI482">
        <v>1</v>
      </c>
      <c r="AJ482">
        <v>1</v>
      </c>
      <c r="AK482" s="22" t="s">
        <v>61</v>
      </c>
      <c r="AL482" s="22" t="s">
        <v>61</v>
      </c>
      <c r="AM482" s="22">
        <v>1</v>
      </c>
      <c r="AN482" s="22" t="s">
        <v>61</v>
      </c>
      <c r="AO482" s="22" t="s">
        <v>61</v>
      </c>
      <c r="AP482" s="22" t="s">
        <v>61</v>
      </c>
      <c r="AQ482" s="16">
        <v>2</v>
      </c>
      <c r="AR482" s="13">
        <v>3</v>
      </c>
      <c r="AS482" s="22" t="s">
        <v>61</v>
      </c>
      <c r="AT482" s="22">
        <v>1</v>
      </c>
      <c r="AU482" s="22">
        <v>1</v>
      </c>
      <c r="AV482" s="22" t="s">
        <v>61</v>
      </c>
      <c r="AW482" s="22" t="s">
        <v>61</v>
      </c>
      <c r="AX482" s="22" t="s">
        <v>61</v>
      </c>
      <c r="AY482" s="22" t="s">
        <v>61</v>
      </c>
      <c r="AZ482" s="22" t="s">
        <v>61</v>
      </c>
      <c r="BA482" s="16">
        <v>4</v>
      </c>
      <c r="BB482">
        <v>1</v>
      </c>
      <c r="BC482">
        <v>6730</v>
      </c>
      <c r="BD482">
        <v>0</v>
      </c>
      <c r="BE482" t="s">
        <v>61</v>
      </c>
    </row>
    <row r="483" spans="1:57" x14ac:dyDescent="0.25">
      <c r="A483" s="1">
        <v>43483</v>
      </c>
      <c r="B483">
        <v>482</v>
      </c>
      <c r="C483" s="2" t="s">
        <v>63</v>
      </c>
      <c r="D483" s="2">
        <v>5383008168</v>
      </c>
      <c r="E483" s="2">
        <v>1</v>
      </c>
      <c r="F483" s="2">
        <v>1</v>
      </c>
      <c r="G483" s="19">
        <v>1</v>
      </c>
      <c r="H483" s="19" t="s">
        <v>61</v>
      </c>
      <c r="I483" s="19" t="s">
        <v>61</v>
      </c>
      <c r="J483" s="19">
        <v>1</v>
      </c>
      <c r="K483" s="19" t="s">
        <v>61</v>
      </c>
      <c r="L483" s="2">
        <v>2</v>
      </c>
      <c r="M483" s="2">
        <v>2</v>
      </c>
      <c r="N483" s="2">
        <v>2</v>
      </c>
      <c r="O483" s="19">
        <v>1</v>
      </c>
      <c r="P483" s="19" t="s">
        <v>61</v>
      </c>
      <c r="Q483" s="19" t="s">
        <v>61</v>
      </c>
      <c r="R483" s="2">
        <v>3</v>
      </c>
      <c r="S483" s="2">
        <v>1</v>
      </c>
      <c r="T483" s="2">
        <v>2</v>
      </c>
      <c r="U483" s="2" t="s">
        <v>61</v>
      </c>
      <c r="V483" s="2" t="s">
        <v>61</v>
      </c>
      <c r="W483" t="s">
        <v>61</v>
      </c>
      <c r="X483" s="2">
        <v>1</v>
      </c>
      <c r="Y483" s="2">
        <v>1</v>
      </c>
      <c r="Z483" s="22" t="s">
        <v>61</v>
      </c>
      <c r="AA483" s="22" t="s">
        <v>61</v>
      </c>
      <c r="AB483" s="22" t="s">
        <v>61</v>
      </c>
      <c r="AC483" s="22" t="s">
        <v>61</v>
      </c>
      <c r="AD483" s="22">
        <v>1</v>
      </c>
      <c r="AE483" s="22" t="s">
        <v>61</v>
      </c>
      <c r="AF483" s="22">
        <v>1</v>
      </c>
      <c r="AG483">
        <v>12</v>
      </c>
      <c r="AH483">
        <v>3</v>
      </c>
      <c r="AI483">
        <v>1</v>
      </c>
      <c r="AJ483">
        <v>1</v>
      </c>
      <c r="AK483" s="22" t="s">
        <v>61</v>
      </c>
      <c r="AL483" s="22">
        <v>1</v>
      </c>
      <c r="AM483" s="22" t="s">
        <v>61</v>
      </c>
      <c r="AN483" s="22" t="s">
        <v>61</v>
      </c>
      <c r="AO483" s="22">
        <v>1</v>
      </c>
      <c r="AP483" s="22" t="s">
        <v>61</v>
      </c>
      <c r="AQ483" s="16">
        <v>3</v>
      </c>
      <c r="AR483" s="13">
        <v>4</v>
      </c>
      <c r="AS483" s="22" t="s">
        <v>61</v>
      </c>
      <c r="AT483" s="22">
        <v>1</v>
      </c>
      <c r="AU483" s="22" t="s">
        <v>61</v>
      </c>
      <c r="AV483" s="22" t="s">
        <v>61</v>
      </c>
      <c r="AW483" s="22" t="s">
        <v>61</v>
      </c>
      <c r="AX483" s="22" t="s">
        <v>61</v>
      </c>
      <c r="AY483" s="22" t="s">
        <v>61</v>
      </c>
      <c r="AZ483" s="22" t="s">
        <v>61</v>
      </c>
      <c r="BA483" s="16">
        <v>4</v>
      </c>
      <c r="BB483" s="16" t="s">
        <v>61</v>
      </c>
      <c r="BC483" s="16" t="s">
        <v>61</v>
      </c>
      <c r="BD483">
        <v>0</v>
      </c>
      <c r="BE483" t="s">
        <v>61</v>
      </c>
    </row>
    <row r="484" spans="1:57" x14ac:dyDescent="0.25">
      <c r="A484" s="1">
        <v>43483</v>
      </c>
      <c r="B484">
        <v>483</v>
      </c>
      <c r="C484" s="2" t="s">
        <v>63</v>
      </c>
      <c r="D484" s="2">
        <v>5383008168</v>
      </c>
      <c r="E484" s="2">
        <v>1</v>
      </c>
      <c r="F484" s="2">
        <v>1</v>
      </c>
      <c r="G484" s="19">
        <v>1</v>
      </c>
      <c r="H484" s="19" t="s">
        <v>61</v>
      </c>
      <c r="I484" s="19" t="s">
        <v>61</v>
      </c>
      <c r="J484" s="19" t="s">
        <v>61</v>
      </c>
      <c r="K484" s="19">
        <v>1</v>
      </c>
      <c r="L484" s="2">
        <v>3</v>
      </c>
      <c r="M484" s="2">
        <v>2</v>
      </c>
      <c r="N484" s="2">
        <v>2</v>
      </c>
      <c r="O484" s="19">
        <v>1</v>
      </c>
      <c r="P484" s="19" t="s">
        <v>61</v>
      </c>
      <c r="Q484" s="19" t="s">
        <v>61</v>
      </c>
      <c r="R484" s="2">
        <v>1</v>
      </c>
      <c r="S484" s="2">
        <v>1</v>
      </c>
      <c r="T484" s="2">
        <v>1</v>
      </c>
      <c r="U484" s="2" t="s">
        <v>61</v>
      </c>
      <c r="V484" s="2">
        <v>1</v>
      </c>
      <c r="W484" s="2">
        <v>1</v>
      </c>
      <c r="X484" s="2">
        <v>1</v>
      </c>
      <c r="Y484" s="2">
        <v>1</v>
      </c>
      <c r="Z484" s="22" t="s">
        <v>61</v>
      </c>
      <c r="AA484" s="22" t="s">
        <v>61</v>
      </c>
      <c r="AB484" s="22" t="s">
        <v>61</v>
      </c>
      <c r="AC484" s="22" t="s">
        <v>61</v>
      </c>
      <c r="AD484" s="22" t="s">
        <v>61</v>
      </c>
      <c r="AE484" s="22" t="s">
        <v>61</v>
      </c>
      <c r="AF484" s="22" t="s">
        <v>61</v>
      </c>
      <c r="AG484">
        <v>42</v>
      </c>
      <c r="AH484">
        <v>3</v>
      </c>
      <c r="AI484">
        <v>2</v>
      </c>
      <c r="AJ484">
        <v>1</v>
      </c>
      <c r="AK484" s="22">
        <v>1</v>
      </c>
      <c r="AL484" s="22">
        <v>1</v>
      </c>
      <c r="AM484" s="22" t="s">
        <v>61</v>
      </c>
      <c r="AN484" s="22" t="s">
        <v>61</v>
      </c>
      <c r="AO484" s="22">
        <v>1</v>
      </c>
      <c r="AP484" s="22" t="s">
        <v>61</v>
      </c>
      <c r="AQ484" s="16">
        <v>2</v>
      </c>
      <c r="AR484" s="13">
        <v>3</v>
      </c>
      <c r="AS484" s="22">
        <v>1</v>
      </c>
      <c r="AT484" s="22">
        <v>1</v>
      </c>
      <c r="AU484" s="22">
        <v>1</v>
      </c>
      <c r="AV484" s="22">
        <v>1</v>
      </c>
      <c r="AW484" s="22" t="s">
        <v>61</v>
      </c>
      <c r="AX484" s="22" t="s">
        <v>61</v>
      </c>
      <c r="AY484" s="22" t="s">
        <v>61</v>
      </c>
      <c r="AZ484" s="22" t="s">
        <v>61</v>
      </c>
      <c r="BA484" s="16">
        <v>4</v>
      </c>
      <c r="BB484">
        <v>1</v>
      </c>
      <c r="BC484">
        <v>4731</v>
      </c>
      <c r="BD484">
        <v>1</v>
      </c>
      <c r="BE484" t="s">
        <v>61</v>
      </c>
    </row>
    <row r="485" spans="1:57" x14ac:dyDescent="0.25">
      <c r="A485" s="1">
        <v>43483</v>
      </c>
      <c r="B485">
        <v>484</v>
      </c>
      <c r="C485" s="2" t="s">
        <v>4</v>
      </c>
      <c r="D485" s="2">
        <v>5383008168</v>
      </c>
      <c r="E485" s="2">
        <v>1</v>
      </c>
      <c r="F485" s="2">
        <v>3</v>
      </c>
      <c r="G485" s="19" t="s">
        <v>61</v>
      </c>
      <c r="H485" s="19" t="s">
        <v>61</v>
      </c>
      <c r="I485" s="19">
        <v>1</v>
      </c>
      <c r="J485" s="19" t="s">
        <v>61</v>
      </c>
      <c r="K485" s="19" t="s">
        <v>61</v>
      </c>
      <c r="L485" s="2">
        <v>2</v>
      </c>
      <c r="M485" s="2">
        <v>2</v>
      </c>
      <c r="N485" s="2">
        <v>3</v>
      </c>
      <c r="O485" s="19">
        <v>1</v>
      </c>
      <c r="P485" s="19" t="s">
        <v>61</v>
      </c>
      <c r="Q485" s="19" t="s">
        <v>61</v>
      </c>
      <c r="R485" s="2">
        <v>3</v>
      </c>
      <c r="S485" s="2">
        <v>1</v>
      </c>
      <c r="T485" s="2">
        <v>3</v>
      </c>
      <c r="U485" s="2">
        <v>3</v>
      </c>
      <c r="V485" s="2">
        <v>1</v>
      </c>
      <c r="W485" s="2">
        <v>1</v>
      </c>
      <c r="X485" s="2">
        <v>1</v>
      </c>
      <c r="Y485" s="2">
        <v>1</v>
      </c>
      <c r="Z485" s="22" t="s">
        <v>61</v>
      </c>
      <c r="AA485" s="22" t="s">
        <v>61</v>
      </c>
      <c r="AB485" s="22" t="s">
        <v>61</v>
      </c>
      <c r="AC485" s="22" t="s">
        <v>61</v>
      </c>
      <c r="AD485" s="22" t="s">
        <v>61</v>
      </c>
      <c r="AE485" s="22" t="s">
        <v>61</v>
      </c>
      <c r="AF485" s="22" t="s">
        <v>61</v>
      </c>
      <c r="AG485">
        <v>9</v>
      </c>
      <c r="AH485">
        <v>3</v>
      </c>
      <c r="AI485">
        <v>2</v>
      </c>
      <c r="AJ485">
        <v>1</v>
      </c>
      <c r="AK485" s="22" t="s">
        <v>61</v>
      </c>
      <c r="AL485" s="22">
        <v>1</v>
      </c>
      <c r="AM485" s="22">
        <v>1</v>
      </c>
      <c r="AN485" s="22" t="s">
        <v>61</v>
      </c>
      <c r="AO485" s="22" t="s">
        <v>61</v>
      </c>
      <c r="AP485" s="22" t="s">
        <v>61</v>
      </c>
      <c r="AQ485" s="16">
        <v>2</v>
      </c>
      <c r="AR485" s="13">
        <v>3</v>
      </c>
      <c r="AS485" s="22" t="s">
        <v>61</v>
      </c>
      <c r="AT485" s="22">
        <v>1</v>
      </c>
      <c r="AU485" s="22" t="s">
        <v>61</v>
      </c>
      <c r="AV485" s="22" t="s">
        <v>61</v>
      </c>
      <c r="AW485" s="22" t="s">
        <v>61</v>
      </c>
      <c r="AX485" s="22" t="s">
        <v>61</v>
      </c>
      <c r="AY485" s="22" t="s">
        <v>61</v>
      </c>
      <c r="AZ485" s="22" t="s">
        <v>61</v>
      </c>
      <c r="BA485" s="16">
        <v>5</v>
      </c>
      <c r="BB485">
        <v>2</v>
      </c>
      <c r="BC485">
        <v>4680</v>
      </c>
      <c r="BD485">
        <v>0</v>
      </c>
      <c r="BE485" t="s">
        <v>61</v>
      </c>
    </row>
    <row r="486" spans="1:57" x14ac:dyDescent="0.25">
      <c r="A486" s="1">
        <v>43483</v>
      </c>
      <c r="B486">
        <v>485</v>
      </c>
      <c r="C486" s="2" t="s">
        <v>4</v>
      </c>
      <c r="D486" s="2">
        <v>5383008168</v>
      </c>
      <c r="E486" s="2">
        <v>1</v>
      </c>
      <c r="F486" s="2">
        <v>1</v>
      </c>
      <c r="G486" s="19" t="s">
        <v>61</v>
      </c>
      <c r="H486" s="19" t="s">
        <v>61</v>
      </c>
      <c r="I486" s="19" t="s">
        <v>61</v>
      </c>
      <c r="J486" s="19" t="s">
        <v>61</v>
      </c>
      <c r="K486" s="19">
        <v>1</v>
      </c>
      <c r="L486" s="2">
        <v>3</v>
      </c>
      <c r="M486" s="2">
        <v>3</v>
      </c>
      <c r="N486" s="2">
        <v>2</v>
      </c>
      <c r="O486" s="19">
        <v>1</v>
      </c>
      <c r="P486" s="19" t="s">
        <v>61</v>
      </c>
      <c r="Q486" s="19" t="s">
        <v>61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2" t="s">
        <v>61</v>
      </c>
      <c r="AA486" s="22" t="s">
        <v>61</v>
      </c>
      <c r="AB486" s="22" t="s">
        <v>61</v>
      </c>
      <c r="AC486" s="22" t="s">
        <v>61</v>
      </c>
      <c r="AD486" s="22">
        <v>1</v>
      </c>
      <c r="AE486" s="22" t="s">
        <v>61</v>
      </c>
      <c r="AF486" s="22" t="s">
        <v>61</v>
      </c>
      <c r="AG486">
        <v>40</v>
      </c>
      <c r="AH486">
        <v>3</v>
      </c>
      <c r="AI486">
        <v>1</v>
      </c>
      <c r="AJ486">
        <v>1</v>
      </c>
      <c r="AK486" s="22" t="s">
        <v>61</v>
      </c>
      <c r="AL486" s="22" t="s">
        <v>61</v>
      </c>
      <c r="AM486" s="22">
        <v>1</v>
      </c>
      <c r="AN486" s="22" t="s">
        <v>61</v>
      </c>
      <c r="AO486" s="22" t="s">
        <v>61</v>
      </c>
      <c r="AP486" s="22" t="s">
        <v>61</v>
      </c>
      <c r="AQ486" s="16">
        <v>4</v>
      </c>
      <c r="AR486" s="13">
        <v>3</v>
      </c>
      <c r="AS486" s="22">
        <v>1</v>
      </c>
      <c r="AT486" s="22">
        <v>1</v>
      </c>
      <c r="AU486" s="22" t="s">
        <v>61</v>
      </c>
      <c r="AV486" s="22" t="s">
        <v>61</v>
      </c>
      <c r="AW486" s="22" t="s">
        <v>61</v>
      </c>
      <c r="AX486" s="22">
        <v>1</v>
      </c>
      <c r="AY486" s="22" t="s">
        <v>61</v>
      </c>
      <c r="AZ486" s="22" t="s">
        <v>61</v>
      </c>
      <c r="BA486" s="16">
        <v>4</v>
      </c>
      <c r="BB486">
        <v>1</v>
      </c>
      <c r="BC486">
        <v>4670</v>
      </c>
      <c r="BD486">
        <v>0</v>
      </c>
      <c r="BE486" t="s">
        <v>61</v>
      </c>
    </row>
    <row r="487" spans="1:57" x14ac:dyDescent="0.25">
      <c r="A487" s="1">
        <v>43483</v>
      </c>
      <c r="B487">
        <v>486</v>
      </c>
      <c r="C487" s="2" t="s">
        <v>4</v>
      </c>
      <c r="D487" s="2">
        <v>5383008168</v>
      </c>
      <c r="E487" s="2">
        <v>1</v>
      </c>
      <c r="F487" s="2">
        <v>2</v>
      </c>
      <c r="G487" s="19" t="s">
        <v>61</v>
      </c>
      <c r="H487" s="19" t="s">
        <v>61</v>
      </c>
      <c r="I487" s="19" t="s">
        <v>61</v>
      </c>
      <c r="J487" s="19">
        <v>1</v>
      </c>
      <c r="K487" s="19" t="s">
        <v>61</v>
      </c>
      <c r="L487" s="2">
        <v>2</v>
      </c>
      <c r="M487" s="2">
        <v>3</v>
      </c>
      <c r="N487" s="2">
        <v>3</v>
      </c>
      <c r="O487" s="19">
        <v>1</v>
      </c>
      <c r="P487" s="19" t="s">
        <v>61</v>
      </c>
      <c r="Q487" s="19" t="s">
        <v>61</v>
      </c>
      <c r="R487" s="2">
        <v>3</v>
      </c>
      <c r="S487" s="2">
        <v>3</v>
      </c>
      <c r="T487" s="2">
        <v>3</v>
      </c>
      <c r="U487" s="2">
        <v>3</v>
      </c>
      <c r="V487" s="2">
        <v>1</v>
      </c>
      <c r="W487" s="2">
        <v>1</v>
      </c>
      <c r="X487" s="2">
        <v>1</v>
      </c>
      <c r="Y487" s="2">
        <v>1</v>
      </c>
      <c r="Z487" s="22" t="s">
        <v>61</v>
      </c>
      <c r="AA487" s="22" t="s">
        <v>61</v>
      </c>
      <c r="AB487" s="22" t="s">
        <v>61</v>
      </c>
      <c r="AC487" s="22" t="s">
        <v>61</v>
      </c>
      <c r="AD487" s="22" t="s">
        <v>61</v>
      </c>
      <c r="AE487" s="22" t="s">
        <v>61</v>
      </c>
      <c r="AF487" s="22" t="s">
        <v>61</v>
      </c>
      <c r="AG487">
        <v>30</v>
      </c>
      <c r="AH487">
        <v>3</v>
      </c>
      <c r="AI487">
        <v>1</v>
      </c>
      <c r="AJ487">
        <v>1</v>
      </c>
      <c r="AK487" s="22">
        <v>1</v>
      </c>
      <c r="AL487" s="22">
        <v>1</v>
      </c>
      <c r="AM487" s="22">
        <v>1</v>
      </c>
      <c r="AN487" s="22" t="s">
        <v>61</v>
      </c>
      <c r="AO487" s="22">
        <v>1</v>
      </c>
      <c r="AP487" s="22" t="s">
        <v>61</v>
      </c>
      <c r="AQ487" s="16">
        <v>2</v>
      </c>
      <c r="AR487" s="13">
        <v>2</v>
      </c>
      <c r="AS487" s="22">
        <v>1</v>
      </c>
      <c r="AT487" s="22">
        <v>1</v>
      </c>
      <c r="AU487" s="22" t="s">
        <v>61</v>
      </c>
      <c r="AV487" s="22" t="s">
        <v>61</v>
      </c>
      <c r="AW487" s="22" t="s">
        <v>61</v>
      </c>
      <c r="AX487" s="22" t="s">
        <v>61</v>
      </c>
      <c r="AY487" s="22" t="s">
        <v>61</v>
      </c>
      <c r="AZ487" s="22" t="s">
        <v>61</v>
      </c>
      <c r="BA487" s="16">
        <v>2</v>
      </c>
      <c r="BB487">
        <v>1</v>
      </c>
      <c r="BC487">
        <v>4841</v>
      </c>
      <c r="BD487">
        <v>0</v>
      </c>
      <c r="BE487" t="s">
        <v>61</v>
      </c>
    </row>
    <row r="488" spans="1:57" x14ac:dyDescent="0.25">
      <c r="A488" s="1">
        <v>43483</v>
      </c>
      <c r="B488">
        <v>487</v>
      </c>
      <c r="C488" s="2" t="s">
        <v>4</v>
      </c>
      <c r="D488" s="2">
        <v>5383008168</v>
      </c>
      <c r="E488" s="2">
        <v>1</v>
      </c>
      <c r="F488" s="2">
        <v>4</v>
      </c>
      <c r="G488" s="19" t="s">
        <v>61</v>
      </c>
      <c r="H488" s="19" t="s">
        <v>61</v>
      </c>
      <c r="I488" s="19" t="s">
        <v>61</v>
      </c>
      <c r="J488" s="19">
        <v>1</v>
      </c>
      <c r="K488" s="19" t="s">
        <v>61</v>
      </c>
      <c r="L488" s="2">
        <v>2</v>
      </c>
      <c r="M488" s="2">
        <v>1</v>
      </c>
      <c r="N488" s="2">
        <v>2</v>
      </c>
      <c r="O488" s="19">
        <v>1</v>
      </c>
      <c r="P488" s="19" t="s">
        <v>61</v>
      </c>
      <c r="Q488" s="19" t="s">
        <v>61</v>
      </c>
      <c r="R488" s="2">
        <v>3</v>
      </c>
      <c r="S488" s="2">
        <v>1</v>
      </c>
      <c r="T488" s="2">
        <v>1</v>
      </c>
      <c r="U488" s="2">
        <v>1</v>
      </c>
      <c r="V488" s="2">
        <v>2</v>
      </c>
      <c r="W488" s="2">
        <v>1</v>
      </c>
      <c r="X488" s="2">
        <v>1</v>
      </c>
      <c r="Y488" s="2">
        <v>1</v>
      </c>
      <c r="Z488" s="22" t="s">
        <v>61</v>
      </c>
      <c r="AA488" s="22" t="s">
        <v>61</v>
      </c>
      <c r="AB488" s="22" t="s">
        <v>61</v>
      </c>
      <c r="AC488" s="22" t="s">
        <v>61</v>
      </c>
      <c r="AD488" s="22" t="s">
        <v>61</v>
      </c>
      <c r="AE488" s="22" t="s">
        <v>61</v>
      </c>
      <c r="AF488" s="22" t="s">
        <v>61</v>
      </c>
      <c r="AG488">
        <v>6</v>
      </c>
      <c r="AH488">
        <v>3</v>
      </c>
      <c r="AI488">
        <v>2</v>
      </c>
      <c r="AJ488">
        <v>1</v>
      </c>
      <c r="AK488" s="22" t="s">
        <v>61</v>
      </c>
      <c r="AL488" s="22" t="s">
        <v>61</v>
      </c>
      <c r="AM488" s="22">
        <v>1</v>
      </c>
      <c r="AN488" s="22" t="s">
        <v>61</v>
      </c>
      <c r="AO488" s="22" t="s">
        <v>61</v>
      </c>
      <c r="AP488" s="22" t="s">
        <v>61</v>
      </c>
      <c r="AQ488" s="16">
        <v>2</v>
      </c>
      <c r="AR488" s="13">
        <v>2</v>
      </c>
      <c r="AS488" s="22" t="s">
        <v>61</v>
      </c>
      <c r="AT488" s="22">
        <v>1</v>
      </c>
      <c r="AU488" s="22">
        <v>1</v>
      </c>
      <c r="AV488" s="22">
        <v>1</v>
      </c>
      <c r="AW488" s="22" t="s">
        <v>61</v>
      </c>
      <c r="AX488" s="22" t="s">
        <v>61</v>
      </c>
      <c r="AY488" s="22" t="s">
        <v>61</v>
      </c>
      <c r="AZ488" s="22" t="s">
        <v>61</v>
      </c>
      <c r="BA488" s="16">
        <v>4</v>
      </c>
      <c r="BB488">
        <v>1</v>
      </c>
      <c r="BC488">
        <v>4370</v>
      </c>
      <c r="BD488">
        <v>0</v>
      </c>
      <c r="BE488" t="s">
        <v>61</v>
      </c>
    </row>
    <row r="489" spans="1:57" x14ac:dyDescent="0.25">
      <c r="A489" s="1">
        <v>43483</v>
      </c>
      <c r="B489">
        <v>488</v>
      </c>
      <c r="C489" s="2" t="s">
        <v>4</v>
      </c>
      <c r="D489" s="2">
        <v>5383008168</v>
      </c>
      <c r="E489" s="2">
        <v>1</v>
      </c>
      <c r="F489" s="2">
        <v>2</v>
      </c>
      <c r="G489" s="19" t="s">
        <v>61</v>
      </c>
      <c r="H489" s="19" t="s">
        <v>61</v>
      </c>
      <c r="I489" s="19">
        <v>1</v>
      </c>
      <c r="J489" s="19" t="s">
        <v>61</v>
      </c>
      <c r="K489" s="19" t="s">
        <v>61</v>
      </c>
      <c r="L489" s="2">
        <v>4</v>
      </c>
      <c r="M489" s="2">
        <v>2</v>
      </c>
      <c r="N489" s="2">
        <v>3</v>
      </c>
      <c r="O489" s="19">
        <v>1</v>
      </c>
      <c r="P489" s="19" t="s">
        <v>61</v>
      </c>
      <c r="Q489" s="19" t="s">
        <v>61</v>
      </c>
      <c r="R489" s="2">
        <v>1</v>
      </c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2</v>
      </c>
      <c r="Z489" s="22">
        <v>1</v>
      </c>
      <c r="AA489" s="22" t="s">
        <v>61</v>
      </c>
      <c r="AB489" s="22" t="s">
        <v>61</v>
      </c>
      <c r="AC489" s="22" t="s">
        <v>61</v>
      </c>
      <c r="AD489" s="22" t="s">
        <v>61</v>
      </c>
      <c r="AE489" s="22" t="s">
        <v>61</v>
      </c>
      <c r="AF489" s="22" t="s">
        <v>61</v>
      </c>
      <c r="AG489">
        <v>3</v>
      </c>
      <c r="AH489">
        <v>2</v>
      </c>
      <c r="AI489">
        <v>3</v>
      </c>
      <c r="AJ489">
        <v>1</v>
      </c>
      <c r="AK489" s="22" t="s">
        <v>61</v>
      </c>
      <c r="AL489" s="22">
        <v>1</v>
      </c>
      <c r="AM489" s="22">
        <v>1</v>
      </c>
      <c r="AN489" s="22">
        <v>1</v>
      </c>
      <c r="AO489" s="22">
        <v>1</v>
      </c>
      <c r="AP489" s="22" t="s">
        <v>61</v>
      </c>
      <c r="AQ489" s="16">
        <v>1</v>
      </c>
      <c r="AR489" s="13">
        <v>3</v>
      </c>
      <c r="AS489" s="22" t="s">
        <v>61</v>
      </c>
      <c r="AT489" s="22">
        <v>1</v>
      </c>
      <c r="AU489" s="22">
        <v>1</v>
      </c>
      <c r="AV489" s="22" t="s">
        <v>61</v>
      </c>
      <c r="AW489" s="22" t="s">
        <v>61</v>
      </c>
      <c r="AX489" s="22" t="s">
        <v>61</v>
      </c>
      <c r="AY489" s="22" t="s">
        <v>61</v>
      </c>
      <c r="AZ489" s="22" t="s">
        <v>61</v>
      </c>
      <c r="BA489" s="16">
        <v>4</v>
      </c>
      <c r="BB489">
        <v>1</v>
      </c>
      <c r="BC489">
        <v>6670</v>
      </c>
      <c r="BD489">
        <v>0</v>
      </c>
      <c r="BE489" t="s">
        <v>61</v>
      </c>
    </row>
    <row r="490" spans="1:57" x14ac:dyDescent="0.25">
      <c r="A490" s="1">
        <v>43483</v>
      </c>
      <c r="B490">
        <v>489</v>
      </c>
      <c r="C490" s="2" t="s">
        <v>63</v>
      </c>
      <c r="D490" s="2">
        <v>5383008168</v>
      </c>
      <c r="E490" s="2">
        <v>1</v>
      </c>
      <c r="F490" s="2">
        <v>1</v>
      </c>
      <c r="G490" s="19" t="s">
        <v>61</v>
      </c>
      <c r="H490" s="19" t="s">
        <v>61</v>
      </c>
      <c r="I490" s="19" t="s">
        <v>61</v>
      </c>
      <c r="J490" s="19">
        <v>1</v>
      </c>
      <c r="K490" s="19" t="s">
        <v>61</v>
      </c>
      <c r="L490" s="2">
        <v>3</v>
      </c>
      <c r="M490" s="2">
        <v>3</v>
      </c>
      <c r="N490" s="2">
        <v>3</v>
      </c>
      <c r="O490" s="19">
        <v>1</v>
      </c>
      <c r="P490" s="19" t="s">
        <v>61</v>
      </c>
      <c r="Q490" s="19" t="s">
        <v>61</v>
      </c>
      <c r="R490" s="2">
        <v>1</v>
      </c>
      <c r="S490" s="2">
        <v>1</v>
      </c>
      <c r="T490" s="2">
        <v>1</v>
      </c>
      <c r="U490" s="2" t="s">
        <v>61</v>
      </c>
      <c r="V490" s="2">
        <v>1</v>
      </c>
      <c r="W490" s="2">
        <v>1</v>
      </c>
      <c r="X490" s="2">
        <v>1</v>
      </c>
      <c r="Y490" s="2">
        <v>1</v>
      </c>
      <c r="Z490" s="22" t="s">
        <v>61</v>
      </c>
      <c r="AA490" s="22" t="s">
        <v>61</v>
      </c>
      <c r="AB490" s="22" t="s">
        <v>61</v>
      </c>
      <c r="AC490" s="22" t="s">
        <v>61</v>
      </c>
      <c r="AD490" s="22" t="s">
        <v>61</v>
      </c>
      <c r="AE490" s="22" t="s">
        <v>61</v>
      </c>
      <c r="AF490" s="22" t="s">
        <v>61</v>
      </c>
      <c r="AG490">
        <v>15.25</v>
      </c>
      <c r="AH490">
        <v>3</v>
      </c>
      <c r="AI490">
        <v>3</v>
      </c>
      <c r="AJ490">
        <v>1</v>
      </c>
      <c r="AK490" s="22">
        <v>1</v>
      </c>
      <c r="AL490" s="22">
        <v>1</v>
      </c>
      <c r="AM490" s="22" t="s">
        <v>61</v>
      </c>
      <c r="AN490" s="22" t="s">
        <v>61</v>
      </c>
      <c r="AO490" s="22">
        <v>1</v>
      </c>
      <c r="AP490" s="22" t="s">
        <v>61</v>
      </c>
      <c r="AQ490" s="16">
        <v>2</v>
      </c>
      <c r="AR490" s="13">
        <v>3</v>
      </c>
      <c r="AS490" s="22">
        <v>1</v>
      </c>
      <c r="AT490" s="22">
        <v>1</v>
      </c>
      <c r="AU490" s="22">
        <v>1</v>
      </c>
      <c r="AV490" s="22">
        <v>1</v>
      </c>
      <c r="AW490" s="22">
        <v>1</v>
      </c>
      <c r="AX490" s="22" t="s">
        <v>61</v>
      </c>
      <c r="AY490" s="22" t="s">
        <v>61</v>
      </c>
      <c r="AZ490" s="22" t="s">
        <v>61</v>
      </c>
      <c r="BA490" s="16">
        <v>4</v>
      </c>
      <c r="BB490">
        <v>1</v>
      </c>
      <c r="BC490">
        <v>4770</v>
      </c>
      <c r="BD490">
        <v>0</v>
      </c>
      <c r="BE490" t="s">
        <v>61</v>
      </c>
    </row>
    <row r="491" spans="1:57" x14ac:dyDescent="0.25">
      <c r="A491" s="1">
        <v>43483</v>
      </c>
      <c r="B491">
        <v>914</v>
      </c>
      <c r="C491" s="2" t="s">
        <v>4</v>
      </c>
      <c r="D491" s="2">
        <v>5383008168</v>
      </c>
      <c r="E491" s="2">
        <v>1</v>
      </c>
      <c r="F491" s="2">
        <v>1</v>
      </c>
      <c r="G491" s="19" t="s">
        <v>61</v>
      </c>
      <c r="H491" s="19" t="s">
        <v>61</v>
      </c>
      <c r="I491" s="19" t="s">
        <v>61</v>
      </c>
      <c r="J491" s="19">
        <v>1</v>
      </c>
      <c r="K491" s="19" t="s">
        <v>61</v>
      </c>
      <c r="L491" s="2">
        <v>1</v>
      </c>
      <c r="M491" s="2">
        <v>1</v>
      </c>
      <c r="N491" s="2">
        <v>2</v>
      </c>
      <c r="O491" s="19">
        <v>1</v>
      </c>
      <c r="P491" s="19" t="s">
        <v>61</v>
      </c>
      <c r="Q491" s="19">
        <v>1</v>
      </c>
      <c r="R491" s="2">
        <v>1</v>
      </c>
      <c r="S491" s="2">
        <v>1</v>
      </c>
      <c r="T491" s="2">
        <v>1</v>
      </c>
      <c r="U491" s="2">
        <v>3</v>
      </c>
      <c r="V491" s="2">
        <v>1</v>
      </c>
      <c r="W491" s="2">
        <v>1</v>
      </c>
      <c r="X491" s="2">
        <v>1</v>
      </c>
      <c r="Y491" s="2">
        <v>1</v>
      </c>
      <c r="Z491" s="22" t="s">
        <v>61</v>
      </c>
      <c r="AA491" s="22" t="s">
        <v>61</v>
      </c>
      <c r="AB491" s="22" t="s">
        <v>61</v>
      </c>
      <c r="AC491" s="22" t="s">
        <v>61</v>
      </c>
      <c r="AD491" s="22" t="s">
        <v>61</v>
      </c>
      <c r="AE491" s="22" t="s">
        <v>61</v>
      </c>
      <c r="AF491" s="22" t="s">
        <v>61</v>
      </c>
      <c r="AG491">
        <v>33</v>
      </c>
      <c r="AH491">
        <v>3</v>
      </c>
      <c r="AI491">
        <v>2</v>
      </c>
      <c r="AJ491">
        <v>2</v>
      </c>
      <c r="AK491" s="22" t="s">
        <v>61</v>
      </c>
      <c r="AL491" s="22" t="s">
        <v>61</v>
      </c>
      <c r="AM491" s="22" t="s">
        <v>61</v>
      </c>
      <c r="AN491" s="22" t="s">
        <v>61</v>
      </c>
      <c r="AO491" s="22">
        <v>1</v>
      </c>
      <c r="AP491" s="22" t="s">
        <v>61</v>
      </c>
      <c r="AQ491" s="16">
        <v>4</v>
      </c>
      <c r="AR491" s="13">
        <v>4</v>
      </c>
      <c r="AS491" s="22">
        <v>1</v>
      </c>
      <c r="AT491" s="22">
        <v>1</v>
      </c>
      <c r="AU491" s="22">
        <v>1</v>
      </c>
      <c r="AV491" s="22">
        <v>1</v>
      </c>
      <c r="AW491" s="22" t="s">
        <v>61</v>
      </c>
      <c r="AX491" s="22" t="s">
        <v>61</v>
      </c>
      <c r="AY491" s="22" t="s">
        <v>61</v>
      </c>
      <c r="AZ491" s="22" t="s">
        <v>61</v>
      </c>
      <c r="BA491" s="16">
        <v>3</v>
      </c>
      <c r="BB491">
        <v>1</v>
      </c>
      <c r="BC491">
        <v>4950</v>
      </c>
      <c r="BD491">
        <v>0</v>
      </c>
      <c r="BE491" t="s">
        <v>61</v>
      </c>
    </row>
    <row r="492" spans="1:57" x14ac:dyDescent="0.25">
      <c r="A492" s="1">
        <v>43483</v>
      </c>
      <c r="B492">
        <v>490</v>
      </c>
      <c r="C492" s="2" t="s">
        <v>4</v>
      </c>
      <c r="D492" s="2">
        <v>5383008168</v>
      </c>
      <c r="E492" s="2">
        <v>1</v>
      </c>
      <c r="F492" s="2">
        <v>4</v>
      </c>
      <c r="G492" s="19" t="s">
        <v>61</v>
      </c>
      <c r="H492" s="19" t="s">
        <v>61</v>
      </c>
      <c r="I492" s="19" t="s">
        <v>61</v>
      </c>
      <c r="J492" s="19">
        <v>1</v>
      </c>
      <c r="K492" s="19" t="s">
        <v>61</v>
      </c>
      <c r="L492" s="2">
        <v>1</v>
      </c>
      <c r="M492" s="2">
        <v>2</v>
      </c>
      <c r="N492" s="2">
        <v>2</v>
      </c>
      <c r="O492" s="19">
        <v>1</v>
      </c>
      <c r="P492" s="19" t="s">
        <v>61</v>
      </c>
      <c r="Q492" s="19" t="s">
        <v>61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2" t="s">
        <v>61</v>
      </c>
      <c r="AA492" s="22" t="s">
        <v>61</v>
      </c>
      <c r="AB492" s="22" t="s">
        <v>61</v>
      </c>
      <c r="AC492" s="22" t="s">
        <v>61</v>
      </c>
      <c r="AD492" s="22" t="s">
        <v>61</v>
      </c>
      <c r="AE492" s="22" t="s">
        <v>61</v>
      </c>
      <c r="AF492" s="22" t="s">
        <v>61</v>
      </c>
      <c r="AG492">
        <v>25</v>
      </c>
      <c r="AH492">
        <v>3</v>
      </c>
      <c r="AI492">
        <v>2</v>
      </c>
      <c r="AJ492">
        <v>2</v>
      </c>
      <c r="AK492" s="22" t="s">
        <v>61</v>
      </c>
      <c r="AL492" s="22" t="s">
        <v>61</v>
      </c>
      <c r="AM492" s="22">
        <v>1</v>
      </c>
      <c r="AN492" s="22" t="s">
        <v>61</v>
      </c>
      <c r="AO492" s="22" t="s">
        <v>61</v>
      </c>
      <c r="AP492" s="22">
        <v>1</v>
      </c>
      <c r="AQ492" s="16">
        <v>2</v>
      </c>
      <c r="AR492" s="13">
        <v>2</v>
      </c>
      <c r="AS492" s="22">
        <v>1</v>
      </c>
      <c r="AT492" s="22">
        <v>1</v>
      </c>
      <c r="AU492" s="22">
        <v>1</v>
      </c>
      <c r="AV492" s="22">
        <v>1</v>
      </c>
      <c r="AW492" s="22" t="s">
        <v>61</v>
      </c>
      <c r="AX492" s="22">
        <v>1</v>
      </c>
      <c r="AY492" s="22" t="s">
        <v>61</v>
      </c>
      <c r="AZ492" s="22" t="s">
        <v>61</v>
      </c>
      <c r="BA492" s="16">
        <v>4</v>
      </c>
      <c r="BB492" s="16" t="s">
        <v>61</v>
      </c>
      <c r="BC492" s="16" t="s">
        <v>61</v>
      </c>
      <c r="BD492">
        <v>0</v>
      </c>
      <c r="BE492" t="s">
        <v>61</v>
      </c>
    </row>
    <row r="493" spans="1:57" x14ac:dyDescent="0.25">
      <c r="A493" s="1">
        <v>43483</v>
      </c>
      <c r="B493">
        <v>491</v>
      </c>
      <c r="C493" s="2" t="s">
        <v>4</v>
      </c>
      <c r="D493" s="2">
        <v>5383008168</v>
      </c>
      <c r="E493" s="2">
        <v>1</v>
      </c>
      <c r="F493" s="2">
        <v>1</v>
      </c>
      <c r="G493" s="19" t="s">
        <v>61</v>
      </c>
      <c r="H493" s="19" t="s">
        <v>61</v>
      </c>
      <c r="I493" s="19" t="s">
        <v>61</v>
      </c>
      <c r="J493" s="19">
        <v>1</v>
      </c>
      <c r="K493" s="19" t="s">
        <v>61</v>
      </c>
      <c r="L493" s="2">
        <v>4</v>
      </c>
      <c r="M493" s="2">
        <v>2</v>
      </c>
      <c r="N493" s="2">
        <v>2</v>
      </c>
      <c r="O493" s="19">
        <v>1</v>
      </c>
      <c r="P493" s="19" t="s">
        <v>61</v>
      </c>
      <c r="Q493" s="19" t="s">
        <v>61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2" t="s">
        <v>61</v>
      </c>
      <c r="AA493" s="22" t="s">
        <v>61</v>
      </c>
      <c r="AB493" s="22" t="s">
        <v>61</v>
      </c>
      <c r="AC493" s="22" t="s">
        <v>61</v>
      </c>
      <c r="AD493" s="22" t="s">
        <v>61</v>
      </c>
      <c r="AE493" s="22" t="s">
        <v>61</v>
      </c>
      <c r="AF493" s="22" t="s">
        <v>61</v>
      </c>
      <c r="AG493">
        <v>30</v>
      </c>
      <c r="AH493">
        <v>3</v>
      </c>
      <c r="AI493">
        <v>2</v>
      </c>
      <c r="AJ493">
        <v>3</v>
      </c>
      <c r="AK493" s="22">
        <v>1</v>
      </c>
      <c r="AL493" s="22">
        <v>1</v>
      </c>
      <c r="AM493" s="22" t="s">
        <v>61</v>
      </c>
      <c r="AN493" s="22" t="s">
        <v>61</v>
      </c>
      <c r="AO493" s="22" t="s">
        <v>61</v>
      </c>
      <c r="AP493" s="22" t="s">
        <v>61</v>
      </c>
      <c r="AQ493" s="16">
        <v>5</v>
      </c>
      <c r="AR493" s="13">
        <v>4</v>
      </c>
      <c r="AS493" s="22">
        <v>1</v>
      </c>
      <c r="AT493" s="22">
        <v>1</v>
      </c>
      <c r="AU493" s="22" t="s">
        <v>61</v>
      </c>
      <c r="AV493" s="22" t="s">
        <v>61</v>
      </c>
      <c r="AW493" s="22" t="s">
        <v>61</v>
      </c>
      <c r="AX493" s="22">
        <v>1</v>
      </c>
      <c r="AY493" s="22" t="s">
        <v>61</v>
      </c>
      <c r="AZ493" s="22" t="s">
        <v>61</v>
      </c>
      <c r="BA493" s="16">
        <v>4</v>
      </c>
      <c r="BB493">
        <v>1</v>
      </c>
      <c r="BC493">
        <v>4920</v>
      </c>
      <c r="BD493">
        <v>0</v>
      </c>
      <c r="BE493" t="s">
        <v>61</v>
      </c>
    </row>
    <row r="494" spans="1:57" x14ac:dyDescent="0.25">
      <c r="A494" s="1">
        <v>43483</v>
      </c>
      <c r="B494">
        <v>492</v>
      </c>
      <c r="C494" s="2" t="s">
        <v>4</v>
      </c>
      <c r="D494" s="2">
        <v>5383008168</v>
      </c>
      <c r="E494" s="2">
        <v>1</v>
      </c>
      <c r="F494" s="2">
        <v>4</v>
      </c>
      <c r="G494" s="19" t="s">
        <v>61</v>
      </c>
      <c r="H494" s="19" t="s">
        <v>61</v>
      </c>
      <c r="I494" s="19" t="s">
        <v>61</v>
      </c>
      <c r="J494" s="19">
        <v>1</v>
      </c>
      <c r="K494" s="19" t="s">
        <v>61</v>
      </c>
      <c r="L494" s="2">
        <v>4</v>
      </c>
      <c r="M494" s="2">
        <v>1</v>
      </c>
      <c r="N494" s="2">
        <v>1</v>
      </c>
      <c r="O494" s="19">
        <v>1</v>
      </c>
      <c r="P494" s="19" t="s">
        <v>61</v>
      </c>
      <c r="Q494" s="19" t="s">
        <v>61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2" t="s">
        <v>61</v>
      </c>
      <c r="AA494" s="22" t="s">
        <v>61</v>
      </c>
      <c r="AB494" s="22" t="s">
        <v>61</v>
      </c>
      <c r="AC494" s="22" t="s">
        <v>61</v>
      </c>
      <c r="AD494" s="22" t="s">
        <v>61</v>
      </c>
      <c r="AE494" s="22" t="s">
        <v>61</v>
      </c>
      <c r="AF494" s="22" t="s">
        <v>61</v>
      </c>
      <c r="AG494">
        <v>30</v>
      </c>
      <c r="AH494">
        <v>3</v>
      </c>
      <c r="AI494">
        <v>2</v>
      </c>
      <c r="AJ494">
        <v>2</v>
      </c>
      <c r="AK494" s="22" t="s">
        <v>61</v>
      </c>
      <c r="AL494" s="22">
        <v>1</v>
      </c>
      <c r="AM494" s="22">
        <v>1</v>
      </c>
      <c r="AN494" s="22" t="s">
        <v>61</v>
      </c>
      <c r="AO494" s="22">
        <v>1</v>
      </c>
      <c r="AP494" s="22" t="s">
        <v>61</v>
      </c>
      <c r="AQ494" s="16">
        <v>4</v>
      </c>
      <c r="AR494" s="13">
        <v>5</v>
      </c>
      <c r="AS494" s="22">
        <v>1</v>
      </c>
      <c r="AT494" s="22">
        <v>1</v>
      </c>
      <c r="AU494" s="22">
        <v>1</v>
      </c>
      <c r="AV494" s="22">
        <v>1</v>
      </c>
      <c r="AW494" s="22" t="s">
        <v>61</v>
      </c>
      <c r="AX494" s="22" t="s">
        <v>61</v>
      </c>
      <c r="AY494" s="22" t="s">
        <v>61</v>
      </c>
      <c r="AZ494" s="22" t="s">
        <v>61</v>
      </c>
      <c r="BA494" s="16">
        <v>1</v>
      </c>
      <c r="BB494">
        <v>1</v>
      </c>
      <c r="BC494">
        <v>4160</v>
      </c>
      <c r="BD494">
        <v>0</v>
      </c>
      <c r="BE494" t="s">
        <v>61</v>
      </c>
    </row>
    <row r="495" spans="1:57" x14ac:dyDescent="0.25">
      <c r="A495" s="1">
        <v>43483</v>
      </c>
      <c r="B495">
        <v>493</v>
      </c>
      <c r="C495" s="2" t="s">
        <v>4</v>
      </c>
      <c r="D495" s="2">
        <v>5383008168</v>
      </c>
      <c r="E495" s="2">
        <v>2</v>
      </c>
      <c r="F495" s="2">
        <v>2</v>
      </c>
      <c r="G495" s="19" t="s">
        <v>61</v>
      </c>
      <c r="H495" s="19" t="s">
        <v>61</v>
      </c>
      <c r="I495" s="19" t="s">
        <v>61</v>
      </c>
      <c r="J495" s="19">
        <v>1</v>
      </c>
      <c r="K495" s="19" t="s">
        <v>61</v>
      </c>
      <c r="L495" s="2">
        <v>1</v>
      </c>
      <c r="M495" s="2">
        <v>1</v>
      </c>
      <c r="N495" s="2">
        <v>1</v>
      </c>
      <c r="O495" s="19" t="s">
        <v>61</v>
      </c>
      <c r="P495" s="19" t="s">
        <v>61</v>
      </c>
      <c r="Q495" s="19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2" t="s">
        <v>61</v>
      </c>
      <c r="AA495" s="22" t="s">
        <v>61</v>
      </c>
      <c r="AB495" s="22" t="s">
        <v>61</v>
      </c>
      <c r="AC495" s="22" t="s">
        <v>61</v>
      </c>
      <c r="AD495" s="22" t="s">
        <v>61</v>
      </c>
      <c r="AE495" s="22" t="s">
        <v>61</v>
      </c>
      <c r="AF495" s="22" t="s">
        <v>61</v>
      </c>
      <c r="AG495">
        <v>20</v>
      </c>
      <c r="AH495">
        <v>3</v>
      </c>
      <c r="AI495">
        <v>2</v>
      </c>
      <c r="AJ495">
        <v>3</v>
      </c>
      <c r="AK495" s="22" t="s">
        <v>61</v>
      </c>
      <c r="AL495" s="22" t="s">
        <v>61</v>
      </c>
      <c r="AM495" s="22" t="s">
        <v>61</v>
      </c>
      <c r="AN495" s="22" t="s">
        <v>61</v>
      </c>
      <c r="AO495" s="22">
        <v>1</v>
      </c>
      <c r="AP495" s="22" t="s">
        <v>61</v>
      </c>
      <c r="AQ495" s="16">
        <v>5</v>
      </c>
      <c r="AR495" s="13">
        <v>4</v>
      </c>
      <c r="AS495" s="22">
        <v>1</v>
      </c>
      <c r="AT495" s="22">
        <v>1</v>
      </c>
      <c r="AU495" s="22">
        <v>1</v>
      </c>
      <c r="AV495" s="22">
        <v>1</v>
      </c>
      <c r="AW495" s="22" t="s">
        <v>61</v>
      </c>
      <c r="AX495" s="22" t="s">
        <v>61</v>
      </c>
      <c r="AY495" s="22">
        <v>1</v>
      </c>
      <c r="AZ495" s="22" t="s">
        <v>61</v>
      </c>
      <c r="BA495" s="16">
        <v>4</v>
      </c>
      <c r="BB495">
        <v>1</v>
      </c>
      <c r="BC495">
        <v>4850</v>
      </c>
      <c r="BD495">
        <v>0</v>
      </c>
      <c r="BE495" t="s">
        <v>61</v>
      </c>
    </row>
    <row r="496" spans="1:57" x14ac:dyDescent="0.25">
      <c r="A496" s="1">
        <v>43483</v>
      </c>
      <c r="B496">
        <v>494</v>
      </c>
      <c r="C496" s="2" t="s">
        <v>4</v>
      </c>
      <c r="D496" s="2">
        <v>5383008168</v>
      </c>
      <c r="E496" s="2">
        <v>1</v>
      </c>
      <c r="F496" s="2">
        <v>3</v>
      </c>
      <c r="G496" s="19" t="s">
        <v>61</v>
      </c>
      <c r="H496" s="19" t="s">
        <v>61</v>
      </c>
      <c r="I496" s="19" t="s">
        <v>61</v>
      </c>
      <c r="J496" s="19">
        <v>1</v>
      </c>
      <c r="K496" s="19" t="s">
        <v>61</v>
      </c>
      <c r="L496" s="2">
        <v>2</v>
      </c>
      <c r="M496" s="2">
        <v>2</v>
      </c>
      <c r="N496" s="2">
        <v>3</v>
      </c>
      <c r="O496" s="19">
        <v>1</v>
      </c>
      <c r="P496" s="19" t="s">
        <v>61</v>
      </c>
      <c r="Q496" s="19" t="s">
        <v>61</v>
      </c>
      <c r="R496" s="2">
        <v>1</v>
      </c>
      <c r="S496" s="2">
        <v>1</v>
      </c>
      <c r="T496" s="2">
        <v>1</v>
      </c>
      <c r="U496" s="2">
        <v>1</v>
      </c>
      <c r="V496" s="2">
        <v>2</v>
      </c>
      <c r="W496" s="2">
        <v>1</v>
      </c>
      <c r="X496" s="2">
        <v>1</v>
      </c>
      <c r="Y496" s="2">
        <v>2</v>
      </c>
      <c r="Z496" s="22" t="s">
        <v>61</v>
      </c>
      <c r="AA496" s="22" t="s">
        <v>61</v>
      </c>
      <c r="AB496" s="22" t="s">
        <v>61</v>
      </c>
      <c r="AC496" s="22">
        <v>1</v>
      </c>
      <c r="AD496" s="22" t="s">
        <v>61</v>
      </c>
      <c r="AE496" s="22" t="s">
        <v>61</v>
      </c>
      <c r="AF496" s="22" t="s">
        <v>61</v>
      </c>
      <c r="AG496">
        <v>10</v>
      </c>
      <c r="AH496">
        <v>3</v>
      </c>
      <c r="AI496">
        <v>1</v>
      </c>
      <c r="AJ496">
        <v>1</v>
      </c>
      <c r="AK496" s="22">
        <v>1</v>
      </c>
      <c r="AL496" s="22" t="s">
        <v>61</v>
      </c>
      <c r="AM496" s="22">
        <v>1</v>
      </c>
      <c r="AN496" s="22" t="s">
        <v>61</v>
      </c>
      <c r="AO496" s="22">
        <v>1</v>
      </c>
      <c r="AP496" s="22" t="s">
        <v>61</v>
      </c>
      <c r="AQ496" s="16">
        <v>2</v>
      </c>
      <c r="AR496" s="13">
        <v>2</v>
      </c>
      <c r="AS496" s="22" t="s">
        <v>61</v>
      </c>
      <c r="AT496" s="22">
        <v>1</v>
      </c>
      <c r="AU496" s="22">
        <v>1</v>
      </c>
      <c r="AV496" s="22">
        <v>1</v>
      </c>
      <c r="AW496" s="22" t="s">
        <v>61</v>
      </c>
      <c r="AX496" s="22" t="s">
        <v>61</v>
      </c>
      <c r="AY496" s="22" t="s">
        <v>61</v>
      </c>
      <c r="AZ496" s="22" t="s">
        <v>61</v>
      </c>
      <c r="BA496" s="16">
        <v>4</v>
      </c>
      <c r="BB496">
        <v>1</v>
      </c>
      <c r="BC496">
        <v>4500</v>
      </c>
      <c r="BD496">
        <v>1</v>
      </c>
      <c r="BE496" t="s">
        <v>61</v>
      </c>
    </row>
    <row r="497" spans="1:57" x14ac:dyDescent="0.25">
      <c r="A497" s="1">
        <v>43483</v>
      </c>
      <c r="B497">
        <v>495</v>
      </c>
      <c r="C497" s="2" t="s">
        <v>4</v>
      </c>
      <c r="D497" s="2">
        <v>5383008168</v>
      </c>
      <c r="E497" s="2">
        <v>1</v>
      </c>
      <c r="F497" s="2">
        <v>1</v>
      </c>
      <c r="G497" s="19" t="s">
        <v>61</v>
      </c>
      <c r="H497" s="19">
        <v>1</v>
      </c>
      <c r="I497" s="19" t="s">
        <v>61</v>
      </c>
      <c r="J497" s="19">
        <v>1</v>
      </c>
      <c r="K497" s="19" t="s">
        <v>61</v>
      </c>
      <c r="L497" s="2">
        <v>3</v>
      </c>
      <c r="M497" s="2">
        <v>3</v>
      </c>
      <c r="N497" s="2">
        <v>3</v>
      </c>
      <c r="O497" s="19">
        <v>1</v>
      </c>
      <c r="P497" s="19" t="s">
        <v>61</v>
      </c>
      <c r="Q497" s="19" t="s">
        <v>61</v>
      </c>
      <c r="R497" s="2">
        <v>1</v>
      </c>
      <c r="S497" s="2">
        <v>1</v>
      </c>
      <c r="T497" s="2">
        <v>3</v>
      </c>
      <c r="U497" s="2">
        <v>1</v>
      </c>
      <c r="V497" s="2">
        <v>2</v>
      </c>
      <c r="W497" s="2">
        <v>1</v>
      </c>
      <c r="X497" s="2">
        <v>1</v>
      </c>
      <c r="Y497" s="2">
        <v>1</v>
      </c>
      <c r="Z497" s="22" t="s">
        <v>61</v>
      </c>
      <c r="AA497" s="22" t="s">
        <v>61</v>
      </c>
      <c r="AB497" s="22" t="s">
        <v>61</v>
      </c>
      <c r="AC497" s="22" t="s">
        <v>61</v>
      </c>
      <c r="AD497" s="22" t="s">
        <v>61</v>
      </c>
      <c r="AE497" s="22" t="s">
        <v>61</v>
      </c>
      <c r="AF497" s="22" t="s">
        <v>61</v>
      </c>
      <c r="AG497">
        <v>40</v>
      </c>
      <c r="AH497">
        <v>3</v>
      </c>
      <c r="AI497">
        <v>1</v>
      </c>
      <c r="AJ497">
        <v>1</v>
      </c>
      <c r="AK497" s="22">
        <v>1</v>
      </c>
      <c r="AL497" s="22">
        <v>1</v>
      </c>
      <c r="AM497" s="22">
        <v>1</v>
      </c>
      <c r="AN497" s="22">
        <v>1</v>
      </c>
      <c r="AO497" s="22" t="s">
        <v>61</v>
      </c>
      <c r="AP497" s="22" t="s">
        <v>61</v>
      </c>
      <c r="AQ497" s="16">
        <v>3</v>
      </c>
      <c r="AR497" s="13">
        <v>2</v>
      </c>
      <c r="AS497" s="22">
        <v>1</v>
      </c>
      <c r="AT497" s="22">
        <v>1</v>
      </c>
      <c r="AU497" s="22">
        <v>1</v>
      </c>
      <c r="AV497" s="22" t="s">
        <v>61</v>
      </c>
      <c r="AW497" s="22" t="s">
        <v>61</v>
      </c>
      <c r="AX497" s="22" t="s">
        <v>61</v>
      </c>
      <c r="AY497" s="22" t="s">
        <v>61</v>
      </c>
      <c r="AZ497" s="22" t="s">
        <v>61</v>
      </c>
      <c r="BA497" s="16">
        <v>4</v>
      </c>
      <c r="BB497">
        <v>1</v>
      </c>
      <c r="BC497">
        <v>4880</v>
      </c>
      <c r="BD497">
        <v>0</v>
      </c>
      <c r="BE497" t="s">
        <v>61</v>
      </c>
    </row>
    <row r="498" spans="1:57" x14ac:dyDescent="0.25">
      <c r="A498" s="1">
        <v>43531</v>
      </c>
      <c r="B498">
        <v>496</v>
      </c>
      <c r="C498" s="2" t="s">
        <v>4</v>
      </c>
      <c r="D498" s="2">
        <v>3194133631</v>
      </c>
      <c r="E498" s="2">
        <v>1</v>
      </c>
      <c r="F498" s="2">
        <v>2</v>
      </c>
      <c r="G498" s="19" t="s">
        <v>61</v>
      </c>
      <c r="H498" s="19" t="s">
        <v>61</v>
      </c>
      <c r="I498" s="19">
        <v>1</v>
      </c>
      <c r="J498" s="19">
        <v>1</v>
      </c>
      <c r="K498" s="19" t="s">
        <v>61</v>
      </c>
      <c r="L498" s="2">
        <v>2</v>
      </c>
      <c r="M498" s="2">
        <v>1</v>
      </c>
      <c r="N498" s="2">
        <v>1</v>
      </c>
      <c r="O498" s="19">
        <v>1</v>
      </c>
      <c r="P498" s="19" t="s">
        <v>61</v>
      </c>
      <c r="Q498" s="19" t="s">
        <v>61</v>
      </c>
      <c r="R498" s="2">
        <v>1</v>
      </c>
      <c r="S498" s="2">
        <v>1</v>
      </c>
      <c r="T498" s="2">
        <v>1</v>
      </c>
      <c r="U498" s="2">
        <v>1</v>
      </c>
      <c r="V498" s="2">
        <v>2</v>
      </c>
      <c r="W498" s="2">
        <v>1</v>
      </c>
      <c r="X498" s="2">
        <v>1</v>
      </c>
      <c r="Y498" s="2">
        <v>1</v>
      </c>
      <c r="Z498" s="22" t="s">
        <v>61</v>
      </c>
      <c r="AA498" s="22" t="s">
        <v>61</v>
      </c>
      <c r="AB498" s="22" t="s">
        <v>61</v>
      </c>
      <c r="AC498" s="22" t="s">
        <v>61</v>
      </c>
      <c r="AD498" s="22" t="s">
        <v>61</v>
      </c>
      <c r="AE498" s="22" t="s">
        <v>61</v>
      </c>
      <c r="AF498" s="22" t="s">
        <v>61</v>
      </c>
      <c r="AG498">
        <v>18</v>
      </c>
      <c r="AH498">
        <v>3</v>
      </c>
      <c r="AI498">
        <v>2</v>
      </c>
      <c r="AJ498">
        <v>2</v>
      </c>
      <c r="AK498" s="22" t="s">
        <v>61</v>
      </c>
      <c r="AL498" s="22" t="s">
        <v>61</v>
      </c>
      <c r="AM498" s="22" t="s">
        <v>61</v>
      </c>
      <c r="AN498" s="22">
        <v>1</v>
      </c>
      <c r="AO498" s="22" t="s">
        <v>61</v>
      </c>
      <c r="AP498" s="22" t="s">
        <v>61</v>
      </c>
      <c r="AQ498" s="16">
        <v>2</v>
      </c>
      <c r="AR498" s="13">
        <v>2</v>
      </c>
      <c r="AS498" s="22">
        <v>1</v>
      </c>
      <c r="AT498" s="22">
        <v>1</v>
      </c>
      <c r="AU498" s="22" t="s">
        <v>61</v>
      </c>
      <c r="AV498" s="22" t="s">
        <v>61</v>
      </c>
      <c r="AW498" s="22" t="s">
        <v>61</v>
      </c>
      <c r="AX498" s="22" t="s">
        <v>61</v>
      </c>
      <c r="AY498" s="22" t="s">
        <v>61</v>
      </c>
      <c r="AZ498" s="22" t="s">
        <v>61</v>
      </c>
      <c r="BA498" s="16">
        <v>4</v>
      </c>
      <c r="BB498">
        <v>1</v>
      </c>
      <c r="BC498">
        <v>6500</v>
      </c>
      <c r="BD498">
        <v>1</v>
      </c>
      <c r="BE498" t="s">
        <v>61</v>
      </c>
    </row>
    <row r="499" spans="1:57" x14ac:dyDescent="0.25">
      <c r="A499" s="1">
        <v>43531</v>
      </c>
      <c r="B499">
        <v>497</v>
      </c>
      <c r="C499" s="2" t="s">
        <v>63</v>
      </c>
      <c r="D499" s="2">
        <v>3194133631</v>
      </c>
      <c r="E499" s="2">
        <v>1</v>
      </c>
      <c r="F499" s="2">
        <v>1</v>
      </c>
      <c r="G499" s="19" t="s">
        <v>61</v>
      </c>
      <c r="H499" s="19" t="s">
        <v>61</v>
      </c>
      <c r="I499" s="19">
        <v>1</v>
      </c>
      <c r="J499" s="19" t="s">
        <v>61</v>
      </c>
      <c r="K499" s="19" t="s">
        <v>61</v>
      </c>
      <c r="L499" s="2">
        <v>4</v>
      </c>
      <c r="M499" s="2">
        <v>5</v>
      </c>
      <c r="N499" s="2">
        <v>4</v>
      </c>
      <c r="O499" s="19">
        <v>1</v>
      </c>
      <c r="P499" s="19" t="s">
        <v>61</v>
      </c>
      <c r="Q499" s="19" t="s">
        <v>61</v>
      </c>
      <c r="R499" s="2">
        <v>2</v>
      </c>
      <c r="S499" s="2">
        <v>2</v>
      </c>
      <c r="T499" s="2">
        <v>1</v>
      </c>
      <c r="U499" s="2" t="s">
        <v>61</v>
      </c>
      <c r="V499" s="2">
        <v>1</v>
      </c>
      <c r="W499" s="2">
        <v>1</v>
      </c>
      <c r="X499" s="2">
        <v>1</v>
      </c>
      <c r="Y499" s="2">
        <v>1</v>
      </c>
      <c r="Z499" s="22" t="s">
        <v>61</v>
      </c>
      <c r="AA499" s="22" t="s">
        <v>61</v>
      </c>
      <c r="AB499" s="22">
        <v>1</v>
      </c>
      <c r="AC499" s="22" t="s">
        <v>61</v>
      </c>
      <c r="AD499" s="22" t="s">
        <v>61</v>
      </c>
      <c r="AE499" s="22" t="s">
        <v>61</v>
      </c>
      <c r="AF499" s="22">
        <v>1</v>
      </c>
      <c r="AG499" s="28" t="s">
        <v>61</v>
      </c>
      <c r="AH499" s="28" t="s">
        <v>61</v>
      </c>
      <c r="AI499" s="28" t="s">
        <v>61</v>
      </c>
      <c r="AJ499" s="28" t="s">
        <v>61</v>
      </c>
      <c r="AK499" s="22" t="s">
        <v>61</v>
      </c>
      <c r="AL499" s="22" t="s">
        <v>61</v>
      </c>
      <c r="AM499" s="22" t="s">
        <v>61</v>
      </c>
      <c r="AN499" s="22" t="s">
        <v>61</v>
      </c>
      <c r="AO499" s="22" t="s">
        <v>61</v>
      </c>
      <c r="AP499" s="22" t="s">
        <v>61</v>
      </c>
      <c r="AQ499" s="28" t="s">
        <v>61</v>
      </c>
      <c r="AR499" s="13">
        <v>2</v>
      </c>
      <c r="AS499" s="22" t="s">
        <v>61</v>
      </c>
      <c r="AT499" s="22" t="s">
        <v>61</v>
      </c>
      <c r="AU499" s="22" t="s">
        <v>61</v>
      </c>
      <c r="AV499" s="22" t="s">
        <v>61</v>
      </c>
      <c r="AW499" s="22" t="s">
        <v>61</v>
      </c>
      <c r="AX499" s="22" t="s">
        <v>61</v>
      </c>
      <c r="AY499" s="22" t="s">
        <v>61</v>
      </c>
      <c r="AZ499" s="22" t="s">
        <v>61</v>
      </c>
      <c r="BA499" s="16">
        <v>4</v>
      </c>
      <c r="BB499">
        <v>1</v>
      </c>
      <c r="BC499" t="s">
        <v>61</v>
      </c>
      <c r="BD499">
        <v>0</v>
      </c>
      <c r="BE499" t="s">
        <v>61</v>
      </c>
    </row>
    <row r="500" spans="1:57" x14ac:dyDescent="0.25">
      <c r="A500" t="s">
        <v>61</v>
      </c>
      <c r="B500">
        <v>498</v>
      </c>
      <c r="C500" s="2" t="s">
        <v>61</v>
      </c>
      <c r="D500" s="2" t="s">
        <v>61</v>
      </c>
      <c r="E500" s="2" t="s">
        <v>61</v>
      </c>
      <c r="F500" s="2" t="s">
        <v>61</v>
      </c>
      <c r="G500" s="19" t="s">
        <v>61</v>
      </c>
      <c r="H500" s="19" t="s">
        <v>61</v>
      </c>
      <c r="I500" s="19" t="s">
        <v>61</v>
      </c>
      <c r="J500" s="19" t="s">
        <v>61</v>
      </c>
      <c r="K500" s="19" t="s">
        <v>61</v>
      </c>
      <c r="L500" s="2" t="s">
        <v>61</v>
      </c>
      <c r="M500" s="2" t="s">
        <v>61</v>
      </c>
      <c r="N500" s="2" t="s">
        <v>61</v>
      </c>
      <c r="O500" s="19" t="s">
        <v>61</v>
      </c>
      <c r="P500" s="19" t="s">
        <v>61</v>
      </c>
      <c r="Q500" s="19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2" t="s">
        <v>61</v>
      </c>
      <c r="AA500" s="22" t="s">
        <v>61</v>
      </c>
      <c r="AB500" s="22" t="s">
        <v>61</v>
      </c>
      <c r="AC500" s="22" t="s">
        <v>61</v>
      </c>
      <c r="AD500" s="22" t="s">
        <v>61</v>
      </c>
      <c r="AE500" s="22" t="s">
        <v>61</v>
      </c>
      <c r="AF500" s="22" t="s">
        <v>61</v>
      </c>
      <c r="AG500" s="28" t="s">
        <v>61</v>
      </c>
      <c r="AH500" s="28" t="s">
        <v>61</v>
      </c>
      <c r="AI500" s="28" t="s">
        <v>61</v>
      </c>
      <c r="AJ500" s="28" t="s">
        <v>61</v>
      </c>
      <c r="AK500" s="22" t="s">
        <v>61</v>
      </c>
      <c r="AL500" s="22" t="s">
        <v>61</v>
      </c>
      <c r="AM500" s="22" t="s">
        <v>61</v>
      </c>
      <c r="AN500" s="22" t="s">
        <v>61</v>
      </c>
      <c r="AO500" s="22" t="s">
        <v>61</v>
      </c>
      <c r="AP500" s="22" t="s">
        <v>61</v>
      </c>
      <c r="AQ500" s="28" t="s">
        <v>61</v>
      </c>
      <c r="AR500" s="28" t="s">
        <v>61</v>
      </c>
      <c r="AS500" s="22" t="s">
        <v>61</v>
      </c>
      <c r="AT500" s="22" t="s">
        <v>61</v>
      </c>
      <c r="AU500" s="22" t="s">
        <v>61</v>
      </c>
      <c r="AV500" s="22" t="s">
        <v>61</v>
      </c>
      <c r="AW500" s="22" t="s">
        <v>61</v>
      </c>
      <c r="AX500" s="22" t="s">
        <v>61</v>
      </c>
      <c r="AY500" s="22" t="s">
        <v>61</v>
      </c>
      <c r="AZ500" s="22" t="s">
        <v>61</v>
      </c>
      <c r="BA500" s="28" t="s">
        <v>61</v>
      </c>
      <c r="BB500" s="28" t="s">
        <v>61</v>
      </c>
      <c r="BC500" s="28" t="s">
        <v>61</v>
      </c>
      <c r="BD500" s="28" t="s">
        <v>61</v>
      </c>
      <c r="BE500" s="28" t="s">
        <v>61</v>
      </c>
    </row>
    <row r="501" spans="1:57" x14ac:dyDescent="0.25">
      <c r="A501" t="s">
        <v>61</v>
      </c>
      <c r="B501">
        <v>499</v>
      </c>
      <c r="C501" s="2" t="s">
        <v>61</v>
      </c>
      <c r="D501" s="2" t="s">
        <v>61</v>
      </c>
      <c r="E501" s="2" t="s">
        <v>61</v>
      </c>
      <c r="F501" s="2" t="s">
        <v>61</v>
      </c>
      <c r="G501" s="19" t="s">
        <v>61</v>
      </c>
      <c r="H501" s="19" t="s">
        <v>61</v>
      </c>
      <c r="I501" s="19" t="s">
        <v>61</v>
      </c>
      <c r="J501" s="19" t="s">
        <v>61</v>
      </c>
      <c r="K501" s="19" t="s">
        <v>61</v>
      </c>
      <c r="L501" s="2" t="s">
        <v>61</v>
      </c>
      <c r="M501" s="2" t="s">
        <v>61</v>
      </c>
      <c r="N501" s="2" t="s">
        <v>61</v>
      </c>
      <c r="O501" s="19" t="s">
        <v>61</v>
      </c>
      <c r="P501" s="19" t="s">
        <v>61</v>
      </c>
      <c r="Q501" s="19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2" t="s">
        <v>61</v>
      </c>
      <c r="AA501" s="22" t="s">
        <v>61</v>
      </c>
      <c r="AB501" s="22" t="s">
        <v>61</v>
      </c>
      <c r="AC501" s="22" t="s">
        <v>61</v>
      </c>
      <c r="AD501" s="22" t="s">
        <v>61</v>
      </c>
      <c r="AE501" s="22" t="s">
        <v>61</v>
      </c>
      <c r="AF501" s="22" t="s">
        <v>61</v>
      </c>
      <c r="AG501" s="28" t="s">
        <v>61</v>
      </c>
      <c r="AH501" s="28" t="s">
        <v>61</v>
      </c>
      <c r="AI501" s="28" t="s">
        <v>61</v>
      </c>
      <c r="AJ501" s="28" t="s">
        <v>61</v>
      </c>
      <c r="AK501" s="22" t="s">
        <v>61</v>
      </c>
      <c r="AL501" s="22" t="s">
        <v>61</v>
      </c>
      <c r="AM501" s="22" t="s">
        <v>61</v>
      </c>
      <c r="AN501" s="22" t="s">
        <v>61</v>
      </c>
      <c r="AO501" s="22" t="s">
        <v>61</v>
      </c>
      <c r="AP501" s="22" t="s">
        <v>61</v>
      </c>
      <c r="AQ501" s="28" t="s">
        <v>61</v>
      </c>
      <c r="AR501" s="28" t="s">
        <v>61</v>
      </c>
      <c r="AS501" s="22" t="s">
        <v>61</v>
      </c>
      <c r="AT501" s="22" t="s">
        <v>61</v>
      </c>
      <c r="AU501" s="22" t="s">
        <v>61</v>
      </c>
      <c r="AV501" s="22" t="s">
        <v>61</v>
      </c>
      <c r="AW501" s="22" t="s">
        <v>61</v>
      </c>
      <c r="AX501" s="22" t="s">
        <v>61</v>
      </c>
      <c r="AY501" s="22" t="s">
        <v>61</v>
      </c>
      <c r="AZ501" s="22" t="s">
        <v>61</v>
      </c>
      <c r="BA501" s="28" t="s">
        <v>61</v>
      </c>
      <c r="BB501" s="28" t="s">
        <v>61</v>
      </c>
      <c r="BC501" s="28" t="s">
        <v>61</v>
      </c>
      <c r="BD501" s="28" t="s">
        <v>61</v>
      </c>
      <c r="BE501" s="28" t="s">
        <v>61</v>
      </c>
    </row>
    <row r="502" spans="1:57" x14ac:dyDescent="0.25">
      <c r="A502" t="s">
        <v>61</v>
      </c>
      <c r="B502">
        <v>500</v>
      </c>
      <c r="C502" s="2" t="s">
        <v>61</v>
      </c>
      <c r="D502" s="2" t="s">
        <v>61</v>
      </c>
      <c r="E502" s="2" t="s">
        <v>61</v>
      </c>
      <c r="F502" s="2" t="s">
        <v>61</v>
      </c>
      <c r="G502" s="19" t="s">
        <v>61</v>
      </c>
      <c r="H502" s="19" t="s">
        <v>61</v>
      </c>
      <c r="I502" s="19" t="s">
        <v>61</v>
      </c>
      <c r="J502" s="19" t="s">
        <v>61</v>
      </c>
      <c r="K502" s="19" t="s">
        <v>61</v>
      </c>
      <c r="L502" s="2" t="s">
        <v>61</v>
      </c>
      <c r="M502" s="2" t="s">
        <v>61</v>
      </c>
      <c r="N502" s="2" t="s">
        <v>61</v>
      </c>
      <c r="O502" s="19" t="s">
        <v>61</v>
      </c>
      <c r="P502" s="19" t="s">
        <v>61</v>
      </c>
      <c r="Q502" s="19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2" t="s">
        <v>61</v>
      </c>
      <c r="AA502" s="22" t="s">
        <v>61</v>
      </c>
      <c r="AB502" s="22" t="s">
        <v>61</v>
      </c>
      <c r="AC502" s="22" t="s">
        <v>61</v>
      </c>
      <c r="AD502" s="22" t="s">
        <v>61</v>
      </c>
      <c r="AE502" s="22" t="s">
        <v>61</v>
      </c>
      <c r="AF502" s="22" t="s">
        <v>61</v>
      </c>
      <c r="AG502" s="16" t="s">
        <v>61</v>
      </c>
      <c r="AH502" s="16" t="s">
        <v>61</v>
      </c>
      <c r="AI502" s="16" t="s">
        <v>61</v>
      </c>
      <c r="AJ502" s="13" t="s">
        <v>61</v>
      </c>
      <c r="AK502" s="22" t="s">
        <v>61</v>
      </c>
      <c r="AL502" s="22" t="s">
        <v>61</v>
      </c>
      <c r="AM502" s="22" t="s">
        <v>61</v>
      </c>
      <c r="AN502" s="22" t="s">
        <v>61</v>
      </c>
      <c r="AO502" s="22" t="s">
        <v>61</v>
      </c>
      <c r="AP502" s="22" t="s">
        <v>61</v>
      </c>
      <c r="AQ502" s="16" t="s">
        <v>61</v>
      </c>
      <c r="AR502" s="16" t="s">
        <v>61</v>
      </c>
      <c r="AS502" s="22" t="s">
        <v>61</v>
      </c>
      <c r="AT502" s="22" t="s">
        <v>61</v>
      </c>
      <c r="AU502" s="22" t="s">
        <v>61</v>
      </c>
      <c r="AV502" s="22" t="s">
        <v>61</v>
      </c>
      <c r="AW502" s="22" t="s">
        <v>61</v>
      </c>
      <c r="AX502" s="22" t="s">
        <v>61</v>
      </c>
      <c r="AY502" s="22" t="s">
        <v>61</v>
      </c>
      <c r="AZ502" s="22" t="s">
        <v>61</v>
      </c>
      <c r="BA502" s="28" t="s">
        <v>61</v>
      </c>
      <c r="BB502" s="28" t="s">
        <v>61</v>
      </c>
      <c r="BC502" s="28" t="s">
        <v>61</v>
      </c>
      <c r="BD502" s="28" t="s">
        <v>61</v>
      </c>
      <c r="BE502" s="28" t="s">
        <v>61</v>
      </c>
    </row>
    <row r="503" spans="1:57" x14ac:dyDescent="0.25">
      <c r="A503" t="s">
        <v>61</v>
      </c>
      <c r="B503">
        <v>501</v>
      </c>
      <c r="C503" s="2" t="s">
        <v>61</v>
      </c>
      <c r="D503" s="2" t="s">
        <v>61</v>
      </c>
      <c r="E503" s="2" t="s">
        <v>61</v>
      </c>
      <c r="F503" s="2" t="s">
        <v>61</v>
      </c>
      <c r="G503" s="19" t="s">
        <v>61</v>
      </c>
      <c r="H503" s="19" t="s">
        <v>61</v>
      </c>
      <c r="I503" s="19" t="s">
        <v>61</v>
      </c>
      <c r="J503" s="19" t="s">
        <v>61</v>
      </c>
      <c r="K503" s="19" t="s">
        <v>61</v>
      </c>
      <c r="L503" s="2" t="s">
        <v>61</v>
      </c>
      <c r="M503" s="2" t="s">
        <v>61</v>
      </c>
      <c r="N503" s="2" t="s">
        <v>61</v>
      </c>
      <c r="O503" s="19" t="s">
        <v>61</v>
      </c>
      <c r="P503" s="19" t="s">
        <v>61</v>
      </c>
      <c r="Q503" s="19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2" t="s">
        <v>61</v>
      </c>
      <c r="AA503" s="22" t="s">
        <v>61</v>
      </c>
      <c r="AB503" s="22" t="s">
        <v>61</v>
      </c>
      <c r="AC503" s="22" t="s">
        <v>61</v>
      </c>
      <c r="AD503" s="22" t="s">
        <v>61</v>
      </c>
      <c r="AE503" s="22" t="s">
        <v>61</v>
      </c>
      <c r="AF503" s="22" t="s">
        <v>61</v>
      </c>
      <c r="AG503" s="16" t="s">
        <v>61</v>
      </c>
      <c r="AH503" s="16" t="s">
        <v>61</v>
      </c>
      <c r="AI503" s="16" t="s">
        <v>61</v>
      </c>
      <c r="AJ503" s="13" t="s">
        <v>61</v>
      </c>
      <c r="AK503" s="22" t="s">
        <v>61</v>
      </c>
      <c r="AL503" s="22" t="s">
        <v>61</v>
      </c>
      <c r="AM503" s="22" t="s">
        <v>61</v>
      </c>
      <c r="AN503" s="22" t="s">
        <v>61</v>
      </c>
      <c r="AO503" s="22" t="s">
        <v>61</v>
      </c>
      <c r="AP503" s="22" t="s">
        <v>61</v>
      </c>
      <c r="AQ503" s="16" t="s">
        <v>61</v>
      </c>
      <c r="AR503" s="16" t="s">
        <v>61</v>
      </c>
      <c r="AS503" s="22" t="s">
        <v>61</v>
      </c>
      <c r="AT503" s="22" t="s">
        <v>61</v>
      </c>
      <c r="AU503" s="22" t="s">
        <v>61</v>
      </c>
      <c r="AV503" s="22" t="s">
        <v>61</v>
      </c>
      <c r="AW503" s="22" t="s">
        <v>61</v>
      </c>
      <c r="AX503" s="22" t="s">
        <v>61</v>
      </c>
      <c r="AY503" s="22" t="s">
        <v>61</v>
      </c>
      <c r="AZ503" s="22" t="s">
        <v>61</v>
      </c>
      <c r="BA503" s="16" t="s">
        <v>61</v>
      </c>
      <c r="BB503" s="16" t="s">
        <v>61</v>
      </c>
      <c r="BC503" s="16" t="s">
        <v>61</v>
      </c>
      <c r="BD503" s="16" t="s">
        <v>61</v>
      </c>
      <c r="BE503" s="16" t="s">
        <v>61</v>
      </c>
    </row>
    <row r="504" spans="1:57" x14ac:dyDescent="0.25">
      <c r="A504" t="s">
        <v>61</v>
      </c>
      <c r="B504">
        <v>502</v>
      </c>
      <c r="C504" s="2" t="s">
        <v>61</v>
      </c>
      <c r="D504" s="2" t="s">
        <v>61</v>
      </c>
      <c r="E504" s="2" t="s">
        <v>61</v>
      </c>
      <c r="F504" s="2" t="s">
        <v>61</v>
      </c>
      <c r="G504" s="19" t="s">
        <v>61</v>
      </c>
      <c r="H504" s="19" t="s">
        <v>61</v>
      </c>
      <c r="I504" s="19" t="s">
        <v>61</v>
      </c>
      <c r="J504" s="19" t="s">
        <v>61</v>
      </c>
      <c r="K504" s="19" t="s">
        <v>61</v>
      </c>
      <c r="L504" s="2" t="s">
        <v>61</v>
      </c>
      <c r="M504" s="2" t="s">
        <v>61</v>
      </c>
      <c r="N504" s="2" t="s">
        <v>61</v>
      </c>
      <c r="O504" s="19" t="s">
        <v>61</v>
      </c>
      <c r="P504" s="19" t="s">
        <v>61</v>
      </c>
      <c r="Q504" s="19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2" t="s">
        <v>61</v>
      </c>
      <c r="AA504" s="22" t="s">
        <v>61</v>
      </c>
      <c r="AB504" s="22" t="s">
        <v>61</v>
      </c>
      <c r="AC504" s="22" t="s">
        <v>61</v>
      </c>
      <c r="AD504" s="22" t="s">
        <v>61</v>
      </c>
      <c r="AE504" s="22" t="s">
        <v>61</v>
      </c>
      <c r="AF504" s="22" t="s">
        <v>61</v>
      </c>
      <c r="AG504" s="16" t="s">
        <v>61</v>
      </c>
      <c r="AH504" s="16" t="s">
        <v>61</v>
      </c>
      <c r="AI504" s="16" t="s">
        <v>61</v>
      </c>
      <c r="AJ504" s="13" t="s">
        <v>61</v>
      </c>
      <c r="AK504" s="22" t="s">
        <v>61</v>
      </c>
      <c r="AL504" s="22" t="s">
        <v>61</v>
      </c>
      <c r="AM504" s="22" t="s">
        <v>61</v>
      </c>
      <c r="AN504" s="22" t="s">
        <v>61</v>
      </c>
      <c r="AO504" s="22" t="s">
        <v>61</v>
      </c>
      <c r="AP504" s="22" t="s">
        <v>61</v>
      </c>
      <c r="AQ504" s="16" t="s">
        <v>61</v>
      </c>
      <c r="AR504" s="16" t="s">
        <v>61</v>
      </c>
      <c r="AS504" s="22" t="s">
        <v>61</v>
      </c>
      <c r="AT504" s="22" t="s">
        <v>61</v>
      </c>
      <c r="AU504" s="22" t="s">
        <v>61</v>
      </c>
      <c r="AV504" s="22" t="s">
        <v>61</v>
      </c>
      <c r="AW504" s="22" t="s">
        <v>61</v>
      </c>
      <c r="AX504" s="22" t="s">
        <v>61</v>
      </c>
      <c r="AY504" s="22" t="s">
        <v>61</v>
      </c>
      <c r="AZ504" s="22" t="s">
        <v>61</v>
      </c>
      <c r="BA504" s="16" t="s">
        <v>61</v>
      </c>
      <c r="BB504" s="16" t="s">
        <v>61</v>
      </c>
      <c r="BC504" s="16" t="s">
        <v>61</v>
      </c>
      <c r="BD504" s="16" t="s">
        <v>61</v>
      </c>
      <c r="BE504" s="16" t="s">
        <v>61</v>
      </c>
    </row>
    <row r="505" spans="1:57" x14ac:dyDescent="0.25">
      <c r="A505" t="s">
        <v>61</v>
      </c>
      <c r="B505">
        <v>503</v>
      </c>
      <c r="C505" s="2" t="s">
        <v>61</v>
      </c>
      <c r="D505" s="2" t="s">
        <v>61</v>
      </c>
      <c r="E505" s="2" t="s">
        <v>61</v>
      </c>
      <c r="F505" s="2" t="s">
        <v>61</v>
      </c>
      <c r="G505" s="19" t="s">
        <v>61</v>
      </c>
      <c r="H505" s="19" t="s">
        <v>61</v>
      </c>
      <c r="I505" s="19" t="s">
        <v>61</v>
      </c>
      <c r="J505" s="19" t="s">
        <v>61</v>
      </c>
      <c r="K505" s="19" t="s">
        <v>61</v>
      </c>
      <c r="L505" s="2" t="s">
        <v>61</v>
      </c>
      <c r="M505" s="2" t="s">
        <v>61</v>
      </c>
      <c r="N505" s="2" t="s">
        <v>61</v>
      </c>
      <c r="O505" s="19" t="s">
        <v>61</v>
      </c>
      <c r="P505" s="19" t="s">
        <v>61</v>
      </c>
      <c r="Q505" s="19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2" t="s">
        <v>61</v>
      </c>
      <c r="AA505" s="22" t="s">
        <v>61</v>
      </c>
      <c r="AB505" s="22" t="s">
        <v>61</v>
      </c>
      <c r="AC505" s="22" t="s">
        <v>61</v>
      </c>
      <c r="AD505" s="22" t="s">
        <v>61</v>
      </c>
      <c r="AE505" s="22" t="s">
        <v>61</v>
      </c>
      <c r="AF505" s="22" t="s">
        <v>61</v>
      </c>
      <c r="AG505" s="16" t="s">
        <v>61</v>
      </c>
      <c r="AH505" s="16" t="s">
        <v>61</v>
      </c>
      <c r="AI505" s="16" t="s">
        <v>61</v>
      </c>
      <c r="AJ505" s="13" t="s">
        <v>61</v>
      </c>
      <c r="AK505" s="22" t="s">
        <v>61</v>
      </c>
      <c r="AL505" s="22" t="s">
        <v>61</v>
      </c>
      <c r="AM505" s="22" t="s">
        <v>61</v>
      </c>
      <c r="AN505" s="22" t="s">
        <v>61</v>
      </c>
      <c r="AO505" s="22" t="s">
        <v>61</v>
      </c>
      <c r="AP505" s="22" t="s">
        <v>61</v>
      </c>
      <c r="AQ505" s="16" t="s">
        <v>61</v>
      </c>
      <c r="AR505" s="16" t="s">
        <v>61</v>
      </c>
      <c r="AS505" s="22" t="s">
        <v>61</v>
      </c>
      <c r="AT505" s="22" t="s">
        <v>61</v>
      </c>
      <c r="AU505" s="22" t="s">
        <v>61</v>
      </c>
      <c r="AV505" s="22" t="s">
        <v>61</v>
      </c>
      <c r="AW505" s="22" t="s">
        <v>61</v>
      </c>
      <c r="AX505" s="22" t="s">
        <v>61</v>
      </c>
      <c r="AY505" s="22" t="s">
        <v>61</v>
      </c>
      <c r="AZ505" s="22" t="s">
        <v>61</v>
      </c>
      <c r="BA505" s="16" t="s">
        <v>61</v>
      </c>
      <c r="BB505" s="16" t="s">
        <v>61</v>
      </c>
      <c r="BC505" s="16" t="s">
        <v>61</v>
      </c>
      <c r="BD505" s="16" t="s">
        <v>61</v>
      </c>
      <c r="BE505" s="16" t="s">
        <v>61</v>
      </c>
    </row>
    <row r="506" spans="1:57" x14ac:dyDescent="0.25">
      <c r="A506" t="s">
        <v>61</v>
      </c>
      <c r="B506">
        <v>504</v>
      </c>
      <c r="C506" s="2" t="s">
        <v>61</v>
      </c>
      <c r="D506" s="2" t="s">
        <v>61</v>
      </c>
      <c r="E506" s="2" t="s">
        <v>61</v>
      </c>
      <c r="F506" s="2" t="s">
        <v>61</v>
      </c>
      <c r="G506" s="19" t="s">
        <v>61</v>
      </c>
      <c r="H506" s="19" t="s">
        <v>61</v>
      </c>
      <c r="I506" s="19" t="s">
        <v>61</v>
      </c>
      <c r="J506" s="19" t="s">
        <v>61</v>
      </c>
      <c r="K506" s="19" t="s">
        <v>61</v>
      </c>
      <c r="L506" s="2" t="s">
        <v>61</v>
      </c>
      <c r="M506" s="2" t="s">
        <v>61</v>
      </c>
      <c r="N506" s="2" t="s">
        <v>61</v>
      </c>
      <c r="O506" s="19" t="s">
        <v>61</v>
      </c>
      <c r="P506" s="19" t="s">
        <v>61</v>
      </c>
      <c r="Q506" s="19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2" t="s">
        <v>61</v>
      </c>
      <c r="AA506" s="22" t="s">
        <v>61</v>
      </c>
      <c r="AB506" s="22" t="s">
        <v>61</v>
      </c>
      <c r="AC506" s="22" t="s">
        <v>61</v>
      </c>
      <c r="AD506" s="22" t="s">
        <v>61</v>
      </c>
      <c r="AE506" s="22" t="s">
        <v>61</v>
      </c>
      <c r="AF506" s="22" t="s">
        <v>61</v>
      </c>
      <c r="AG506" s="16" t="s">
        <v>61</v>
      </c>
      <c r="AH506" s="16" t="s">
        <v>61</v>
      </c>
      <c r="AI506" s="16" t="s">
        <v>61</v>
      </c>
      <c r="AJ506" s="13" t="s">
        <v>61</v>
      </c>
      <c r="AK506" s="22" t="s">
        <v>61</v>
      </c>
      <c r="AL506" s="22" t="s">
        <v>61</v>
      </c>
      <c r="AM506" s="22" t="s">
        <v>61</v>
      </c>
      <c r="AN506" s="22" t="s">
        <v>61</v>
      </c>
      <c r="AO506" s="22" t="s">
        <v>61</v>
      </c>
      <c r="AP506" s="22" t="s">
        <v>61</v>
      </c>
      <c r="AQ506" s="16" t="s">
        <v>61</v>
      </c>
      <c r="AR506" s="16" t="s">
        <v>61</v>
      </c>
      <c r="AS506" s="22" t="s">
        <v>61</v>
      </c>
      <c r="AT506" s="22" t="s">
        <v>61</v>
      </c>
      <c r="AU506" s="22" t="s">
        <v>61</v>
      </c>
      <c r="AV506" s="22" t="s">
        <v>61</v>
      </c>
      <c r="AW506" s="22" t="s">
        <v>61</v>
      </c>
      <c r="AX506" s="22" t="s">
        <v>61</v>
      </c>
      <c r="AY506" s="22" t="s">
        <v>61</v>
      </c>
      <c r="AZ506" s="22" t="s">
        <v>61</v>
      </c>
      <c r="BA506" s="16" t="s">
        <v>61</v>
      </c>
      <c r="BB506" s="16" t="s">
        <v>61</v>
      </c>
      <c r="BC506" s="16" t="s">
        <v>61</v>
      </c>
      <c r="BD506" s="16" t="s">
        <v>61</v>
      </c>
      <c r="BE506" s="16" t="s">
        <v>61</v>
      </c>
    </row>
    <row r="507" spans="1:57" x14ac:dyDescent="0.25">
      <c r="A507" t="s">
        <v>61</v>
      </c>
      <c r="B507">
        <v>505</v>
      </c>
      <c r="C507" s="2" t="s">
        <v>61</v>
      </c>
      <c r="D507" s="2" t="s">
        <v>61</v>
      </c>
      <c r="E507" s="2" t="s">
        <v>61</v>
      </c>
      <c r="F507" s="2" t="s">
        <v>61</v>
      </c>
      <c r="G507" s="19" t="s">
        <v>61</v>
      </c>
      <c r="H507" s="19" t="s">
        <v>61</v>
      </c>
      <c r="I507" s="19" t="s">
        <v>61</v>
      </c>
      <c r="J507" s="19" t="s">
        <v>61</v>
      </c>
      <c r="K507" s="19" t="s">
        <v>61</v>
      </c>
      <c r="L507" s="2" t="s">
        <v>61</v>
      </c>
      <c r="M507" s="2" t="s">
        <v>61</v>
      </c>
      <c r="N507" s="2" t="s">
        <v>61</v>
      </c>
      <c r="O507" s="19" t="s">
        <v>61</v>
      </c>
      <c r="P507" s="19" t="s">
        <v>61</v>
      </c>
      <c r="Q507" s="19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2" t="s">
        <v>61</v>
      </c>
      <c r="AA507" s="22" t="s">
        <v>61</v>
      </c>
      <c r="AB507" s="22" t="s">
        <v>61</v>
      </c>
      <c r="AC507" s="22" t="s">
        <v>61</v>
      </c>
      <c r="AD507" s="22" t="s">
        <v>61</v>
      </c>
      <c r="AE507" s="22" t="s">
        <v>61</v>
      </c>
      <c r="AF507" s="22" t="s">
        <v>61</v>
      </c>
      <c r="AG507" s="16" t="s">
        <v>61</v>
      </c>
      <c r="AH507" s="16" t="s">
        <v>61</v>
      </c>
      <c r="AI507" s="16" t="s">
        <v>61</v>
      </c>
      <c r="AJ507" s="13" t="s">
        <v>61</v>
      </c>
      <c r="AK507" s="22" t="s">
        <v>61</v>
      </c>
      <c r="AL507" s="22" t="s">
        <v>61</v>
      </c>
      <c r="AM507" s="22" t="s">
        <v>61</v>
      </c>
      <c r="AN507" s="22" t="s">
        <v>61</v>
      </c>
      <c r="AO507" s="22" t="s">
        <v>61</v>
      </c>
      <c r="AP507" s="22" t="s">
        <v>61</v>
      </c>
      <c r="AQ507" s="16" t="s">
        <v>61</v>
      </c>
      <c r="AR507" s="16" t="s">
        <v>61</v>
      </c>
      <c r="AS507" s="22" t="s">
        <v>61</v>
      </c>
      <c r="AT507" s="22" t="s">
        <v>61</v>
      </c>
      <c r="AU507" s="22" t="s">
        <v>61</v>
      </c>
      <c r="AV507" s="22" t="s">
        <v>61</v>
      </c>
      <c r="AW507" s="22" t="s">
        <v>61</v>
      </c>
      <c r="AX507" s="22" t="s">
        <v>61</v>
      </c>
      <c r="AY507" s="22" t="s">
        <v>61</v>
      </c>
      <c r="AZ507" s="22" t="s">
        <v>61</v>
      </c>
      <c r="BA507" s="16" t="s">
        <v>61</v>
      </c>
      <c r="BB507" s="16" t="s">
        <v>61</v>
      </c>
      <c r="BC507" s="16" t="s">
        <v>61</v>
      </c>
      <c r="BD507" s="16" t="s">
        <v>61</v>
      </c>
      <c r="BE507" s="16" t="s">
        <v>61</v>
      </c>
    </row>
    <row r="508" spans="1:57" x14ac:dyDescent="0.25">
      <c r="A508" t="s">
        <v>61</v>
      </c>
      <c r="B508">
        <v>506</v>
      </c>
      <c r="C508" s="2" t="s">
        <v>61</v>
      </c>
      <c r="D508" s="2" t="s">
        <v>61</v>
      </c>
      <c r="E508" s="2" t="s">
        <v>61</v>
      </c>
      <c r="F508" s="2" t="s">
        <v>61</v>
      </c>
      <c r="G508" s="19" t="s">
        <v>61</v>
      </c>
      <c r="H508" s="19" t="s">
        <v>61</v>
      </c>
      <c r="I508" s="19" t="s">
        <v>61</v>
      </c>
      <c r="J508" s="19" t="s">
        <v>61</v>
      </c>
      <c r="K508" s="19" t="s">
        <v>61</v>
      </c>
      <c r="L508" s="2" t="s">
        <v>61</v>
      </c>
      <c r="M508" s="2" t="s">
        <v>61</v>
      </c>
      <c r="N508" s="2" t="s">
        <v>61</v>
      </c>
      <c r="O508" s="19" t="s">
        <v>61</v>
      </c>
      <c r="P508" s="19" t="s">
        <v>61</v>
      </c>
      <c r="Q508" s="19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2" t="s">
        <v>61</v>
      </c>
      <c r="AA508" s="22" t="s">
        <v>61</v>
      </c>
      <c r="AB508" s="22" t="s">
        <v>61</v>
      </c>
      <c r="AC508" s="22" t="s">
        <v>61</v>
      </c>
      <c r="AD508" s="22" t="s">
        <v>61</v>
      </c>
      <c r="AE508" s="22" t="s">
        <v>61</v>
      </c>
      <c r="AF508" s="22" t="s">
        <v>61</v>
      </c>
      <c r="AG508" s="16" t="s">
        <v>61</v>
      </c>
      <c r="AH508" s="16" t="s">
        <v>61</v>
      </c>
      <c r="AI508" s="16" t="s">
        <v>61</v>
      </c>
      <c r="AJ508" s="13" t="s">
        <v>61</v>
      </c>
      <c r="AK508" s="22" t="s">
        <v>61</v>
      </c>
      <c r="AL508" s="22" t="s">
        <v>61</v>
      </c>
      <c r="AM508" s="22" t="s">
        <v>61</v>
      </c>
      <c r="AN508" s="22" t="s">
        <v>61</v>
      </c>
      <c r="AO508" s="22" t="s">
        <v>61</v>
      </c>
      <c r="AP508" s="22" t="s">
        <v>61</v>
      </c>
      <c r="AQ508" s="16" t="s">
        <v>61</v>
      </c>
      <c r="AR508" s="16" t="s">
        <v>61</v>
      </c>
      <c r="AS508" s="22" t="s">
        <v>61</v>
      </c>
      <c r="AT508" s="22" t="s">
        <v>61</v>
      </c>
      <c r="AU508" s="22" t="s">
        <v>61</v>
      </c>
      <c r="AV508" s="22" t="s">
        <v>61</v>
      </c>
      <c r="AW508" s="22" t="s">
        <v>61</v>
      </c>
      <c r="AX508" s="22" t="s">
        <v>61</v>
      </c>
      <c r="AY508" s="22" t="s">
        <v>61</v>
      </c>
      <c r="AZ508" s="22" t="s">
        <v>61</v>
      </c>
      <c r="BA508" s="16" t="s">
        <v>61</v>
      </c>
      <c r="BB508" s="16" t="s">
        <v>61</v>
      </c>
      <c r="BC508" s="16" t="s">
        <v>61</v>
      </c>
      <c r="BD508" s="16" t="s">
        <v>61</v>
      </c>
      <c r="BE508" s="16" t="s">
        <v>61</v>
      </c>
    </row>
    <row r="509" spans="1:57" x14ac:dyDescent="0.25">
      <c r="A509" t="s">
        <v>61</v>
      </c>
      <c r="B509">
        <v>507</v>
      </c>
      <c r="C509" s="2" t="s">
        <v>61</v>
      </c>
      <c r="D509" s="2" t="s">
        <v>61</v>
      </c>
      <c r="E509" s="2" t="s">
        <v>61</v>
      </c>
      <c r="F509" s="2" t="s">
        <v>61</v>
      </c>
      <c r="G509" s="19" t="s">
        <v>61</v>
      </c>
      <c r="H509" s="19" t="s">
        <v>61</v>
      </c>
      <c r="I509" s="19" t="s">
        <v>61</v>
      </c>
      <c r="J509" s="19" t="s">
        <v>61</v>
      </c>
      <c r="K509" s="19" t="s">
        <v>61</v>
      </c>
      <c r="L509" s="2" t="s">
        <v>61</v>
      </c>
      <c r="M509" s="2" t="s">
        <v>61</v>
      </c>
      <c r="N509" s="2" t="s">
        <v>61</v>
      </c>
      <c r="O509" s="19" t="s">
        <v>61</v>
      </c>
      <c r="P509" s="19" t="s">
        <v>61</v>
      </c>
      <c r="Q509" s="19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2" t="s">
        <v>61</v>
      </c>
      <c r="AA509" s="22" t="s">
        <v>61</v>
      </c>
      <c r="AB509" s="22" t="s">
        <v>61</v>
      </c>
      <c r="AC509" s="22" t="s">
        <v>61</v>
      </c>
      <c r="AD509" s="22" t="s">
        <v>61</v>
      </c>
      <c r="AE509" s="22" t="s">
        <v>61</v>
      </c>
      <c r="AF509" s="22" t="s">
        <v>61</v>
      </c>
      <c r="AG509" s="16" t="s">
        <v>61</v>
      </c>
      <c r="AH509" s="16" t="s">
        <v>61</v>
      </c>
      <c r="AI509" s="16" t="s">
        <v>61</v>
      </c>
      <c r="AJ509" s="13" t="s">
        <v>61</v>
      </c>
      <c r="AK509" s="22" t="s">
        <v>61</v>
      </c>
      <c r="AL509" s="22" t="s">
        <v>61</v>
      </c>
      <c r="AM509" s="22" t="s">
        <v>61</v>
      </c>
      <c r="AN509" s="22" t="s">
        <v>61</v>
      </c>
      <c r="AO509" s="22" t="s">
        <v>61</v>
      </c>
      <c r="AP509" s="22" t="s">
        <v>61</v>
      </c>
      <c r="AQ509" s="16" t="s">
        <v>61</v>
      </c>
      <c r="AR509" s="16" t="s">
        <v>61</v>
      </c>
      <c r="AS509" s="22" t="s">
        <v>61</v>
      </c>
      <c r="AT509" s="22" t="s">
        <v>61</v>
      </c>
      <c r="AU509" s="22" t="s">
        <v>61</v>
      </c>
      <c r="AV509" s="22" t="s">
        <v>61</v>
      </c>
      <c r="AW509" s="22" t="s">
        <v>61</v>
      </c>
      <c r="AX509" s="22" t="s">
        <v>61</v>
      </c>
      <c r="AY509" s="22" t="s">
        <v>61</v>
      </c>
      <c r="AZ509" s="22" t="s">
        <v>61</v>
      </c>
      <c r="BA509" s="16" t="s">
        <v>61</v>
      </c>
      <c r="BB509" s="16" t="s">
        <v>61</v>
      </c>
      <c r="BC509" s="16" t="s">
        <v>61</v>
      </c>
      <c r="BD509" s="16" t="s">
        <v>61</v>
      </c>
      <c r="BE509" s="16" t="s">
        <v>61</v>
      </c>
    </row>
    <row r="510" spans="1:57" x14ac:dyDescent="0.25">
      <c r="A510" t="s">
        <v>61</v>
      </c>
      <c r="B510">
        <v>508</v>
      </c>
      <c r="C510" s="2" t="s">
        <v>61</v>
      </c>
      <c r="D510" s="2" t="s">
        <v>61</v>
      </c>
      <c r="E510" s="2" t="s">
        <v>61</v>
      </c>
      <c r="F510" s="2" t="s">
        <v>61</v>
      </c>
      <c r="G510" s="19" t="s">
        <v>61</v>
      </c>
      <c r="H510" s="19" t="s">
        <v>61</v>
      </c>
      <c r="I510" s="19" t="s">
        <v>61</v>
      </c>
      <c r="J510" s="19" t="s">
        <v>61</v>
      </c>
      <c r="K510" s="19" t="s">
        <v>61</v>
      </c>
      <c r="L510" s="2" t="s">
        <v>61</v>
      </c>
      <c r="M510" s="2" t="s">
        <v>61</v>
      </c>
      <c r="N510" s="2" t="s">
        <v>61</v>
      </c>
      <c r="O510" s="19" t="s">
        <v>61</v>
      </c>
      <c r="P510" s="19" t="s">
        <v>61</v>
      </c>
      <c r="Q510" s="19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2" t="s">
        <v>61</v>
      </c>
      <c r="AA510" s="22" t="s">
        <v>61</v>
      </c>
      <c r="AB510" s="22" t="s">
        <v>61</v>
      </c>
      <c r="AC510" s="22" t="s">
        <v>61</v>
      </c>
      <c r="AD510" s="22" t="s">
        <v>61</v>
      </c>
      <c r="AE510" s="22" t="s">
        <v>61</v>
      </c>
      <c r="AF510" s="22" t="s">
        <v>61</v>
      </c>
      <c r="AG510" s="16" t="s">
        <v>61</v>
      </c>
      <c r="AH510" s="16" t="s">
        <v>61</v>
      </c>
      <c r="AI510" s="16" t="s">
        <v>61</v>
      </c>
      <c r="AJ510" s="13" t="s">
        <v>61</v>
      </c>
      <c r="AK510" s="22" t="s">
        <v>61</v>
      </c>
      <c r="AL510" s="22" t="s">
        <v>61</v>
      </c>
      <c r="AM510" s="22" t="s">
        <v>61</v>
      </c>
      <c r="AN510" s="22" t="s">
        <v>61</v>
      </c>
      <c r="AO510" s="22" t="s">
        <v>61</v>
      </c>
      <c r="AP510" s="22" t="s">
        <v>61</v>
      </c>
      <c r="AQ510" s="16" t="s">
        <v>61</v>
      </c>
      <c r="AR510" s="16" t="s">
        <v>61</v>
      </c>
      <c r="AS510" s="22" t="s">
        <v>61</v>
      </c>
      <c r="AT510" s="22" t="s">
        <v>61</v>
      </c>
      <c r="AU510" s="22" t="s">
        <v>61</v>
      </c>
      <c r="AV510" s="22" t="s">
        <v>61</v>
      </c>
      <c r="AW510" s="22" t="s">
        <v>61</v>
      </c>
      <c r="AX510" s="22" t="s">
        <v>61</v>
      </c>
      <c r="AY510" s="22" t="s">
        <v>61</v>
      </c>
      <c r="AZ510" s="22" t="s">
        <v>61</v>
      </c>
      <c r="BA510" s="16" t="s">
        <v>61</v>
      </c>
      <c r="BB510" s="16" t="s">
        <v>61</v>
      </c>
      <c r="BC510" s="16" t="s">
        <v>61</v>
      </c>
      <c r="BD510" s="16" t="s">
        <v>61</v>
      </c>
      <c r="BE510" s="16" t="s">
        <v>61</v>
      </c>
    </row>
    <row r="511" spans="1:57" x14ac:dyDescent="0.25">
      <c r="A511" t="s">
        <v>61</v>
      </c>
      <c r="B511">
        <v>509</v>
      </c>
      <c r="C511" s="2" t="s">
        <v>61</v>
      </c>
      <c r="D511" s="2" t="s">
        <v>61</v>
      </c>
      <c r="E511" s="2" t="s">
        <v>61</v>
      </c>
      <c r="F511" s="2" t="s">
        <v>61</v>
      </c>
      <c r="G511" s="19" t="s">
        <v>61</v>
      </c>
      <c r="H511" s="19" t="s">
        <v>61</v>
      </c>
      <c r="I511" s="19" t="s">
        <v>61</v>
      </c>
      <c r="J511" s="19" t="s">
        <v>61</v>
      </c>
      <c r="K511" s="19" t="s">
        <v>61</v>
      </c>
      <c r="L511" s="2" t="s">
        <v>61</v>
      </c>
      <c r="M511" s="2" t="s">
        <v>61</v>
      </c>
      <c r="N511" s="2" t="s">
        <v>61</v>
      </c>
      <c r="O511" s="19" t="s">
        <v>61</v>
      </c>
      <c r="P511" s="19" t="s">
        <v>61</v>
      </c>
      <c r="Q511" s="19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2" t="s">
        <v>61</v>
      </c>
      <c r="AA511" s="22" t="s">
        <v>61</v>
      </c>
      <c r="AB511" s="22" t="s">
        <v>61</v>
      </c>
      <c r="AC511" s="22" t="s">
        <v>61</v>
      </c>
      <c r="AD511" s="22" t="s">
        <v>61</v>
      </c>
      <c r="AE511" s="22" t="s">
        <v>61</v>
      </c>
      <c r="AF511" s="22" t="s">
        <v>61</v>
      </c>
      <c r="AG511" s="16" t="s">
        <v>61</v>
      </c>
      <c r="AH511" s="16" t="s">
        <v>61</v>
      </c>
      <c r="AI511" s="16" t="s">
        <v>61</v>
      </c>
      <c r="AJ511" s="13" t="s">
        <v>61</v>
      </c>
      <c r="AK511" s="22" t="s">
        <v>61</v>
      </c>
      <c r="AL511" s="22" t="s">
        <v>61</v>
      </c>
      <c r="AM511" s="22" t="s">
        <v>61</v>
      </c>
      <c r="AN511" s="22" t="s">
        <v>61</v>
      </c>
      <c r="AO511" s="22" t="s">
        <v>61</v>
      </c>
      <c r="AP511" s="22" t="s">
        <v>61</v>
      </c>
      <c r="AQ511" s="16" t="s">
        <v>61</v>
      </c>
      <c r="AR511" s="16" t="s">
        <v>61</v>
      </c>
      <c r="AS511" s="22" t="s">
        <v>61</v>
      </c>
      <c r="AT511" s="22" t="s">
        <v>61</v>
      </c>
      <c r="AU511" s="22" t="s">
        <v>61</v>
      </c>
      <c r="AV511" s="22" t="s">
        <v>61</v>
      </c>
      <c r="AW511" s="22" t="s">
        <v>61</v>
      </c>
      <c r="AX511" s="22" t="s">
        <v>61</v>
      </c>
      <c r="AY511" s="22" t="s">
        <v>61</v>
      </c>
      <c r="AZ511" s="22" t="s">
        <v>61</v>
      </c>
      <c r="BA511" s="16" t="s">
        <v>61</v>
      </c>
      <c r="BB511" s="16" t="s">
        <v>61</v>
      </c>
      <c r="BC511" s="16" t="s">
        <v>61</v>
      </c>
      <c r="BD511" s="16" t="s">
        <v>61</v>
      </c>
      <c r="BE511" s="16" t="s">
        <v>61</v>
      </c>
    </row>
    <row r="512" spans="1:57" x14ac:dyDescent="0.25">
      <c r="A512" t="s">
        <v>61</v>
      </c>
      <c r="B512">
        <v>510</v>
      </c>
      <c r="C512" s="2" t="s">
        <v>61</v>
      </c>
      <c r="D512" s="2" t="s">
        <v>61</v>
      </c>
      <c r="E512" s="2" t="s">
        <v>61</v>
      </c>
      <c r="F512" s="2" t="s">
        <v>61</v>
      </c>
      <c r="G512" s="19" t="s">
        <v>61</v>
      </c>
      <c r="H512" s="19" t="s">
        <v>61</v>
      </c>
      <c r="I512" s="19" t="s">
        <v>61</v>
      </c>
      <c r="J512" s="19" t="s">
        <v>61</v>
      </c>
      <c r="K512" s="19" t="s">
        <v>61</v>
      </c>
      <c r="L512" s="2" t="s">
        <v>61</v>
      </c>
      <c r="M512" s="2" t="s">
        <v>61</v>
      </c>
      <c r="N512" s="2" t="s">
        <v>61</v>
      </c>
      <c r="O512" s="19" t="s">
        <v>61</v>
      </c>
      <c r="P512" s="19" t="s">
        <v>61</v>
      </c>
      <c r="Q512" s="19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2" t="s">
        <v>61</v>
      </c>
      <c r="AA512" s="22" t="s">
        <v>61</v>
      </c>
      <c r="AB512" s="22" t="s">
        <v>61</v>
      </c>
      <c r="AC512" s="22" t="s">
        <v>61</v>
      </c>
      <c r="AD512" s="22" t="s">
        <v>61</v>
      </c>
      <c r="AE512" s="22" t="s">
        <v>61</v>
      </c>
      <c r="AF512" s="22" t="s">
        <v>61</v>
      </c>
      <c r="AG512" s="16" t="s">
        <v>61</v>
      </c>
      <c r="AH512" s="16" t="s">
        <v>61</v>
      </c>
      <c r="AI512" s="16" t="s">
        <v>61</v>
      </c>
      <c r="AJ512" s="13" t="s">
        <v>61</v>
      </c>
      <c r="AK512" s="22" t="s">
        <v>61</v>
      </c>
      <c r="AL512" s="22" t="s">
        <v>61</v>
      </c>
      <c r="AM512" s="22" t="s">
        <v>61</v>
      </c>
      <c r="AN512" s="22" t="s">
        <v>61</v>
      </c>
      <c r="AO512" s="22" t="s">
        <v>61</v>
      </c>
      <c r="AP512" s="22" t="s">
        <v>61</v>
      </c>
      <c r="AQ512" s="16" t="s">
        <v>61</v>
      </c>
      <c r="AR512" s="16" t="s">
        <v>61</v>
      </c>
      <c r="AS512" s="22" t="s">
        <v>61</v>
      </c>
      <c r="AT512" s="22" t="s">
        <v>61</v>
      </c>
      <c r="AU512" s="22" t="s">
        <v>61</v>
      </c>
      <c r="AV512" s="22" t="s">
        <v>61</v>
      </c>
      <c r="AW512" s="22" t="s">
        <v>61</v>
      </c>
      <c r="AX512" s="22" t="s">
        <v>61</v>
      </c>
      <c r="AY512" s="22" t="s">
        <v>61</v>
      </c>
      <c r="AZ512" s="22" t="s">
        <v>61</v>
      </c>
      <c r="BA512" s="16" t="s">
        <v>61</v>
      </c>
      <c r="BB512" s="16" t="s">
        <v>61</v>
      </c>
      <c r="BC512" s="16" t="s">
        <v>61</v>
      </c>
      <c r="BD512" s="16" t="s">
        <v>61</v>
      </c>
      <c r="BE512" s="16" t="s">
        <v>61</v>
      </c>
    </row>
    <row r="513" spans="1:57" x14ac:dyDescent="0.25">
      <c r="A513" t="s">
        <v>61</v>
      </c>
      <c r="B513">
        <v>511</v>
      </c>
      <c r="C513" s="2" t="s">
        <v>61</v>
      </c>
      <c r="D513" s="2" t="s">
        <v>61</v>
      </c>
      <c r="E513" s="2" t="s">
        <v>61</v>
      </c>
      <c r="F513" s="2" t="s">
        <v>61</v>
      </c>
      <c r="G513" s="19" t="s">
        <v>61</v>
      </c>
      <c r="H513" s="19" t="s">
        <v>61</v>
      </c>
      <c r="I513" s="19" t="s">
        <v>61</v>
      </c>
      <c r="J513" s="19" t="s">
        <v>61</v>
      </c>
      <c r="K513" s="19" t="s">
        <v>61</v>
      </c>
      <c r="L513" s="2" t="s">
        <v>61</v>
      </c>
      <c r="M513" s="2" t="s">
        <v>61</v>
      </c>
      <c r="N513" s="2" t="s">
        <v>61</v>
      </c>
      <c r="O513" s="19" t="s">
        <v>61</v>
      </c>
      <c r="P513" s="19" t="s">
        <v>61</v>
      </c>
      <c r="Q513" s="19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2" t="s">
        <v>61</v>
      </c>
      <c r="AA513" s="22" t="s">
        <v>61</v>
      </c>
      <c r="AB513" s="22" t="s">
        <v>61</v>
      </c>
      <c r="AC513" s="22" t="s">
        <v>61</v>
      </c>
      <c r="AD513" s="22" t="s">
        <v>61</v>
      </c>
      <c r="AE513" s="22" t="s">
        <v>61</v>
      </c>
      <c r="AF513" s="22" t="s">
        <v>61</v>
      </c>
      <c r="AG513" s="16" t="s">
        <v>61</v>
      </c>
      <c r="AH513" s="16" t="s">
        <v>61</v>
      </c>
      <c r="AI513" s="16" t="s">
        <v>61</v>
      </c>
      <c r="AJ513" s="13" t="s">
        <v>61</v>
      </c>
      <c r="AK513" s="22" t="s">
        <v>61</v>
      </c>
      <c r="AL513" s="22" t="s">
        <v>61</v>
      </c>
      <c r="AM513" s="22" t="s">
        <v>61</v>
      </c>
      <c r="AN513" s="22" t="s">
        <v>61</v>
      </c>
      <c r="AO513" s="22" t="s">
        <v>61</v>
      </c>
      <c r="AP513" s="22" t="s">
        <v>61</v>
      </c>
      <c r="AQ513" s="16" t="s">
        <v>61</v>
      </c>
      <c r="AR513" s="16" t="s">
        <v>61</v>
      </c>
      <c r="AS513" s="22" t="s">
        <v>61</v>
      </c>
      <c r="AT513" s="22" t="s">
        <v>61</v>
      </c>
      <c r="AU513" s="22" t="s">
        <v>61</v>
      </c>
      <c r="AV513" s="22" t="s">
        <v>61</v>
      </c>
      <c r="AW513" s="22" t="s">
        <v>61</v>
      </c>
      <c r="AX513" s="22" t="s">
        <v>61</v>
      </c>
      <c r="AY513" s="22" t="s">
        <v>61</v>
      </c>
      <c r="AZ513" s="22" t="s">
        <v>61</v>
      </c>
      <c r="BA513" s="16" t="s">
        <v>61</v>
      </c>
      <c r="BB513" s="16" t="s">
        <v>61</v>
      </c>
      <c r="BC513" s="16" t="s">
        <v>61</v>
      </c>
      <c r="BD513" s="16" t="s">
        <v>61</v>
      </c>
      <c r="BE513" s="16" t="s">
        <v>61</v>
      </c>
    </row>
    <row r="514" spans="1:57" x14ac:dyDescent="0.25">
      <c r="A514" t="s">
        <v>61</v>
      </c>
      <c r="B514">
        <v>512</v>
      </c>
      <c r="C514" s="2" t="s">
        <v>61</v>
      </c>
      <c r="D514" s="2" t="s">
        <v>61</v>
      </c>
      <c r="E514" s="2" t="s">
        <v>61</v>
      </c>
      <c r="F514" s="2" t="s">
        <v>61</v>
      </c>
      <c r="G514" s="19" t="s">
        <v>61</v>
      </c>
      <c r="H514" s="19" t="s">
        <v>61</v>
      </c>
      <c r="I514" s="19" t="s">
        <v>61</v>
      </c>
      <c r="J514" s="19" t="s">
        <v>61</v>
      </c>
      <c r="K514" s="19" t="s">
        <v>61</v>
      </c>
      <c r="L514" s="2" t="s">
        <v>61</v>
      </c>
      <c r="M514" s="2" t="s">
        <v>61</v>
      </c>
      <c r="N514" s="2" t="s">
        <v>61</v>
      </c>
      <c r="O514" s="19" t="s">
        <v>61</v>
      </c>
      <c r="P514" s="19" t="s">
        <v>61</v>
      </c>
      <c r="Q514" s="19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2" t="s">
        <v>61</v>
      </c>
      <c r="AA514" s="22" t="s">
        <v>61</v>
      </c>
      <c r="AB514" s="22" t="s">
        <v>61</v>
      </c>
      <c r="AC514" s="22" t="s">
        <v>61</v>
      </c>
      <c r="AD514" s="22" t="s">
        <v>61</v>
      </c>
      <c r="AE514" s="22" t="s">
        <v>61</v>
      </c>
      <c r="AF514" s="22" t="s">
        <v>61</v>
      </c>
      <c r="AG514" s="16" t="s">
        <v>61</v>
      </c>
      <c r="AH514" s="16" t="s">
        <v>61</v>
      </c>
      <c r="AI514" s="16" t="s">
        <v>61</v>
      </c>
      <c r="AJ514" s="13" t="s">
        <v>61</v>
      </c>
      <c r="AK514" s="22" t="s">
        <v>61</v>
      </c>
      <c r="AL514" s="22" t="s">
        <v>61</v>
      </c>
      <c r="AM514" s="22" t="s">
        <v>61</v>
      </c>
      <c r="AN514" s="22" t="s">
        <v>61</v>
      </c>
      <c r="AO514" s="22" t="s">
        <v>61</v>
      </c>
      <c r="AP514" s="22" t="s">
        <v>61</v>
      </c>
      <c r="AQ514" s="16" t="s">
        <v>61</v>
      </c>
      <c r="AR514" s="16" t="s">
        <v>61</v>
      </c>
      <c r="AS514" s="22" t="s">
        <v>61</v>
      </c>
      <c r="AT514" s="22" t="s">
        <v>61</v>
      </c>
      <c r="AU514" s="22" t="s">
        <v>61</v>
      </c>
      <c r="AV514" s="22" t="s">
        <v>61</v>
      </c>
      <c r="AW514" s="22" t="s">
        <v>61</v>
      </c>
      <c r="AX514" s="22" t="s">
        <v>61</v>
      </c>
      <c r="AY514" s="22" t="s">
        <v>61</v>
      </c>
      <c r="AZ514" s="22" t="s">
        <v>61</v>
      </c>
      <c r="BA514" s="16" t="s">
        <v>61</v>
      </c>
      <c r="BB514" s="16" t="s">
        <v>61</v>
      </c>
      <c r="BC514" s="16" t="s">
        <v>61</v>
      </c>
      <c r="BD514" s="16" t="s">
        <v>61</v>
      </c>
      <c r="BE514" s="16" t="s">
        <v>61</v>
      </c>
    </row>
    <row r="515" spans="1:57" x14ac:dyDescent="0.25">
      <c r="A515" t="s">
        <v>61</v>
      </c>
      <c r="B515">
        <v>513</v>
      </c>
      <c r="C515" s="2" t="s">
        <v>61</v>
      </c>
      <c r="D515" s="2" t="s">
        <v>61</v>
      </c>
      <c r="E515" s="2" t="s">
        <v>61</v>
      </c>
      <c r="F515" s="2" t="s">
        <v>61</v>
      </c>
      <c r="G515" s="19" t="s">
        <v>61</v>
      </c>
      <c r="H515" s="19" t="s">
        <v>61</v>
      </c>
      <c r="I515" s="19" t="s">
        <v>61</v>
      </c>
      <c r="J515" s="19" t="s">
        <v>61</v>
      </c>
      <c r="K515" s="19" t="s">
        <v>61</v>
      </c>
      <c r="L515" s="2" t="s">
        <v>61</v>
      </c>
      <c r="M515" s="2" t="s">
        <v>61</v>
      </c>
      <c r="N515" s="2" t="s">
        <v>61</v>
      </c>
      <c r="O515" s="19" t="s">
        <v>61</v>
      </c>
      <c r="P515" s="19" t="s">
        <v>61</v>
      </c>
      <c r="Q515" s="19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2" t="s">
        <v>61</v>
      </c>
      <c r="AA515" s="22" t="s">
        <v>61</v>
      </c>
      <c r="AB515" s="22" t="s">
        <v>61</v>
      </c>
      <c r="AC515" s="22" t="s">
        <v>61</v>
      </c>
      <c r="AD515" s="22" t="s">
        <v>61</v>
      </c>
      <c r="AE515" s="22" t="s">
        <v>61</v>
      </c>
      <c r="AF515" s="22" t="s">
        <v>61</v>
      </c>
      <c r="AG515" s="16" t="s">
        <v>61</v>
      </c>
      <c r="AH515" s="16" t="s">
        <v>61</v>
      </c>
      <c r="AI515" s="16" t="s">
        <v>61</v>
      </c>
      <c r="AJ515" s="13" t="s">
        <v>61</v>
      </c>
      <c r="AK515" s="22" t="s">
        <v>61</v>
      </c>
      <c r="AL515" s="22" t="s">
        <v>61</v>
      </c>
      <c r="AM515" s="22" t="s">
        <v>61</v>
      </c>
      <c r="AN515" s="22" t="s">
        <v>61</v>
      </c>
      <c r="AO515" s="22" t="s">
        <v>61</v>
      </c>
      <c r="AP515" s="22" t="s">
        <v>61</v>
      </c>
      <c r="AQ515" s="16" t="s">
        <v>61</v>
      </c>
      <c r="AR515" s="16" t="s">
        <v>61</v>
      </c>
      <c r="AS515" s="22" t="s">
        <v>61</v>
      </c>
      <c r="AT515" s="22" t="s">
        <v>61</v>
      </c>
      <c r="AU515" s="22" t="s">
        <v>61</v>
      </c>
      <c r="AV515" s="22" t="s">
        <v>61</v>
      </c>
      <c r="AW515" s="22" t="s">
        <v>61</v>
      </c>
      <c r="AX515" s="22" t="s">
        <v>61</v>
      </c>
      <c r="AY515" s="22" t="s">
        <v>61</v>
      </c>
      <c r="AZ515" s="22" t="s">
        <v>61</v>
      </c>
      <c r="BA515" s="16" t="s">
        <v>61</v>
      </c>
      <c r="BB515" s="16" t="s">
        <v>61</v>
      </c>
      <c r="BC515" s="16" t="s">
        <v>61</v>
      </c>
      <c r="BD515" s="16" t="s">
        <v>61</v>
      </c>
      <c r="BE515" s="16" t="s">
        <v>61</v>
      </c>
    </row>
    <row r="516" spans="1:57" x14ac:dyDescent="0.25">
      <c r="A516" t="s">
        <v>61</v>
      </c>
      <c r="B516">
        <v>514</v>
      </c>
      <c r="C516" s="2" t="s">
        <v>61</v>
      </c>
      <c r="D516" s="2" t="s">
        <v>61</v>
      </c>
      <c r="E516" s="2" t="s">
        <v>61</v>
      </c>
      <c r="F516" s="2" t="s">
        <v>61</v>
      </c>
      <c r="G516" s="19" t="s">
        <v>61</v>
      </c>
      <c r="H516" s="19" t="s">
        <v>61</v>
      </c>
      <c r="I516" s="19" t="s">
        <v>61</v>
      </c>
      <c r="J516" s="19" t="s">
        <v>61</v>
      </c>
      <c r="K516" s="19" t="s">
        <v>61</v>
      </c>
      <c r="L516" s="2" t="s">
        <v>61</v>
      </c>
      <c r="M516" s="2" t="s">
        <v>61</v>
      </c>
      <c r="N516" s="2" t="s">
        <v>61</v>
      </c>
      <c r="O516" s="19" t="s">
        <v>61</v>
      </c>
      <c r="P516" s="19" t="s">
        <v>61</v>
      </c>
      <c r="Q516" s="19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2" t="s">
        <v>61</v>
      </c>
      <c r="AA516" s="22" t="s">
        <v>61</v>
      </c>
      <c r="AB516" s="22" t="s">
        <v>61</v>
      </c>
      <c r="AC516" s="22" t="s">
        <v>61</v>
      </c>
      <c r="AD516" s="22" t="s">
        <v>61</v>
      </c>
      <c r="AE516" s="22" t="s">
        <v>61</v>
      </c>
      <c r="AF516" s="22" t="s">
        <v>61</v>
      </c>
      <c r="AG516" s="16" t="s">
        <v>61</v>
      </c>
      <c r="AH516" s="16" t="s">
        <v>61</v>
      </c>
      <c r="AI516" s="16" t="s">
        <v>61</v>
      </c>
      <c r="AJ516" s="13" t="s">
        <v>61</v>
      </c>
      <c r="AK516" s="22" t="s">
        <v>61</v>
      </c>
      <c r="AL516" s="22" t="s">
        <v>61</v>
      </c>
      <c r="AM516" s="22" t="s">
        <v>61</v>
      </c>
      <c r="AN516" s="22" t="s">
        <v>61</v>
      </c>
      <c r="AO516" s="22" t="s">
        <v>61</v>
      </c>
      <c r="AP516" s="22" t="s">
        <v>61</v>
      </c>
      <c r="AQ516" s="16" t="s">
        <v>61</v>
      </c>
      <c r="AR516" s="16" t="s">
        <v>61</v>
      </c>
      <c r="AS516" s="22" t="s">
        <v>61</v>
      </c>
      <c r="AT516" s="22" t="s">
        <v>61</v>
      </c>
      <c r="AU516" s="22" t="s">
        <v>61</v>
      </c>
      <c r="AV516" s="22" t="s">
        <v>61</v>
      </c>
      <c r="AW516" s="22" t="s">
        <v>61</v>
      </c>
      <c r="AX516" s="22" t="s">
        <v>61</v>
      </c>
      <c r="AY516" s="22" t="s">
        <v>61</v>
      </c>
      <c r="AZ516" s="22" t="s">
        <v>61</v>
      </c>
      <c r="BA516" s="16" t="s">
        <v>61</v>
      </c>
      <c r="BB516" s="16" t="s">
        <v>61</v>
      </c>
      <c r="BC516" s="16" t="s">
        <v>61</v>
      </c>
      <c r="BD516" s="16" t="s">
        <v>61</v>
      </c>
      <c r="BE516" s="16" t="s">
        <v>61</v>
      </c>
    </row>
    <row r="517" spans="1:57" x14ac:dyDescent="0.25">
      <c r="A517" t="s">
        <v>61</v>
      </c>
      <c r="B517">
        <v>515</v>
      </c>
      <c r="C517" s="2" t="s">
        <v>61</v>
      </c>
      <c r="D517" s="2" t="s">
        <v>61</v>
      </c>
      <c r="E517" s="2" t="s">
        <v>61</v>
      </c>
      <c r="F517" s="2" t="s">
        <v>61</v>
      </c>
      <c r="G517" s="19" t="s">
        <v>61</v>
      </c>
      <c r="H517" s="19" t="s">
        <v>61</v>
      </c>
      <c r="I517" s="19" t="s">
        <v>61</v>
      </c>
      <c r="J517" s="19" t="s">
        <v>61</v>
      </c>
      <c r="K517" s="19" t="s">
        <v>61</v>
      </c>
      <c r="L517" s="2" t="s">
        <v>61</v>
      </c>
      <c r="M517" s="2" t="s">
        <v>61</v>
      </c>
      <c r="N517" s="2" t="s">
        <v>61</v>
      </c>
      <c r="O517" s="19" t="s">
        <v>61</v>
      </c>
      <c r="P517" s="19" t="s">
        <v>61</v>
      </c>
      <c r="Q517" s="19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2" t="s">
        <v>61</v>
      </c>
      <c r="AA517" s="22" t="s">
        <v>61</v>
      </c>
      <c r="AB517" s="22" t="s">
        <v>61</v>
      </c>
      <c r="AC517" s="22" t="s">
        <v>61</v>
      </c>
      <c r="AD517" s="22" t="s">
        <v>61</v>
      </c>
      <c r="AE517" s="22" t="s">
        <v>61</v>
      </c>
      <c r="AF517" s="22" t="s">
        <v>61</v>
      </c>
      <c r="AG517" s="16" t="s">
        <v>61</v>
      </c>
      <c r="AH517" s="16" t="s">
        <v>61</v>
      </c>
      <c r="AI517" s="16" t="s">
        <v>61</v>
      </c>
      <c r="AJ517" s="13" t="s">
        <v>61</v>
      </c>
      <c r="AK517" s="22" t="s">
        <v>61</v>
      </c>
      <c r="AL517" s="22" t="s">
        <v>61</v>
      </c>
      <c r="AM517" s="22" t="s">
        <v>61</v>
      </c>
      <c r="AN517" s="22" t="s">
        <v>61</v>
      </c>
      <c r="AO517" s="22" t="s">
        <v>61</v>
      </c>
      <c r="AP517" s="22" t="s">
        <v>61</v>
      </c>
      <c r="AQ517" s="16" t="s">
        <v>61</v>
      </c>
      <c r="AR517" s="16" t="s">
        <v>61</v>
      </c>
      <c r="AS517" s="22" t="s">
        <v>61</v>
      </c>
      <c r="AT517" s="22" t="s">
        <v>61</v>
      </c>
      <c r="AU517" s="22" t="s">
        <v>61</v>
      </c>
      <c r="AV517" s="22" t="s">
        <v>61</v>
      </c>
      <c r="AW517" s="22" t="s">
        <v>61</v>
      </c>
      <c r="AX517" s="22" t="s">
        <v>61</v>
      </c>
      <c r="AY517" s="22" t="s">
        <v>61</v>
      </c>
      <c r="AZ517" s="22" t="s">
        <v>61</v>
      </c>
      <c r="BA517" s="16" t="s">
        <v>61</v>
      </c>
      <c r="BB517" s="16" t="s">
        <v>61</v>
      </c>
      <c r="BC517" s="16" t="s">
        <v>61</v>
      </c>
      <c r="BD517" s="16" t="s">
        <v>61</v>
      </c>
      <c r="BE517" s="16" t="s">
        <v>61</v>
      </c>
    </row>
    <row r="518" spans="1:57" x14ac:dyDescent="0.25">
      <c r="A518" t="s">
        <v>61</v>
      </c>
      <c r="B518">
        <v>516</v>
      </c>
      <c r="C518" s="2" t="s">
        <v>61</v>
      </c>
      <c r="D518" s="2" t="s">
        <v>61</v>
      </c>
      <c r="E518" s="2" t="s">
        <v>61</v>
      </c>
      <c r="F518" s="2" t="s">
        <v>61</v>
      </c>
      <c r="G518" s="19" t="s">
        <v>61</v>
      </c>
      <c r="H518" s="19" t="s">
        <v>61</v>
      </c>
      <c r="I518" s="19" t="s">
        <v>61</v>
      </c>
      <c r="J518" s="19" t="s">
        <v>61</v>
      </c>
      <c r="K518" s="19" t="s">
        <v>61</v>
      </c>
      <c r="L518" s="2" t="s">
        <v>61</v>
      </c>
      <c r="M518" s="2" t="s">
        <v>61</v>
      </c>
      <c r="N518" s="2" t="s">
        <v>61</v>
      </c>
      <c r="O518" s="19" t="s">
        <v>61</v>
      </c>
      <c r="P518" s="19" t="s">
        <v>61</v>
      </c>
      <c r="Q518" s="19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2" t="s">
        <v>61</v>
      </c>
      <c r="AA518" s="22" t="s">
        <v>61</v>
      </c>
      <c r="AB518" s="22" t="s">
        <v>61</v>
      </c>
      <c r="AC518" s="22" t="s">
        <v>61</v>
      </c>
      <c r="AD518" s="22" t="s">
        <v>61</v>
      </c>
      <c r="AE518" s="22" t="s">
        <v>61</v>
      </c>
      <c r="AF518" s="22" t="s">
        <v>61</v>
      </c>
      <c r="AG518" s="16" t="s">
        <v>61</v>
      </c>
      <c r="AH518" s="16" t="s">
        <v>61</v>
      </c>
      <c r="AI518" s="16" t="s">
        <v>61</v>
      </c>
      <c r="AJ518" s="13" t="s">
        <v>61</v>
      </c>
      <c r="AK518" s="22" t="s">
        <v>61</v>
      </c>
      <c r="AL518" s="22" t="s">
        <v>61</v>
      </c>
      <c r="AM518" s="22" t="s">
        <v>61</v>
      </c>
      <c r="AN518" s="22" t="s">
        <v>61</v>
      </c>
      <c r="AO518" s="22" t="s">
        <v>61</v>
      </c>
      <c r="AP518" s="22" t="s">
        <v>61</v>
      </c>
      <c r="AQ518" s="16" t="s">
        <v>61</v>
      </c>
      <c r="AR518" s="16" t="s">
        <v>61</v>
      </c>
      <c r="AS518" s="22" t="s">
        <v>61</v>
      </c>
      <c r="AT518" s="22" t="s">
        <v>61</v>
      </c>
      <c r="AU518" s="22" t="s">
        <v>61</v>
      </c>
      <c r="AV518" s="22" t="s">
        <v>61</v>
      </c>
      <c r="AW518" s="22" t="s">
        <v>61</v>
      </c>
      <c r="AX518" s="22" t="s">
        <v>61</v>
      </c>
      <c r="AY518" s="22" t="s">
        <v>61</v>
      </c>
      <c r="AZ518" s="22" t="s">
        <v>61</v>
      </c>
      <c r="BA518" s="16" t="s">
        <v>61</v>
      </c>
      <c r="BB518" s="16" t="s">
        <v>61</v>
      </c>
      <c r="BC518" s="16" t="s">
        <v>61</v>
      </c>
      <c r="BD518" s="16" t="s">
        <v>61</v>
      </c>
      <c r="BE518" s="16" t="s">
        <v>61</v>
      </c>
    </row>
    <row r="519" spans="1:57" x14ac:dyDescent="0.25">
      <c r="A519" t="s">
        <v>61</v>
      </c>
      <c r="B519">
        <v>517</v>
      </c>
      <c r="C519" s="2" t="s">
        <v>61</v>
      </c>
      <c r="D519" s="2" t="s">
        <v>61</v>
      </c>
      <c r="E519" s="2" t="s">
        <v>61</v>
      </c>
      <c r="F519" s="2" t="s">
        <v>61</v>
      </c>
      <c r="G519" s="19" t="s">
        <v>61</v>
      </c>
      <c r="H519" s="19" t="s">
        <v>61</v>
      </c>
      <c r="I519" s="19" t="s">
        <v>61</v>
      </c>
      <c r="J519" s="19" t="s">
        <v>61</v>
      </c>
      <c r="K519" s="19" t="s">
        <v>61</v>
      </c>
      <c r="L519" s="2" t="s">
        <v>61</v>
      </c>
      <c r="M519" s="2" t="s">
        <v>61</v>
      </c>
      <c r="N519" s="2" t="s">
        <v>61</v>
      </c>
      <c r="O519" s="19" t="s">
        <v>61</v>
      </c>
      <c r="P519" s="19" t="s">
        <v>61</v>
      </c>
      <c r="Q519" s="19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2" t="s">
        <v>61</v>
      </c>
      <c r="AA519" s="22" t="s">
        <v>61</v>
      </c>
      <c r="AB519" s="22" t="s">
        <v>61</v>
      </c>
      <c r="AC519" s="22" t="s">
        <v>61</v>
      </c>
      <c r="AD519" s="22" t="s">
        <v>61</v>
      </c>
      <c r="AE519" s="22" t="s">
        <v>61</v>
      </c>
      <c r="AF519" s="22" t="s">
        <v>61</v>
      </c>
      <c r="AG519" s="16" t="s">
        <v>61</v>
      </c>
      <c r="AH519" s="16" t="s">
        <v>61</v>
      </c>
      <c r="AI519" s="16" t="s">
        <v>61</v>
      </c>
      <c r="AJ519" s="13" t="s">
        <v>61</v>
      </c>
      <c r="AK519" s="22" t="s">
        <v>61</v>
      </c>
      <c r="AL519" s="22" t="s">
        <v>61</v>
      </c>
      <c r="AM519" s="22" t="s">
        <v>61</v>
      </c>
      <c r="AN519" s="22" t="s">
        <v>61</v>
      </c>
      <c r="AO519" s="22" t="s">
        <v>61</v>
      </c>
      <c r="AP519" s="22" t="s">
        <v>61</v>
      </c>
      <c r="AQ519" s="16" t="s">
        <v>61</v>
      </c>
      <c r="AR519" s="16" t="s">
        <v>61</v>
      </c>
      <c r="AS519" s="22" t="s">
        <v>61</v>
      </c>
      <c r="AT519" s="22" t="s">
        <v>61</v>
      </c>
      <c r="AU519" s="22" t="s">
        <v>61</v>
      </c>
      <c r="AV519" s="22" t="s">
        <v>61</v>
      </c>
      <c r="AW519" s="22" t="s">
        <v>61</v>
      </c>
      <c r="AX519" s="22" t="s">
        <v>61</v>
      </c>
      <c r="AY519" s="22" t="s">
        <v>61</v>
      </c>
      <c r="AZ519" s="22" t="s">
        <v>61</v>
      </c>
      <c r="BA519" s="16" t="s">
        <v>61</v>
      </c>
      <c r="BB519" s="16" t="s">
        <v>61</v>
      </c>
      <c r="BC519" s="16" t="s">
        <v>61</v>
      </c>
      <c r="BD519" s="16" t="s">
        <v>61</v>
      </c>
      <c r="BE519" s="16" t="s">
        <v>61</v>
      </c>
    </row>
    <row r="520" spans="1:57" x14ac:dyDescent="0.25">
      <c r="A520" t="s">
        <v>61</v>
      </c>
      <c r="B520">
        <v>518</v>
      </c>
      <c r="C520" s="2" t="s">
        <v>61</v>
      </c>
      <c r="D520" s="2" t="s">
        <v>61</v>
      </c>
      <c r="E520" s="2" t="s">
        <v>61</v>
      </c>
      <c r="F520" s="2" t="s">
        <v>61</v>
      </c>
      <c r="G520" s="19" t="s">
        <v>61</v>
      </c>
      <c r="H520" s="19" t="s">
        <v>61</v>
      </c>
      <c r="I520" s="19" t="s">
        <v>61</v>
      </c>
      <c r="J520" s="19" t="s">
        <v>61</v>
      </c>
      <c r="K520" s="19" t="s">
        <v>61</v>
      </c>
      <c r="L520" s="2" t="s">
        <v>61</v>
      </c>
      <c r="M520" s="2" t="s">
        <v>61</v>
      </c>
      <c r="N520" s="2" t="s">
        <v>61</v>
      </c>
      <c r="O520" s="19" t="s">
        <v>61</v>
      </c>
      <c r="P520" s="19" t="s">
        <v>61</v>
      </c>
      <c r="Q520" s="19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2" t="s">
        <v>61</v>
      </c>
      <c r="AA520" s="22" t="s">
        <v>61</v>
      </c>
      <c r="AB520" s="22" t="s">
        <v>61</v>
      </c>
      <c r="AC520" s="22" t="s">
        <v>61</v>
      </c>
      <c r="AD520" s="22" t="s">
        <v>61</v>
      </c>
      <c r="AE520" s="22" t="s">
        <v>61</v>
      </c>
      <c r="AF520" s="22" t="s">
        <v>61</v>
      </c>
      <c r="AG520" s="16" t="s">
        <v>61</v>
      </c>
      <c r="AH520" s="16" t="s">
        <v>61</v>
      </c>
      <c r="AI520" s="16" t="s">
        <v>61</v>
      </c>
      <c r="AJ520" s="13" t="s">
        <v>61</v>
      </c>
      <c r="AK520" s="22" t="s">
        <v>61</v>
      </c>
      <c r="AL520" s="22" t="s">
        <v>61</v>
      </c>
      <c r="AM520" s="22" t="s">
        <v>61</v>
      </c>
      <c r="AN520" s="22" t="s">
        <v>61</v>
      </c>
      <c r="AO520" s="22" t="s">
        <v>61</v>
      </c>
      <c r="AP520" s="22" t="s">
        <v>61</v>
      </c>
      <c r="AQ520" s="16" t="s">
        <v>61</v>
      </c>
      <c r="AR520" s="16" t="s">
        <v>61</v>
      </c>
      <c r="AS520" s="22" t="s">
        <v>61</v>
      </c>
      <c r="AT520" s="22" t="s">
        <v>61</v>
      </c>
      <c r="AU520" s="22" t="s">
        <v>61</v>
      </c>
      <c r="AV520" s="22" t="s">
        <v>61</v>
      </c>
      <c r="AW520" s="22" t="s">
        <v>61</v>
      </c>
      <c r="AX520" s="22" t="s">
        <v>61</v>
      </c>
      <c r="AY520" s="22" t="s">
        <v>61</v>
      </c>
      <c r="AZ520" s="22" t="s">
        <v>61</v>
      </c>
      <c r="BA520" s="16" t="s">
        <v>61</v>
      </c>
      <c r="BB520" s="16" t="s">
        <v>61</v>
      </c>
      <c r="BC520" s="16" t="s">
        <v>61</v>
      </c>
      <c r="BD520" s="16" t="s">
        <v>61</v>
      </c>
      <c r="BE520" s="16" t="s">
        <v>61</v>
      </c>
    </row>
    <row r="521" spans="1:57" x14ac:dyDescent="0.25">
      <c r="A521" t="s">
        <v>61</v>
      </c>
      <c r="B521">
        <v>519</v>
      </c>
      <c r="C521" s="2" t="s">
        <v>61</v>
      </c>
      <c r="D521" s="2" t="s">
        <v>61</v>
      </c>
      <c r="E521" s="2" t="s">
        <v>61</v>
      </c>
      <c r="F521" s="2" t="s">
        <v>61</v>
      </c>
      <c r="G521" s="19" t="s">
        <v>61</v>
      </c>
      <c r="H521" s="19" t="s">
        <v>61</v>
      </c>
      <c r="I521" s="19" t="s">
        <v>61</v>
      </c>
      <c r="J521" s="19" t="s">
        <v>61</v>
      </c>
      <c r="K521" s="19" t="s">
        <v>61</v>
      </c>
      <c r="L521" s="2" t="s">
        <v>61</v>
      </c>
      <c r="M521" s="2" t="s">
        <v>61</v>
      </c>
      <c r="N521" s="2" t="s">
        <v>61</v>
      </c>
      <c r="O521" s="19" t="s">
        <v>61</v>
      </c>
      <c r="P521" s="19" t="s">
        <v>61</v>
      </c>
      <c r="Q521" s="19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2" t="s">
        <v>61</v>
      </c>
      <c r="AA521" s="22" t="s">
        <v>61</v>
      </c>
      <c r="AB521" s="22" t="s">
        <v>61</v>
      </c>
      <c r="AC521" s="22" t="s">
        <v>61</v>
      </c>
      <c r="AD521" s="22" t="s">
        <v>61</v>
      </c>
      <c r="AE521" s="22" t="s">
        <v>61</v>
      </c>
      <c r="AF521" s="22" t="s">
        <v>61</v>
      </c>
      <c r="AG521" s="16" t="s">
        <v>61</v>
      </c>
      <c r="AH521" s="16" t="s">
        <v>61</v>
      </c>
      <c r="AI521" s="16" t="s">
        <v>61</v>
      </c>
      <c r="AJ521" s="13" t="s">
        <v>61</v>
      </c>
      <c r="AK521" s="22" t="s">
        <v>61</v>
      </c>
      <c r="AL521" s="22" t="s">
        <v>61</v>
      </c>
      <c r="AM521" s="22" t="s">
        <v>61</v>
      </c>
      <c r="AN521" s="22" t="s">
        <v>61</v>
      </c>
      <c r="AO521" s="22" t="s">
        <v>61</v>
      </c>
      <c r="AP521" s="22" t="s">
        <v>61</v>
      </c>
      <c r="AQ521" s="16" t="s">
        <v>61</v>
      </c>
      <c r="AR521" s="16" t="s">
        <v>61</v>
      </c>
      <c r="AS521" s="22" t="s">
        <v>61</v>
      </c>
      <c r="AT521" s="22" t="s">
        <v>61</v>
      </c>
      <c r="AU521" s="22" t="s">
        <v>61</v>
      </c>
      <c r="AV521" s="22" t="s">
        <v>61</v>
      </c>
      <c r="AW521" s="22" t="s">
        <v>61</v>
      </c>
      <c r="AX521" s="22" t="s">
        <v>61</v>
      </c>
      <c r="AY521" s="22" t="s">
        <v>61</v>
      </c>
      <c r="AZ521" s="22" t="s">
        <v>61</v>
      </c>
      <c r="BA521" s="16" t="s">
        <v>61</v>
      </c>
      <c r="BB521" s="16" t="s">
        <v>61</v>
      </c>
      <c r="BC521" s="16" t="s">
        <v>61</v>
      </c>
      <c r="BD521" s="16" t="s">
        <v>61</v>
      </c>
      <c r="BE521" s="16" t="s">
        <v>61</v>
      </c>
    </row>
    <row r="522" spans="1:57" x14ac:dyDescent="0.25">
      <c r="A522" t="s">
        <v>61</v>
      </c>
      <c r="B522">
        <v>520</v>
      </c>
      <c r="C522" s="2" t="s">
        <v>61</v>
      </c>
      <c r="D522" s="2" t="s">
        <v>61</v>
      </c>
      <c r="E522" s="2" t="s">
        <v>61</v>
      </c>
      <c r="F522" s="2" t="s">
        <v>61</v>
      </c>
      <c r="G522" s="19" t="s">
        <v>61</v>
      </c>
      <c r="H522" s="19" t="s">
        <v>61</v>
      </c>
      <c r="I522" s="19" t="s">
        <v>61</v>
      </c>
      <c r="J522" s="19" t="s">
        <v>61</v>
      </c>
      <c r="K522" s="19" t="s">
        <v>61</v>
      </c>
      <c r="L522" s="2" t="s">
        <v>61</v>
      </c>
      <c r="M522" s="2" t="s">
        <v>61</v>
      </c>
      <c r="N522" s="2" t="s">
        <v>61</v>
      </c>
      <c r="O522" s="19" t="s">
        <v>61</v>
      </c>
      <c r="P522" s="19" t="s">
        <v>61</v>
      </c>
      <c r="Q522" s="19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2" t="s">
        <v>61</v>
      </c>
      <c r="AA522" s="22" t="s">
        <v>61</v>
      </c>
      <c r="AB522" s="22" t="s">
        <v>61</v>
      </c>
      <c r="AC522" s="22" t="s">
        <v>61</v>
      </c>
      <c r="AD522" s="22" t="s">
        <v>61</v>
      </c>
      <c r="AE522" s="22" t="s">
        <v>61</v>
      </c>
      <c r="AF522" s="22" t="s">
        <v>61</v>
      </c>
      <c r="AG522" s="16" t="s">
        <v>61</v>
      </c>
      <c r="AH522" s="16" t="s">
        <v>61</v>
      </c>
      <c r="AI522" s="16" t="s">
        <v>61</v>
      </c>
      <c r="AJ522" s="13" t="s">
        <v>61</v>
      </c>
      <c r="AK522" s="22" t="s">
        <v>61</v>
      </c>
      <c r="AL522" s="22" t="s">
        <v>61</v>
      </c>
      <c r="AM522" s="22" t="s">
        <v>61</v>
      </c>
      <c r="AN522" s="22" t="s">
        <v>61</v>
      </c>
      <c r="AO522" s="22" t="s">
        <v>61</v>
      </c>
      <c r="AP522" s="22" t="s">
        <v>61</v>
      </c>
      <c r="AQ522" s="16" t="s">
        <v>61</v>
      </c>
      <c r="AR522" s="16" t="s">
        <v>61</v>
      </c>
      <c r="AS522" s="22" t="s">
        <v>61</v>
      </c>
      <c r="AT522" s="22" t="s">
        <v>61</v>
      </c>
      <c r="AU522" s="22" t="s">
        <v>61</v>
      </c>
      <c r="AV522" s="22" t="s">
        <v>61</v>
      </c>
      <c r="AW522" s="22" t="s">
        <v>61</v>
      </c>
      <c r="AX522" s="22" t="s">
        <v>61</v>
      </c>
      <c r="AY522" s="22" t="s">
        <v>61</v>
      </c>
      <c r="AZ522" s="22" t="s">
        <v>61</v>
      </c>
      <c r="BA522" s="16" t="s">
        <v>61</v>
      </c>
      <c r="BB522" s="16" t="s">
        <v>61</v>
      </c>
      <c r="BC522" s="16" t="s">
        <v>61</v>
      </c>
      <c r="BD522" s="16" t="s">
        <v>61</v>
      </c>
      <c r="BE522" s="16" t="s">
        <v>61</v>
      </c>
    </row>
    <row r="523" spans="1:57" x14ac:dyDescent="0.25">
      <c r="A523" t="s">
        <v>61</v>
      </c>
      <c r="B523">
        <v>521</v>
      </c>
      <c r="C523" s="2" t="s">
        <v>61</v>
      </c>
      <c r="D523" s="2" t="s">
        <v>61</v>
      </c>
      <c r="E523" s="2" t="s">
        <v>61</v>
      </c>
      <c r="F523" s="2" t="s">
        <v>61</v>
      </c>
      <c r="G523" s="19" t="s">
        <v>61</v>
      </c>
      <c r="H523" s="19" t="s">
        <v>61</v>
      </c>
      <c r="I523" s="19" t="s">
        <v>61</v>
      </c>
      <c r="J523" s="19" t="s">
        <v>61</v>
      </c>
      <c r="K523" s="19" t="s">
        <v>61</v>
      </c>
      <c r="L523" s="2" t="s">
        <v>61</v>
      </c>
      <c r="M523" s="2" t="s">
        <v>61</v>
      </c>
      <c r="N523" s="2" t="s">
        <v>61</v>
      </c>
      <c r="O523" s="19" t="s">
        <v>61</v>
      </c>
      <c r="P523" s="19" t="s">
        <v>61</v>
      </c>
      <c r="Q523" s="19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2" t="s">
        <v>61</v>
      </c>
      <c r="AA523" s="22" t="s">
        <v>61</v>
      </c>
      <c r="AB523" s="22" t="s">
        <v>61</v>
      </c>
      <c r="AC523" s="22" t="s">
        <v>61</v>
      </c>
      <c r="AD523" s="22" t="s">
        <v>61</v>
      </c>
      <c r="AE523" s="22" t="s">
        <v>61</v>
      </c>
      <c r="AF523" s="22" t="s">
        <v>61</v>
      </c>
      <c r="AG523" s="16" t="s">
        <v>61</v>
      </c>
      <c r="AH523" s="16" t="s">
        <v>61</v>
      </c>
      <c r="AI523" s="16" t="s">
        <v>61</v>
      </c>
      <c r="AJ523" s="13" t="s">
        <v>61</v>
      </c>
      <c r="AK523" s="22" t="s">
        <v>61</v>
      </c>
      <c r="AL523" s="22" t="s">
        <v>61</v>
      </c>
      <c r="AM523" s="22" t="s">
        <v>61</v>
      </c>
      <c r="AN523" s="22" t="s">
        <v>61</v>
      </c>
      <c r="AO523" s="22" t="s">
        <v>61</v>
      </c>
      <c r="AP523" s="22" t="s">
        <v>61</v>
      </c>
      <c r="AQ523" s="16" t="s">
        <v>61</v>
      </c>
      <c r="AR523" s="16" t="s">
        <v>61</v>
      </c>
      <c r="AS523" s="22" t="s">
        <v>61</v>
      </c>
      <c r="AT523" s="22" t="s">
        <v>61</v>
      </c>
      <c r="AU523" s="22" t="s">
        <v>61</v>
      </c>
      <c r="AV523" s="22" t="s">
        <v>61</v>
      </c>
      <c r="AW523" s="22" t="s">
        <v>61</v>
      </c>
      <c r="AX523" s="22" t="s">
        <v>61</v>
      </c>
      <c r="AY523" s="22" t="s">
        <v>61</v>
      </c>
      <c r="AZ523" s="22" t="s">
        <v>61</v>
      </c>
      <c r="BA523" s="16" t="s">
        <v>61</v>
      </c>
      <c r="BB523" s="16" t="s">
        <v>61</v>
      </c>
      <c r="BC523" s="16" t="s">
        <v>61</v>
      </c>
      <c r="BD523" s="16" t="s">
        <v>61</v>
      </c>
      <c r="BE523" s="16" t="s">
        <v>61</v>
      </c>
    </row>
    <row r="524" spans="1:57" x14ac:dyDescent="0.25">
      <c r="A524" t="s">
        <v>61</v>
      </c>
      <c r="B524">
        <v>522</v>
      </c>
      <c r="C524" s="2" t="s">
        <v>61</v>
      </c>
      <c r="D524" s="2" t="s">
        <v>61</v>
      </c>
      <c r="E524" s="2" t="s">
        <v>61</v>
      </c>
      <c r="F524" s="2" t="s">
        <v>61</v>
      </c>
      <c r="G524" s="19" t="s">
        <v>61</v>
      </c>
      <c r="H524" s="19" t="s">
        <v>61</v>
      </c>
      <c r="I524" s="19" t="s">
        <v>61</v>
      </c>
      <c r="J524" s="19" t="s">
        <v>61</v>
      </c>
      <c r="K524" s="19" t="s">
        <v>61</v>
      </c>
      <c r="L524" s="2" t="s">
        <v>61</v>
      </c>
      <c r="M524" s="2" t="s">
        <v>61</v>
      </c>
      <c r="N524" s="2" t="s">
        <v>61</v>
      </c>
      <c r="O524" s="19" t="s">
        <v>61</v>
      </c>
      <c r="P524" s="19" t="s">
        <v>61</v>
      </c>
      <c r="Q524" s="19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2" t="s">
        <v>61</v>
      </c>
      <c r="AA524" s="22" t="s">
        <v>61</v>
      </c>
      <c r="AB524" s="22" t="s">
        <v>61</v>
      </c>
      <c r="AC524" s="22" t="s">
        <v>61</v>
      </c>
      <c r="AD524" s="22" t="s">
        <v>61</v>
      </c>
      <c r="AE524" s="22" t="s">
        <v>61</v>
      </c>
      <c r="AF524" s="22" t="s">
        <v>61</v>
      </c>
      <c r="AG524" s="16" t="s">
        <v>61</v>
      </c>
      <c r="AH524" s="16" t="s">
        <v>61</v>
      </c>
      <c r="AI524" s="16" t="s">
        <v>61</v>
      </c>
      <c r="AJ524" s="13" t="s">
        <v>61</v>
      </c>
      <c r="AK524" s="22" t="s">
        <v>61</v>
      </c>
      <c r="AL524" s="22" t="s">
        <v>61</v>
      </c>
      <c r="AM524" s="22" t="s">
        <v>61</v>
      </c>
      <c r="AN524" s="22" t="s">
        <v>61</v>
      </c>
      <c r="AO524" s="22" t="s">
        <v>61</v>
      </c>
      <c r="AP524" s="22" t="s">
        <v>61</v>
      </c>
      <c r="AQ524" s="16" t="s">
        <v>61</v>
      </c>
      <c r="AR524" s="16" t="s">
        <v>61</v>
      </c>
      <c r="AS524" s="22" t="s">
        <v>61</v>
      </c>
      <c r="AT524" s="22" t="s">
        <v>61</v>
      </c>
      <c r="AU524" s="22" t="s">
        <v>61</v>
      </c>
      <c r="AV524" s="22" t="s">
        <v>61</v>
      </c>
      <c r="AW524" s="22" t="s">
        <v>61</v>
      </c>
      <c r="AX524" s="22" t="s">
        <v>61</v>
      </c>
      <c r="AY524" s="22" t="s">
        <v>61</v>
      </c>
      <c r="AZ524" s="22" t="s">
        <v>61</v>
      </c>
      <c r="BA524" s="16" t="s">
        <v>61</v>
      </c>
      <c r="BB524" s="16" t="s">
        <v>61</v>
      </c>
      <c r="BC524" s="16" t="s">
        <v>61</v>
      </c>
      <c r="BD524" s="16" t="s">
        <v>61</v>
      </c>
      <c r="BE524" s="16" t="s">
        <v>61</v>
      </c>
    </row>
    <row r="525" spans="1:57" x14ac:dyDescent="0.25">
      <c r="A525" t="s">
        <v>61</v>
      </c>
      <c r="B525">
        <v>523</v>
      </c>
      <c r="C525" s="2" t="s">
        <v>61</v>
      </c>
      <c r="D525" s="2" t="s">
        <v>61</v>
      </c>
      <c r="E525" s="2" t="s">
        <v>61</v>
      </c>
      <c r="F525" s="2" t="s">
        <v>61</v>
      </c>
      <c r="G525" s="19" t="s">
        <v>61</v>
      </c>
      <c r="H525" s="19" t="s">
        <v>61</v>
      </c>
      <c r="I525" s="19" t="s">
        <v>61</v>
      </c>
      <c r="J525" s="19" t="s">
        <v>61</v>
      </c>
      <c r="K525" s="19" t="s">
        <v>61</v>
      </c>
      <c r="L525" s="2" t="s">
        <v>61</v>
      </c>
      <c r="M525" s="2" t="s">
        <v>61</v>
      </c>
      <c r="N525" s="2" t="s">
        <v>61</v>
      </c>
      <c r="O525" s="19" t="s">
        <v>61</v>
      </c>
      <c r="P525" s="19" t="s">
        <v>61</v>
      </c>
      <c r="Q525" s="19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2" t="s">
        <v>61</v>
      </c>
      <c r="AA525" s="22" t="s">
        <v>61</v>
      </c>
      <c r="AB525" s="22" t="s">
        <v>61</v>
      </c>
      <c r="AC525" s="22" t="s">
        <v>61</v>
      </c>
      <c r="AD525" s="22" t="s">
        <v>61</v>
      </c>
      <c r="AE525" s="22" t="s">
        <v>61</v>
      </c>
      <c r="AF525" s="22" t="s">
        <v>61</v>
      </c>
      <c r="AG525" s="16" t="s">
        <v>61</v>
      </c>
      <c r="AH525" s="16" t="s">
        <v>61</v>
      </c>
      <c r="AI525" s="16" t="s">
        <v>61</v>
      </c>
      <c r="AJ525" s="13" t="s">
        <v>61</v>
      </c>
      <c r="AK525" s="22" t="s">
        <v>61</v>
      </c>
      <c r="AL525" s="22" t="s">
        <v>61</v>
      </c>
      <c r="AM525" s="22" t="s">
        <v>61</v>
      </c>
      <c r="AN525" s="22" t="s">
        <v>61</v>
      </c>
      <c r="AO525" s="22" t="s">
        <v>61</v>
      </c>
      <c r="AP525" s="22" t="s">
        <v>61</v>
      </c>
      <c r="AQ525" s="16" t="s">
        <v>61</v>
      </c>
      <c r="AR525" s="16" t="s">
        <v>61</v>
      </c>
      <c r="AS525" s="22" t="s">
        <v>61</v>
      </c>
      <c r="AT525" s="22" t="s">
        <v>61</v>
      </c>
      <c r="AU525" s="22" t="s">
        <v>61</v>
      </c>
      <c r="AV525" s="22" t="s">
        <v>61</v>
      </c>
      <c r="AW525" s="22" t="s">
        <v>61</v>
      </c>
      <c r="AX525" s="22" t="s">
        <v>61</v>
      </c>
      <c r="AY525" s="22" t="s">
        <v>61</v>
      </c>
      <c r="AZ525" s="22" t="s">
        <v>61</v>
      </c>
      <c r="BA525" s="16" t="s">
        <v>61</v>
      </c>
      <c r="BB525" s="16" t="s">
        <v>61</v>
      </c>
      <c r="BC525" s="16" t="s">
        <v>61</v>
      </c>
      <c r="BD525" s="16" t="s">
        <v>61</v>
      </c>
      <c r="BE525" s="16" t="s">
        <v>61</v>
      </c>
    </row>
    <row r="526" spans="1:57" x14ac:dyDescent="0.25">
      <c r="A526" t="s">
        <v>61</v>
      </c>
      <c r="B526">
        <v>524</v>
      </c>
      <c r="C526" s="2" t="s">
        <v>61</v>
      </c>
      <c r="D526" s="2" t="s">
        <v>61</v>
      </c>
      <c r="E526" s="2" t="s">
        <v>61</v>
      </c>
      <c r="F526" s="2" t="s">
        <v>61</v>
      </c>
      <c r="G526" s="19" t="s">
        <v>61</v>
      </c>
      <c r="H526" s="19" t="s">
        <v>61</v>
      </c>
      <c r="I526" s="19" t="s">
        <v>61</v>
      </c>
      <c r="J526" s="19" t="s">
        <v>61</v>
      </c>
      <c r="K526" s="19" t="s">
        <v>61</v>
      </c>
      <c r="L526" s="2" t="s">
        <v>61</v>
      </c>
      <c r="M526" s="2" t="s">
        <v>61</v>
      </c>
      <c r="N526" s="2" t="s">
        <v>61</v>
      </c>
      <c r="O526" s="19" t="s">
        <v>61</v>
      </c>
      <c r="P526" s="19" t="s">
        <v>61</v>
      </c>
      <c r="Q526" s="19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2" t="s">
        <v>61</v>
      </c>
      <c r="AA526" s="22" t="s">
        <v>61</v>
      </c>
      <c r="AB526" s="22" t="s">
        <v>61</v>
      </c>
      <c r="AC526" s="22" t="s">
        <v>61</v>
      </c>
      <c r="AD526" s="22" t="s">
        <v>61</v>
      </c>
      <c r="AE526" s="22" t="s">
        <v>61</v>
      </c>
      <c r="AF526" s="22" t="s">
        <v>61</v>
      </c>
      <c r="AG526" s="16" t="s">
        <v>61</v>
      </c>
      <c r="AH526" s="16" t="s">
        <v>61</v>
      </c>
      <c r="AI526" s="16" t="s">
        <v>61</v>
      </c>
      <c r="AJ526" s="13" t="s">
        <v>61</v>
      </c>
      <c r="AK526" s="22" t="s">
        <v>61</v>
      </c>
      <c r="AL526" s="22" t="s">
        <v>61</v>
      </c>
      <c r="AM526" s="22" t="s">
        <v>61</v>
      </c>
      <c r="AN526" s="22" t="s">
        <v>61</v>
      </c>
      <c r="AO526" s="22" t="s">
        <v>61</v>
      </c>
      <c r="AP526" s="22" t="s">
        <v>61</v>
      </c>
      <c r="AQ526" s="16" t="s">
        <v>61</v>
      </c>
      <c r="AR526" s="16" t="s">
        <v>61</v>
      </c>
      <c r="AS526" s="22" t="s">
        <v>61</v>
      </c>
      <c r="AT526" s="22" t="s">
        <v>61</v>
      </c>
      <c r="AU526" s="22" t="s">
        <v>61</v>
      </c>
      <c r="AV526" s="22" t="s">
        <v>61</v>
      </c>
      <c r="AW526" s="22" t="s">
        <v>61</v>
      </c>
      <c r="AX526" s="22" t="s">
        <v>61</v>
      </c>
      <c r="AY526" s="22" t="s">
        <v>61</v>
      </c>
      <c r="AZ526" s="22" t="s">
        <v>61</v>
      </c>
      <c r="BA526" s="16" t="s">
        <v>61</v>
      </c>
      <c r="BB526" s="16" t="s">
        <v>61</v>
      </c>
      <c r="BC526" s="16" t="s">
        <v>61</v>
      </c>
      <c r="BD526" s="16" t="s">
        <v>61</v>
      </c>
      <c r="BE526" s="16" t="s">
        <v>61</v>
      </c>
    </row>
    <row r="527" spans="1:57" x14ac:dyDescent="0.25">
      <c r="A527" t="s">
        <v>61</v>
      </c>
      <c r="B527">
        <v>525</v>
      </c>
      <c r="C527" s="2" t="s">
        <v>61</v>
      </c>
      <c r="D527" s="2" t="s">
        <v>61</v>
      </c>
      <c r="E527" s="2" t="s">
        <v>61</v>
      </c>
      <c r="F527" s="2" t="s">
        <v>61</v>
      </c>
      <c r="G527" s="19" t="s">
        <v>61</v>
      </c>
      <c r="H527" s="19" t="s">
        <v>61</v>
      </c>
      <c r="I527" s="19" t="s">
        <v>61</v>
      </c>
      <c r="J527" s="19" t="s">
        <v>61</v>
      </c>
      <c r="K527" s="19" t="s">
        <v>61</v>
      </c>
      <c r="L527" s="2" t="s">
        <v>61</v>
      </c>
      <c r="M527" s="2" t="s">
        <v>61</v>
      </c>
      <c r="N527" s="2" t="s">
        <v>61</v>
      </c>
      <c r="O527" s="19" t="s">
        <v>61</v>
      </c>
      <c r="P527" s="19" t="s">
        <v>61</v>
      </c>
      <c r="Q527" s="19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2" t="s">
        <v>61</v>
      </c>
      <c r="AA527" s="22" t="s">
        <v>61</v>
      </c>
      <c r="AB527" s="22" t="s">
        <v>61</v>
      </c>
      <c r="AC527" s="22" t="s">
        <v>61</v>
      </c>
      <c r="AD527" s="22" t="s">
        <v>61</v>
      </c>
      <c r="AE527" s="22" t="s">
        <v>61</v>
      </c>
      <c r="AF527" s="22" t="s">
        <v>61</v>
      </c>
      <c r="AG527" s="16" t="s">
        <v>61</v>
      </c>
      <c r="AH527" s="16" t="s">
        <v>61</v>
      </c>
      <c r="AI527" s="16" t="s">
        <v>61</v>
      </c>
      <c r="AJ527" s="13" t="s">
        <v>61</v>
      </c>
      <c r="AK527" s="22" t="s">
        <v>61</v>
      </c>
      <c r="AL527" s="22" t="s">
        <v>61</v>
      </c>
      <c r="AM527" s="22" t="s">
        <v>61</v>
      </c>
      <c r="AN527" s="22" t="s">
        <v>61</v>
      </c>
      <c r="AO527" s="22" t="s">
        <v>61</v>
      </c>
      <c r="AP527" s="22" t="s">
        <v>61</v>
      </c>
      <c r="AQ527" s="16" t="s">
        <v>61</v>
      </c>
      <c r="AR527" s="16" t="s">
        <v>61</v>
      </c>
      <c r="AS527" s="22" t="s">
        <v>61</v>
      </c>
      <c r="AT527" s="22" t="s">
        <v>61</v>
      </c>
      <c r="AU527" s="22" t="s">
        <v>61</v>
      </c>
      <c r="AV527" s="22" t="s">
        <v>61</v>
      </c>
      <c r="AW527" s="22" t="s">
        <v>61</v>
      </c>
      <c r="AX527" s="22" t="s">
        <v>61</v>
      </c>
      <c r="AY527" s="22" t="s">
        <v>61</v>
      </c>
      <c r="AZ527" s="22" t="s">
        <v>61</v>
      </c>
      <c r="BA527" s="16" t="s">
        <v>61</v>
      </c>
      <c r="BB527" s="16" t="s">
        <v>61</v>
      </c>
      <c r="BC527" s="16" t="s">
        <v>61</v>
      </c>
      <c r="BD527" s="16" t="s">
        <v>61</v>
      </c>
      <c r="BE527" s="16" t="s">
        <v>61</v>
      </c>
    </row>
    <row r="528" spans="1:57" x14ac:dyDescent="0.25">
      <c r="A528" t="s">
        <v>61</v>
      </c>
      <c r="B528">
        <v>526</v>
      </c>
      <c r="C528" s="2" t="s">
        <v>61</v>
      </c>
      <c r="D528" s="2" t="s">
        <v>61</v>
      </c>
      <c r="E528" s="2" t="s">
        <v>61</v>
      </c>
      <c r="F528" s="2" t="s">
        <v>61</v>
      </c>
      <c r="G528" s="19" t="s">
        <v>61</v>
      </c>
      <c r="H528" s="19" t="s">
        <v>61</v>
      </c>
      <c r="I528" s="19" t="s">
        <v>61</v>
      </c>
      <c r="J528" s="19" t="s">
        <v>61</v>
      </c>
      <c r="K528" s="19" t="s">
        <v>61</v>
      </c>
      <c r="L528" s="2" t="s">
        <v>61</v>
      </c>
      <c r="M528" s="2" t="s">
        <v>61</v>
      </c>
      <c r="N528" s="2" t="s">
        <v>61</v>
      </c>
      <c r="O528" s="19" t="s">
        <v>61</v>
      </c>
      <c r="P528" s="19" t="s">
        <v>61</v>
      </c>
      <c r="Q528" s="19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2" t="s">
        <v>61</v>
      </c>
      <c r="AA528" s="22" t="s">
        <v>61</v>
      </c>
      <c r="AB528" s="22" t="s">
        <v>61</v>
      </c>
      <c r="AC528" s="22" t="s">
        <v>61</v>
      </c>
      <c r="AD528" s="22" t="s">
        <v>61</v>
      </c>
      <c r="AE528" s="22" t="s">
        <v>61</v>
      </c>
      <c r="AF528" s="22" t="s">
        <v>61</v>
      </c>
      <c r="AG528" s="16" t="s">
        <v>61</v>
      </c>
      <c r="AH528" s="16" t="s">
        <v>61</v>
      </c>
      <c r="AI528" s="16" t="s">
        <v>61</v>
      </c>
      <c r="AJ528" s="13" t="s">
        <v>61</v>
      </c>
      <c r="AK528" s="22" t="s">
        <v>61</v>
      </c>
      <c r="AL528" s="22" t="s">
        <v>61</v>
      </c>
      <c r="AM528" s="22" t="s">
        <v>61</v>
      </c>
      <c r="AN528" s="22" t="s">
        <v>61</v>
      </c>
      <c r="AO528" s="22" t="s">
        <v>61</v>
      </c>
      <c r="AP528" s="22" t="s">
        <v>61</v>
      </c>
      <c r="AQ528" s="16" t="s">
        <v>61</v>
      </c>
      <c r="AR528" s="16" t="s">
        <v>61</v>
      </c>
      <c r="AS528" s="22" t="s">
        <v>61</v>
      </c>
      <c r="AT528" s="22" t="s">
        <v>61</v>
      </c>
      <c r="AU528" s="22" t="s">
        <v>61</v>
      </c>
      <c r="AV528" s="22" t="s">
        <v>61</v>
      </c>
      <c r="AW528" s="22" t="s">
        <v>61</v>
      </c>
      <c r="AX528" s="22" t="s">
        <v>61</v>
      </c>
      <c r="AY528" s="22" t="s">
        <v>61</v>
      </c>
      <c r="AZ528" s="22" t="s">
        <v>61</v>
      </c>
      <c r="BA528" s="16" t="s">
        <v>61</v>
      </c>
      <c r="BB528" s="16" t="s">
        <v>61</v>
      </c>
      <c r="BC528" s="16" t="s">
        <v>61</v>
      </c>
      <c r="BD528" s="16" t="s">
        <v>61</v>
      </c>
      <c r="BE528" s="16" t="s">
        <v>61</v>
      </c>
    </row>
    <row r="529" spans="1:57" x14ac:dyDescent="0.25">
      <c r="A529" t="s">
        <v>61</v>
      </c>
      <c r="B529">
        <v>527</v>
      </c>
      <c r="C529" s="2" t="s">
        <v>61</v>
      </c>
      <c r="D529" s="2" t="s">
        <v>61</v>
      </c>
      <c r="E529" s="2" t="s">
        <v>61</v>
      </c>
      <c r="F529" s="2" t="s">
        <v>61</v>
      </c>
      <c r="G529" s="19" t="s">
        <v>61</v>
      </c>
      <c r="H529" s="19" t="s">
        <v>61</v>
      </c>
      <c r="I529" s="19" t="s">
        <v>61</v>
      </c>
      <c r="J529" s="19" t="s">
        <v>61</v>
      </c>
      <c r="K529" s="19" t="s">
        <v>61</v>
      </c>
      <c r="L529" s="2" t="s">
        <v>61</v>
      </c>
      <c r="M529" s="2" t="s">
        <v>61</v>
      </c>
      <c r="N529" s="2" t="s">
        <v>61</v>
      </c>
      <c r="O529" s="19" t="s">
        <v>61</v>
      </c>
      <c r="P529" s="19" t="s">
        <v>61</v>
      </c>
      <c r="Q529" s="19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2" t="s">
        <v>61</v>
      </c>
      <c r="AA529" s="22" t="s">
        <v>61</v>
      </c>
      <c r="AB529" s="22" t="s">
        <v>61</v>
      </c>
      <c r="AC529" s="22" t="s">
        <v>61</v>
      </c>
      <c r="AD529" s="22" t="s">
        <v>61</v>
      </c>
      <c r="AE529" s="22" t="s">
        <v>61</v>
      </c>
      <c r="AF529" s="22" t="s">
        <v>61</v>
      </c>
      <c r="AG529" s="16" t="s">
        <v>61</v>
      </c>
      <c r="AH529" s="16" t="s">
        <v>61</v>
      </c>
      <c r="AI529" s="16" t="s">
        <v>61</v>
      </c>
      <c r="AJ529" s="13" t="s">
        <v>61</v>
      </c>
      <c r="AK529" s="22" t="s">
        <v>61</v>
      </c>
      <c r="AL529" s="22" t="s">
        <v>61</v>
      </c>
      <c r="AM529" s="22" t="s">
        <v>61</v>
      </c>
      <c r="AN529" s="22" t="s">
        <v>61</v>
      </c>
      <c r="AO529" s="22" t="s">
        <v>61</v>
      </c>
      <c r="AP529" s="22" t="s">
        <v>61</v>
      </c>
      <c r="AQ529" s="16" t="s">
        <v>61</v>
      </c>
      <c r="AR529" s="16" t="s">
        <v>61</v>
      </c>
      <c r="AS529" s="22" t="s">
        <v>61</v>
      </c>
      <c r="AT529" s="22" t="s">
        <v>61</v>
      </c>
      <c r="AU529" s="22" t="s">
        <v>61</v>
      </c>
      <c r="AV529" s="22" t="s">
        <v>61</v>
      </c>
      <c r="AW529" s="22" t="s">
        <v>61</v>
      </c>
      <c r="AX529" s="22" t="s">
        <v>61</v>
      </c>
      <c r="AY529" s="22" t="s">
        <v>61</v>
      </c>
      <c r="AZ529" s="22" t="s">
        <v>61</v>
      </c>
      <c r="BA529" s="16" t="s">
        <v>61</v>
      </c>
      <c r="BB529" s="16" t="s">
        <v>61</v>
      </c>
      <c r="BC529" s="16" t="s">
        <v>61</v>
      </c>
      <c r="BD529" s="16" t="s">
        <v>61</v>
      </c>
      <c r="BE529" s="16" t="s">
        <v>61</v>
      </c>
    </row>
    <row r="530" spans="1:57" x14ac:dyDescent="0.25">
      <c r="A530" t="s">
        <v>61</v>
      </c>
      <c r="B530">
        <v>528</v>
      </c>
      <c r="C530" s="2" t="s">
        <v>61</v>
      </c>
      <c r="D530" s="2" t="s">
        <v>61</v>
      </c>
      <c r="E530" s="2" t="s">
        <v>61</v>
      </c>
      <c r="F530" s="2" t="s">
        <v>61</v>
      </c>
      <c r="G530" s="19" t="s">
        <v>61</v>
      </c>
      <c r="H530" s="19" t="s">
        <v>61</v>
      </c>
      <c r="I530" s="19" t="s">
        <v>61</v>
      </c>
      <c r="J530" s="19" t="s">
        <v>61</v>
      </c>
      <c r="K530" s="19" t="s">
        <v>61</v>
      </c>
      <c r="L530" s="2" t="s">
        <v>61</v>
      </c>
      <c r="M530" s="2" t="s">
        <v>61</v>
      </c>
      <c r="N530" s="2" t="s">
        <v>61</v>
      </c>
      <c r="O530" s="19" t="s">
        <v>61</v>
      </c>
      <c r="P530" s="19" t="s">
        <v>61</v>
      </c>
      <c r="Q530" s="19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2" t="s">
        <v>61</v>
      </c>
      <c r="AA530" s="22" t="s">
        <v>61</v>
      </c>
      <c r="AB530" s="22" t="s">
        <v>61</v>
      </c>
      <c r="AC530" s="22" t="s">
        <v>61</v>
      </c>
      <c r="AD530" s="22" t="s">
        <v>61</v>
      </c>
      <c r="AE530" s="22" t="s">
        <v>61</v>
      </c>
      <c r="AF530" s="22" t="s">
        <v>61</v>
      </c>
      <c r="AG530" s="16" t="s">
        <v>61</v>
      </c>
      <c r="AH530" s="16" t="s">
        <v>61</v>
      </c>
      <c r="AI530" s="16" t="s">
        <v>61</v>
      </c>
      <c r="AJ530" s="13" t="s">
        <v>61</v>
      </c>
      <c r="AK530" s="22" t="s">
        <v>61</v>
      </c>
      <c r="AL530" s="22" t="s">
        <v>61</v>
      </c>
      <c r="AM530" s="22" t="s">
        <v>61</v>
      </c>
      <c r="AN530" s="22" t="s">
        <v>61</v>
      </c>
      <c r="AO530" s="22" t="s">
        <v>61</v>
      </c>
      <c r="AP530" s="22" t="s">
        <v>61</v>
      </c>
      <c r="AQ530" s="16" t="s">
        <v>61</v>
      </c>
      <c r="AR530" s="16" t="s">
        <v>61</v>
      </c>
      <c r="AS530" s="22" t="s">
        <v>61</v>
      </c>
      <c r="AT530" s="22" t="s">
        <v>61</v>
      </c>
      <c r="AU530" s="22" t="s">
        <v>61</v>
      </c>
      <c r="AV530" s="22" t="s">
        <v>61</v>
      </c>
      <c r="AW530" s="22" t="s">
        <v>61</v>
      </c>
      <c r="AX530" s="22" t="s">
        <v>61</v>
      </c>
      <c r="AY530" s="22" t="s">
        <v>61</v>
      </c>
      <c r="AZ530" s="22" t="s">
        <v>61</v>
      </c>
      <c r="BA530" s="16" t="s">
        <v>61</v>
      </c>
      <c r="BB530" s="16" t="s">
        <v>61</v>
      </c>
      <c r="BC530" s="16" t="s">
        <v>61</v>
      </c>
      <c r="BD530" s="16" t="s">
        <v>61</v>
      </c>
      <c r="BE530" s="16" t="s">
        <v>61</v>
      </c>
    </row>
    <row r="531" spans="1:57" x14ac:dyDescent="0.25">
      <c r="A531" t="s">
        <v>61</v>
      </c>
      <c r="B531">
        <v>529</v>
      </c>
      <c r="C531" s="2" t="s">
        <v>61</v>
      </c>
      <c r="D531" s="2" t="s">
        <v>61</v>
      </c>
      <c r="E531" s="2" t="s">
        <v>61</v>
      </c>
      <c r="F531" s="2" t="s">
        <v>61</v>
      </c>
      <c r="G531" s="19" t="s">
        <v>61</v>
      </c>
      <c r="H531" s="19" t="s">
        <v>61</v>
      </c>
      <c r="I531" s="19" t="s">
        <v>61</v>
      </c>
      <c r="J531" s="19" t="s">
        <v>61</v>
      </c>
      <c r="K531" s="19" t="s">
        <v>61</v>
      </c>
      <c r="L531" s="2" t="s">
        <v>61</v>
      </c>
      <c r="M531" s="2" t="s">
        <v>61</v>
      </c>
      <c r="N531" s="2" t="s">
        <v>61</v>
      </c>
      <c r="O531" s="19" t="s">
        <v>61</v>
      </c>
      <c r="P531" s="19" t="s">
        <v>61</v>
      </c>
      <c r="Q531" s="19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2" t="s">
        <v>61</v>
      </c>
      <c r="AA531" s="22" t="s">
        <v>61</v>
      </c>
      <c r="AB531" s="22" t="s">
        <v>61</v>
      </c>
      <c r="AC531" s="22" t="s">
        <v>61</v>
      </c>
      <c r="AD531" s="22" t="s">
        <v>61</v>
      </c>
      <c r="AE531" s="22" t="s">
        <v>61</v>
      </c>
      <c r="AF531" s="22" t="s">
        <v>61</v>
      </c>
      <c r="AG531" s="16" t="s">
        <v>61</v>
      </c>
      <c r="AH531" s="16" t="s">
        <v>61</v>
      </c>
      <c r="AI531" s="16" t="s">
        <v>61</v>
      </c>
      <c r="AJ531" s="13" t="s">
        <v>61</v>
      </c>
      <c r="AK531" s="22" t="s">
        <v>61</v>
      </c>
      <c r="AL531" s="22" t="s">
        <v>61</v>
      </c>
      <c r="AM531" s="22" t="s">
        <v>61</v>
      </c>
      <c r="AN531" s="22" t="s">
        <v>61</v>
      </c>
      <c r="AO531" s="22" t="s">
        <v>61</v>
      </c>
      <c r="AP531" s="22" t="s">
        <v>61</v>
      </c>
      <c r="AQ531" s="16" t="s">
        <v>61</v>
      </c>
      <c r="AR531" s="16" t="s">
        <v>61</v>
      </c>
      <c r="AS531" s="22" t="s">
        <v>61</v>
      </c>
      <c r="AT531" s="22" t="s">
        <v>61</v>
      </c>
      <c r="AU531" s="22" t="s">
        <v>61</v>
      </c>
      <c r="AV531" s="22" t="s">
        <v>61</v>
      </c>
      <c r="AW531" s="22" t="s">
        <v>61</v>
      </c>
      <c r="AX531" s="22" t="s">
        <v>61</v>
      </c>
      <c r="AY531" s="22" t="s">
        <v>61</v>
      </c>
      <c r="AZ531" s="22" t="s">
        <v>61</v>
      </c>
      <c r="BA531" s="16" t="s">
        <v>61</v>
      </c>
      <c r="BB531" s="16" t="s">
        <v>61</v>
      </c>
      <c r="BC531" s="16" t="s">
        <v>61</v>
      </c>
      <c r="BD531" s="16" t="s">
        <v>61</v>
      </c>
      <c r="BE531" s="16" t="s">
        <v>61</v>
      </c>
    </row>
    <row r="532" spans="1:57" x14ac:dyDescent="0.25">
      <c r="A532" t="s">
        <v>61</v>
      </c>
      <c r="B532">
        <v>530</v>
      </c>
      <c r="C532" s="2" t="s">
        <v>61</v>
      </c>
      <c r="D532" s="2" t="s">
        <v>61</v>
      </c>
      <c r="E532" s="2" t="s">
        <v>61</v>
      </c>
      <c r="F532" s="2" t="s">
        <v>61</v>
      </c>
      <c r="G532" s="19" t="s">
        <v>61</v>
      </c>
      <c r="H532" s="19" t="s">
        <v>61</v>
      </c>
      <c r="I532" s="19" t="s">
        <v>61</v>
      </c>
      <c r="J532" s="19" t="s">
        <v>61</v>
      </c>
      <c r="K532" s="19" t="s">
        <v>61</v>
      </c>
      <c r="L532" s="2" t="s">
        <v>61</v>
      </c>
      <c r="M532" s="2" t="s">
        <v>61</v>
      </c>
      <c r="N532" s="2" t="s">
        <v>61</v>
      </c>
      <c r="O532" s="19" t="s">
        <v>61</v>
      </c>
      <c r="P532" s="19" t="s">
        <v>61</v>
      </c>
      <c r="Q532" s="19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2" t="s">
        <v>61</v>
      </c>
      <c r="AA532" s="22" t="s">
        <v>61</v>
      </c>
      <c r="AB532" s="22" t="s">
        <v>61</v>
      </c>
      <c r="AC532" s="22" t="s">
        <v>61</v>
      </c>
      <c r="AD532" s="22" t="s">
        <v>61</v>
      </c>
      <c r="AE532" s="22" t="s">
        <v>61</v>
      </c>
      <c r="AF532" s="22" t="s">
        <v>61</v>
      </c>
      <c r="AG532" s="16" t="s">
        <v>61</v>
      </c>
      <c r="AH532" s="16" t="s">
        <v>61</v>
      </c>
      <c r="AI532" s="16" t="s">
        <v>61</v>
      </c>
      <c r="AJ532" s="13" t="s">
        <v>61</v>
      </c>
      <c r="AK532" s="22" t="s">
        <v>61</v>
      </c>
      <c r="AL532" s="22" t="s">
        <v>61</v>
      </c>
      <c r="AM532" s="22" t="s">
        <v>61</v>
      </c>
      <c r="AN532" s="22" t="s">
        <v>61</v>
      </c>
      <c r="AO532" s="22" t="s">
        <v>61</v>
      </c>
      <c r="AP532" s="22" t="s">
        <v>61</v>
      </c>
      <c r="AQ532" s="16" t="s">
        <v>61</v>
      </c>
      <c r="AR532" s="16" t="s">
        <v>61</v>
      </c>
      <c r="AS532" s="22" t="s">
        <v>61</v>
      </c>
      <c r="AT532" s="22" t="s">
        <v>61</v>
      </c>
      <c r="AU532" s="22" t="s">
        <v>61</v>
      </c>
      <c r="AV532" s="22" t="s">
        <v>61</v>
      </c>
      <c r="AW532" s="22" t="s">
        <v>61</v>
      </c>
      <c r="AX532" s="22" t="s">
        <v>61</v>
      </c>
      <c r="AY532" s="22" t="s">
        <v>61</v>
      </c>
      <c r="AZ532" s="22" t="s">
        <v>61</v>
      </c>
      <c r="BA532" s="16" t="s">
        <v>61</v>
      </c>
      <c r="BB532" s="16" t="s">
        <v>61</v>
      </c>
      <c r="BC532" s="16" t="s">
        <v>61</v>
      </c>
      <c r="BD532" s="16" t="s">
        <v>61</v>
      </c>
      <c r="BE532" s="16" t="s">
        <v>61</v>
      </c>
    </row>
    <row r="533" spans="1:57" x14ac:dyDescent="0.25">
      <c r="A533" t="s">
        <v>61</v>
      </c>
      <c r="B533">
        <v>531</v>
      </c>
      <c r="C533" s="2" t="s">
        <v>61</v>
      </c>
      <c r="D533" s="2" t="s">
        <v>61</v>
      </c>
      <c r="E533" s="2" t="s">
        <v>61</v>
      </c>
      <c r="F533" s="2" t="s">
        <v>61</v>
      </c>
      <c r="G533" s="19" t="s">
        <v>61</v>
      </c>
      <c r="H533" s="19" t="s">
        <v>61</v>
      </c>
      <c r="I533" s="19" t="s">
        <v>61</v>
      </c>
      <c r="J533" s="19" t="s">
        <v>61</v>
      </c>
      <c r="K533" s="19" t="s">
        <v>61</v>
      </c>
      <c r="L533" s="2" t="s">
        <v>61</v>
      </c>
      <c r="M533" s="2" t="s">
        <v>61</v>
      </c>
      <c r="N533" s="2" t="s">
        <v>61</v>
      </c>
      <c r="O533" s="19" t="s">
        <v>61</v>
      </c>
      <c r="P533" s="19" t="s">
        <v>61</v>
      </c>
      <c r="Q533" s="19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2" t="s">
        <v>61</v>
      </c>
      <c r="AA533" s="22" t="s">
        <v>61</v>
      </c>
      <c r="AB533" s="22" t="s">
        <v>61</v>
      </c>
      <c r="AC533" s="22" t="s">
        <v>61</v>
      </c>
      <c r="AD533" s="22" t="s">
        <v>61</v>
      </c>
      <c r="AE533" s="22" t="s">
        <v>61</v>
      </c>
      <c r="AF533" s="22" t="s">
        <v>61</v>
      </c>
      <c r="AG533" s="16" t="s">
        <v>61</v>
      </c>
      <c r="AH533" s="16" t="s">
        <v>61</v>
      </c>
      <c r="AI533" s="16" t="s">
        <v>61</v>
      </c>
      <c r="AJ533" s="13" t="s">
        <v>61</v>
      </c>
      <c r="AK533" s="22" t="s">
        <v>61</v>
      </c>
      <c r="AL533" s="22" t="s">
        <v>61</v>
      </c>
      <c r="AM533" s="22" t="s">
        <v>61</v>
      </c>
      <c r="AN533" s="22" t="s">
        <v>61</v>
      </c>
      <c r="AO533" s="22" t="s">
        <v>61</v>
      </c>
      <c r="AP533" s="22" t="s">
        <v>61</v>
      </c>
      <c r="AQ533" s="16" t="s">
        <v>61</v>
      </c>
      <c r="AR533" s="16" t="s">
        <v>61</v>
      </c>
      <c r="AS533" s="22" t="s">
        <v>61</v>
      </c>
      <c r="AT533" s="22" t="s">
        <v>61</v>
      </c>
      <c r="AU533" s="22" t="s">
        <v>61</v>
      </c>
      <c r="AV533" s="22" t="s">
        <v>61</v>
      </c>
      <c r="AW533" s="22" t="s">
        <v>61</v>
      </c>
      <c r="AX533" s="22" t="s">
        <v>61</v>
      </c>
      <c r="AY533" s="22" t="s">
        <v>61</v>
      </c>
      <c r="AZ533" s="22" t="s">
        <v>61</v>
      </c>
      <c r="BA533" s="16" t="s">
        <v>61</v>
      </c>
      <c r="BB533" s="16" t="s">
        <v>61</v>
      </c>
      <c r="BC533" s="16" t="s">
        <v>61</v>
      </c>
      <c r="BD533" s="16" t="s">
        <v>61</v>
      </c>
      <c r="BE533" s="16" t="s">
        <v>61</v>
      </c>
    </row>
    <row r="534" spans="1:57" x14ac:dyDescent="0.25">
      <c r="A534" t="s">
        <v>61</v>
      </c>
      <c r="B534">
        <v>532</v>
      </c>
      <c r="C534" s="2" t="s">
        <v>61</v>
      </c>
      <c r="D534" s="2" t="s">
        <v>61</v>
      </c>
      <c r="E534" s="2" t="s">
        <v>61</v>
      </c>
      <c r="F534" s="2" t="s">
        <v>61</v>
      </c>
      <c r="G534" s="19" t="s">
        <v>61</v>
      </c>
      <c r="H534" s="19" t="s">
        <v>61</v>
      </c>
      <c r="I534" s="19" t="s">
        <v>61</v>
      </c>
      <c r="J534" s="19" t="s">
        <v>61</v>
      </c>
      <c r="K534" s="19" t="s">
        <v>61</v>
      </c>
      <c r="L534" s="2" t="s">
        <v>61</v>
      </c>
      <c r="M534" s="2" t="s">
        <v>61</v>
      </c>
      <c r="N534" s="2" t="s">
        <v>61</v>
      </c>
      <c r="O534" s="19" t="s">
        <v>61</v>
      </c>
      <c r="P534" s="19" t="s">
        <v>61</v>
      </c>
      <c r="Q534" s="19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2" t="s">
        <v>61</v>
      </c>
      <c r="AA534" s="22" t="s">
        <v>61</v>
      </c>
      <c r="AB534" s="22" t="s">
        <v>61</v>
      </c>
      <c r="AC534" s="22" t="s">
        <v>61</v>
      </c>
      <c r="AD534" s="22" t="s">
        <v>61</v>
      </c>
      <c r="AE534" s="22" t="s">
        <v>61</v>
      </c>
      <c r="AF534" s="22" t="s">
        <v>61</v>
      </c>
      <c r="AG534" s="16" t="s">
        <v>61</v>
      </c>
      <c r="AH534" s="16" t="s">
        <v>61</v>
      </c>
      <c r="AI534" s="16" t="s">
        <v>61</v>
      </c>
      <c r="AJ534" s="13" t="s">
        <v>61</v>
      </c>
      <c r="AK534" s="22" t="s">
        <v>61</v>
      </c>
      <c r="AL534" s="22" t="s">
        <v>61</v>
      </c>
      <c r="AM534" s="22" t="s">
        <v>61</v>
      </c>
      <c r="AN534" s="22" t="s">
        <v>61</v>
      </c>
      <c r="AO534" s="22" t="s">
        <v>61</v>
      </c>
      <c r="AP534" s="22" t="s">
        <v>61</v>
      </c>
      <c r="AQ534" s="16" t="s">
        <v>61</v>
      </c>
      <c r="AR534" s="16" t="s">
        <v>61</v>
      </c>
      <c r="AS534" s="22" t="s">
        <v>61</v>
      </c>
      <c r="AT534" s="22" t="s">
        <v>61</v>
      </c>
      <c r="AU534" s="22" t="s">
        <v>61</v>
      </c>
      <c r="AV534" s="22" t="s">
        <v>61</v>
      </c>
      <c r="AW534" s="22" t="s">
        <v>61</v>
      </c>
      <c r="AX534" s="22" t="s">
        <v>61</v>
      </c>
      <c r="AY534" s="22" t="s">
        <v>61</v>
      </c>
      <c r="AZ534" s="22" t="s">
        <v>61</v>
      </c>
      <c r="BA534" s="16" t="s">
        <v>61</v>
      </c>
      <c r="BB534" s="16" t="s">
        <v>61</v>
      </c>
      <c r="BC534" s="16" t="s">
        <v>61</v>
      </c>
      <c r="BD534" s="16" t="s">
        <v>61</v>
      </c>
      <c r="BE534" s="16" t="s">
        <v>61</v>
      </c>
    </row>
    <row r="535" spans="1:57" x14ac:dyDescent="0.25">
      <c r="A535" t="s">
        <v>61</v>
      </c>
      <c r="B535">
        <v>533</v>
      </c>
      <c r="C535" s="2" t="s">
        <v>61</v>
      </c>
      <c r="D535" s="2" t="s">
        <v>61</v>
      </c>
      <c r="E535" s="2" t="s">
        <v>61</v>
      </c>
      <c r="F535" s="2" t="s">
        <v>61</v>
      </c>
      <c r="G535" s="19" t="s">
        <v>61</v>
      </c>
      <c r="H535" s="19" t="s">
        <v>61</v>
      </c>
      <c r="I535" s="19" t="s">
        <v>61</v>
      </c>
      <c r="J535" s="19" t="s">
        <v>61</v>
      </c>
      <c r="K535" s="19" t="s">
        <v>61</v>
      </c>
      <c r="L535" s="2" t="s">
        <v>61</v>
      </c>
      <c r="M535" s="2" t="s">
        <v>61</v>
      </c>
      <c r="N535" s="2" t="s">
        <v>61</v>
      </c>
      <c r="O535" s="19" t="s">
        <v>61</v>
      </c>
      <c r="P535" s="19" t="s">
        <v>61</v>
      </c>
      <c r="Q535" s="19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2" t="s">
        <v>61</v>
      </c>
      <c r="AA535" s="22" t="s">
        <v>61</v>
      </c>
      <c r="AB535" s="22" t="s">
        <v>61</v>
      </c>
      <c r="AC535" s="22" t="s">
        <v>61</v>
      </c>
      <c r="AD535" s="22" t="s">
        <v>61</v>
      </c>
      <c r="AE535" s="22" t="s">
        <v>61</v>
      </c>
      <c r="AF535" s="22" t="s">
        <v>61</v>
      </c>
      <c r="AG535" s="16" t="s">
        <v>61</v>
      </c>
      <c r="AH535" s="16" t="s">
        <v>61</v>
      </c>
      <c r="AI535" s="16" t="s">
        <v>61</v>
      </c>
      <c r="AJ535" s="13" t="s">
        <v>61</v>
      </c>
      <c r="AK535" s="22" t="s">
        <v>61</v>
      </c>
      <c r="AL535" s="22" t="s">
        <v>61</v>
      </c>
      <c r="AM535" s="22" t="s">
        <v>61</v>
      </c>
      <c r="AN535" s="22" t="s">
        <v>61</v>
      </c>
      <c r="AO535" s="22" t="s">
        <v>61</v>
      </c>
      <c r="AP535" s="22" t="s">
        <v>61</v>
      </c>
      <c r="AQ535" s="16" t="s">
        <v>61</v>
      </c>
      <c r="AR535" s="16" t="s">
        <v>61</v>
      </c>
      <c r="AS535" s="22" t="s">
        <v>61</v>
      </c>
      <c r="AT535" s="22" t="s">
        <v>61</v>
      </c>
      <c r="AU535" s="22" t="s">
        <v>61</v>
      </c>
      <c r="AV535" s="22" t="s">
        <v>61</v>
      </c>
      <c r="AW535" s="22" t="s">
        <v>61</v>
      </c>
      <c r="AX535" s="22" t="s">
        <v>61</v>
      </c>
      <c r="AY535" s="22" t="s">
        <v>61</v>
      </c>
      <c r="AZ535" s="22" t="s">
        <v>61</v>
      </c>
      <c r="BA535" s="16" t="s">
        <v>61</v>
      </c>
      <c r="BB535" s="16" t="s">
        <v>61</v>
      </c>
      <c r="BC535" s="16" t="s">
        <v>61</v>
      </c>
      <c r="BD535" s="16" t="s">
        <v>61</v>
      </c>
      <c r="BE535" s="16" t="s">
        <v>61</v>
      </c>
    </row>
    <row r="536" spans="1:57" x14ac:dyDescent="0.25">
      <c r="A536" t="s">
        <v>61</v>
      </c>
      <c r="B536">
        <v>534</v>
      </c>
      <c r="C536" s="2" t="s">
        <v>61</v>
      </c>
      <c r="D536" s="2" t="s">
        <v>61</v>
      </c>
      <c r="E536" s="2" t="s">
        <v>61</v>
      </c>
      <c r="F536" s="2" t="s">
        <v>61</v>
      </c>
      <c r="G536" s="19" t="s">
        <v>61</v>
      </c>
      <c r="H536" s="19" t="s">
        <v>61</v>
      </c>
      <c r="I536" s="19" t="s">
        <v>61</v>
      </c>
      <c r="J536" s="19" t="s">
        <v>61</v>
      </c>
      <c r="K536" s="19" t="s">
        <v>61</v>
      </c>
      <c r="L536" s="2" t="s">
        <v>61</v>
      </c>
      <c r="M536" s="2" t="s">
        <v>61</v>
      </c>
      <c r="N536" s="2" t="s">
        <v>61</v>
      </c>
      <c r="O536" s="19" t="s">
        <v>61</v>
      </c>
      <c r="P536" s="19" t="s">
        <v>61</v>
      </c>
      <c r="Q536" s="19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2" t="s">
        <v>61</v>
      </c>
      <c r="AA536" s="22" t="s">
        <v>61</v>
      </c>
      <c r="AB536" s="22" t="s">
        <v>61</v>
      </c>
      <c r="AC536" s="22" t="s">
        <v>61</v>
      </c>
      <c r="AD536" s="22" t="s">
        <v>61</v>
      </c>
      <c r="AE536" s="22" t="s">
        <v>61</v>
      </c>
      <c r="AF536" s="22" t="s">
        <v>61</v>
      </c>
      <c r="AG536" s="16" t="s">
        <v>61</v>
      </c>
      <c r="AH536" s="16" t="s">
        <v>61</v>
      </c>
      <c r="AI536" s="16" t="s">
        <v>61</v>
      </c>
      <c r="AJ536" s="13" t="s">
        <v>61</v>
      </c>
      <c r="AK536" s="22" t="s">
        <v>61</v>
      </c>
      <c r="AL536" s="22" t="s">
        <v>61</v>
      </c>
      <c r="AM536" s="22" t="s">
        <v>61</v>
      </c>
      <c r="AN536" s="22" t="s">
        <v>61</v>
      </c>
      <c r="AO536" s="22" t="s">
        <v>61</v>
      </c>
      <c r="AP536" s="22" t="s">
        <v>61</v>
      </c>
      <c r="AQ536" s="16" t="s">
        <v>61</v>
      </c>
      <c r="AR536" s="16" t="s">
        <v>61</v>
      </c>
      <c r="AS536" s="22" t="s">
        <v>61</v>
      </c>
      <c r="AT536" s="22" t="s">
        <v>61</v>
      </c>
      <c r="AU536" s="22" t="s">
        <v>61</v>
      </c>
      <c r="AV536" s="22" t="s">
        <v>61</v>
      </c>
      <c r="AW536" s="22" t="s">
        <v>61</v>
      </c>
      <c r="AX536" s="22" t="s">
        <v>61</v>
      </c>
      <c r="AY536" s="22" t="s">
        <v>61</v>
      </c>
      <c r="AZ536" s="22" t="s">
        <v>61</v>
      </c>
      <c r="BA536" s="16" t="s">
        <v>61</v>
      </c>
      <c r="BB536" s="16" t="s">
        <v>61</v>
      </c>
      <c r="BC536" s="16" t="s">
        <v>61</v>
      </c>
      <c r="BD536" s="16" t="s">
        <v>61</v>
      </c>
      <c r="BE536" s="16" t="s">
        <v>61</v>
      </c>
    </row>
    <row r="537" spans="1:57" x14ac:dyDescent="0.25">
      <c r="A537" t="s">
        <v>61</v>
      </c>
      <c r="B537">
        <v>535</v>
      </c>
      <c r="C537" s="2" t="s">
        <v>61</v>
      </c>
      <c r="D537" s="2" t="s">
        <v>61</v>
      </c>
      <c r="E537" s="2" t="s">
        <v>61</v>
      </c>
      <c r="F537" s="2" t="s">
        <v>61</v>
      </c>
      <c r="G537" s="19" t="s">
        <v>61</v>
      </c>
      <c r="H537" s="19" t="s">
        <v>61</v>
      </c>
      <c r="I537" s="19" t="s">
        <v>61</v>
      </c>
      <c r="J537" s="19" t="s">
        <v>61</v>
      </c>
      <c r="K537" s="19" t="s">
        <v>61</v>
      </c>
      <c r="L537" s="2" t="s">
        <v>61</v>
      </c>
      <c r="M537" s="2" t="s">
        <v>61</v>
      </c>
      <c r="N537" s="2" t="s">
        <v>61</v>
      </c>
      <c r="O537" s="19" t="s">
        <v>61</v>
      </c>
      <c r="P537" s="19" t="s">
        <v>61</v>
      </c>
      <c r="Q537" s="19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2" t="s">
        <v>61</v>
      </c>
      <c r="AA537" s="22" t="s">
        <v>61</v>
      </c>
      <c r="AB537" s="22" t="s">
        <v>61</v>
      </c>
      <c r="AC537" s="22" t="s">
        <v>61</v>
      </c>
      <c r="AD537" s="22" t="s">
        <v>61</v>
      </c>
      <c r="AE537" s="22" t="s">
        <v>61</v>
      </c>
      <c r="AF537" s="22" t="s">
        <v>61</v>
      </c>
      <c r="AG537" s="16" t="s">
        <v>61</v>
      </c>
      <c r="AH537" s="16" t="s">
        <v>61</v>
      </c>
      <c r="AI537" s="16" t="s">
        <v>61</v>
      </c>
      <c r="AJ537" s="13" t="s">
        <v>61</v>
      </c>
      <c r="AK537" s="22" t="s">
        <v>61</v>
      </c>
      <c r="AL537" s="22" t="s">
        <v>61</v>
      </c>
      <c r="AM537" s="22" t="s">
        <v>61</v>
      </c>
      <c r="AN537" s="22" t="s">
        <v>61</v>
      </c>
      <c r="AO537" s="22" t="s">
        <v>61</v>
      </c>
      <c r="AP537" s="22" t="s">
        <v>61</v>
      </c>
      <c r="AQ537" s="16" t="s">
        <v>61</v>
      </c>
      <c r="AR537" s="16" t="s">
        <v>61</v>
      </c>
      <c r="AS537" s="22" t="s">
        <v>61</v>
      </c>
      <c r="AT537" s="22" t="s">
        <v>61</v>
      </c>
      <c r="AU537" s="22" t="s">
        <v>61</v>
      </c>
      <c r="AV537" s="22" t="s">
        <v>61</v>
      </c>
      <c r="AW537" s="22" t="s">
        <v>61</v>
      </c>
      <c r="AX537" s="22" t="s">
        <v>61</v>
      </c>
      <c r="AY537" s="22" t="s">
        <v>61</v>
      </c>
      <c r="AZ537" s="22" t="s">
        <v>61</v>
      </c>
      <c r="BA537" s="16" t="s">
        <v>61</v>
      </c>
      <c r="BB537" s="16" t="s">
        <v>61</v>
      </c>
      <c r="BC537" s="16" t="s">
        <v>61</v>
      </c>
      <c r="BD537" s="16" t="s">
        <v>61</v>
      </c>
      <c r="BE537" s="16" t="s">
        <v>61</v>
      </c>
    </row>
    <row r="538" spans="1:57" x14ac:dyDescent="0.25">
      <c r="A538" t="s">
        <v>61</v>
      </c>
      <c r="B538">
        <v>536</v>
      </c>
      <c r="C538" s="2" t="s">
        <v>61</v>
      </c>
      <c r="D538" s="2" t="s">
        <v>61</v>
      </c>
      <c r="E538" s="2" t="s">
        <v>61</v>
      </c>
      <c r="F538" s="2" t="s">
        <v>61</v>
      </c>
      <c r="G538" s="19" t="s">
        <v>61</v>
      </c>
      <c r="H538" s="19" t="s">
        <v>61</v>
      </c>
      <c r="I538" s="19" t="s">
        <v>61</v>
      </c>
      <c r="J538" s="19" t="s">
        <v>61</v>
      </c>
      <c r="K538" s="19" t="s">
        <v>61</v>
      </c>
      <c r="L538" s="2" t="s">
        <v>61</v>
      </c>
      <c r="M538" s="2" t="s">
        <v>61</v>
      </c>
      <c r="N538" s="2" t="s">
        <v>61</v>
      </c>
      <c r="O538" s="19" t="s">
        <v>61</v>
      </c>
      <c r="P538" s="19" t="s">
        <v>61</v>
      </c>
      <c r="Q538" s="19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2" t="s">
        <v>61</v>
      </c>
      <c r="AA538" s="22" t="s">
        <v>61</v>
      </c>
      <c r="AB538" s="22" t="s">
        <v>61</v>
      </c>
      <c r="AC538" s="22" t="s">
        <v>61</v>
      </c>
      <c r="AD538" s="22" t="s">
        <v>61</v>
      </c>
      <c r="AE538" s="22" t="s">
        <v>61</v>
      </c>
      <c r="AF538" s="22" t="s">
        <v>61</v>
      </c>
      <c r="AG538" s="16" t="s">
        <v>61</v>
      </c>
      <c r="AH538" s="16" t="s">
        <v>61</v>
      </c>
      <c r="AI538" s="16" t="s">
        <v>61</v>
      </c>
      <c r="AJ538" s="13" t="s">
        <v>61</v>
      </c>
      <c r="AK538" s="22" t="s">
        <v>61</v>
      </c>
      <c r="AL538" s="22" t="s">
        <v>61</v>
      </c>
      <c r="AM538" s="22" t="s">
        <v>61</v>
      </c>
      <c r="AN538" s="22" t="s">
        <v>61</v>
      </c>
      <c r="AO538" s="22" t="s">
        <v>61</v>
      </c>
      <c r="AP538" s="22" t="s">
        <v>61</v>
      </c>
      <c r="AQ538" s="16" t="s">
        <v>61</v>
      </c>
      <c r="AR538" s="16" t="s">
        <v>61</v>
      </c>
      <c r="AS538" s="22" t="s">
        <v>61</v>
      </c>
      <c r="AT538" s="22" t="s">
        <v>61</v>
      </c>
      <c r="AU538" s="22" t="s">
        <v>61</v>
      </c>
      <c r="AV538" s="22" t="s">
        <v>61</v>
      </c>
      <c r="AW538" s="22" t="s">
        <v>61</v>
      </c>
      <c r="AX538" s="22" t="s">
        <v>61</v>
      </c>
      <c r="AY538" s="22" t="s">
        <v>61</v>
      </c>
      <c r="AZ538" s="22" t="s">
        <v>61</v>
      </c>
      <c r="BA538" s="16" t="s">
        <v>61</v>
      </c>
      <c r="BB538" s="16" t="s">
        <v>61</v>
      </c>
      <c r="BC538" s="16" t="s">
        <v>61</v>
      </c>
      <c r="BD538" s="16" t="s">
        <v>61</v>
      </c>
      <c r="BE538" s="16" t="s">
        <v>61</v>
      </c>
    </row>
    <row r="539" spans="1:57" x14ac:dyDescent="0.25">
      <c r="A539" t="s">
        <v>61</v>
      </c>
      <c r="B539">
        <v>537</v>
      </c>
      <c r="C539" s="2" t="s">
        <v>61</v>
      </c>
      <c r="D539" s="2" t="s">
        <v>61</v>
      </c>
      <c r="E539" s="2" t="s">
        <v>61</v>
      </c>
      <c r="F539" s="2" t="s">
        <v>61</v>
      </c>
      <c r="G539" s="19" t="s">
        <v>61</v>
      </c>
      <c r="H539" s="19" t="s">
        <v>61</v>
      </c>
      <c r="I539" s="19" t="s">
        <v>61</v>
      </c>
      <c r="J539" s="19" t="s">
        <v>61</v>
      </c>
      <c r="K539" s="19" t="s">
        <v>61</v>
      </c>
      <c r="L539" s="2" t="s">
        <v>61</v>
      </c>
      <c r="M539" s="2" t="s">
        <v>61</v>
      </c>
      <c r="N539" s="2" t="s">
        <v>61</v>
      </c>
      <c r="O539" s="19" t="s">
        <v>61</v>
      </c>
      <c r="P539" s="19" t="s">
        <v>61</v>
      </c>
      <c r="Q539" s="19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2" t="s">
        <v>61</v>
      </c>
      <c r="AA539" s="22" t="s">
        <v>61</v>
      </c>
      <c r="AB539" s="22" t="s">
        <v>61</v>
      </c>
      <c r="AC539" s="22" t="s">
        <v>61</v>
      </c>
      <c r="AD539" s="22" t="s">
        <v>61</v>
      </c>
      <c r="AE539" s="22" t="s">
        <v>61</v>
      </c>
      <c r="AF539" s="22" t="s">
        <v>61</v>
      </c>
      <c r="AG539" s="16" t="s">
        <v>61</v>
      </c>
      <c r="AH539" s="16" t="s">
        <v>61</v>
      </c>
      <c r="AI539" s="16" t="s">
        <v>61</v>
      </c>
      <c r="AJ539" s="13" t="s">
        <v>61</v>
      </c>
      <c r="AK539" s="22" t="s">
        <v>61</v>
      </c>
      <c r="AL539" s="22" t="s">
        <v>61</v>
      </c>
      <c r="AM539" s="22" t="s">
        <v>61</v>
      </c>
      <c r="AN539" s="22" t="s">
        <v>61</v>
      </c>
      <c r="AO539" s="22" t="s">
        <v>61</v>
      </c>
      <c r="AP539" s="22" t="s">
        <v>61</v>
      </c>
      <c r="AQ539" s="16" t="s">
        <v>61</v>
      </c>
      <c r="AR539" s="16" t="s">
        <v>61</v>
      </c>
      <c r="AS539" s="22" t="s">
        <v>61</v>
      </c>
      <c r="AT539" s="22" t="s">
        <v>61</v>
      </c>
      <c r="AU539" s="22" t="s">
        <v>61</v>
      </c>
      <c r="AV539" s="22" t="s">
        <v>61</v>
      </c>
      <c r="AW539" s="22" t="s">
        <v>61</v>
      </c>
      <c r="AX539" s="22" t="s">
        <v>61</v>
      </c>
      <c r="AY539" s="22" t="s">
        <v>61</v>
      </c>
      <c r="AZ539" s="22" t="s">
        <v>61</v>
      </c>
      <c r="BA539" s="16" t="s">
        <v>61</v>
      </c>
      <c r="BB539" s="16" t="s">
        <v>61</v>
      </c>
      <c r="BC539" s="16" t="s">
        <v>61</v>
      </c>
      <c r="BD539" s="16" t="s">
        <v>61</v>
      </c>
      <c r="BE539" s="16" t="s">
        <v>61</v>
      </c>
    </row>
    <row r="540" spans="1:57" x14ac:dyDescent="0.25">
      <c r="A540" t="s">
        <v>61</v>
      </c>
      <c r="B540">
        <v>538</v>
      </c>
      <c r="C540" s="2" t="s">
        <v>61</v>
      </c>
      <c r="D540" s="2" t="s">
        <v>61</v>
      </c>
      <c r="E540" s="2" t="s">
        <v>61</v>
      </c>
      <c r="F540" s="2" t="s">
        <v>61</v>
      </c>
      <c r="G540" s="19" t="s">
        <v>61</v>
      </c>
      <c r="H540" s="19" t="s">
        <v>61</v>
      </c>
      <c r="I540" s="19" t="s">
        <v>61</v>
      </c>
      <c r="J540" s="19" t="s">
        <v>61</v>
      </c>
      <c r="K540" s="19" t="s">
        <v>61</v>
      </c>
      <c r="L540" s="2" t="s">
        <v>61</v>
      </c>
      <c r="M540" s="2" t="s">
        <v>61</v>
      </c>
      <c r="N540" s="2" t="s">
        <v>61</v>
      </c>
      <c r="O540" s="19" t="s">
        <v>61</v>
      </c>
      <c r="P540" s="19" t="s">
        <v>61</v>
      </c>
      <c r="Q540" s="19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2" t="s">
        <v>61</v>
      </c>
      <c r="AA540" s="22" t="s">
        <v>61</v>
      </c>
      <c r="AB540" s="22" t="s">
        <v>61</v>
      </c>
      <c r="AC540" s="22" t="s">
        <v>61</v>
      </c>
      <c r="AD540" s="22" t="s">
        <v>61</v>
      </c>
      <c r="AE540" s="22" t="s">
        <v>61</v>
      </c>
      <c r="AF540" s="22" t="s">
        <v>61</v>
      </c>
      <c r="AG540" s="16" t="s">
        <v>61</v>
      </c>
      <c r="AH540" s="16" t="s">
        <v>61</v>
      </c>
      <c r="AI540" s="16" t="s">
        <v>61</v>
      </c>
      <c r="AJ540" s="13" t="s">
        <v>61</v>
      </c>
      <c r="AK540" s="22" t="s">
        <v>61</v>
      </c>
      <c r="AL540" s="22" t="s">
        <v>61</v>
      </c>
      <c r="AM540" s="22" t="s">
        <v>61</v>
      </c>
      <c r="AN540" s="22" t="s">
        <v>61</v>
      </c>
      <c r="AO540" s="22" t="s">
        <v>61</v>
      </c>
      <c r="AP540" s="22" t="s">
        <v>61</v>
      </c>
      <c r="AQ540" s="16" t="s">
        <v>61</v>
      </c>
      <c r="AR540" s="16" t="s">
        <v>61</v>
      </c>
      <c r="AS540" s="22" t="s">
        <v>61</v>
      </c>
      <c r="AT540" s="22" t="s">
        <v>61</v>
      </c>
      <c r="AU540" s="22" t="s">
        <v>61</v>
      </c>
      <c r="AV540" s="22" t="s">
        <v>61</v>
      </c>
      <c r="AW540" s="22" t="s">
        <v>61</v>
      </c>
      <c r="AX540" s="22" t="s">
        <v>61</v>
      </c>
      <c r="AY540" s="22" t="s">
        <v>61</v>
      </c>
      <c r="AZ540" s="22" t="s">
        <v>61</v>
      </c>
      <c r="BA540" s="16" t="s">
        <v>61</v>
      </c>
      <c r="BB540" s="16" t="s">
        <v>61</v>
      </c>
      <c r="BC540" s="16" t="s">
        <v>61</v>
      </c>
      <c r="BD540" s="16" t="s">
        <v>61</v>
      </c>
      <c r="BE540" s="16" t="s">
        <v>61</v>
      </c>
    </row>
    <row r="541" spans="1:57" x14ac:dyDescent="0.25">
      <c r="A541" t="s">
        <v>61</v>
      </c>
      <c r="B541">
        <v>539</v>
      </c>
      <c r="C541" s="2" t="s">
        <v>61</v>
      </c>
      <c r="D541" s="2" t="s">
        <v>61</v>
      </c>
      <c r="E541" s="2" t="s">
        <v>61</v>
      </c>
      <c r="F541" s="2" t="s">
        <v>61</v>
      </c>
      <c r="G541" s="19" t="s">
        <v>61</v>
      </c>
      <c r="H541" s="19" t="s">
        <v>61</v>
      </c>
      <c r="I541" s="19" t="s">
        <v>61</v>
      </c>
      <c r="J541" s="19" t="s">
        <v>61</v>
      </c>
      <c r="K541" s="19" t="s">
        <v>61</v>
      </c>
      <c r="L541" s="2" t="s">
        <v>61</v>
      </c>
      <c r="M541" s="2" t="s">
        <v>61</v>
      </c>
      <c r="N541" s="2" t="s">
        <v>61</v>
      </c>
      <c r="O541" s="19" t="s">
        <v>61</v>
      </c>
      <c r="P541" s="19" t="s">
        <v>61</v>
      </c>
      <c r="Q541" s="19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2" t="s">
        <v>61</v>
      </c>
      <c r="AA541" s="22" t="s">
        <v>61</v>
      </c>
      <c r="AB541" s="22" t="s">
        <v>61</v>
      </c>
      <c r="AC541" s="22" t="s">
        <v>61</v>
      </c>
      <c r="AD541" s="22" t="s">
        <v>61</v>
      </c>
      <c r="AE541" s="22" t="s">
        <v>61</v>
      </c>
      <c r="AF541" s="22" t="s">
        <v>61</v>
      </c>
      <c r="AG541" s="16" t="s">
        <v>61</v>
      </c>
      <c r="AH541" s="16" t="s">
        <v>61</v>
      </c>
      <c r="AI541" s="16" t="s">
        <v>61</v>
      </c>
      <c r="AJ541" s="13" t="s">
        <v>61</v>
      </c>
      <c r="AK541" s="22" t="s">
        <v>61</v>
      </c>
      <c r="AL541" s="22" t="s">
        <v>61</v>
      </c>
      <c r="AM541" s="22" t="s">
        <v>61</v>
      </c>
      <c r="AN541" s="22" t="s">
        <v>61</v>
      </c>
      <c r="AO541" s="22" t="s">
        <v>61</v>
      </c>
      <c r="AP541" s="22" t="s">
        <v>61</v>
      </c>
      <c r="AQ541" s="16" t="s">
        <v>61</v>
      </c>
      <c r="AR541" s="16" t="s">
        <v>61</v>
      </c>
      <c r="AS541" s="22" t="s">
        <v>61</v>
      </c>
      <c r="AT541" s="22" t="s">
        <v>61</v>
      </c>
      <c r="AU541" s="22" t="s">
        <v>61</v>
      </c>
      <c r="AV541" s="22" t="s">
        <v>61</v>
      </c>
      <c r="AW541" s="22" t="s">
        <v>61</v>
      </c>
      <c r="AX541" s="22" t="s">
        <v>61</v>
      </c>
      <c r="AY541" s="22" t="s">
        <v>61</v>
      </c>
      <c r="AZ541" s="22" t="s">
        <v>61</v>
      </c>
      <c r="BA541" s="16" t="s">
        <v>61</v>
      </c>
      <c r="BB541" s="16" t="s">
        <v>61</v>
      </c>
      <c r="BC541" s="16" t="s">
        <v>61</v>
      </c>
      <c r="BD541" s="16" t="s">
        <v>61</v>
      </c>
      <c r="BE541" s="16" t="s">
        <v>61</v>
      </c>
    </row>
    <row r="542" spans="1:57" x14ac:dyDescent="0.25">
      <c r="A542" t="s">
        <v>61</v>
      </c>
      <c r="B542">
        <v>540</v>
      </c>
      <c r="C542" s="2" t="s">
        <v>61</v>
      </c>
      <c r="D542" s="2" t="s">
        <v>61</v>
      </c>
      <c r="E542" s="2" t="s">
        <v>61</v>
      </c>
      <c r="F542" s="2" t="s">
        <v>61</v>
      </c>
      <c r="G542" s="19" t="s">
        <v>61</v>
      </c>
      <c r="H542" s="19" t="s">
        <v>61</v>
      </c>
      <c r="I542" s="19" t="s">
        <v>61</v>
      </c>
      <c r="J542" s="19" t="s">
        <v>61</v>
      </c>
      <c r="K542" s="19" t="s">
        <v>61</v>
      </c>
      <c r="L542" s="2" t="s">
        <v>61</v>
      </c>
      <c r="M542" s="2" t="s">
        <v>61</v>
      </c>
      <c r="N542" s="2" t="s">
        <v>61</v>
      </c>
      <c r="O542" s="19" t="s">
        <v>61</v>
      </c>
      <c r="P542" s="19" t="s">
        <v>61</v>
      </c>
      <c r="Q542" s="19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2" t="s">
        <v>61</v>
      </c>
      <c r="AA542" s="22" t="s">
        <v>61</v>
      </c>
      <c r="AB542" s="22" t="s">
        <v>61</v>
      </c>
      <c r="AC542" s="22" t="s">
        <v>61</v>
      </c>
      <c r="AD542" s="22" t="s">
        <v>61</v>
      </c>
      <c r="AE542" s="22" t="s">
        <v>61</v>
      </c>
      <c r="AF542" s="22" t="s">
        <v>61</v>
      </c>
      <c r="AG542" s="16" t="s">
        <v>61</v>
      </c>
      <c r="AH542" s="16" t="s">
        <v>61</v>
      </c>
      <c r="AI542" s="16" t="s">
        <v>61</v>
      </c>
      <c r="AJ542" s="13" t="s">
        <v>61</v>
      </c>
      <c r="AK542" s="22" t="s">
        <v>61</v>
      </c>
      <c r="AL542" s="22" t="s">
        <v>61</v>
      </c>
      <c r="AM542" s="22" t="s">
        <v>61</v>
      </c>
      <c r="AN542" s="22" t="s">
        <v>61</v>
      </c>
      <c r="AO542" s="22" t="s">
        <v>61</v>
      </c>
      <c r="AP542" s="22" t="s">
        <v>61</v>
      </c>
      <c r="AQ542" s="16" t="s">
        <v>61</v>
      </c>
      <c r="AR542" s="16" t="s">
        <v>61</v>
      </c>
      <c r="AS542" s="22" t="s">
        <v>61</v>
      </c>
      <c r="AT542" s="22" t="s">
        <v>61</v>
      </c>
      <c r="AU542" s="22" t="s">
        <v>61</v>
      </c>
      <c r="AV542" s="22" t="s">
        <v>61</v>
      </c>
      <c r="AW542" s="22" t="s">
        <v>61</v>
      </c>
      <c r="AX542" s="22" t="s">
        <v>61</v>
      </c>
      <c r="AY542" s="22" t="s">
        <v>61</v>
      </c>
      <c r="AZ542" s="22" t="s">
        <v>61</v>
      </c>
      <c r="BA542" s="16" t="s">
        <v>61</v>
      </c>
      <c r="BB542" s="16" t="s">
        <v>61</v>
      </c>
      <c r="BC542" s="16" t="s">
        <v>61</v>
      </c>
      <c r="BD542" s="16" t="s">
        <v>61</v>
      </c>
      <c r="BE542" s="16" t="s">
        <v>61</v>
      </c>
    </row>
    <row r="543" spans="1:57" x14ac:dyDescent="0.25">
      <c r="A543" t="s">
        <v>61</v>
      </c>
      <c r="B543">
        <v>541</v>
      </c>
      <c r="C543" s="2" t="s">
        <v>61</v>
      </c>
      <c r="D543" s="2" t="s">
        <v>61</v>
      </c>
      <c r="E543" s="2" t="s">
        <v>61</v>
      </c>
      <c r="F543" s="2" t="s">
        <v>61</v>
      </c>
      <c r="G543" s="19" t="s">
        <v>61</v>
      </c>
      <c r="H543" s="19" t="s">
        <v>61</v>
      </c>
      <c r="I543" s="19" t="s">
        <v>61</v>
      </c>
      <c r="J543" s="19" t="s">
        <v>61</v>
      </c>
      <c r="K543" s="19" t="s">
        <v>61</v>
      </c>
      <c r="L543" s="2" t="s">
        <v>61</v>
      </c>
      <c r="M543" s="2" t="s">
        <v>61</v>
      </c>
      <c r="N543" s="2" t="s">
        <v>61</v>
      </c>
      <c r="O543" s="19" t="s">
        <v>61</v>
      </c>
      <c r="P543" s="19" t="s">
        <v>61</v>
      </c>
      <c r="Q543" s="19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2" t="s">
        <v>61</v>
      </c>
      <c r="AA543" s="22" t="s">
        <v>61</v>
      </c>
      <c r="AB543" s="22" t="s">
        <v>61</v>
      </c>
      <c r="AC543" s="22" t="s">
        <v>61</v>
      </c>
      <c r="AD543" s="22" t="s">
        <v>61</v>
      </c>
      <c r="AE543" s="22" t="s">
        <v>61</v>
      </c>
      <c r="AF543" s="22" t="s">
        <v>61</v>
      </c>
      <c r="AG543" s="16" t="s">
        <v>61</v>
      </c>
      <c r="AH543" s="16" t="s">
        <v>61</v>
      </c>
      <c r="AI543" s="16" t="s">
        <v>61</v>
      </c>
      <c r="AJ543" s="13" t="s">
        <v>61</v>
      </c>
      <c r="AK543" s="22" t="s">
        <v>61</v>
      </c>
      <c r="AL543" s="22" t="s">
        <v>61</v>
      </c>
      <c r="AM543" s="22" t="s">
        <v>61</v>
      </c>
      <c r="AN543" s="22" t="s">
        <v>61</v>
      </c>
      <c r="AO543" s="22" t="s">
        <v>61</v>
      </c>
      <c r="AP543" s="22" t="s">
        <v>61</v>
      </c>
      <c r="AQ543" s="16" t="s">
        <v>61</v>
      </c>
      <c r="AR543" s="16" t="s">
        <v>61</v>
      </c>
      <c r="AS543" s="22" t="s">
        <v>61</v>
      </c>
      <c r="AT543" s="22" t="s">
        <v>61</v>
      </c>
      <c r="AU543" s="22" t="s">
        <v>61</v>
      </c>
      <c r="AV543" s="22" t="s">
        <v>61</v>
      </c>
      <c r="AW543" s="22" t="s">
        <v>61</v>
      </c>
      <c r="AX543" s="22" t="s">
        <v>61</v>
      </c>
      <c r="AY543" s="22" t="s">
        <v>61</v>
      </c>
      <c r="AZ543" s="22" t="s">
        <v>61</v>
      </c>
      <c r="BA543" s="16" t="s">
        <v>61</v>
      </c>
      <c r="BB543" s="16" t="s">
        <v>61</v>
      </c>
      <c r="BC543" s="16" t="s">
        <v>61</v>
      </c>
      <c r="BD543" s="16" t="s">
        <v>61</v>
      </c>
      <c r="BE543" s="16" t="s">
        <v>61</v>
      </c>
    </row>
    <row r="544" spans="1:57" x14ac:dyDescent="0.25">
      <c r="A544" t="s">
        <v>61</v>
      </c>
      <c r="B544">
        <v>542</v>
      </c>
      <c r="C544" s="2" t="s">
        <v>61</v>
      </c>
      <c r="D544" s="2" t="s">
        <v>61</v>
      </c>
      <c r="E544" s="2" t="s">
        <v>61</v>
      </c>
      <c r="F544" s="2" t="s">
        <v>61</v>
      </c>
      <c r="G544" s="19" t="s">
        <v>61</v>
      </c>
      <c r="H544" s="19" t="s">
        <v>61</v>
      </c>
      <c r="I544" s="19" t="s">
        <v>61</v>
      </c>
      <c r="J544" s="19" t="s">
        <v>61</v>
      </c>
      <c r="K544" s="19" t="s">
        <v>61</v>
      </c>
      <c r="L544" s="2" t="s">
        <v>61</v>
      </c>
      <c r="M544" s="2" t="s">
        <v>61</v>
      </c>
      <c r="N544" s="2" t="s">
        <v>61</v>
      </c>
      <c r="O544" s="19" t="s">
        <v>61</v>
      </c>
      <c r="P544" s="19" t="s">
        <v>61</v>
      </c>
      <c r="Q544" s="19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2" t="s">
        <v>61</v>
      </c>
      <c r="AA544" s="22" t="s">
        <v>61</v>
      </c>
      <c r="AB544" s="22" t="s">
        <v>61</v>
      </c>
      <c r="AC544" s="22" t="s">
        <v>61</v>
      </c>
      <c r="AD544" s="22" t="s">
        <v>61</v>
      </c>
      <c r="AE544" s="22" t="s">
        <v>61</v>
      </c>
      <c r="AF544" s="22" t="s">
        <v>61</v>
      </c>
      <c r="AG544" s="16" t="s">
        <v>61</v>
      </c>
      <c r="AH544" s="16" t="s">
        <v>61</v>
      </c>
      <c r="AI544" s="16" t="s">
        <v>61</v>
      </c>
      <c r="AJ544" s="13" t="s">
        <v>61</v>
      </c>
      <c r="AK544" s="22" t="s">
        <v>61</v>
      </c>
      <c r="AL544" s="22" t="s">
        <v>61</v>
      </c>
      <c r="AM544" s="22" t="s">
        <v>61</v>
      </c>
      <c r="AN544" s="22" t="s">
        <v>61</v>
      </c>
      <c r="AO544" s="22" t="s">
        <v>61</v>
      </c>
      <c r="AP544" s="22" t="s">
        <v>61</v>
      </c>
      <c r="AQ544" s="16" t="s">
        <v>61</v>
      </c>
      <c r="AR544" s="16" t="s">
        <v>61</v>
      </c>
      <c r="AS544" s="22" t="s">
        <v>61</v>
      </c>
      <c r="AT544" s="22" t="s">
        <v>61</v>
      </c>
      <c r="AU544" s="22" t="s">
        <v>61</v>
      </c>
      <c r="AV544" s="22" t="s">
        <v>61</v>
      </c>
      <c r="AW544" s="22" t="s">
        <v>61</v>
      </c>
      <c r="AX544" s="22" t="s">
        <v>61</v>
      </c>
      <c r="AY544" s="22" t="s">
        <v>61</v>
      </c>
      <c r="AZ544" s="22" t="s">
        <v>61</v>
      </c>
      <c r="BA544" s="16" t="s">
        <v>61</v>
      </c>
      <c r="BB544" s="16" t="s">
        <v>61</v>
      </c>
      <c r="BC544" s="16" t="s">
        <v>61</v>
      </c>
      <c r="BD544" s="16" t="s">
        <v>61</v>
      </c>
      <c r="BE544" s="16" t="s">
        <v>61</v>
      </c>
    </row>
    <row r="545" spans="1:57" x14ac:dyDescent="0.25">
      <c r="A545" t="s">
        <v>61</v>
      </c>
      <c r="B545">
        <v>543</v>
      </c>
      <c r="C545" s="2" t="s">
        <v>61</v>
      </c>
      <c r="D545" s="2" t="s">
        <v>61</v>
      </c>
      <c r="E545" s="2" t="s">
        <v>61</v>
      </c>
      <c r="F545" s="2" t="s">
        <v>61</v>
      </c>
      <c r="G545" s="19" t="s">
        <v>61</v>
      </c>
      <c r="H545" s="19" t="s">
        <v>61</v>
      </c>
      <c r="I545" s="19" t="s">
        <v>61</v>
      </c>
      <c r="J545" s="19" t="s">
        <v>61</v>
      </c>
      <c r="K545" s="19" t="s">
        <v>61</v>
      </c>
      <c r="L545" s="2" t="s">
        <v>61</v>
      </c>
      <c r="M545" s="2" t="s">
        <v>61</v>
      </c>
      <c r="N545" s="2" t="s">
        <v>61</v>
      </c>
      <c r="O545" s="19" t="s">
        <v>61</v>
      </c>
      <c r="P545" s="19" t="s">
        <v>61</v>
      </c>
      <c r="Q545" s="19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2" t="s">
        <v>61</v>
      </c>
      <c r="AA545" s="22" t="s">
        <v>61</v>
      </c>
      <c r="AB545" s="22" t="s">
        <v>61</v>
      </c>
      <c r="AC545" s="22" t="s">
        <v>61</v>
      </c>
      <c r="AD545" s="22" t="s">
        <v>61</v>
      </c>
      <c r="AE545" s="22" t="s">
        <v>61</v>
      </c>
      <c r="AF545" s="22" t="s">
        <v>61</v>
      </c>
      <c r="AG545" s="16" t="s">
        <v>61</v>
      </c>
      <c r="AH545" s="16" t="s">
        <v>61</v>
      </c>
      <c r="AI545" s="16" t="s">
        <v>61</v>
      </c>
      <c r="AJ545" s="13" t="s">
        <v>61</v>
      </c>
      <c r="AK545" s="22" t="s">
        <v>61</v>
      </c>
      <c r="AL545" s="22" t="s">
        <v>61</v>
      </c>
      <c r="AM545" s="22" t="s">
        <v>61</v>
      </c>
      <c r="AN545" s="22" t="s">
        <v>61</v>
      </c>
      <c r="AO545" s="22" t="s">
        <v>61</v>
      </c>
      <c r="AP545" s="22" t="s">
        <v>61</v>
      </c>
      <c r="AQ545" s="16" t="s">
        <v>61</v>
      </c>
      <c r="AR545" s="16" t="s">
        <v>61</v>
      </c>
      <c r="AS545" s="22" t="s">
        <v>61</v>
      </c>
      <c r="AT545" s="22" t="s">
        <v>61</v>
      </c>
      <c r="AU545" s="22" t="s">
        <v>61</v>
      </c>
      <c r="AV545" s="22" t="s">
        <v>61</v>
      </c>
      <c r="AW545" s="22" t="s">
        <v>61</v>
      </c>
      <c r="AX545" s="22" t="s">
        <v>61</v>
      </c>
      <c r="AY545" s="22" t="s">
        <v>61</v>
      </c>
      <c r="AZ545" s="22" t="s">
        <v>61</v>
      </c>
      <c r="BA545" s="16" t="s">
        <v>61</v>
      </c>
      <c r="BB545" s="16" t="s">
        <v>61</v>
      </c>
      <c r="BC545" s="16" t="s">
        <v>61</v>
      </c>
      <c r="BD545" s="16" t="s">
        <v>61</v>
      </c>
      <c r="BE545" s="16" t="s">
        <v>61</v>
      </c>
    </row>
    <row r="546" spans="1:57" x14ac:dyDescent="0.25">
      <c r="A546" t="s">
        <v>61</v>
      </c>
      <c r="B546">
        <v>544</v>
      </c>
      <c r="C546" s="2" t="s">
        <v>61</v>
      </c>
      <c r="D546" s="2" t="s">
        <v>61</v>
      </c>
      <c r="E546" s="2" t="s">
        <v>61</v>
      </c>
      <c r="F546" s="2" t="s">
        <v>61</v>
      </c>
      <c r="G546" s="19" t="s">
        <v>61</v>
      </c>
      <c r="H546" s="19" t="s">
        <v>61</v>
      </c>
      <c r="I546" s="19" t="s">
        <v>61</v>
      </c>
      <c r="J546" s="19" t="s">
        <v>61</v>
      </c>
      <c r="K546" s="19" t="s">
        <v>61</v>
      </c>
      <c r="L546" s="2" t="s">
        <v>61</v>
      </c>
      <c r="M546" s="2" t="s">
        <v>61</v>
      </c>
      <c r="N546" s="2" t="s">
        <v>61</v>
      </c>
      <c r="O546" s="19" t="s">
        <v>61</v>
      </c>
      <c r="P546" s="19" t="s">
        <v>61</v>
      </c>
      <c r="Q546" s="19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2" t="s">
        <v>61</v>
      </c>
      <c r="AA546" s="22" t="s">
        <v>61</v>
      </c>
      <c r="AB546" s="22" t="s">
        <v>61</v>
      </c>
      <c r="AC546" s="22" t="s">
        <v>61</v>
      </c>
      <c r="AD546" s="22" t="s">
        <v>61</v>
      </c>
      <c r="AE546" s="22" t="s">
        <v>61</v>
      </c>
      <c r="AF546" s="22" t="s">
        <v>61</v>
      </c>
      <c r="AG546" s="16" t="s">
        <v>61</v>
      </c>
      <c r="AH546" s="16" t="s">
        <v>61</v>
      </c>
      <c r="AI546" s="16" t="s">
        <v>61</v>
      </c>
      <c r="AJ546" s="13" t="s">
        <v>61</v>
      </c>
      <c r="AK546" s="22" t="s">
        <v>61</v>
      </c>
      <c r="AL546" s="22" t="s">
        <v>61</v>
      </c>
      <c r="AM546" s="22" t="s">
        <v>61</v>
      </c>
      <c r="AN546" s="22" t="s">
        <v>61</v>
      </c>
      <c r="AO546" s="22" t="s">
        <v>61</v>
      </c>
      <c r="AP546" s="22" t="s">
        <v>61</v>
      </c>
      <c r="AQ546" s="16" t="s">
        <v>61</v>
      </c>
      <c r="AR546" s="16" t="s">
        <v>61</v>
      </c>
      <c r="AS546" s="22" t="s">
        <v>61</v>
      </c>
      <c r="AT546" s="22" t="s">
        <v>61</v>
      </c>
      <c r="AU546" s="22" t="s">
        <v>61</v>
      </c>
      <c r="AV546" s="22" t="s">
        <v>61</v>
      </c>
      <c r="AW546" s="22" t="s">
        <v>61</v>
      </c>
      <c r="AX546" s="22" t="s">
        <v>61</v>
      </c>
      <c r="AY546" s="22" t="s">
        <v>61</v>
      </c>
      <c r="AZ546" s="22" t="s">
        <v>61</v>
      </c>
      <c r="BA546" s="16" t="s">
        <v>61</v>
      </c>
      <c r="BB546" s="16" t="s">
        <v>61</v>
      </c>
      <c r="BC546" s="16" t="s">
        <v>61</v>
      </c>
      <c r="BD546" s="16" t="s">
        <v>61</v>
      </c>
      <c r="BE546" s="16" t="s">
        <v>61</v>
      </c>
    </row>
    <row r="547" spans="1:57" x14ac:dyDescent="0.25">
      <c r="A547" t="s">
        <v>61</v>
      </c>
      <c r="B547">
        <v>545</v>
      </c>
      <c r="C547" s="2" t="s">
        <v>61</v>
      </c>
      <c r="D547" s="2" t="s">
        <v>61</v>
      </c>
      <c r="E547" s="2" t="s">
        <v>61</v>
      </c>
      <c r="F547" s="2" t="s">
        <v>61</v>
      </c>
      <c r="G547" s="19" t="s">
        <v>61</v>
      </c>
      <c r="H547" s="19" t="s">
        <v>61</v>
      </c>
      <c r="I547" s="19" t="s">
        <v>61</v>
      </c>
      <c r="J547" s="19" t="s">
        <v>61</v>
      </c>
      <c r="K547" s="19" t="s">
        <v>61</v>
      </c>
      <c r="L547" s="2" t="s">
        <v>61</v>
      </c>
      <c r="M547" s="2" t="s">
        <v>61</v>
      </c>
      <c r="N547" s="2" t="s">
        <v>61</v>
      </c>
      <c r="O547" s="19" t="s">
        <v>61</v>
      </c>
      <c r="P547" s="19" t="s">
        <v>61</v>
      </c>
      <c r="Q547" s="19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2" t="s">
        <v>61</v>
      </c>
      <c r="AA547" s="22" t="s">
        <v>61</v>
      </c>
      <c r="AB547" s="22" t="s">
        <v>61</v>
      </c>
      <c r="AC547" s="22" t="s">
        <v>61</v>
      </c>
      <c r="AD547" s="22" t="s">
        <v>61</v>
      </c>
      <c r="AE547" s="22" t="s">
        <v>61</v>
      </c>
      <c r="AF547" s="22" t="s">
        <v>61</v>
      </c>
      <c r="AG547" s="16" t="s">
        <v>61</v>
      </c>
      <c r="AH547" s="16" t="s">
        <v>61</v>
      </c>
      <c r="AI547" s="16" t="s">
        <v>61</v>
      </c>
      <c r="AJ547" s="13" t="s">
        <v>61</v>
      </c>
      <c r="AK547" s="22" t="s">
        <v>61</v>
      </c>
      <c r="AL547" s="22" t="s">
        <v>61</v>
      </c>
      <c r="AM547" s="22" t="s">
        <v>61</v>
      </c>
      <c r="AN547" s="22" t="s">
        <v>61</v>
      </c>
      <c r="AO547" s="22" t="s">
        <v>61</v>
      </c>
      <c r="AP547" s="22" t="s">
        <v>61</v>
      </c>
      <c r="AQ547" s="16" t="s">
        <v>61</v>
      </c>
      <c r="AR547" s="16" t="s">
        <v>61</v>
      </c>
      <c r="AS547" s="22" t="s">
        <v>61</v>
      </c>
      <c r="AT547" s="22" t="s">
        <v>61</v>
      </c>
      <c r="AU547" s="22" t="s">
        <v>61</v>
      </c>
      <c r="AV547" s="22" t="s">
        <v>61</v>
      </c>
      <c r="AW547" s="22" t="s">
        <v>61</v>
      </c>
      <c r="AX547" s="22" t="s">
        <v>61</v>
      </c>
      <c r="AY547" s="22" t="s">
        <v>61</v>
      </c>
      <c r="AZ547" s="22" t="s">
        <v>61</v>
      </c>
      <c r="BA547" s="16" t="s">
        <v>61</v>
      </c>
      <c r="BB547" s="16" t="s">
        <v>61</v>
      </c>
      <c r="BC547" s="16" t="s">
        <v>61</v>
      </c>
      <c r="BD547" s="16" t="s">
        <v>61</v>
      </c>
      <c r="BE547" s="16" t="s">
        <v>61</v>
      </c>
    </row>
    <row r="548" spans="1:57" x14ac:dyDescent="0.25">
      <c r="A548" t="s">
        <v>61</v>
      </c>
      <c r="B548">
        <v>546</v>
      </c>
      <c r="C548" s="2" t="s">
        <v>61</v>
      </c>
      <c r="D548" s="2" t="s">
        <v>61</v>
      </c>
      <c r="E548" s="2" t="s">
        <v>61</v>
      </c>
      <c r="F548" s="2" t="s">
        <v>61</v>
      </c>
      <c r="G548" s="19" t="s">
        <v>61</v>
      </c>
      <c r="H548" s="19" t="s">
        <v>61</v>
      </c>
      <c r="I548" s="19" t="s">
        <v>61</v>
      </c>
      <c r="J548" s="19" t="s">
        <v>61</v>
      </c>
      <c r="K548" s="19" t="s">
        <v>61</v>
      </c>
      <c r="L548" s="2" t="s">
        <v>61</v>
      </c>
      <c r="M548" s="2" t="s">
        <v>61</v>
      </c>
      <c r="N548" s="2" t="s">
        <v>61</v>
      </c>
      <c r="O548" s="19" t="s">
        <v>61</v>
      </c>
      <c r="P548" s="19" t="s">
        <v>61</v>
      </c>
      <c r="Q548" s="19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2" t="s">
        <v>61</v>
      </c>
      <c r="AA548" s="22" t="s">
        <v>61</v>
      </c>
      <c r="AB548" s="22" t="s">
        <v>61</v>
      </c>
      <c r="AC548" s="22" t="s">
        <v>61</v>
      </c>
      <c r="AD548" s="22" t="s">
        <v>61</v>
      </c>
      <c r="AE548" s="22" t="s">
        <v>61</v>
      </c>
      <c r="AF548" s="22" t="s">
        <v>61</v>
      </c>
      <c r="AG548" s="16" t="s">
        <v>61</v>
      </c>
      <c r="AH548" s="16" t="s">
        <v>61</v>
      </c>
      <c r="AI548" s="16" t="s">
        <v>61</v>
      </c>
      <c r="AJ548" s="13" t="s">
        <v>61</v>
      </c>
      <c r="AK548" s="22" t="s">
        <v>61</v>
      </c>
      <c r="AL548" s="22" t="s">
        <v>61</v>
      </c>
      <c r="AM548" s="22" t="s">
        <v>61</v>
      </c>
      <c r="AN548" s="22" t="s">
        <v>61</v>
      </c>
      <c r="AO548" s="22" t="s">
        <v>61</v>
      </c>
      <c r="AP548" s="22" t="s">
        <v>61</v>
      </c>
      <c r="AQ548" s="16" t="s">
        <v>61</v>
      </c>
      <c r="AR548" s="16" t="s">
        <v>61</v>
      </c>
      <c r="AS548" s="22" t="s">
        <v>61</v>
      </c>
      <c r="AT548" s="22" t="s">
        <v>61</v>
      </c>
      <c r="AU548" s="22" t="s">
        <v>61</v>
      </c>
      <c r="AV548" s="22" t="s">
        <v>61</v>
      </c>
      <c r="AW548" s="22" t="s">
        <v>61</v>
      </c>
      <c r="AX548" s="22" t="s">
        <v>61</v>
      </c>
      <c r="AY548" s="22" t="s">
        <v>61</v>
      </c>
      <c r="AZ548" s="22" t="s">
        <v>61</v>
      </c>
      <c r="BA548" s="16" t="s">
        <v>61</v>
      </c>
      <c r="BB548" s="16" t="s">
        <v>61</v>
      </c>
      <c r="BC548" s="16" t="s">
        <v>61</v>
      </c>
      <c r="BD548" s="16" t="s">
        <v>61</v>
      </c>
      <c r="BE548" s="16" t="s">
        <v>61</v>
      </c>
    </row>
    <row r="549" spans="1:57" x14ac:dyDescent="0.25">
      <c r="A549" t="s">
        <v>61</v>
      </c>
      <c r="B549">
        <v>547</v>
      </c>
      <c r="C549" s="2" t="s">
        <v>61</v>
      </c>
      <c r="D549" s="2" t="s">
        <v>61</v>
      </c>
      <c r="E549" s="2" t="s">
        <v>61</v>
      </c>
      <c r="F549" s="2" t="s">
        <v>61</v>
      </c>
      <c r="G549" s="19" t="s">
        <v>61</v>
      </c>
      <c r="H549" s="19" t="s">
        <v>61</v>
      </c>
      <c r="I549" s="19" t="s">
        <v>61</v>
      </c>
      <c r="J549" s="19" t="s">
        <v>61</v>
      </c>
      <c r="K549" s="19" t="s">
        <v>61</v>
      </c>
      <c r="L549" s="2" t="s">
        <v>61</v>
      </c>
      <c r="M549" s="2" t="s">
        <v>61</v>
      </c>
      <c r="N549" s="2" t="s">
        <v>61</v>
      </c>
      <c r="O549" s="19" t="s">
        <v>61</v>
      </c>
      <c r="P549" s="19" t="s">
        <v>61</v>
      </c>
      <c r="Q549" s="19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2" t="s">
        <v>61</v>
      </c>
      <c r="AA549" s="22" t="s">
        <v>61</v>
      </c>
      <c r="AB549" s="22" t="s">
        <v>61</v>
      </c>
      <c r="AC549" s="22" t="s">
        <v>61</v>
      </c>
      <c r="AD549" s="22" t="s">
        <v>61</v>
      </c>
      <c r="AE549" s="22" t="s">
        <v>61</v>
      </c>
      <c r="AF549" s="22" t="s">
        <v>61</v>
      </c>
      <c r="AG549" s="16" t="s">
        <v>61</v>
      </c>
      <c r="AH549" s="16" t="s">
        <v>61</v>
      </c>
      <c r="AI549" s="16" t="s">
        <v>61</v>
      </c>
      <c r="AJ549" s="13" t="s">
        <v>61</v>
      </c>
      <c r="AK549" s="22" t="s">
        <v>61</v>
      </c>
      <c r="AL549" s="22" t="s">
        <v>61</v>
      </c>
      <c r="AM549" s="22" t="s">
        <v>61</v>
      </c>
      <c r="AN549" s="22" t="s">
        <v>61</v>
      </c>
      <c r="AO549" s="22" t="s">
        <v>61</v>
      </c>
      <c r="AP549" s="22" t="s">
        <v>61</v>
      </c>
      <c r="AQ549" s="16" t="s">
        <v>61</v>
      </c>
      <c r="AR549" s="16" t="s">
        <v>61</v>
      </c>
      <c r="AS549" s="22" t="s">
        <v>61</v>
      </c>
      <c r="AT549" s="22" t="s">
        <v>61</v>
      </c>
      <c r="AU549" s="22" t="s">
        <v>61</v>
      </c>
      <c r="AV549" s="22" t="s">
        <v>61</v>
      </c>
      <c r="AW549" s="22" t="s">
        <v>61</v>
      </c>
      <c r="AX549" s="22" t="s">
        <v>61</v>
      </c>
      <c r="AY549" s="22" t="s">
        <v>61</v>
      </c>
      <c r="AZ549" s="22" t="s">
        <v>61</v>
      </c>
      <c r="BA549" s="16" t="s">
        <v>61</v>
      </c>
      <c r="BB549" s="16" t="s">
        <v>61</v>
      </c>
      <c r="BC549" s="16" t="s">
        <v>61</v>
      </c>
      <c r="BD549" s="16" t="s">
        <v>61</v>
      </c>
      <c r="BE549" s="16" t="s">
        <v>61</v>
      </c>
    </row>
    <row r="550" spans="1:57" x14ac:dyDescent="0.25">
      <c r="A550" t="s">
        <v>61</v>
      </c>
      <c r="B550">
        <v>548</v>
      </c>
      <c r="C550" s="2" t="s">
        <v>61</v>
      </c>
      <c r="D550" s="2" t="s">
        <v>61</v>
      </c>
      <c r="E550" s="2" t="s">
        <v>61</v>
      </c>
      <c r="F550" s="2" t="s">
        <v>61</v>
      </c>
      <c r="G550" s="19" t="s">
        <v>61</v>
      </c>
      <c r="H550" s="19" t="s">
        <v>61</v>
      </c>
      <c r="I550" s="19" t="s">
        <v>61</v>
      </c>
      <c r="J550" s="19" t="s">
        <v>61</v>
      </c>
      <c r="K550" s="19" t="s">
        <v>61</v>
      </c>
      <c r="L550" s="2" t="s">
        <v>61</v>
      </c>
      <c r="M550" s="2" t="s">
        <v>61</v>
      </c>
      <c r="N550" s="2" t="s">
        <v>61</v>
      </c>
      <c r="O550" s="19" t="s">
        <v>61</v>
      </c>
      <c r="P550" s="19" t="s">
        <v>61</v>
      </c>
      <c r="Q550" s="19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2" t="s">
        <v>61</v>
      </c>
      <c r="AA550" s="22" t="s">
        <v>61</v>
      </c>
      <c r="AB550" s="22" t="s">
        <v>61</v>
      </c>
      <c r="AC550" s="22" t="s">
        <v>61</v>
      </c>
      <c r="AD550" s="22" t="s">
        <v>61</v>
      </c>
      <c r="AE550" s="22" t="s">
        <v>61</v>
      </c>
      <c r="AF550" s="22" t="s">
        <v>61</v>
      </c>
      <c r="AG550" s="16" t="s">
        <v>61</v>
      </c>
      <c r="AH550" s="16" t="s">
        <v>61</v>
      </c>
      <c r="AI550" s="16" t="s">
        <v>61</v>
      </c>
      <c r="AJ550" s="13" t="s">
        <v>61</v>
      </c>
      <c r="AK550" s="22" t="s">
        <v>61</v>
      </c>
      <c r="AL550" s="22" t="s">
        <v>61</v>
      </c>
      <c r="AM550" s="22" t="s">
        <v>61</v>
      </c>
      <c r="AN550" s="22" t="s">
        <v>61</v>
      </c>
      <c r="AO550" s="22" t="s">
        <v>61</v>
      </c>
      <c r="AP550" s="22" t="s">
        <v>61</v>
      </c>
      <c r="AQ550" s="16" t="s">
        <v>61</v>
      </c>
      <c r="AR550" s="16" t="s">
        <v>61</v>
      </c>
      <c r="AS550" s="22" t="s">
        <v>61</v>
      </c>
      <c r="AT550" s="22" t="s">
        <v>61</v>
      </c>
      <c r="AU550" s="22" t="s">
        <v>61</v>
      </c>
      <c r="AV550" s="22" t="s">
        <v>61</v>
      </c>
      <c r="AW550" s="22" t="s">
        <v>61</v>
      </c>
      <c r="AX550" s="22" t="s">
        <v>61</v>
      </c>
      <c r="AY550" s="22" t="s">
        <v>61</v>
      </c>
      <c r="AZ550" s="22" t="s">
        <v>61</v>
      </c>
      <c r="BA550" s="16" t="s">
        <v>61</v>
      </c>
      <c r="BB550" s="16" t="s">
        <v>61</v>
      </c>
      <c r="BC550" s="16" t="s">
        <v>61</v>
      </c>
      <c r="BD550" s="16" t="s">
        <v>61</v>
      </c>
      <c r="BE550" s="16" t="s">
        <v>61</v>
      </c>
    </row>
    <row r="551" spans="1:57" x14ac:dyDescent="0.25">
      <c r="A551" t="s">
        <v>61</v>
      </c>
      <c r="B551">
        <v>549</v>
      </c>
      <c r="C551" s="2" t="s">
        <v>61</v>
      </c>
      <c r="D551" s="2" t="s">
        <v>61</v>
      </c>
      <c r="E551" s="2" t="s">
        <v>61</v>
      </c>
      <c r="F551" s="2" t="s">
        <v>61</v>
      </c>
      <c r="G551" s="19" t="s">
        <v>61</v>
      </c>
      <c r="H551" s="19" t="s">
        <v>61</v>
      </c>
      <c r="I551" s="19" t="s">
        <v>61</v>
      </c>
      <c r="J551" s="19" t="s">
        <v>61</v>
      </c>
      <c r="K551" s="19" t="s">
        <v>61</v>
      </c>
      <c r="L551" s="2" t="s">
        <v>61</v>
      </c>
      <c r="M551" s="2" t="s">
        <v>61</v>
      </c>
      <c r="N551" s="2" t="s">
        <v>61</v>
      </c>
      <c r="O551" s="19" t="s">
        <v>61</v>
      </c>
      <c r="P551" s="19" t="s">
        <v>61</v>
      </c>
      <c r="Q551" s="19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2" t="s">
        <v>61</v>
      </c>
      <c r="AA551" s="22" t="s">
        <v>61</v>
      </c>
      <c r="AB551" s="22" t="s">
        <v>61</v>
      </c>
      <c r="AC551" s="22" t="s">
        <v>61</v>
      </c>
      <c r="AD551" s="22" t="s">
        <v>61</v>
      </c>
      <c r="AE551" s="22" t="s">
        <v>61</v>
      </c>
      <c r="AF551" s="22" t="s">
        <v>61</v>
      </c>
      <c r="AG551" s="16" t="s">
        <v>61</v>
      </c>
      <c r="AH551" s="16" t="s">
        <v>61</v>
      </c>
      <c r="AI551" s="16" t="s">
        <v>61</v>
      </c>
      <c r="AJ551" s="13" t="s">
        <v>61</v>
      </c>
      <c r="AK551" s="22" t="s">
        <v>61</v>
      </c>
      <c r="AL551" s="22" t="s">
        <v>61</v>
      </c>
      <c r="AM551" s="22" t="s">
        <v>61</v>
      </c>
      <c r="AN551" s="22" t="s">
        <v>61</v>
      </c>
      <c r="AO551" s="22" t="s">
        <v>61</v>
      </c>
      <c r="AP551" s="22" t="s">
        <v>61</v>
      </c>
      <c r="AQ551" s="16" t="s">
        <v>61</v>
      </c>
      <c r="AR551" s="16" t="s">
        <v>61</v>
      </c>
      <c r="AS551" s="22" t="s">
        <v>61</v>
      </c>
      <c r="AT551" s="22" t="s">
        <v>61</v>
      </c>
      <c r="AU551" s="22" t="s">
        <v>61</v>
      </c>
      <c r="AV551" s="22" t="s">
        <v>61</v>
      </c>
      <c r="AW551" s="22" t="s">
        <v>61</v>
      </c>
      <c r="AX551" s="22" t="s">
        <v>61</v>
      </c>
      <c r="AY551" s="22" t="s">
        <v>61</v>
      </c>
      <c r="AZ551" s="22" t="s">
        <v>61</v>
      </c>
      <c r="BA551" s="16" t="s">
        <v>61</v>
      </c>
      <c r="BB551" s="16" t="s">
        <v>61</v>
      </c>
      <c r="BC551" s="16" t="s">
        <v>61</v>
      </c>
      <c r="BD551" s="16" t="s">
        <v>61</v>
      </c>
      <c r="BE551" s="16" t="s">
        <v>61</v>
      </c>
    </row>
    <row r="552" spans="1:57" x14ac:dyDescent="0.25">
      <c r="A552" t="s">
        <v>61</v>
      </c>
      <c r="B552">
        <v>550</v>
      </c>
      <c r="C552" s="2" t="s">
        <v>61</v>
      </c>
      <c r="D552" s="2" t="s">
        <v>61</v>
      </c>
      <c r="E552" s="2" t="s">
        <v>61</v>
      </c>
      <c r="F552" s="2" t="s">
        <v>61</v>
      </c>
      <c r="G552" s="19" t="s">
        <v>61</v>
      </c>
      <c r="H552" s="19" t="s">
        <v>61</v>
      </c>
      <c r="I552" s="19" t="s">
        <v>61</v>
      </c>
      <c r="J552" s="19" t="s">
        <v>61</v>
      </c>
      <c r="K552" s="19" t="s">
        <v>61</v>
      </c>
      <c r="L552" s="2" t="s">
        <v>61</v>
      </c>
      <c r="M552" s="2" t="s">
        <v>61</v>
      </c>
      <c r="N552" s="2" t="s">
        <v>61</v>
      </c>
      <c r="O552" s="19" t="s">
        <v>61</v>
      </c>
      <c r="P552" s="19" t="s">
        <v>61</v>
      </c>
      <c r="Q552" s="19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2" t="s">
        <v>61</v>
      </c>
      <c r="AA552" s="22" t="s">
        <v>61</v>
      </c>
      <c r="AB552" s="22" t="s">
        <v>61</v>
      </c>
      <c r="AC552" s="22" t="s">
        <v>61</v>
      </c>
      <c r="AD552" s="22" t="s">
        <v>61</v>
      </c>
      <c r="AE552" s="22" t="s">
        <v>61</v>
      </c>
      <c r="AF552" s="22" t="s">
        <v>61</v>
      </c>
      <c r="AG552" s="16" t="s">
        <v>61</v>
      </c>
      <c r="AH552" s="16" t="s">
        <v>61</v>
      </c>
      <c r="AI552" s="16" t="s">
        <v>61</v>
      </c>
      <c r="AJ552" s="13" t="s">
        <v>61</v>
      </c>
      <c r="AK552" s="22" t="s">
        <v>61</v>
      </c>
      <c r="AL552" s="22" t="s">
        <v>61</v>
      </c>
      <c r="AM552" s="22" t="s">
        <v>61</v>
      </c>
      <c r="AN552" s="22" t="s">
        <v>61</v>
      </c>
      <c r="AO552" s="22" t="s">
        <v>61</v>
      </c>
      <c r="AP552" s="22" t="s">
        <v>61</v>
      </c>
      <c r="AQ552" s="16" t="s">
        <v>61</v>
      </c>
      <c r="AR552" s="16" t="s">
        <v>61</v>
      </c>
      <c r="AS552" s="22" t="s">
        <v>61</v>
      </c>
      <c r="AT552" s="22" t="s">
        <v>61</v>
      </c>
      <c r="AU552" s="22" t="s">
        <v>61</v>
      </c>
      <c r="AV552" s="22" t="s">
        <v>61</v>
      </c>
      <c r="AW552" s="22" t="s">
        <v>61</v>
      </c>
      <c r="AX552" s="22" t="s">
        <v>61</v>
      </c>
      <c r="AY552" s="22" t="s">
        <v>61</v>
      </c>
      <c r="AZ552" s="22" t="s">
        <v>61</v>
      </c>
      <c r="BA552" s="16" t="s">
        <v>61</v>
      </c>
      <c r="BB552" s="16" t="s">
        <v>61</v>
      </c>
      <c r="BC552" s="16" t="s">
        <v>61</v>
      </c>
      <c r="BD552" s="16" t="s">
        <v>61</v>
      </c>
      <c r="BE552" s="16" t="s">
        <v>61</v>
      </c>
    </row>
    <row r="553" spans="1:57" x14ac:dyDescent="0.25">
      <c r="A553" t="s">
        <v>61</v>
      </c>
      <c r="B553">
        <v>551</v>
      </c>
      <c r="C553" s="2" t="s">
        <v>61</v>
      </c>
      <c r="D553" s="2" t="s">
        <v>61</v>
      </c>
      <c r="E553" s="2" t="s">
        <v>61</v>
      </c>
      <c r="F553" s="2" t="s">
        <v>61</v>
      </c>
      <c r="G553" s="19" t="s">
        <v>61</v>
      </c>
      <c r="H553" s="19" t="s">
        <v>61</v>
      </c>
      <c r="I553" s="19" t="s">
        <v>61</v>
      </c>
      <c r="J553" s="19" t="s">
        <v>61</v>
      </c>
      <c r="K553" s="19" t="s">
        <v>61</v>
      </c>
      <c r="L553" s="2" t="s">
        <v>61</v>
      </c>
      <c r="M553" s="2" t="s">
        <v>61</v>
      </c>
      <c r="N553" s="2" t="s">
        <v>61</v>
      </c>
      <c r="O553" s="19" t="s">
        <v>61</v>
      </c>
      <c r="P553" s="19" t="s">
        <v>61</v>
      </c>
      <c r="Q553" s="19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2" t="s">
        <v>61</v>
      </c>
      <c r="AA553" s="22" t="s">
        <v>61</v>
      </c>
      <c r="AB553" s="22" t="s">
        <v>61</v>
      </c>
      <c r="AC553" s="22" t="s">
        <v>61</v>
      </c>
      <c r="AD553" s="22" t="s">
        <v>61</v>
      </c>
      <c r="AE553" s="22" t="s">
        <v>61</v>
      </c>
      <c r="AF553" s="22" t="s">
        <v>61</v>
      </c>
      <c r="AG553" s="16" t="s">
        <v>61</v>
      </c>
      <c r="AH553" s="16" t="s">
        <v>61</v>
      </c>
      <c r="AI553" s="16" t="s">
        <v>61</v>
      </c>
      <c r="AJ553" s="13" t="s">
        <v>61</v>
      </c>
      <c r="AK553" s="22" t="s">
        <v>61</v>
      </c>
      <c r="AL553" s="22" t="s">
        <v>61</v>
      </c>
      <c r="AM553" s="22" t="s">
        <v>61</v>
      </c>
      <c r="AN553" s="22" t="s">
        <v>61</v>
      </c>
      <c r="AO553" s="22" t="s">
        <v>61</v>
      </c>
      <c r="AP553" s="22" t="s">
        <v>61</v>
      </c>
      <c r="AQ553" s="16" t="s">
        <v>61</v>
      </c>
      <c r="AR553" s="16" t="s">
        <v>61</v>
      </c>
      <c r="AS553" s="22" t="s">
        <v>61</v>
      </c>
      <c r="AT553" s="22" t="s">
        <v>61</v>
      </c>
      <c r="AU553" s="22" t="s">
        <v>61</v>
      </c>
      <c r="AV553" s="22" t="s">
        <v>61</v>
      </c>
      <c r="AW553" s="22" t="s">
        <v>61</v>
      </c>
      <c r="AX553" s="22" t="s">
        <v>61</v>
      </c>
      <c r="AY553" s="22" t="s">
        <v>61</v>
      </c>
      <c r="AZ553" s="22" t="s">
        <v>61</v>
      </c>
      <c r="BA553" s="16" t="s">
        <v>61</v>
      </c>
      <c r="BB553" s="16" t="s">
        <v>61</v>
      </c>
      <c r="BC553" s="16" t="s">
        <v>61</v>
      </c>
      <c r="BD553" s="16" t="s">
        <v>61</v>
      </c>
      <c r="BE553" s="16" t="s">
        <v>61</v>
      </c>
    </row>
    <row r="554" spans="1:57" x14ac:dyDescent="0.25">
      <c r="A554" t="s">
        <v>61</v>
      </c>
      <c r="B554">
        <v>552</v>
      </c>
      <c r="C554" s="2" t="s">
        <v>61</v>
      </c>
      <c r="D554" s="2" t="s">
        <v>61</v>
      </c>
      <c r="E554" s="2" t="s">
        <v>61</v>
      </c>
      <c r="F554" s="2" t="s">
        <v>61</v>
      </c>
      <c r="G554" s="19" t="s">
        <v>61</v>
      </c>
      <c r="H554" s="19" t="s">
        <v>61</v>
      </c>
      <c r="I554" s="19" t="s">
        <v>61</v>
      </c>
      <c r="J554" s="19" t="s">
        <v>61</v>
      </c>
      <c r="K554" s="19" t="s">
        <v>61</v>
      </c>
      <c r="L554" s="2" t="s">
        <v>61</v>
      </c>
      <c r="M554" s="2" t="s">
        <v>61</v>
      </c>
      <c r="N554" s="2" t="s">
        <v>61</v>
      </c>
      <c r="O554" s="19" t="s">
        <v>61</v>
      </c>
      <c r="P554" s="19" t="s">
        <v>61</v>
      </c>
      <c r="Q554" s="19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2" t="s">
        <v>61</v>
      </c>
      <c r="AA554" s="22" t="s">
        <v>61</v>
      </c>
      <c r="AB554" s="22" t="s">
        <v>61</v>
      </c>
      <c r="AC554" s="22" t="s">
        <v>61</v>
      </c>
      <c r="AD554" s="22" t="s">
        <v>61</v>
      </c>
      <c r="AE554" s="22" t="s">
        <v>61</v>
      </c>
      <c r="AF554" s="22" t="s">
        <v>61</v>
      </c>
      <c r="AG554" s="16" t="s">
        <v>61</v>
      </c>
      <c r="AH554" s="16" t="s">
        <v>61</v>
      </c>
      <c r="AI554" s="16" t="s">
        <v>61</v>
      </c>
      <c r="AJ554" s="13" t="s">
        <v>61</v>
      </c>
      <c r="AK554" s="22" t="s">
        <v>61</v>
      </c>
      <c r="AL554" s="22" t="s">
        <v>61</v>
      </c>
      <c r="AM554" s="22" t="s">
        <v>61</v>
      </c>
      <c r="AN554" s="22" t="s">
        <v>61</v>
      </c>
      <c r="AO554" s="22" t="s">
        <v>61</v>
      </c>
      <c r="AP554" s="22" t="s">
        <v>61</v>
      </c>
      <c r="AQ554" s="16" t="s">
        <v>61</v>
      </c>
      <c r="AR554" s="16" t="s">
        <v>61</v>
      </c>
      <c r="AS554" s="22" t="s">
        <v>61</v>
      </c>
      <c r="AT554" s="22" t="s">
        <v>61</v>
      </c>
      <c r="AU554" s="22" t="s">
        <v>61</v>
      </c>
      <c r="AV554" s="22" t="s">
        <v>61</v>
      </c>
      <c r="AW554" s="22" t="s">
        <v>61</v>
      </c>
      <c r="AX554" s="22" t="s">
        <v>61</v>
      </c>
      <c r="AY554" s="22" t="s">
        <v>61</v>
      </c>
      <c r="AZ554" s="22" t="s">
        <v>61</v>
      </c>
      <c r="BA554" s="16" t="s">
        <v>61</v>
      </c>
      <c r="BB554" s="16" t="s">
        <v>61</v>
      </c>
      <c r="BC554" s="16" t="s">
        <v>61</v>
      </c>
      <c r="BD554" s="16" t="s">
        <v>61</v>
      </c>
      <c r="BE554" s="16" t="s">
        <v>61</v>
      </c>
    </row>
    <row r="555" spans="1:57" x14ac:dyDescent="0.25">
      <c r="A555" t="s">
        <v>61</v>
      </c>
      <c r="B555">
        <v>553</v>
      </c>
      <c r="C555" s="2" t="s">
        <v>61</v>
      </c>
      <c r="D555" s="2" t="s">
        <v>61</v>
      </c>
      <c r="E555" s="2" t="s">
        <v>61</v>
      </c>
      <c r="F555" s="2" t="s">
        <v>61</v>
      </c>
      <c r="G555" s="19" t="s">
        <v>61</v>
      </c>
      <c r="H555" s="19" t="s">
        <v>61</v>
      </c>
      <c r="I555" s="19" t="s">
        <v>61</v>
      </c>
      <c r="J555" s="19" t="s">
        <v>61</v>
      </c>
      <c r="K555" s="19" t="s">
        <v>61</v>
      </c>
      <c r="L555" s="2" t="s">
        <v>61</v>
      </c>
      <c r="M555" s="2" t="s">
        <v>61</v>
      </c>
      <c r="N555" s="2" t="s">
        <v>61</v>
      </c>
      <c r="O555" s="19" t="s">
        <v>61</v>
      </c>
      <c r="P555" s="19" t="s">
        <v>61</v>
      </c>
      <c r="Q555" s="19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2" t="s">
        <v>61</v>
      </c>
      <c r="AA555" s="22" t="s">
        <v>61</v>
      </c>
      <c r="AB555" s="22" t="s">
        <v>61</v>
      </c>
      <c r="AC555" s="22" t="s">
        <v>61</v>
      </c>
      <c r="AD555" s="22" t="s">
        <v>61</v>
      </c>
      <c r="AE555" s="22" t="s">
        <v>61</v>
      </c>
      <c r="AF555" s="22" t="s">
        <v>61</v>
      </c>
      <c r="AG555" s="16" t="s">
        <v>61</v>
      </c>
      <c r="AH555" s="16" t="s">
        <v>61</v>
      </c>
      <c r="AI555" s="16" t="s">
        <v>61</v>
      </c>
      <c r="AJ555" s="13" t="s">
        <v>61</v>
      </c>
      <c r="AK555" s="22" t="s">
        <v>61</v>
      </c>
      <c r="AL555" s="22" t="s">
        <v>61</v>
      </c>
      <c r="AM555" s="22" t="s">
        <v>61</v>
      </c>
      <c r="AN555" s="22" t="s">
        <v>61</v>
      </c>
      <c r="AO555" s="22" t="s">
        <v>61</v>
      </c>
      <c r="AP555" s="22" t="s">
        <v>61</v>
      </c>
      <c r="AQ555" s="16" t="s">
        <v>61</v>
      </c>
      <c r="AR555" s="16" t="s">
        <v>61</v>
      </c>
      <c r="AS555" s="22" t="s">
        <v>61</v>
      </c>
      <c r="AT555" s="22" t="s">
        <v>61</v>
      </c>
      <c r="AU555" s="22" t="s">
        <v>61</v>
      </c>
      <c r="AV555" s="22" t="s">
        <v>61</v>
      </c>
      <c r="AW555" s="22" t="s">
        <v>61</v>
      </c>
      <c r="AX555" s="22" t="s">
        <v>61</v>
      </c>
      <c r="AY555" s="22" t="s">
        <v>61</v>
      </c>
      <c r="AZ555" s="22" t="s">
        <v>61</v>
      </c>
      <c r="BA555" s="16" t="s">
        <v>61</v>
      </c>
      <c r="BB555" s="16" t="s">
        <v>61</v>
      </c>
      <c r="BC555" s="16" t="s">
        <v>61</v>
      </c>
      <c r="BD555" s="16" t="s">
        <v>61</v>
      </c>
      <c r="BE555" s="16" t="s">
        <v>61</v>
      </c>
    </row>
    <row r="556" spans="1:57" x14ac:dyDescent="0.25">
      <c r="A556" t="s">
        <v>61</v>
      </c>
      <c r="B556">
        <v>554</v>
      </c>
      <c r="C556" s="2" t="s">
        <v>61</v>
      </c>
      <c r="D556" s="2" t="s">
        <v>61</v>
      </c>
      <c r="E556" s="2" t="s">
        <v>61</v>
      </c>
      <c r="F556" s="2" t="s">
        <v>61</v>
      </c>
      <c r="G556" s="19" t="s">
        <v>61</v>
      </c>
      <c r="H556" s="19" t="s">
        <v>61</v>
      </c>
      <c r="I556" s="19" t="s">
        <v>61</v>
      </c>
      <c r="J556" s="19" t="s">
        <v>61</v>
      </c>
      <c r="K556" s="19" t="s">
        <v>61</v>
      </c>
      <c r="L556" s="2" t="s">
        <v>61</v>
      </c>
      <c r="M556" s="2" t="s">
        <v>61</v>
      </c>
      <c r="N556" s="2" t="s">
        <v>61</v>
      </c>
      <c r="O556" s="19" t="s">
        <v>61</v>
      </c>
      <c r="P556" s="19" t="s">
        <v>61</v>
      </c>
      <c r="Q556" s="19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2" t="s">
        <v>61</v>
      </c>
      <c r="AA556" s="22" t="s">
        <v>61</v>
      </c>
      <c r="AB556" s="22" t="s">
        <v>61</v>
      </c>
      <c r="AC556" s="22" t="s">
        <v>61</v>
      </c>
      <c r="AD556" s="22" t="s">
        <v>61</v>
      </c>
      <c r="AE556" s="22" t="s">
        <v>61</v>
      </c>
      <c r="AF556" s="22" t="s">
        <v>61</v>
      </c>
      <c r="AG556" s="16" t="s">
        <v>61</v>
      </c>
      <c r="AH556" s="16" t="s">
        <v>61</v>
      </c>
      <c r="AI556" s="16" t="s">
        <v>61</v>
      </c>
      <c r="AJ556" s="13" t="s">
        <v>61</v>
      </c>
      <c r="AK556" s="22" t="s">
        <v>61</v>
      </c>
      <c r="AL556" s="22" t="s">
        <v>61</v>
      </c>
      <c r="AM556" s="22" t="s">
        <v>61</v>
      </c>
      <c r="AN556" s="22" t="s">
        <v>61</v>
      </c>
      <c r="AO556" s="22" t="s">
        <v>61</v>
      </c>
      <c r="AP556" s="22" t="s">
        <v>61</v>
      </c>
      <c r="AQ556" s="16" t="s">
        <v>61</v>
      </c>
      <c r="AR556" s="16" t="s">
        <v>61</v>
      </c>
      <c r="AS556" s="22" t="s">
        <v>61</v>
      </c>
      <c r="AT556" s="22" t="s">
        <v>61</v>
      </c>
      <c r="AU556" s="22" t="s">
        <v>61</v>
      </c>
      <c r="AV556" s="22" t="s">
        <v>61</v>
      </c>
      <c r="AW556" s="22" t="s">
        <v>61</v>
      </c>
      <c r="AX556" s="22" t="s">
        <v>61</v>
      </c>
      <c r="AY556" s="22" t="s">
        <v>61</v>
      </c>
      <c r="AZ556" s="22" t="s">
        <v>61</v>
      </c>
      <c r="BA556" s="16" t="s">
        <v>61</v>
      </c>
      <c r="BB556" s="16" t="s">
        <v>61</v>
      </c>
      <c r="BC556" s="16" t="s">
        <v>61</v>
      </c>
      <c r="BD556" s="16" t="s">
        <v>61</v>
      </c>
      <c r="BE556" s="16" t="s">
        <v>61</v>
      </c>
    </row>
    <row r="557" spans="1:57" x14ac:dyDescent="0.25">
      <c r="A557" t="s">
        <v>61</v>
      </c>
      <c r="B557">
        <v>555</v>
      </c>
      <c r="C557" s="2" t="s">
        <v>61</v>
      </c>
      <c r="D557" s="2" t="s">
        <v>61</v>
      </c>
      <c r="E557" s="2" t="s">
        <v>61</v>
      </c>
      <c r="F557" s="2" t="s">
        <v>61</v>
      </c>
      <c r="G557" s="19" t="s">
        <v>61</v>
      </c>
      <c r="H557" s="19" t="s">
        <v>61</v>
      </c>
      <c r="I557" s="19" t="s">
        <v>61</v>
      </c>
      <c r="J557" s="19" t="s">
        <v>61</v>
      </c>
      <c r="K557" s="19" t="s">
        <v>61</v>
      </c>
      <c r="L557" s="2" t="s">
        <v>61</v>
      </c>
      <c r="M557" s="2" t="s">
        <v>61</v>
      </c>
      <c r="N557" s="2" t="s">
        <v>61</v>
      </c>
      <c r="O557" s="19" t="s">
        <v>61</v>
      </c>
      <c r="P557" s="19" t="s">
        <v>61</v>
      </c>
      <c r="Q557" s="19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2" t="s">
        <v>61</v>
      </c>
      <c r="AA557" s="22" t="s">
        <v>61</v>
      </c>
      <c r="AB557" s="22" t="s">
        <v>61</v>
      </c>
      <c r="AC557" s="22" t="s">
        <v>61</v>
      </c>
      <c r="AD557" s="22" t="s">
        <v>61</v>
      </c>
      <c r="AE557" s="22" t="s">
        <v>61</v>
      </c>
      <c r="AF557" s="22" t="s">
        <v>61</v>
      </c>
      <c r="AG557" s="16" t="s">
        <v>61</v>
      </c>
      <c r="AH557" s="16" t="s">
        <v>61</v>
      </c>
      <c r="AI557" s="16" t="s">
        <v>61</v>
      </c>
      <c r="AJ557" s="13" t="s">
        <v>61</v>
      </c>
      <c r="AK557" s="22" t="s">
        <v>61</v>
      </c>
      <c r="AL557" s="22" t="s">
        <v>61</v>
      </c>
      <c r="AM557" s="22" t="s">
        <v>61</v>
      </c>
      <c r="AN557" s="22" t="s">
        <v>61</v>
      </c>
      <c r="AO557" s="22" t="s">
        <v>61</v>
      </c>
      <c r="AP557" s="22" t="s">
        <v>61</v>
      </c>
      <c r="AQ557" s="16" t="s">
        <v>61</v>
      </c>
      <c r="AR557" s="16" t="s">
        <v>61</v>
      </c>
      <c r="AS557" s="22" t="s">
        <v>61</v>
      </c>
      <c r="AT557" s="22" t="s">
        <v>61</v>
      </c>
      <c r="AU557" s="22" t="s">
        <v>61</v>
      </c>
      <c r="AV557" s="22" t="s">
        <v>61</v>
      </c>
      <c r="AW557" s="22" t="s">
        <v>61</v>
      </c>
      <c r="AX557" s="22" t="s">
        <v>61</v>
      </c>
      <c r="AY557" s="22" t="s">
        <v>61</v>
      </c>
      <c r="AZ557" s="22" t="s">
        <v>61</v>
      </c>
      <c r="BA557" s="16" t="s">
        <v>61</v>
      </c>
      <c r="BB557" s="16" t="s">
        <v>61</v>
      </c>
      <c r="BC557" s="16" t="s">
        <v>61</v>
      </c>
      <c r="BD557" s="16" t="s">
        <v>61</v>
      </c>
      <c r="BE557" s="16" t="s">
        <v>61</v>
      </c>
    </row>
    <row r="558" spans="1:57" x14ac:dyDescent="0.25">
      <c r="A558" t="s">
        <v>61</v>
      </c>
      <c r="B558">
        <v>556</v>
      </c>
      <c r="C558" s="2" t="s">
        <v>61</v>
      </c>
      <c r="D558" s="2" t="s">
        <v>61</v>
      </c>
      <c r="E558" s="2" t="s">
        <v>61</v>
      </c>
      <c r="F558" s="2" t="s">
        <v>61</v>
      </c>
      <c r="G558" s="19" t="s">
        <v>61</v>
      </c>
      <c r="H558" s="19" t="s">
        <v>61</v>
      </c>
      <c r="I558" s="19" t="s">
        <v>61</v>
      </c>
      <c r="J558" s="19" t="s">
        <v>61</v>
      </c>
      <c r="K558" s="19" t="s">
        <v>61</v>
      </c>
      <c r="L558" s="2" t="s">
        <v>61</v>
      </c>
      <c r="M558" s="2" t="s">
        <v>61</v>
      </c>
      <c r="N558" s="2" t="s">
        <v>61</v>
      </c>
      <c r="O558" s="19" t="s">
        <v>61</v>
      </c>
      <c r="P558" s="19" t="s">
        <v>61</v>
      </c>
      <c r="Q558" s="19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2" t="s">
        <v>61</v>
      </c>
      <c r="AA558" s="22" t="s">
        <v>61</v>
      </c>
      <c r="AB558" s="22" t="s">
        <v>61</v>
      </c>
      <c r="AC558" s="22" t="s">
        <v>61</v>
      </c>
      <c r="AD558" s="22" t="s">
        <v>61</v>
      </c>
      <c r="AE558" s="22" t="s">
        <v>61</v>
      </c>
      <c r="AF558" s="22" t="s">
        <v>61</v>
      </c>
      <c r="AG558" s="16" t="s">
        <v>61</v>
      </c>
      <c r="AH558" s="16" t="s">
        <v>61</v>
      </c>
      <c r="AI558" s="16" t="s">
        <v>61</v>
      </c>
      <c r="AJ558" s="13" t="s">
        <v>61</v>
      </c>
      <c r="AK558" s="22" t="s">
        <v>61</v>
      </c>
      <c r="AL558" s="22" t="s">
        <v>61</v>
      </c>
      <c r="AM558" s="22" t="s">
        <v>61</v>
      </c>
      <c r="AN558" s="22" t="s">
        <v>61</v>
      </c>
      <c r="AO558" s="22" t="s">
        <v>61</v>
      </c>
      <c r="AP558" s="22" t="s">
        <v>61</v>
      </c>
      <c r="AQ558" s="16" t="s">
        <v>61</v>
      </c>
      <c r="AR558" s="16" t="s">
        <v>61</v>
      </c>
      <c r="AS558" s="22" t="s">
        <v>61</v>
      </c>
      <c r="AT558" s="22" t="s">
        <v>61</v>
      </c>
      <c r="AU558" s="22" t="s">
        <v>61</v>
      </c>
      <c r="AV558" s="22" t="s">
        <v>61</v>
      </c>
      <c r="AW558" s="22" t="s">
        <v>61</v>
      </c>
      <c r="AX558" s="22" t="s">
        <v>61</v>
      </c>
      <c r="AY558" s="22" t="s">
        <v>61</v>
      </c>
      <c r="AZ558" s="22" t="s">
        <v>61</v>
      </c>
      <c r="BA558" s="16" t="s">
        <v>61</v>
      </c>
      <c r="BB558" s="16" t="s">
        <v>61</v>
      </c>
      <c r="BC558" s="16" t="s">
        <v>61</v>
      </c>
      <c r="BD558" s="16" t="s">
        <v>61</v>
      </c>
      <c r="BE558" s="16" t="s">
        <v>61</v>
      </c>
    </row>
    <row r="559" spans="1:57" x14ac:dyDescent="0.25">
      <c r="A559" t="s">
        <v>61</v>
      </c>
      <c r="B559">
        <v>557</v>
      </c>
      <c r="C559" s="2" t="s">
        <v>61</v>
      </c>
      <c r="D559" s="2" t="s">
        <v>61</v>
      </c>
      <c r="E559" s="2" t="s">
        <v>61</v>
      </c>
      <c r="F559" s="2" t="s">
        <v>61</v>
      </c>
      <c r="G559" s="19" t="s">
        <v>61</v>
      </c>
      <c r="H559" s="19" t="s">
        <v>61</v>
      </c>
      <c r="I559" s="19" t="s">
        <v>61</v>
      </c>
      <c r="J559" s="19" t="s">
        <v>61</v>
      </c>
      <c r="K559" s="19" t="s">
        <v>61</v>
      </c>
      <c r="L559" s="2" t="s">
        <v>61</v>
      </c>
      <c r="M559" s="2" t="s">
        <v>61</v>
      </c>
      <c r="N559" s="2" t="s">
        <v>61</v>
      </c>
      <c r="O559" s="19" t="s">
        <v>61</v>
      </c>
      <c r="P559" s="19" t="s">
        <v>61</v>
      </c>
      <c r="Q559" s="19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2" t="s">
        <v>61</v>
      </c>
      <c r="AA559" s="22" t="s">
        <v>61</v>
      </c>
      <c r="AB559" s="22" t="s">
        <v>61</v>
      </c>
      <c r="AC559" s="22" t="s">
        <v>61</v>
      </c>
      <c r="AD559" s="22" t="s">
        <v>61</v>
      </c>
      <c r="AE559" s="22" t="s">
        <v>61</v>
      </c>
      <c r="AF559" s="22" t="s">
        <v>61</v>
      </c>
      <c r="AG559" s="16" t="s">
        <v>61</v>
      </c>
      <c r="AH559" s="16" t="s">
        <v>61</v>
      </c>
      <c r="AI559" s="16" t="s">
        <v>61</v>
      </c>
      <c r="AJ559" s="13" t="s">
        <v>61</v>
      </c>
      <c r="AK559" s="22" t="s">
        <v>61</v>
      </c>
      <c r="AL559" s="22" t="s">
        <v>61</v>
      </c>
      <c r="AM559" s="22" t="s">
        <v>61</v>
      </c>
      <c r="AN559" s="22" t="s">
        <v>61</v>
      </c>
      <c r="AO559" s="22" t="s">
        <v>61</v>
      </c>
      <c r="AP559" s="22" t="s">
        <v>61</v>
      </c>
      <c r="AQ559" s="16" t="s">
        <v>61</v>
      </c>
      <c r="AR559" s="16" t="s">
        <v>61</v>
      </c>
      <c r="AS559" s="22" t="s">
        <v>61</v>
      </c>
      <c r="AT559" s="22" t="s">
        <v>61</v>
      </c>
      <c r="AU559" s="22" t="s">
        <v>61</v>
      </c>
      <c r="AV559" s="22" t="s">
        <v>61</v>
      </c>
      <c r="AW559" s="22" t="s">
        <v>61</v>
      </c>
      <c r="AX559" s="22" t="s">
        <v>61</v>
      </c>
      <c r="AY559" s="22" t="s">
        <v>61</v>
      </c>
      <c r="AZ559" s="22" t="s">
        <v>61</v>
      </c>
      <c r="BA559" s="16" t="s">
        <v>61</v>
      </c>
      <c r="BB559" s="16" t="s">
        <v>61</v>
      </c>
      <c r="BC559" s="16" t="s">
        <v>61</v>
      </c>
      <c r="BD559" s="16" t="s">
        <v>61</v>
      </c>
      <c r="BE559" s="16" t="s">
        <v>61</v>
      </c>
    </row>
    <row r="560" spans="1:57" x14ac:dyDescent="0.25">
      <c r="A560" t="s">
        <v>61</v>
      </c>
      <c r="B560">
        <v>558</v>
      </c>
      <c r="C560" s="2" t="s">
        <v>61</v>
      </c>
      <c r="D560" s="2" t="s">
        <v>61</v>
      </c>
      <c r="E560" s="2" t="s">
        <v>61</v>
      </c>
      <c r="F560" s="2" t="s">
        <v>61</v>
      </c>
      <c r="G560" s="19" t="s">
        <v>61</v>
      </c>
      <c r="H560" s="19" t="s">
        <v>61</v>
      </c>
      <c r="I560" s="19" t="s">
        <v>61</v>
      </c>
      <c r="J560" s="19" t="s">
        <v>61</v>
      </c>
      <c r="K560" s="19" t="s">
        <v>61</v>
      </c>
      <c r="L560" s="2" t="s">
        <v>61</v>
      </c>
      <c r="M560" s="2" t="s">
        <v>61</v>
      </c>
      <c r="N560" s="2" t="s">
        <v>61</v>
      </c>
      <c r="O560" s="19" t="s">
        <v>61</v>
      </c>
      <c r="P560" s="19" t="s">
        <v>61</v>
      </c>
      <c r="Q560" s="19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2" t="s">
        <v>61</v>
      </c>
      <c r="AA560" s="22" t="s">
        <v>61</v>
      </c>
      <c r="AB560" s="22" t="s">
        <v>61</v>
      </c>
      <c r="AC560" s="22" t="s">
        <v>61</v>
      </c>
      <c r="AD560" s="22" t="s">
        <v>61</v>
      </c>
      <c r="AE560" s="22" t="s">
        <v>61</v>
      </c>
      <c r="AF560" s="22" t="s">
        <v>61</v>
      </c>
      <c r="AG560" s="16" t="s">
        <v>61</v>
      </c>
      <c r="AH560" s="16" t="s">
        <v>61</v>
      </c>
      <c r="AI560" s="16" t="s">
        <v>61</v>
      </c>
      <c r="AJ560" s="13" t="s">
        <v>61</v>
      </c>
      <c r="AK560" s="22" t="s">
        <v>61</v>
      </c>
      <c r="AL560" s="22" t="s">
        <v>61</v>
      </c>
      <c r="AM560" s="22" t="s">
        <v>61</v>
      </c>
      <c r="AN560" s="22" t="s">
        <v>61</v>
      </c>
      <c r="AO560" s="22" t="s">
        <v>61</v>
      </c>
      <c r="AP560" s="22" t="s">
        <v>61</v>
      </c>
      <c r="AQ560" s="16" t="s">
        <v>61</v>
      </c>
      <c r="AR560" s="16" t="s">
        <v>61</v>
      </c>
      <c r="AS560" s="22" t="s">
        <v>61</v>
      </c>
      <c r="AT560" s="22" t="s">
        <v>61</v>
      </c>
      <c r="AU560" s="22" t="s">
        <v>61</v>
      </c>
      <c r="AV560" s="22" t="s">
        <v>61</v>
      </c>
      <c r="AW560" s="22" t="s">
        <v>61</v>
      </c>
      <c r="AX560" s="22" t="s">
        <v>61</v>
      </c>
      <c r="AY560" s="22" t="s">
        <v>61</v>
      </c>
      <c r="AZ560" s="22" t="s">
        <v>61</v>
      </c>
      <c r="BA560" s="16" t="s">
        <v>61</v>
      </c>
      <c r="BB560" s="16" t="s">
        <v>61</v>
      </c>
      <c r="BC560" s="16" t="s">
        <v>61</v>
      </c>
      <c r="BD560" s="16" t="s">
        <v>61</v>
      </c>
      <c r="BE560" s="16" t="s">
        <v>61</v>
      </c>
    </row>
    <row r="561" spans="1:57" x14ac:dyDescent="0.25">
      <c r="A561" t="s">
        <v>61</v>
      </c>
      <c r="B561">
        <v>559</v>
      </c>
      <c r="C561" s="2" t="s">
        <v>61</v>
      </c>
      <c r="D561" s="2" t="s">
        <v>61</v>
      </c>
      <c r="E561" s="2" t="s">
        <v>61</v>
      </c>
      <c r="F561" s="2" t="s">
        <v>61</v>
      </c>
      <c r="G561" s="19" t="s">
        <v>61</v>
      </c>
      <c r="H561" s="19" t="s">
        <v>61</v>
      </c>
      <c r="I561" s="19" t="s">
        <v>61</v>
      </c>
      <c r="J561" s="19" t="s">
        <v>61</v>
      </c>
      <c r="K561" s="19" t="s">
        <v>61</v>
      </c>
      <c r="L561" s="2" t="s">
        <v>61</v>
      </c>
      <c r="M561" s="2" t="s">
        <v>61</v>
      </c>
      <c r="N561" s="2" t="s">
        <v>61</v>
      </c>
      <c r="O561" s="19" t="s">
        <v>61</v>
      </c>
      <c r="P561" s="19" t="s">
        <v>61</v>
      </c>
      <c r="Q561" s="19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2" t="s">
        <v>61</v>
      </c>
      <c r="AA561" s="22" t="s">
        <v>61</v>
      </c>
      <c r="AB561" s="22" t="s">
        <v>61</v>
      </c>
      <c r="AC561" s="22" t="s">
        <v>61</v>
      </c>
      <c r="AD561" s="22" t="s">
        <v>61</v>
      </c>
      <c r="AE561" s="22" t="s">
        <v>61</v>
      </c>
      <c r="AF561" s="22" t="s">
        <v>61</v>
      </c>
      <c r="AG561" s="16" t="s">
        <v>61</v>
      </c>
      <c r="AH561" s="16" t="s">
        <v>61</v>
      </c>
      <c r="AI561" s="16" t="s">
        <v>61</v>
      </c>
      <c r="AJ561" s="13" t="s">
        <v>61</v>
      </c>
      <c r="AK561" s="22" t="s">
        <v>61</v>
      </c>
      <c r="AL561" s="22" t="s">
        <v>61</v>
      </c>
      <c r="AM561" s="22" t="s">
        <v>61</v>
      </c>
      <c r="AN561" s="22" t="s">
        <v>61</v>
      </c>
      <c r="AO561" s="22" t="s">
        <v>61</v>
      </c>
      <c r="AP561" s="22" t="s">
        <v>61</v>
      </c>
      <c r="AQ561" s="16" t="s">
        <v>61</v>
      </c>
      <c r="AR561" s="16" t="s">
        <v>61</v>
      </c>
      <c r="AS561" s="22" t="s">
        <v>61</v>
      </c>
      <c r="AT561" s="22" t="s">
        <v>61</v>
      </c>
      <c r="AU561" s="22" t="s">
        <v>61</v>
      </c>
      <c r="AV561" s="22" t="s">
        <v>61</v>
      </c>
      <c r="AW561" s="22" t="s">
        <v>61</v>
      </c>
      <c r="AX561" s="22" t="s">
        <v>61</v>
      </c>
      <c r="AY561" s="22" t="s">
        <v>61</v>
      </c>
      <c r="AZ561" s="22" t="s">
        <v>61</v>
      </c>
      <c r="BA561" s="16" t="s">
        <v>61</v>
      </c>
      <c r="BB561" s="16" t="s">
        <v>61</v>
      </c>
      <c r="BC561" s="16" t="s">
        <v>61</v>
      </c>
      <c r="BD561" s="16" t="s">
        <v>61</v>
      </c>
      <c r="BE561" s="16" t="s">
        <v>61</v>
      </c>
    </row>
    <row r="562" spans="1:57" x14ac:dyDescent="0.25">
      <c r="A562" t="s">
        <v>61</v>
      </c>
      <c r="B562">
        <v>560</v>
      </c>
      <c r="C562" s="2" t="s">
        <v>61</v>
      </c>
      <c r="D562" s="2" t="s">
        <v>61</v>
      </c>
      <c r="E562" s="2" t="s">
        <v>61</v>
      </c>
      <c r="F562" s="2" t="s">
        <v>61</v>
      </c>
      <c r="G562" s="19" t="s">
        <v>61</v>
      </c>
      <c r="H562" s="19" t="s">
        <v>61</v>
      </c>
      <c r="I562" s="19" t="s">
        <v>61</v>
      </c>
      <c r="J562" s="19" t="s">
        <v>61</v>
      </c>
      <c r="K562" s="19" t="s">
        <v>61</v>
      </c>
      <c r="L562" s="2" t="s">
        <v>61</v>
      </c>
      <c r="M562" s="2" t="s">
        <v>61</v>
      </c>
      <c r="N562" s="2" t="s">
        <v>61</v>
      </c>
      <c r="O562" s="19" t="s">
        <v>61</v>
      </c>
      <c r="P562" s="19" t="s">
        <v>61</v>
      </c>
      <c r="Q562" s="19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2" t="s">
        <v>61</v>
      </c>
      <c r="AA562" s="22" t="s">
        <v>61</v>
      </c>
      <c r="AB562" s="22" t="s">
        <v>61</v>
      </c>
      <c r="AC562" s="22" t="s">
        <v>61</v>
      </c>
      <c r="AD562" s="22" t="s">
        <v>61</v>
      </c>
      <c r="AE562" s="22" t="s">
        <v>61</v>
      </c>
      <c r="AF562" s="22" t="s">
        <v>61</v>
      </c>
      <c r="AG562" s="16" t="s">
        <v>61</v>
      </c>
      <c r="AH562" s="16" t="s">
        <v>61</v>
      </c>
      <c r="AI562" s="16" t="s">
        <v>61</v>
      </c>
      <c r="AJ562" s="13" t="s">
        <v>61</v>
      </c>
      <c r="AK562" s="22" t="s">
        <v>61</v>
      </c>
      <c r="AL562" s="22" t="s">
        <v>61</v>
      </c>
      <c r="AM562" s="22" t="s">
        <v>61</v>
      </c>
      <c r="AN562" s="22" t="s">
        <v>61</v>
      </c>
      <c r="AO562" s="22" t="s">
        <v>61</v>
      </c>
      <c r="AP562" s="22" t="s">
        <v>61</v>
      </c>
      <c r="AQ562" s="16" t="s">
        <v>61</v>
      </c>
      <c r="AR562" s="16" t="s">
        <v>61</v>
      </c>
      <c r="AS562" s="22" t="s">
        <v>61</v>
      </c>
      <c r="AT562" s="22" t="s">
        <v>61</v>
      </c>
      <c r="AU562" s="22" t="s">
        <v>61</v>
      </c>
      <c r="AV562" s="22" t="s">
        <v>61</v>
      </c>
      <c r="AW562" s="22" t="s">
        <v>61</v>
      </c>
      <c r="AX562" s="22" t="s">
        <v>61</v>
      </c>
      <c r="AY562" s="22" t="s">
        <v>61</v>
      </c>
      <c r="AZ562" s="22" t="s">
        <v>61</v>
      </c>
      <c r="BA562" s="16" t="s">
        <v>61</v>
      </c>
      <c r="BB562" s="16" t="s">
        <v>61</v>
      </c>
      <c r="BC562" s="16" t="s">
        <v>61</v>
      </c>
      <c r="BD562" s="16" t="s">
        <v>61</v>
      </c>
      <c r="BE562" s="16" t="s">
        <v>61</v>
      </c>
    </row>
    <row r="563" spans="1:57" x14ac:dyDescent="0.25">
      <c r="A563" t="s">
        <v>61</v>
      </c>
      <c r="B563">
        <v>561</v>
      </c>
      <c r="C563" s="2" t="s">
        <v>61</v>
      </c>
      <c r="D563" s="2" t="s">
        <v>61</v>
      </c>
      <c r="E563" s="2" t="s">
        <v>61</v>
      </c>
      <c r="F563" s="2" t="s">
        <v>61</v>
      </c>
      <c r="G563" s="19" t="s">
        <v>61</v>
      </c>
      <c r="H563" s="19" t="s">
        <v>61</v>
      </c>
      <c r="I563" s="19" t="s">
        <v>61</v>
      </c>
      <c r="J563" s="19" t="s">
        <v>61</v>
      </c>
      <c r="K563" s="19" t="s">
        <v>61</v>
      </c>
      <c r="L563" s="2" t="s">
        <v>61</v>
      </c>
      <c r="M563" s="2" t="s">
        <v>61</v>
      </c>
      <c r="N563" s="2" t="s">
        <v>61</v>
      </c>
      <c r="O563" s="19" t="s">
        <v>61</v>
      </c>
      <c r="P563" s="19" t="s">
        <v>61</v>
      </c>
      <c r="Q563" s="19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2" t="s">
        <v>61</v>
      </c>
      <c r="AA563" s="22" t="s">
        <v>61</v>
      </c>
      <c r="AB563" s="22" t="s">
        <v>61</v>
      </c>
      <c r="AC563" s="22" t="s">
        <v>61</v>
      </c>
      <c r="AD563" s="22" t="s">
        <v>61</v>
      </c>
      <c r="AE563" s="22" t="s">
        <v>61</v>
      </c>
      <c r="AF563" s="22" t="s">
        <v>61</v>
      </c>
      <c r="AG563" s="16" t="s">
        <v>61</v>
      </c>
      <c r="AH563" s="16" t="s">
        <v>61</v>
      </c>
      <c r="AI563" s="16" t="s">
        <v>61</v>
      </c>
      <c r="AJ563" s="13" t="s">
        <v>61</v>
      </c>
      <c r="AK563" s="22" t="s">
        <v>61</v>
      </c>
      <c r="AL563" s="22" t="s">
        <v>61</v>
      </c>
      <c r="AM563" s="22" t="s">
        <v>61</v>
      </c>
      <c r="AN563" s="22" t="s">
        <v>61</v>
      </c>
      <c r="AO563" s="22" t="s">
        <v>61</v>
      </c>
      <c r="AP563" s="22" t="s">
        <v>61</v>
      </c>
      <c r="AQ563" s="16" t="s">
        <v>61</v>
      </c>
      <c r="AR563" s="16" t="s">
        <v>61</v>
      </c>
      <c r="AS563" s="22" t="s">
        <v>61</v>
      </c>
      <c r="AT563" s="22" t="s">
        <v>61</v>
      </c>
      <c r="AU563" s="22" t="s">
        <v>61</v>
      </c>
      <c r="AV563" s="22" t="s">
        <v>61</v>
      </c>
      <c r="AW563" s="22" t="s">
        <v>61</v>
      </c>
      <c r="AX563" s="22" t="s">
        <v>61</v>
      </c>
      <c r="AY563" s="22" t="s">
        <v>61</v>
      </c>
      <c r="AZ563" s="22" t="s">
        <v>61</v>
      </c>
      <c r="BA563" s="16" t="s">
        <v>61</v>
      </c>
      <c r="BB563" s="16" t="s">
        <v>61</v>
      </c>
      <c r="BC563" s="16" t="s">
        <v>61</v>
      </c>
      <c r="BD563" s="16" t="s">
        <v>61</v>
      </c>
      <c r="BE563" s="16" t="s">
        <v>61</v>
      </c>
    </row>
    <row r="564" spans="1:57" x14ac:dyDescent="0.25">
      <c r="A564" t="s">
        <v>61</v>
      </c>
      <c r="B564">
        <v>562</v>
      </c>
      <c r="C564" s="2" t="s">
        <v>61</v>
      </c>
      <c r="D564" s="2" t="s">
        <v>61</v>
      </c>
      <c r="E564" s="2" t="s">
        <v>61</v>
      </c>
      <c r="F564" s="2" t="s">
        <v>61</v>
      </c>
      <c r="G564" s="19" t="s">
        <v>61</v>
      </c>
      <c r="H564" s="19" t="s">
        <v>61</v>
      </c>
      <c r="I564" s="19" t="s">
        <v>61</v>
      </c>
      <c r="J564" s="19" t="s">
        <v>61</v>
      </c>
      <c r="K564" s="19" t="s">
        <v>61</v>
      </c>
      <c r="L564" s="2" t="s">
        <v>61</v>
      </c>
      <c r="M564" s="2" t="s">
        <v>61</v>
      </c>
      <c r="N564" s="2" t="s">
        <v>61</v>
      </c>
      <c r="O564" s="19" t="s">
        <v>61</v>
      </c>
      <c r="P564" s="19" t="s">
        <v>61</v>
      </c>
      <c r="Q564" s="19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2" t="s">
        <v>61</v>
      </c>
      <c r="AA564" s="22" t="s">
        <v>61</v>
      </c>
      <c r="AB564" s="22" t="s">
        <v>61</v>
      </c>
      <c r="AC564" s="22" t="s">
        <v>61</v>
      </c>
      <c r="AD564" s="22" t="s">
        <v>61</v>
      </c>
      <c r="AE564" s="22" t="s">
        <v>61</v>
      </c>
      <c r="AF564" s="22" t="s">
        <v>61</v>
      </c>
      <c r="AG564" s="16" t="s">
        <v>61</v>
      </c>
      <c r="AH564" s="16" t="s">
        <v>61</v>
      </c>
      <c r="AI564" s="16" t="s">
        <v>61</v>
      </c>
      <c r="AJ564" s="13" t="s">
        <v>61</v>
      </c>
      <c r="AK564" s="22" t="s">
        <v>61</v>
      </c>
      <c r="AL564" s="22" t="s">
        <v>61</v>
      </c>
      <c r="AM564" s="22" t="s">
        <v>61</v>
      </c>
      <c r="AN564" s="22" t="s">
        <v>61</v>
      </c>
      <c r="AO564" s="22" t="s">
        <v>61</v>
      </c>
      <c r="AP564" s="22" t="s">
        <v>61</v>
      </c>
      <c r="AQ564" s="16" t="s">
        <v>61</v>
      </c>
      <c r="AR564" s="16" t="s">
        <v>61</v>
      </c>
      <c r="AS564" s="22" t="s">
        <v>61</v>
      </c>
      <c r="AT564" s="22" t="s">
        <v>61</v>
      </c>
      <c r="AU564" s="22" t="s">
        <v>61</v>
      </c>
      <c r="AV564" s="22" t="s">
        <v>61</v>
      </c>
      <c r="AW564" s="22" t="s">
        <v>61</v>
      </c>
      <c r="AX564" s="22" t="s">
        <v>61</v>
      </c>
      <c r="AY564" s="22" t="s">
        <v>61</v>
      </c>
      <c r="AZ564" s="22" t="s">
        <v>61</v>
      </c>
      <c r="BA564" s="16" t="s">
        <v>61</v>
      </c>
      <c r="BB564" s="16" t="s">
        <v>61</v>
      </c>
      <c r="BC564" s="16" t="s">
        <v>61</v>
      </c>
      <c r="BD564" s="16" t="s">
        <v>61</v>
      </c>
      <c r="BE564" s="16" t="s">
        <v>61</v>
      </c>
    </row>
    <row r="565" spans="1:57" x14ac:dyDescent="0.25">
      <c r="A565" t="s">
        <v>61</v>
      </c>
      <c r="B565">
        <v>563</v>
      </c>
      <c r="C565" s="2" t="s">
        <v>61</v>
      </c>
      <c r="D565" s="2" t="s">
        <v>61</v>
      </c>
      <c r="E565" s="2" t="s">
        <v>61</v>
      </c>
      <c r="F565" s="2" t="s">
        <v>61</v>
      </c>
      <c r="G565" s="19" t="s">
        <v>61</v>
      </c>
      <c r="H565" s="19" t="s">
        <v>61</v>
      </c>
      <c r="I565" s="19" t="s">
        <v>61</v>
      </c>
      <c r="J565" s="19" t="s">
        <v>61</v>
      </c>
      <c r="K565" s="19" t="s">
        <v>61</v>
      </c>
      <c r="L565" s="2" t="s">
        <v>61</v>
      </c>
      <c r="M565" s="2" t="s">
        <v>61</v>
      </c>
      <c r="N565" s="2" t="s">
        <v>61</v>
      </c>
      <c r="O565" s="19" t="s">
        <v>61</v>
      </c>
      <c r="P565" s="19" t="s">
        <v>61</v>
      </c>
      <c r="Q565" s="19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2" t="s">
        <v>61</v>
      </c>
      <c r="AA565" s="22" t="s">
        <v>61</v>
      </c>
      <c r="AB565" s="22" t="s">
        <v>61</v>
      </c>
      <c r="AC565" s="22" t="s">
        <v>61</v>
      </c>
      <c r="AD565" s="22" t="s">
        <v>61</v>
      </c>
      <c r="AE565" s="22" t="s">
        <v>61</v>
      </c>
      <c r="AF565" s="22" t="s">
        <v>61</v>
      </c>
      <c r="AG565" s="16" t="s">
        <v>61</v>
      </c>
      <c r="AH565" s="16" t="s">
        <v>61</v>
      </c>
      <c r="AI565" s="16" t="s">
        <v>61</v>
      </c>
      <c r="AJ565" s="13" t="s">
        <v>61</v>
      </c>
      <c r="AK565" s="22" t="s">
        <v>61</v>
      </c>
      <c r="AL565" s="22" t="s">
        <v>61</v>
      </c>
      <c r="AM565" s="22" t="s">
        <v>61</v>
      </c>
      <c r="AN565" s="22" t="s">
        <v>61</v>
      </c>
      <c r="AO565" s="22" t="s">
        <v>61</v>
      </c>
      <c r="AP565" s="22" t="s">
        <v>61</v>
      </c>
      <c r="AQ565" s="16" t="s">
        <v>61</v>
      </c>
      <c r="AR565" s="16" t="s">
        <v>61</v>
      </c>
      <c r="AS565" s="22" t="s">
        <v>61</v>
      </c>
      <c r="AT565" s="22" t="s">
        <v>61</v>
      </c>
      <c r="AU565" s="22" t="s">
        <v>61</v>
      </c>
      <c r="AV565" s="22" t="s">
        <v>61</v>
      </c>
      <c r="AW565" s="22" t="s">
        <v>61</v>
      </c>
      <c r="AX565" s="22" t="s">
        <v>61</v>
      </c>
      <c r="AY565" s="22" t="s">
        <v>61</v>
      </c>
      <c r="AZ565" s="22" t="s">
        <v>61</v>
      </c>
      <c r="BA565" s="16" t="s">
        <v>61</v>
      </c>
      <c r="BB565" s="16" t="s">
        <v>61</v>
      </c>
      <c r="BC565" s="16" t="s">
        <v>61</v>
      </c>
      <c r="BD565" s="16" t="s">
        <v>61</v>
      </c>
      <c r="BE565" s="16" t="s">
        <v>61</v>
      </c>
    </row>
    <row r="566" spans="1:57" x14ac:dyDescent="0.25">
      <c r="A566" t="s">
        <v>61</v>
      </c>
      <c r="B566">
        <v>564</v>
      </c>
      <c r="C566" s="2" t="s">
        <v>61</v>
      </c>
      <c r="D566" s="2" t="s">
        <v>61</v>
      </c>
      <c r="E566" s="2" t="s">
        <v>61</v>
      </c>
      <c r="F566" s="2" t="s">
        <v>61</v>
      </c>
      <c r="G566" s="19" t="s">
        <v>61</v>
      </c>
      <c r="H566" s="19" t="s">
        <v>61</v>
      </c>
      <c r="I566" s="19" t="s">
        <v>61</v>
      </c>
      <c r="J566" s="19" t="s">
        <v>61</v>
      </c>
      <c r="K566" s="19" t="s">
        <v>61</v>
      </c>
      <c r="L566" s="2" t="s">
        <v>61</v>
      </c>
      <c r="M566" s="2" t="s">
        <v>61</v>
      </c>
      <c r="N566" s="2" t="s">
        <v>61</v>
      </c>
      <c r="O566" s="19" t="s">
        <v>61</v>
      </c>
      <c r="P566" s="19" t="s">
        <v>61</v>
      </c>
      <c r="Q566" s="19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2" t="s">
        <v>61</v>
      </c>
      <c r="AA566" s="22" t="s">
        <v>61</v>
      </c>
      <c r="AB566" s="22" t="s">
        <v>61</v>
      </c>
      <c r="AC566" s="22" t="s">
        <v>61</v>
      </c>
      <c r="AD566" s="22" t="s">
        <v>61</v>
      </c>
      <c r="AE566" s="22" t="s">
        <v>61</v>
      </c>
      <c r="AF566" s="22" t="s">
        <v>61</v>
      </c>
      <c r="AG566" s="16" t="s">
        <v>61</v>
      </c>
      <c r="AH566" s="16" t="s">
        <v>61</v>
      </c>
      <c r="AI566" s="16" t="s">
        <v>61</v>
      </c>
      <c r="AJ566" s="13" t="s">
        <v>61</v>
      </c>
      <c r="AK566" s="22" t="s">
        <v>61</v>
      </c>
      <c r="AL566" s="22" t="s">
        <v>61</v>
      </c>
      <c r="AM566" s="22" t="s">
        <v>61</v>
      </c>
      <c r="AN566" s="22" t="s">
        <v>61</v>
      </c>
      <c r="AO566" s="22" t="s">
        <v>61</v>
      </c>
      <c r="AP566" s="22" t="s">
        <v>61</v>
      </c>
      <c r="AQ566" s="16" t="s">
        <v>61</v>
      </c>
      <c r="AR566" s="16" t="s">
        <v>61</v>
      </c>
      <c r="AS566" s="22" t="s">
        <v>61</v>
      </c>
      <c r="AT566" s="22" t="s">
        <v>61</v>
      </c>
      <c r="AU566" s="22" t="s">
        <v>61</v>
      </c>
      <c r="AV566" s="22" t="s">
        <v>61</v>
      </c>
      <c r="AW566" s="22" t="s">
        <v>61</v>
      </c>
      <c r="AX566" s="22" t="s">
        <v>61</v>
      </c>
      <c r="AY566" s="22" t="s">
        <v>61</v>
      </c>
      <c r="AZ566" s="22" t="s">
        <v>61</v>
      </c>
      <c r="BA566" s="16" t="s">
        <v>61</v>
      </c>
      <c r="BB566" s="16" t="s">
        <v>61</v>
      </c>
      <c r="BC566" s="16" t="s">
        <v>61</v>
      </c>
      <c r="BD566" s="16" t="s">
        <v>61</v>
      </c>
      <c r="BE566" s="16" t="s">
        <v>61</v>
      </c>
    </row>
    <row r="567" spans="1:57" x14ac:dyDescent="0.25">
      <c r="A567" t="s">
        <v>61</v>
      </c>
      <c r="B567">
        <v>565</v>
      </c>
      <c r="C567" s="2" t="s">
        <v>61</v>
      </c>
      <c r="D567" s="2" t="s">
        <v>61</v>
      </c>
      <c r="E567" s="2" t="s">
        <v>61</v>
      </c>
      <c r="F567" s="2" t="s">
        <v>61</v>
      </c>
      <c r="G567" s="19" t="s">
        <v>61</v>
      </c>
      <c r="H567" s="19" t="s">
        <v>61</v>
      </c>
      <c r="I567" s="19" t="s">
        <v>61</v>
      </c>
      <c r="J567" s="19" t="s">
        <v>61</v>
      </c>
      <c r="K567" s="19" t="s">
        <v>61</v>
      </c>
      <c r="L567" s="2" t="s">
        <v>61</v>
      </c>
      <c r="M567" s="2" t="s">
        <v>61</v>
      </c>
      <c r="N567" s="2" t="s">
        <v>61</v>
      </c>
      <c r="O567" s="19" t="s">
        <v>61</v>
      </c>
      <c r="P567" s="19" t="s">
        <v>61</v>
      </c>
      <c r="Q567" s="19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2" t="s">
        <v>61</v>
      </c>
      <c r="AA567" s="22" t="s">
        <v>61</v>
      </c>
      <c r="AB567" s="22" t="s">
        <v>61</v>
      </c>
      <c r="AC567" s="22" t="s">
        <v>61</v>
      </c>
      <c r="AD567" s="22" t="s">
        <v>61</v>
      </c>
      <c r="AE567" s="22" t="s">
        <v>61</v>
      </c>
      <c r="AF567" s="22" t="s">
        <v>61</v>
      </c>
      <c r="AG567" s="16" t="s">
        <v>61</v>
      </c>
      <c r="AH567" s="16" t="s">
        <v>61</v>
      </c>
      <c r="AI567" s="16" t="s">
        <v>61</v>
      </c>
      <c r="AJ567" s="13" t="s">
        <v>61</v>
      </c>
      <c r="AK567" s="22" t="s">
        <v>61</v>
      </c>
      <c r="AL567" s="22" t="s">
        <v>61</v>
      </c>
      <c r="AM567" s="22" t="s">
        <v>61</v>
      </c>
      <c r="AN567" s="22" t="s">
        <v>61</v>
      </c>
      <c r="AO567" s="22" t="s">
        <v>61</v>
      </c>
      <c r="AP567" s="22" t="s">
        <v>61</v>
      </c>
      <c r="AQ567" s="16" t="s">
        <v>61</v>
      </c>
      <c r="AR567" s="16" t="s">
        <v>61</v>
      </c>
      <c r="AS567" s="22" t="s">
        <v>61</v>
      </c>
      <c r="AT567" s="22" t="s">
        <v>61</v>
      </c>
      <c r="AU567" s="22" t="s">
        <v>61</v>
      </c>
      <c r="AV567" s="22" t="s">
        <v>61</v>
      </c>
      <c r="AW567" s="22" t="s">
        <v>61</v>
      </c>
      <c r="AX567" s="22" t="s">
        <v>61</v>
      </c>
      <c r="AY567" s="22" t="s">
        <v>61</v>
      </c>
      <c r="AZ567" s="22" t="s">
        <v>61</v>
      </c>
      <c r="BA567" s="16" t="s">
        <v>61</v>
      </c>
      <c r="BB567" s="16" t="s">
        <v>61</v>
      </c>
      <c r="BC567" s="16" t="s">
        <v>61</v>
      </c>
      <c r="BD567" s="16" t="s">
        <v>61</v>
      </c>
      <c r="BE567" s="16" t="s">
        <v>61</v>
      </c>
    </row>
    <row r="568" spans="1:57" x14ac:dyDescent="0.25">
      <c r="A568" t="s">
        <v>61</v>
      </c>
      <c r="B568">
        <v>566</v>
      </c>
      <c r="C568" s="2" t="s">
        <v>61</v>
      </c>
      <c r="D568" s="2" t="s">
        <v>61</v>
      </c>
      <c r="E568" s="2" t="s">
        <v>61</v>
      </c>
      <c r="F568" s="2" t="s">
        <v>61</v>
      </c>
      <c r="G568" s="19" t="s">
        <v>61</v>
      </c>
      <c r="H568" s="19" t="s">
        <v>61</v>
      </c>
      <c r="I568" s="19" t="s">
        <v>61</v>
      </c>
      <c r="J568" s="19" t="s">
        <v>61</v>
      </c>
      <c r="K568" s="19" t="s">
        <v>61</v>
      </c>
      <c r="L568" s="2" t="s">
        <v>61</v>
      </c>
      <c r="M568" s="2" t="s">
        <v>61</v>
      </c>
      <c r="N568" s="2" t="s">
        <v>61</v>
      </c>
      <c r="O568" s="19" t="s">
        <v>61</v>
      </c>
      <c r="P568" s="19" t="s">
        <v>61</v>
      </c>
      <c r="Q568" s="19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2" t="s">
        <v>61</v>
      </c>
      <c r="AA568" s="22" t="s">
        <v>61</v>
      </c>
      <c r="AB568" s="22" t="s">
        <v>61</v>
      </c>
      <c r="AC568" s="22" t="s">
        <v>61</v>
      </c>
      <c r="AD568" s="22" t="s">
        <v>61</v>
      </c>
      <c r="AE568" s="22" t="s">
        <v>61</v>
      </c>
      <c r="AF568" s="22" t="s">
        <v>61</v>
      </c>
      <c r="AG568" s="16" t="s">
        <v>61</v>
      </c>
      <c r="AH568" s="16" t="s">
        <v>61</v>
      </c>
      <c r="AI568" s="16" t="s">
        <v>61</v>
      </c>
      <c r="AJ568" s="13" t="s">
        <v>61</v>
      </c>
      <c r="AK568" s="22" t="s">
        <v>61</v>
      </c>
      <c r="AL568" s="22" t="s">
        <v>61</v>
      </c>
      <c r="AM568" s="22" t="s">
        <v>61</v>
      </c>
      <c r="AN568" s="22" t="s">
        <v>61</v>
      </c>
      <c r="AO568" s="22" t="s">
        <v>61</v>
      </c>
      <c r="AP568" s="22" t="s">
        <v>61</v>
      </c>
      <c r="AQ568" s="16" t="s">
        <v>61</v>
      </c>
      <c r="AR568" s="16" t="s">
        <v>61</v>
      </c>
      <c r="AS568" s="22" t="s">
        <v>61</v>
      </c>
      <c r="AT568" s="22" t="s">
        <v>61</v>
      </c>
      <c r="AU568" s="22" t="s">
        <v>61</v>
      </c>
      <c r="AV568" s="22" t="s">
        <v>61</v>
      </c>
      <c r="AW568" s="22" t="s">
        <v>61</v>
      </c>
      <c r="AX568" s="22" t="s">
        <v>61</v>
      </c>
      <c r="AY568" s="22" t="s">
        <v>61</v>
      </c>
      <c r="AZ568" s="22" t="s">
        <v>61</v>
      </c>
      <c r="BA568" s="16" t="s">
        <v>61</v>
      </c>
      <c r="BB568" s="16" t="s">
        <v>61</v>
      </c>
      <c r="BC568" s="16" t="s">
        <v>61</v>
      </c>
      <c r="BD568" s="16" t="s">
        <v>61</v>
      </c>
      <c r="BE568" s="16" t="s">
        <v>61</v>
      </c>
    </row>
    <row r="569" spans="1:57" x14ac:dyDescent="0.25">
      <c r="A569" t="s">
        <v>61</v>
      </c>
      <c r="B569">
        <v>567</v>
      </c>
      <c r="C569" s="2" t="s">
        <v>61</v>
      </c>
      <c r="D569" s="2" t="s">
        <v>61</v>
      </c>
      <c r="E569" s="2" t="s">
        <v>61</v>
      </c>
      <c r="F569" s="2" t="s">
        <v>61</v>
      </c>
      <c r="G569" s="19" t="s">
        <v>61</v>
      </c>
      <c r="H569" s="19" t="s">
        <v>61</v>
      </c>
      <c r="I569" s="19" t="s">
        <v>61</v>
      </c>
      <c r="J569" s="19" t="s">
        <v>61</v>
      </c>
      <c r="K569" s="19" t="s">
        <v>61</v>
      </c>
      <c r="L569" s="2" t="s">
        <v>61</v>
      </c>
      <c r="M569" s="2" t="s">
        <v>61</v>
      </c>
      <c r="N569" s="2" t="s">
        <v>61</v>
      </c>
      <c r="O569" s="19" t="s">
        <v>61</v>
      </c>
      <c r="P569" s="19" t="s">
        <v>61</v>
      </c>
      <c r="Q569" s="19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2" t="s">
        <v>61</v>
      </c>
      <c r="AA569" s="22" t="s">
        <v>61</v>
      </c>
      <c r="AB569" s="22" t="s">
        <v>61</v>
      </c>
      <c r="AC569" s="22" t="s">
        <v>61</v>
      </c>
      <c r="AD569" s="22" t="s">
        <v>61</v>
      </c>
      <c r="AE569" s="22" t="s">
        <v>61</v>
      </c>
      <c r="AF569" s="22" t="s">
        <v>61</v>
      </c>
      <c r="AG569" s="16" t="s">
        <v>61</v>
      </c>
      <c r="AH569" s="16" t="s">
        <v>61</v>
      </c>
      <c r="AI569" s="16" t="s">
        <v>61</v>
      </c>
      <c r="AJ569" s="13" t="s">
        <v>61</v>
      </c>
      <c r="AK569" s="22" t="s">
        <v>61</v>
      </c>
      <c r="AL569" s="22" t="s">
        <v>61</v>
      </c>
      <c r="AM569" s="22" t="s">
        <v>61</v>
      </c>
      <c r="AN569" s="22" t="s">
        <v>61</v>
      </c>
      <c r="AO569" s="22" t="s">
        <v>61</v>
      </c>
      <c r="AP569" s="22" t="s">
        <v>61</v>
      </c>
      <c r="AQ569" s="16" t="s">
        <v>61</v>
      </c>
      <c r="AR569" s="16" t="s">
        <v>61</v>
      </c>
      <c r="AS569" s="22" t="s">
        <v>61</v>
      </c>
      <c r="AT569" s="22" t="s">
        <v>61</v>
      </c>
      <c r="AU569" s="22" t="s">
        <v>61</v>
      </c>
      <c r="AV569" s="22" t="s">
        <v>61</v>
      </c>
      <c r="AW569" s="22" t="s">
        <v>61</v>
      </c>
      <c r="AX569" s="22" t="s">
        <v>61</v>
      </c>
      <c r="AY569" s="22" t="s">
        <v>61</v>
      </c>
      <c r="AZ569" s="22" t="s">
        <v>61</v>
      </c>
      <c r="BA569" s="16" t="s">
        <v>61</v>
      </c>
      <c r="BB569" s="16" t="s">
        <v>61</v>
      </c>
      <c r="BC569" s="16" t="s">
        <v>61</v>
      </c>
      <c r="BD569" s="16" t="s">
        <v>61</v>
      </c>
      <c r="BE569" s="16" t="s">
        <v>61</v>
      </c>
    </row>
    <row r="570" spans="1:57" x14ac:dyDescent="0.25">
      <c r="A570" t="s">
        <v>61</v>
      </c>
      <c r="B570">
        <v>568</v>
      </c>
      <c r="C570" s="2" t="s">
        <v>61</v>
      </c>
      <c r="D570" s="2" t="s">
        <v>61</v>
      </c>
      <c r="E570" s="2" t="s">
        <v>61</v>
      </c>
      <c r="F570" s="2" t="s">
        <v>61</v>
      </c>
      <c r="G570" s="19" t="s">
        <v>61</v>
      </c>
      <c r="H570" s="19" t="s">
        <v>61</v>
      </c>
      <c r="I570" s="19" t="s">
        <v>61</v>
      </c>
      <c r="J570" s="19" t="s">
        <v>61</v>
      </c>
      <c r="K570" s="19" t="s">
        <v>61</v>
      </c>
      <c r="L570" s="2" t="s">
        <v>61</v>
      </c>
      <c r="M570" s="2" t="s">
        <v>61</v>
      </c>
      <c r="N570" s="2" t="s">
        <v>61</v>
      </c>
      <c r="O570" s="19" t="s">
        <v>61</v>
      </c>
      <c r="P570" s="19" t="s">
        <v>61</v>
      </c>
      <c r="Q570" s="19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2" t="s">
        <v>61</v>
      </c>
      <c r="AA570" s="22" t="s">
        <v>61</v>
      </c>
      <c r="AB570" s="22" t="s">
        <v>61</v>
      </c>
      <c r="AC570" s="22" t="s">
        <v>61</v>
      </c>
      <c r="AD570" s="22" t="s">
        <v>61</v>
      </c>
      <c r="AE570" s="22" t="s">
        <v>61</v>
      </c>
      <c r="AF570" s="22" t="s">
        <v>61</v>
      </c>
      <c r="AG570" s="16" t="s">
        <v>61</v>
      </c>
      <c r="AH570" s="16" t="s">
        <v>61</v>
      </c>
      <c r="AI570" s="16" t="s">
        <v>61</v>
      </c>
      <c r="AJ570" s="13" t="s">
        <v>61</v>
      </c>
      <c r="AK570" s="22" t="s">
        <v>61</v>
      </c>
      <c r="AL570" s="22" t="s">
        <v>61</v>
      </c>
      <c r="AM570" s="22" t="s">
        <v>61</v>
      </c>
      <c r="AN570" s="22" t="s">
        <v>61</v>
      </c>
      <c r="AO570" s="22" t="s">
        <v>61</v>
      </c>
      <c r="AP570" s="22" t="s">
        <v>61</v>
      </c>
      <c r="AQ570" s="16" t="s">
        <v>61</v>
      </c>
      <c r="AR570" s="16" t="s">
        <v>61</v>
      </c>
      <c r="AS570" s="22" t="s">
        <v>61</v>
      </c>
      <c r="AT570" s="22" t="s">
        <v>61</v>
      </c>
      <c r="AU570" s="22" t="s">
        <v>61</v>
      </c>
      <c r="AV570" s="22" t="s">
        <v>61</v>
      </c>
      <c r="AW570" s="22" t="s">
        <v>61</v>
      </c>
      <c r="AX570" s="22" t="s">
        <v>61</v>
      </c>
      <c r="AY570" s="22" t="s">
        <v>61</v>
      </c>
      <c r="AZ570" s="22" t="s">
        <v>61</v>
      </c>
      <c r="BA570" s="16" t="s">
        <v>61</v>
      </c>
      <c r="BB570" s="16" t="s">
        <v>61</v>
      </c>
      <c r="BC570" s="16" t="s">
        <v>61</v>
      </c>
      <c r="BD570" s="16" t="s">
        <v>61</v>
      </c>
      <c r="BE570" s="16" t="s">
        <v>61</v>
      </c>
    </row>
    <row r="571" spans="1:57" x14ac:dyDescent="0.25">
      <c r="A571" t="s">
        <v>61</v>
      </c>
      <c r="B571">
        <v>569</v>
      </c>
      <c r="C571" s="2" t="s">
        <v>61</v>
      </c>
      <c r="D571" s="2" t="s">
        <v>61</v>
      </c>
      <c r="E571" s="2" t="s">
        <v>61</v>
      </c>
      <c r="F571" s="2" t="s">
        <v>61</v>
      </c>
      <c r="G571" s="19" t="s">
        <v>61</v>
      </c>
      <c r="H571" s="19" t="s">
        <v>61</v>
      </c>
      <c r="I571" s="19" t="s">
        <v>61</v>
      </c>
      <c r="J571" s="19" t="s">
        <v>61</v>
      </c>
      <c r="K571" s="19" t="s">
        <v>61</v>
      </c>
      <c r="L571" s="2" t="s">
        <v>61</v>
      </c>
      <c r="M571" s="2" t="s">
        <v>61</v>
      </c>
      <c r="N571" s="2" t="s">
        <v>61</v>
      </c>
      <c r="O571" s="19" t="s">
        <v>61</v>
      </c>
      <c r="P571" s="19" t="s">
        <v>61</v>
      </c>
      <c r="Q571" s="19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2" t="s">
        <v>61</v>
      </c>
      <c r="AA571" s="22" t="s">
        <v>61</v>
      </c>
      <c r="AB571" s="22" t="s">
        <v>61</v>
      </c>
      <c r="AC571" s="22" t="s">
        <v>61</v>
      </c>
      <c r="AD571" s="22" t="s">
        <v>61</v>
      </c>
      <c r="AE571" s="22" t="s">
        <v>61</v>
      </c>
      <c r="AF571" s="22" t="s">
        <v>61</v>
      </c>
      <c r="AG571" s="16" t="s">
        <v>61</v>
      </c>
      <c r="AH571" s="16" t="s">
        <v>61</v>
      </c>
      <c r="AI571" s="16" t="s">
        <v>61</v>
      </c>
      <c r="AJ571" s="13" t="s">
        <v>61</v>
      </c>
      <c r="AK571" s="22" t="s">
        <v>61</v>
      </c>
      <c r="AL571" s="22" t="s">
        <v>61</v>
      </c>
      <c r="AM571" s="22" t="s">
        <v>61</v>
      </c>
      <c r="AN571" s="22" t="s">
        <v>61</v>
      </c>
      <c r="AO571" s="22" t="s">
        <v>61</v>
      </c>
      <c r="AP571" s="22" t="s">
        <v>61</v>
      </c>
      <c r="AQ571" s="16" t="s">
        <v>61</v>
      </c>
      <c r="AR571" s="16" t="s">
        <v>61</v>
      </c>
      <c r="AS571" s="22" t="s">
        <v>61</v>
      </c>
      <c r="AT571" s="22" t="s">
        <v>61</v>
      </c>
      <c r="AU571" s="22" t="s">
        <v>61</v>
      </c>
      <c r="AV571" s="22" t="s">
        <v>61</v>
      </c>
      <c r="AW571" s="22" t="s">
        <v>61</v>
      </c>
      <c r="AX571" s="22" t="s">
        <v>61</v>
      </c>
      <c r="AY571" s="22" t="s">
        <v>61</v>
      </c>
      <c r="AZ571" s="22" t="s">
        <v>61</v>
      </c>
      <c r="BA571" s="16" t="s">
        <v>61</v>
      </c>
      <c r="BB571" s="16" t="s">
        <v>61</v>
      </c>
      <c r="BC571" s="16" t="s">
        <v>61</v>
      </c>
      <c r="BD571" s="16" t="s">
        <v>61</v>
      </c>
      <c r="BE571" s="16" t="s">
        <v>61</v>
      </c>
    </row>
    <row r="572" spans="1:57" x14ac:dyDescent="0.25">
      <c r="A572" t="s">
        <v>61</v>
      </c>
      <c r="B572">
        <v>570</v>
      </c>
      <c r="C572" s="2" t="s">
        <v>61</v>
      </c>
      <c r="D572" s="2" t="s">
        <v>61</v>
      </c>
      <c r="E572" s="2" t="s">
        <v>61</v>
      </c>
      <c r="F572" s="2" t="s">
        <v>61</v>
      </c>
      <c r="G572" s="19" t="s">
        <v>61</v>
      </c>
      <c r="H572" s="19" t="s">
        <v>61</v>
      </c>
      <c r="I572" s="19" t="s">
        <v>61</v>
      </c>
      <c r="J572" s="19" t="s">
        <v>61</v>
      </c>
      <c r="K572" s="19" t="s">
        <v>61</v>
      </c>
      <c r="L572" s="2" t="s">
        <v>61</v>
      </c>
      <c r="M572" s="2" t="s">
        <v>61</v>
      </c>
      <c r="N572" s="2" t="s">
        <v>61</v>
      </c>
      <c r="O572" s="19" t="s">
        <v>61</v>
      </c>
      <c r="P572" s="19" t="s">
        <v>61</v>
      </c>
      <c r="Q572" s="19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2" t="s">
        <v>61</v>
      </c>
      <c r="AA572" s="22" t="s">
        <v>61</v>
      </c>
      <c r="AB572" s="22" t="s">
        <v>61</v>
      </c>
      <c r="AC572" s="22" t="s">
        <v>61</v>
      </c>
      <c r="AD572" s="22" t="s">
        <v>61</v>
      </c>
      <c r="AE572" s="22" t="s">
        <v>61</v>
      </c>
      <c r="AF572" s="22" t="s">
        <v>61</v>
      </c>
      <c r="AG572" s="16" t="s">
        <v>61</v>
      </c>
      <c r="AH572" s="16" t="s">
        <v>61</v>
      </c>
      <c r="AI572" s="16" t="s">
        <v>61</v>
      </c>
      <c r="AJ572" s="13" t="s">
        <v>61</v>
      </c>
      <c r="AK572" s="22" t="s">
        <v>61</v>
      </c>
      <c r="AL572" s="22" t="s">
        <v>61</v>
      </c>
      <c r="AM572" s="22" t="s">
        <v>61</v>
      </c>
      <c r="AN572" s="22" t="s">
        <v>61</v>
      </c>
      <c r="AO572" s="22" t="s">
        <v>61</v>
      </c>
      <c r="AP572" s="22" t="s">
        <v>61</v>
      </c>
      <c r="AQ572" s="16" t="s">
        <v>61</v>
      </c>
      <c r="AR572" s="16" t="s">
        <v>61</v>
      </c>
      <c r="AS572" s="22" t="s">
        <v>61</v>
      </c>
      <c r="AT572" s="22" t="s">
        <v>61</v>
      </c>
      <c r="AU572" s="22" t="s">
        <v>61</v>
      </c>
      <c r="AV572" s="22" t="s">
        <v>61</v>
      </c>
      <c r="AW572" s="22" t="s">
        <v>61</v>
      </c>
      <c r="AX572" s="22" t="s">
        <v>61</v>
      </c>
      <c r="AY572" s="22" t="s">
        <v>61</v>
      </c>
      <c r="AZ572" s="22" t="s">
        <v>61</v>
      </c>
      <c r="BA572" s="16" t="s">
        <v>61</v>
      </c>
      <c r="BB572" s="16" t="s">
        <v>61</v>
      </c>
      <c r="BC572" s="16" t="s">
        <v>61</v>
      </c>
      <c r="BD572" s="16" t="s">
        <v>61</v>
      </c>
      <c r="BE572" s="16" t="s">
        <v>61</v>
      </c>
    </row>
    <row r="573" spans="1:57" x14ac:dyDescent="0.25">
      <c r="A573" t="s">
        <v>61</v>
      </c>
      <c r="B573">
        <v>571</v>
      </c>
      <c r="C573" s="2" t="s">
        <v>61</v>
      </c>
      <c r="D573" s="2" t="s">
        <v>61</v>
      </c>
      <c r="E573" s="2" t="s">
        <v>61</v>
      </c>
      <c r="F573" s="2" t="s">
        <v>61</v>
      </c>
      <c r="G573" s="19" t="s">
        <v>61</v>
      </c>
      <c r="H573" s="19" t="s">
        <v>61</v>
      </c>
      <c r="I573" s="19" t="s">
        <v>61</v>
      </c>
      <c r="J573" s="19" t="s">
        <v>61</v>
      </c>
      <c r="K573" s="19" t="s">
        <v>61</v>
      </c>
      <c r="L573" s="2" t="s">
        <v>61</v>
      </c>
      <c r="M573" s="2" t="s">
        <v>61</v>
      </c>
      <c r="N573" s="2" t="s">
        <v>61</v>
      </c>
      <c r="O573" s="19" t="s">
        <v>61</v>
      </c>
      <c r="P573" s="19" t="s">
        <v>61</v>
      </c>
      <c r="Q573" s="19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2" t="s">
        <v>61</v>
      </c>
      <c r="AA573" s="22" t="s">
        <v>61</v>
      </c>
      <c r="AB573" s="22" t="s">
        <v>61</v>
      </c>
      <c r="AC573" s="22" t="s">
        <v>61</v>
      </c>
      <c r="AD573" s="22" t="s">
        <v>61</v>
      </c>
      <c r="AE573" s="22" t="s">
        <v>61</v>
      </c>
      <c r="AF573" s="22" t="s">
        <v>61</v>
      </c>
      <c r="AG573" s="16" t="s">
        <v>61</v>
      </c>
      <c r="AH573" s="16" t="s">
        <v>61</v>
      </c>
      <c r="AI573" s="16" t="s">
        <v>61</v>
      </c>
      <c r="AJ573" s="13" t="s">
        <v>61</v>
      </c>
      <c r="AK573" s="22" t="s">
        <v>61</v>
      </c>
      <c r="AL573" s="22" t="s">
        <v>61</v>
      </c>
      <c r="AM573" s="22" t="s">
        <v>61</v>
      </c>
      <c r="AN573" s="22" t="s">
        <v>61</v>
      </c>
      <c r="AO573" s="22" t="s">
        <v>61</v>
      </c>
      <c r="AP573" s="22" t="s">
        <v>61</v>
      </c>
      <c r="AQ573" s="16" t="s">
        <v>61</v>
      </c>
      <c r="AR573" s="16" t="s">
        <v>61</v>
      </c>
      <c r="AS573" s="22" t="s">
        <v>61</v>
      </c>
      <c r="AT573" s="22" t="s">
        <v>61</v>
      </c>
      <c r="AU573" s="22" t="s">
        <v>61</v>
      </c>
      <c r="AV573" s="22" t="s">
        <v>61</v>
      </c>
      <c r="AW573" s="22" t="s">
        <v>61</v>
      </c>
      <c r="AX573" s="22" t="s">
        <v>61</v>
      </c>
      <c r="AY573" s="22" t="s">
        <v>61</v>
      </c>
      <c r="AZ573" s="22" t="s">
        <v>61</v>
      </c>
      <c r="BA573" s="16" t="s">
        <v>61</v>
      </c>
      <c r="BB573" s="16" t="s">
        <v>61</v>
      </c>
      <c r="BC573" s="16" t="s">
        <v>61</v>
      </c>
      <c r="BD573" s="16" t="s">
        <v>61</v>
      </c>
      <c r="BE573" s="16" t="s">
        <v>61</v>
      </c>
    </row>
    <row r="574" spans="1:57" x14ac:dyDescent="0.25">
      <c r="A574" t="s">
        <v>61</v>
      </c>
      <c r="B574">
        <v>572</v>
      </c>
      <c r="C574" s="2" t="s">
        <v>61</v>
      </c>
      <c r="D574" s="2" t="s">
        <v>61</v>
      </c>
      <c r="E574" s="2" t="s">
        <v>61</v>
      </c>
      <c r="F574" s="2" t="s">
        <v>61</v>
      </c>
      <c r="G574" s="19" t="s">
        <v>61</v>
      </c>
      <c r="H574" s="19" t="s">
        <v>61</v>
      </c>
      <c r="I574" s="19" t="s">
        <v>61</v>
      </c>
      <c r="J574" s="19" t="s">
        <v>61</v>
      </c>
      <c r="K574" s="19" t="s">
        <v>61</v>
      </c>
      <c r="L574" s="2" t="s">
        <v>61</v>
      </c>
      <c r="M574" s="2" t="s">
        <v>61</v>
      </c>
      <c r="N574" s="2" t="s">
        <v>61</v>
      </c>
      <c r="O574" s="19" t="s">
        <v>61</v>
      </c>
      <c r="P574" s="19" t="s">
        <v>61</v>
      </c>
      <c r="Q574" s="19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2" t="s">
        <v>61</v>
      </c>
      <c r="AA574" s="22" t="s">
        <v>61</v>
      </c>
      <c r="AB574" s="22" t="s">
        <v>61</v>
      </c>
      <c r="AC574" s="22" t="s">
        <v>61</v>
      </c>
      <c r="AD574" s="22" t="s">
        <v>61</v>
      </c>
      <c r="AE574" s="22" t="s">
        <v>61</v>
      </c>
      <c r="AF574" s="22" t="s">
        <v>61</v>
      </c>
      <c r="AG574" s="16" t="s">
        <v>61</v>
      </c>
      <c r="AH574" s="16" t="s">
        <v>61</v>
      </c>
      <c r="AI574" s="16" t="s">
        <v>61</v>
      </c>
      <c r="AJ574" s="13" t="s">
        <v>61</v>
      </c>
      <c r="AK574" s="22" t="s">
        <v>61</v>
      </c>
      <c r="AL574" s="22" t="s">
        <v>61</v>
      </c>
      <c r="AM574" s="22" t="s">
        <v>61</v>
      </c>
      <c r="AN574" s="22" t="s">
        <v>61</v>
      </c>
      <c r="AO574" s="22" t="s">
        <v>61</v>
      </c>
      <c r="AP574" s="22" t="s">
        <v>61</v>
      </c>
      <c r="AQ574" s="16" t="s">
        <v>61</v>
      </c>
      <c r="AR574" s="16" t="s">
        <v>61</v>
      </c>
      <c r="AS574" s="22" t="s">
        <v>61</v>
      </c>
      <c r="AT574" s="22" t="s">
        <v>61</v>
      </c>
      <c r="AU574" s="22" t="s">
        <v>61</v>
      </c>
      <c r="AV574" s="22" t="s">
        <v>61</v>
      </c>
      <c r="AW574" s="22" t="s">
        <v>61</v>
      </c>
      <c r="AX574" s="22" t="s">
        <v>61</v>
      </c>
      <c r="AY574" s="22" t="s">
        <v>61</v>
      </c>
      <c r="AZ574" s="22" t="s">
        <v>61</v>
      </c>
      <c r="BA574" s="16" t="s">
        <v>61</v>
      </c>
      <c r="BB574" s="16" t="s">
        <v>61</v>
      </c>
      <c r="BC574" s="16" t="s">
        <v>61</v>
      </c>
      <c r="BD574" s="16" t="s">
        <v>61</v>
      </c>
      <c r="BE574" s="16" t="s">
        <v>61</v>
      </c>
    </row>
    <row r="575" spans="1:57" x14ac:dyDescent="0.25">
      <c r="A575" t="s">
        <v>61</v>
      </c>
      <c r="B575">
        <v>573</v>
      </c>
      <c r="C575" s="2" t="s">
        <v>61</v>
      </c>
      <c r="D575" s="2" t="s">
        <v>61</v>
      </c>
      <c r="E575" s="2" t="s">
        <v>61</v>
      </c>
      <c r="F575" s="2" t="s">
        <v>61</v>
      </c>
      <c r="G575" s="19" t="s">
        <v>61</v>
      </c>
      <c r="H575" s="19" t="s">
        <v>61</v>
      </c>
      <c r="I575" s="19" t="s">
        <v>61</v>
      </c>
      <c r="J575" s="19" t="s">
        <v>61</v>
      </c>
      <c r="K575" s="19" t="s">
        <v>61</v>
      </c>
      <c r="L575" s="2" t="s">
        <v>61</v>
      </c>
      <c r="M575" s="2" t="s">
        <v>61</v>
      </c>
      <c r="N575" s="2" t="s">
        <v>61</v>
      </c>
      <c r="O575" s="19" t="s">
        <v>61</v>
      </c>
      <c r="P575" s="19" t="s">
        <v>61</v>
      </c>
      <c r="Q575" s="19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2" t="s">
        <v>61</v>
      </c>
      <c r="AA575" s="22" t="s">
        <v>61</v>
      </c>
      <c r="AB575" s="22" t="s">
        <v>61</v>
      </c>
      <c r="AC575" s="22" t="s">
        <v>61</v>
      </c>
      <c r="AD575" s="22" t="s">
        <v>61</v>
      </c>
      <c r="AE575" s="22" t="s">
        <v>61</v>
      </c>
      <c r="AF575" s="22" t="s">
        <v>61</v>
      </c>
      <c r="AG575" s="16" t="s">
        <v>61</v>
      </c>
      <c r="AH575" s="16" t="s">
        <v>61</v>
      </c>
      <c r="AI575" s="16" t="s">
        <v>61</v>
      </c>
      <c r="AJ575" s="13" t="s">
        <v>61</v>
      </c>
      <c r="AK575" s="22" t="s">
        <v>61</v>
      </c>
      <c r="AL575" s="22" t="s">
        <v>61</v>
      </c>
      <c r="AM575" s="22" t="s">
        <v>61</v>
      </c>
      <c r="AN575" s="22" t="s">
        <v>61</v>
      </c>
      <c r="AO575" s="22" t="s">
        <v>61</v>
      </c>
      <c r="AP575" s="22" t="s">
        <v>61</v>
      </c>
      <c r="AQ575" s="16" t="s">
        <v>61</v>
      </c>
      <c r="AR575" s="16" t="s">
        <v>61</v>
      </c>
      <c r="AS575" s="22" t="s">
        <v>61</v>
      </c>
      <c r="AT575" s="22" t="s">
        <v>61</v>
      </c>
      <c r="AU575" s="22" t="s">
        <v>61</v>
      </c>
      <c r="AV575" s="22" t="s">
        <v>61</v>
      </c>
      <c r="AW575" s="22" t="s">
        <v>61</v>
      </c>
      <c r="AX575" s="22" t="s">
        <v>61</v>
      </c>
      <c r="AY575" s="22" t="s">
        <v>61</v>
      </c>
      <c r="AZ575" s="22" t="s">
        <v>61</v>
      </c>
      <c r="BA575" s="16" t="s">
        <v>61</v>
      </c>
      <c r="BB575" s="16" t="s">
        <v>61</v>
      </c>
      <c r="BC575" s="16" t="s">
        <v>61</v>
      </c>
      <c r="BD575" s="16" t="s">
        <v>61</v>
      </c>
      <c r="BE575" s="16" t="s">
        <v>61</v>
      </c>
    </row>
    <row r="576" spans="1:57" x14ac:dyDescent="0.25">
      <c r="A576" t="s">
        <v>61</v>
      </c>
      <c r="B576">
        <v>574</v>
      </c>
      <c r="C576" s="2" t="s">
        <v>61</v>
      </c>
      <c r="D576" s="2" t="s">
        <v>61</v>
      </c>
      <c r="E576" s="2" t="s">
        <v>61</v>
      </c>
      <c r="F576" s="2" t="s">
        <v>61</v>
      </c>
      <c r="G576" s="19" t="s">
        <v>61</v>
      </c>
      <c r="H576" s="19" t="s">
        <v>61</v>
      </c>
      <c r="I576" s="19" t="s">
        <v>61</v>
      </c>
      <c r="J576" s="19" t="s">
        <v>61</v>
      </c>
      <c r="K576" s="19" t="s">
        <v>61</v>
      </c>
      <c r="L576" s="2" t="s">
        <v>61</v>
      </c>
      <c r="M576" s="2" t="s">
        <v>61</v>
      </c>
      <c r="N576" s="2" t="s">
        <v>61</v>
      </c>
      <c r="O576" s="19" t="s">
        <v>61</v>
      </c>
      <c r="P576" s="19" t="s">
        <v>61</v>
      </c>
      <c r="Q576" s="19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2" t="s">
        <v>61</v>
      </c>
      <c r="AA576" s="22" t="s">
        <v>61</v>
      </c>
      <c r="AB576" s="22" t="s">
        <v>61</v>
      </c>
      <c r="AC576" s="22" t="s">
        <v>61</v>
      </c>
      <c r="AD576" s="22" t="s">
        <v>61</v>
      </c>
      <c r="AE576" s="22" t="s">
        <v>61</v>
      </c>
      <c r="AF576" s="22" t="s">
        <v>61</v>
      </c>
      <c r="AG576" s="16" t="s">
        <v>61</v>
      </c>
      <c r="AH576" s="16" t="s">
        <v>61</v>
      </c>
      <c r="AI576" s="16" t="s">
        <v>61</v>
      </c>
      <c r="AJ576" s="13" t="s">
        <v>61</v>
      </c>
      <c r="AK576" s="22" t="s">
        <v>61</v>
      </c>
      <c r="AL576" s="22" t="s">
        <v>61</v>
      </c>
      <c r="AM576" s="22" t="s">
        <v>61</v>
      </c>
      <c r="AN576" s="22" t="s">
        <v>61</v>
      </c>
      <c r="AO576" s="22" t="s">
        <v>61</v>
      </c>
      <c r="AP576" s="22" t="s">
        <v>61</v>
      </c>
      <c r="AQ576" s="16" t="s">
        <v>61</v>
      </c>
      <c r="AR576" s="16" t="s">
        <v>61</v>
      </c>
      <c r="AS576" s="22" t="s">
        <v>61</v>
      </c>
      <c r="AT576" s="22" t="s">
        <v>61</v>
      </c>
      <c r="AU576" s="22" t="s">
        <v>61</v>
      </c>
      <c r="AV576" s="22" t="s">
        <v>61</v>
      </c>
      <c r="AW576" s="22" t="s">
        <v>61</v>
      </c>
      <c r="AX576" s="22" t="s">
        <v>61</v>
      </c>
      <c r="AY576" s="22" t="s">
        <v>61</v>
      </c>
      <c r="AZ576" s="22" t="s">
        <v>61</v>
      </c>
      <c r="BA576" s="16" t="s">
        <v>61</v>
      </c>
      <c r="BB576" s="16" t="s">
        <v>61</v>
      </c>
      <c r="BC576" s="16" t="s">
        <v>61</v>
      </c>
      <c r="BD576" s="16" t="s">
        <v>61</v>
      </c>
      <c r="BE576" s="16" t="s">
        <v>61</v>
      </c>
    </row>
    <row r="577" spans="1:57" x14ac:dyDescent="0.25">
      <c r="A577" t="s">
        <v>61</v>
      </c>
      <c r="B577">
        <v>575</v>
      </c>
      <c r="C577" s="2" t="s">
        <v>61</v>
      </c>
      <c r="D577" s="2" t="s">
        <v>61</v>
      </c>
      <c r="E577" s="2" t="s">
        <v>61</v>
      </c>
      <c r="F577" s="2" t="s">
        <v>61</v>
      </c>
      <c r="G577" s="19" t="s">
        <v>61</v>
      </c>
      <c r="H577" s="19" t="s">
        <v>61</v>
      </c>
      <c r="I577" s="19" t="s">
        <v>61</v>
      </c>
      <c r="J577" s="19" t="s">
        <v>61</v>
      </c>
      <c r="K577" s="19" t="s">
        <v>61</v>
      </c>
      <c r="L577" s="2" t="s">
        <v>61</v>
      </c>
      <c r="M577" s="2" t="s">
        <v>61</v>
      </c>
      <c r="N577" s="2" t="s">
        <v>61</v>
      </c>
      <c r="O577" s="19" t="s">
        <v>61</v>
      </c>
      <c r="P577" s="19" t="s">
        <v>61</v>
      </c>
      <c r="Q577" s="19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2" t="s">
        <v>61</v>
      </c>
      <c r="AA577" s="22" t="s">
        <v>61</v>
      </c>
      <c r="AB577" s="22" t="s">
        <v>61</v>
      </c>
      <c r="AC577" s="22" t="s">
        <v>61</v>
      </c>
      <c r="AD577" s="22" t="s">
        <v>61</v>
      </c>
      <c r="AE577" s="22" t="s">
        <v>61</v>
      </c>
      <c r="AF577" s="22" t="s">
        <v>61</v>
      </c>
      <c r="AG577" s="16" t="s">
        <v>61</v>
      </c>
      <c r="AH577" s="16" t="s">
        <v>61</v>
      </c>
      <c r="AI577" s="16" t="s">
        <v>61</v>
      </c>
      <c r="AJ577" s="13" t="s">
        <v>61</v>
      </c>
      <c r="AK577" s="22" t="s">
        <v>61</v>
      </c>
      <c r="AL577" s="22" t="s">
        <v>61</v>
      </c>
      <c r="AM577" s="22" t="s">
        <v>61</v>
      </c>
      <c r="AN577" s="22" t="s">
        <v>61</v>
      </c>
      <c r="AO577" s="22" t="s">
        <v>61</v>
      </c>
      <c r="AP577" s="22" t="s">
        <v>61</v>
      </c>
      <c r="AQ577" s="16" t="s">
        <v>61</v>
      </c>
      <c r="AR577" s="16" t="s">
        <v>61</v>
      </c>
      <c r="AS577" s="22" t="s">
        <v>61</v>
      </c>
      <c r="AT577" s="22" t="s">
        <v>61</v>
      </c>
      <c r="AU577" s="22" t="s">
        <v>61</v>
      </c>
      <c r="AV577" s="22" t="s">
        <v>61</v>
      </c>
      <c r="AW577" s="22" t="s">
        <v>61</v>
      </c>
      <c r="AX577" s="22" t="s">
        <v>61</v>
      </c>
      <c r="AY577" s="22" t="s">
        <v>61</v>
      </c>
      <c r="AZ577" s="22" t="s">
        <v>61</v>
      </c>
      <c r="BA577" s="16" t="s">
        <v>61</v>
      </c>
      <c r="BB577" s="16" t="s">
        <v>61</v>
      </c>
      <c r="BC577" s="16" t="s">
        <v>61</v>
      </c>
      <c r="BD577" s="16" t="s">
        <v>61</v>
      </c>
      <c r="BE577" s="16" t="s">
        <v>61</v>
      </c>
    </row>
    <row r="578" spans="1:57" x14ac:dyDescent="0.25">
      <c r="A578" t="s">
        <v>61</v>
      </c>
      <c r="B578">
        <v>576</v>
      </c>
      <c r="C578" s="2" t="s">
        <v>61</v>
      </c>
      <c r="D578" s="2" t="s">
        <v>61</v>
      </c>
      <c r="E578" s="2" t="s">
        <v>61</v>
      </c>
      <c r="F578" s="2" t="s">
        <v>61</v>
      </c>
      <c r="G578" s="19" t="s">
        <v>61</v>
      </c>
      <c r="H578" s="19" t="s">
        <v>61</v>
      </c>
      <c r="I578" s="19" t="s">
        <v>61</v>
      </c>
      <c r="J578" s="19" t="s">
        <v>61</v>
      </c>
      <c r="K578" s="19" t="s">
        <v>61</v>
      </c>
      <c r="L578" s="2" t="s">
        <v>61</v>
      </c>
      <c r="M578" s="2" t="s">
        <v>61</v>
      </c>
      <c r="N578" s="2" t="s">
        <v>61</v>
      </c>
      <c r="O578" s="19" t="s">
        <v>61</v>
      </c>
      <c r="P578" s="19" t="s">
        <v>61</v>
      </c>
      <c r="Q578" s="19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2" t="s">
        <v>61</v>
      </c>
      <c r="AA578" s="22" t="s">
        <v>61</v>
      </c>
      <c r="AB578" s="22" t="s">
        <v>61</v>
      </c>
      <c r="AC578" s="22" t="s">
        <v>61</v>
      </c>
      <c r="AD578" s="22" t="s">
        <v>61</v>
      </c>
      <c r="AE578" s="22" t="s">
        <v>61</v>
      </c>
      <c r="AF578" s="22" t="s">
        <v>61</v>
      </c>
      <c r="AG578" s="16" t="s">
        <v>61</v>
      </c>
      <c r="AH578" s="16" t="s">
        <v>61</v>
      </c>
      <c r="AI578" s="16" t="s">
        <v>61</v>
      </c>
      <c r="AJ578" s="13" t="s">
        <v>61</v>
      </c>
      <c r="AK578" s="22" t="s">
        <v>61</v>
      </c>
      <c r="AL578" s="22" t="s">
        <v>61</v>
      </c>
      <c r="AM578" s="22" t="s">
        <v>61</v>
      </c>
      <c r="AN578" s="22" t="s">
        <v>61</v>
      </c>
      <c r="AO578" s="22" t="s">
        <v>61</v>
      </c>
      <c r="AP578" s="22" t="s">
        <v>61</v>
      </c>
      <c r="AQ578" s="16" t="s">
        <v>61</v>
      </c>
      <c r="AR578" s="16" t="s">
        <v>61</v>
      </c>
      <c r="AS578" s="22" t="s">
        <v>61</v>
      </c>
      <c r="AT578" s="22" t="s">
        <v>61</v>
      </c>
      <c r="AU578" s="22" t="s">
        <v>61</v>
      </c>
      <c r="AV578" s="22" t="s">
        <v>61</v>
      </c>
      <c r="AW578" s="22" t="s">
        <v>61</v>
      </c>
      <c r="AX578" s="22" t="s">
        <v>61</v>
      </c>
      <c r="AY578" s="22" t="s">
        <v>61</v>
      </c>
      <c r="AZ578" s="22" t="s">
        <v>61</v>
      </c>
      <c r="BA578" s="16" t="s">
        <v>61</v>
      </c>
      <c r="BB578" s="16" t="s">
        <v>61</v>
      </c>
      <c r="BC578" s="16" t="s">
        <v>61</v>
      </c>
      <c r="BD578" s="16" t="s">
        <v>61</v>
      </c>
      <c r="BE578" s="16" t="s">
        <v>61</v>
      </c>
    </row>
    <row r="579" spans="1:57" x14ac:dyDescent="0.25">
      <c r="A579" t="s">
        <v>61</v>
      </c>
      <c r="B579">
        <v>577</v>
      </c>
      <c r="C579" s="2" t="s">
        <v>61</v>
      </c>
      <c r="D579" s="2" t="s">
        <v>61</v>
      </c>
      <c r="E579" s="2" t="s">
        <v>61</v>
      </c>
      <c r="F579" s="2" t="s">
        <v>61</v>
      </c>
      <c r="G579" s="19" t="s">
        <v>61</v>
      </c>
      <c r="H579" s="19" t="s">
        <v>61</v>
      </c>
      <c r="I579" s="19" t="s">
        <v>61</v>
      </c>
      <c r="J579" s="19" t="s">
        <v>61</v>
      </c>
      <c r="K579" s="19" t="s">
        <v>61</v>
      </c>
      <c r="L579" s="2" t="s">
        <v>61</v>
      </c>
      <c r="M579" s="2" t="s">
        <v>61</v>
      </c>
      <c r="N579" s="2" t="s">
        <v>61</v>
      </c>
      <c r="O579" s="19" t="s">
        <v>61</v>
      </c>
      <c r="P579" s="19" t="s">
        <v>61</v>
      </c>
      <c r="Q579" s="19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2" t="s">
        <v>61</v>
      </c>
      <c r="AA579" s="22" t="s">
        <v>61</v>
      </c>
      <c r="AB579" s="22" t="s">
        <v>61</v>
      </c>
      <c r="AC579" s="22" t="s">
        <v>61</v>
      </c>
      <c r="AD579" s="22" t="s">
        <v>61</v>
      </c>
      <c r="AE579" s="22" t="s">
        <v>61</v>
      </c>
      <c r="AF579" s="22" t="s">
        <v>61</v>
      </c>
      <c r="AG579" s="16" t="s">
        <v>61</v>
      </c>
      <c r="AH579" s="16" t="s">
        <v>61</v>
      </c>
      <c r="AI579" s="16" t="s">
        <v>61</v>
      </c>
      <c r="AJ579" s="13" t="s">
        <v>61</v>
      </c>
      <c r="AK579" s="22" t="s">
        <v>61</v>
      </c>
      <c r="AL579" s="22" t="s">
        <v>61</v>
      </c>
      <c r="AM579" s="22" t="s">
        <v>61</v>
      </c>
      <c r="AN579" s="22" t="s">
        <v>61</v>
      </c>
      <c r="AO579" s="22" t="s">
        <v>61</v>
      </c>
      <c r="AP579" s="22" t="s">
        <v>61</v>
      </c>
      <c r="AQ579" s="16" t="s">
        <v>61</v>
      </c>
      <c r="AR579" s="16" t="s">
        <v>61</v>
      </c>
      <c r="AS579" s="22" t="s">
        <v>61</v>
      </c>
      <c r="AT579" s="22" t="s">
        <v>61</v>
      </c>
      <c r="AU579" s="22" t="s">
        <v>61</v>
      </c>
      <c r="AV579" s="22" t="s">
        <v>61</v>
      </c>
      <c r="AW579" s="22" t="s">
        <v>61</v>
      </c>
      <c r="AX579" s="22" t="s">
        <v>61</v>
      </c>
      <c r="AY579" s="22" t="s">
        <v>61</v>
      </c>
      <c r="AZ579" s="22" t="s">
        <v>61</v>
      </c>
      <c r="BA579" s="16" t="s">
        <v>61</v>
      </c>
      <c r="BB579" s="16" t="s">
        <v>61</v>
      </c>
      <c r="BC579" s="16" t="s">
        <v>61</v>
      </c>
      <c r="BD579" s="16" t="s">
        <v>61</v>
      </c>
      <c r="BE579" s="16" t="s">
        <v>61</v>
      </c>
    </row>
    <row r="580" spans="1:57" x14ac:dyDescent="0.25">
      <c r="A580" t="s">
        <v>61</v>
      </c>
      <c r="B580">
        <v>578</v>
      </c>
      <c r="C580" s="2" t="s">
        <v>61</v>
      </c>
      <c r="D580" s="2" t="s">
        <v>61</v>
      </c>
      <c r="E580" s="2" t="s">
        <v>61</v>
      </c>
      <c r="F580" s="2" t="s">
        <v>61</v>
      </c>
      <c r="G580" s="19" t="s">
        <v>61</v>
      </c>
      <c r="H580" s="19" t="s">
        <v>61</v>
      </c>
      <c r="I580" s="19" t="s">
        <v>61</v>
      </c>
      <c r="J580" s="19" t="s">
        <v>61</v>
      </c>
      <c r="K580" s="19" t="s">
        <v>61</v>
      </c>
      <c r="L580" s="2" t="s">
        <v>61</v>
      </c>
      <c r="M580" s="2" t="s">
        <v>61</v>
      </c>
      <c r="N580" s="2" t="s">
        <v>61</v>
      </c>
      <c r="O580" s="19" t="s">
        <v>61</v>
      </c>
      <c r="P580" s="19" t="s">
        <v>61</v>
      </c>
      <c r="Q580" s="19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2" t="s">
        <v>61</v>
      </c>
      <c r="AA580" s="22" t="s">
        <v>61</v>
      </c>
      <c r="AB580" s="22" t="s">
        <v>61</v>
      </c>
      <c r="AC580" s="22" t="s">
        <v>61</v>
      </c>
      <c r="AD580" s="22" t="s">
        <v>61</v>
      </c>
      <c r="AE580" s="22" t="s">
        <v>61</v>
      </c>
      <c r="AF580" s="22" t="s">
        <v>61</v>
      </c>
      <c r="AG580" s="16" t="s">
        <v>61</v>
      </c>
      <c r="AH580" s="16" t="s">
        <v>61</v>
      </c>
      <c r="AI580" s="16" t="s">
        <v>61</v>
      </c>
      <c r="AJ580" s="13" t="s">
        <v>61</v>
      </c>
      <c r="AK580" s="22" t="s">
        <v>61</v>
      </c>
      <c r="AL580" s="22" t="s">
        <v>61</v>
      </c>
      <c r="AM580" s="22" t="s">
        <v>61</v>
      </c>
      <c r="AN580" s="22" t="s">
        <v>61</v>
      </c>
      <c r="AO580" s="22" t="s">
        <v>61</v>
      </c>
      <c r="AP580" s="22" t="s">
        <v>61</v>
      </c>
      <c r="AQ580" s="16" t="s">
        <v>61</v>
      </c>
      <c r="AR580" s="16" t="s">
        <v>61</v>
      </c>
      <c r="AS580" s="22" t="s">
        <v>61</v>
      </c>
      <c r="AT580" s="22" t="s">
        <v>61</v>
      </c>
      <c r="AU580" s="22" t="s">
        <v>61</v>
      </c>
      <c r="AV580" s="22" t="s">
        <v>61</v>
      </c>
      <c r="AW580" s="22" t="s">
        <v>61</v>
      </c>
      <c r="AX580" s="22" t="s">
        <v>61</v>
      </c>
      <c r="AY580" s="22" t="s">
        <v>61</v>
      </c>
      <c r="AZ580" s="22" t="s">
        <v>61</v>
      </c>
      <c r="BA580" s="16" t="s">
        <v>61</v>
      </c>
      <c r="BB580" s="16" t="s">
        <v>61</v>
      </c>
      <c r="BC580" s="16" t="s">
        <v>61</v>
      </c>
      <c r="BD580" s="16" t="s">
        <v>61</v>
      </c>
      <c r="BE580" s="16" t="s">
        <v>61</v>
      </c>
    </row>
    <row r="581" spans="1:57" x14ac:dyDescent="0.25">
      <c r="A581" t="s">
        <v>61</v>
      </c>
      <c r="B581">
        <v>579</v>
      </c>
      <c r="C581" s="2" t="s">
        <v>61</v>
      </c>
      <c r="D581" s="2" t="s">
        <v>61</v>
      </c>
      <c r="E581" s="2" t="s">
        <v>61</v>
      </c>
      <c r="F581" s="2" t="s">
        <v>61</v>
      </c>
      <c r="G581" s="19" t="s">
        <v>61</v>
      </c>
      <c r="H581" s="19" t="s">
        <v>61</v>
      </c>
      <c r="I581" s="19" t="s">
        <v>61</v>
      </c>
      <c r="J581" s="19" t="s">
        <v>61</v>
      </c>
      <c r="K581" s="19" t="s">
        <v>61</v>
      </c>
      <c r="L581" s="2" t="s">
        <v>61</v>
      </c>
      <c r="M581" s="2" t="s">
        <v>61</v>
      </c>
      <c r="N581" s="2" t="s">
        <v>61</v>
      </c>
      <c r="O581" s="19" t="s">
        <v>61</v>
      </c>
      <c r="P581" s="19" t="s">
        <v>61</v>
      </c>
      <c r="Q581" s="19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2" t="s">
        <v>61</v>
      </c>
      <c r="AA581" s="22" t="s">
        <v>61</v>
      </c>
      <c r="AB581" s="22" t="s">
        <v>61</v>
      </c>
      <c r="AC581" s="22" t="s">
        <v>61</v>
      </c>
      <c r="AD581" s="22" t="s">
        <v>61</v>
      </c>
      <c r="AE581" s="22" t="s">
        <v>61</v>
      </c>
      <c r="AF581" s="22" t="s">
        <v>61</v>
      </c>
      <c r="AG581" s="16" t="s">
        <v>61</v>
      </c>
      <c r="AH581" s="16" t="s">
        <v>61</v>
      </c>
      <c r="AI581" s="16" t="s">
        <v>61</v>
      </c>
      <c r="AJ581" s="13" t="s">
        <v>61</v>
      </c>
      <c r="AK581" s="22" t="s">
        <v>61</v>
      </c>
      <c r="AL581" s="22" t="s">
        <v>61</v>
      </c>
      <c r="AM581" s="22" t="s">
        <v>61</v>
      </c>
      <c r="AN581" s="22" t="s">
        <v>61</v>
      </c>
      <c r="AO581" s="22" t="s">
        <v>61</v>
      </c>
      <c r="AP581" s="22" t="s">
        <v>61</v>
      </c>
      <c r="AQ581" s="16" t="s">
        <v>61</v>
      </c>
      <c r="AR581" s="16" t="s">
        <v>61</v>
      </c>
      <c r="AS581" s="22" t="s">
        <v>61</v>
      </c>
      <c r="AT581" s="22" t="s">
        <v>61</v>
      </c>
      <c r="AU581" s="22" t="s">
        <v>61</v>
      </c>
      <c r="AV581" s="22" t="s">
        <v>61</v>
      </c>
      <c r="AW581" s="22" t="s">
        <v>61</v>
      </c>
      <c r="AX581" s="22" t="s">
        <v>61</v>
      </c>
      <c r="AY581" s="22" t="s">
        <v>61</v>
      </c>
      <c r="AZ581" s="22" t="s">
        <v>61</v>
      </c>
      <c r="BA581" s="16" t="s">
        <v>61</v>
      </c>
      <c r="BB581" s="16" t="s">
        <v>61</v>
      </c>
      <c r="BC581" s="16" t="s">
        <v>61</v>
      </c>
      <c r="BD581" s="16" t="s">
        <v>61</v>
      </c>
      <c r="BE581" s="16" t="s">
        <v>61</v>
      </c>
    </row>
    <row r="582" spans="1:57" x14ac:dyDescent="0.25">
      <c r="A582" t="s">
        <v>61</v>
      </c>
      <c r="B582">
        <v>580</v>
      </c>
      <c r="C582" s="2" t="s">
        <v>61</v>
      </c>
      <c r="D582" s="2" t="s">
        <v>61</v>
      </c>
      <c r="E582" s="2" t="s">
        <v>61</v>
      </c>
      <c r="F582" s="2" t="s">
        <v>61</v>
      </c>
      <c r="G582" s="19" t="s">
        <v>61</v>
      </c>
      <c r="H582" s="19" t="s">
        <v>61</v>
      </c>
      <c r="I582" s="19" t="s">
        <v>61</v>
      </c>
      <c r="J582" s="19" t="s">
        <v>61</v>
      </c>
      <c r="K582" s="19" t="s">
        <v>61</v>
      </c>
      <c r="L582" s="2" t="s">
        <v>61</v>
      </c>
      <c r="M582" s="2" t="s">
        <v>61</v>
      </c>
      <c r="N582" s="2" t="s">
        <v>61</v>
      </c>
      <c r="O582" s="19" t="s">
        <v>61</v>
      </c>
      <c r="P582" s="19" t="s">
        <v>61</v>
      </c>
      <c r="Q582" s="19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2" t="s">
        <v>61</v>
      </c>
      <c r="AA582" s="22" t="s">
        <v>61</v>
      </c>
      <c r="AB582" s="22" t="s">
        <v>61</v>
      </c>
      <c r="AC582" s="22" t="s">
        <v>61</v>
      </c>
      <c r="AD582" s="22" t="s">
        <v>61</v>
      </c>
      <c r="AE582" s="22" t="s">
        <v>61</v>
      </c>
      <c r="AF582" s="22" t="s">
        <v>61</v>
      </c>
      <c r="AG582" s="16" t="s">
        <v>61</v>
      </c>
      <c r="AH582" s="16" t="s">
        <v>61</v>
      </c>
      <c r="AI582" s="16" t="s">
        <v>61</v>
      </c>
      <c r="AJ582" s="13" t="s">
        <v>61</v>
      </c>
      <c r="AK582" s="22" t="s">
        <v>61</v>
      </c>
      <c r="AL582" s="22" t="s">
        <v>61</v>
      </c>
      <c r="AM582" s="22" t="s">
        <v>61</v>
      </c>
      <c r="AN582" s="22" t="s">
        <v>61</v>
      </c>
      <c r="AO582" s="22" t="s">
        <v>61</v>
      </c>
      <c r="AP582" s="22" t="s">
        <v>61</v>
      </c>
      <c r="AQ582" s="16" t="s">
        <v>61</v>
      </c>
      <c r="AR582" s="16" t="s">
        <v>61</v>
      </c>
      <c r="AS582" s="22" t="s">
        <v>61</v>
      </c>
      <c r="AT582" s="22" t="s">
        <v>61</v>
      </c>
      <c r="AU582" s="22" t="s">
        <v>61</v>
      </c>
      <c r="AV582" s="22" t="s">
        <v>61</v>
      </c>
      <c r="AW582" s="22" t="s">
        <v>61</v>
      </c>
      <c r="AX582" s="22" t="s">
        <v>61</v>
      </c>
      <c r="AY582" s="22" t="s">
        <v>61</v>
      </c>
      <c r="AZ582" s="22" t="s">
        <v>61</v>
      </c>
      <c r="BA582" s="16" t="s">
        <v>61</v>
      </c>
      <c r="BB582" s="16" t="s">
        <v>61</v>
      </c>
      <c r="BC582" s="16" t="s">
        <v>61</v>
      </c>
      <c r="BD582" s="16" t="s">
        <v>61</v>
      </c>
      <c r="BE582" s="16" t="s">
        <v>61</v>
      </c>
    </row>
    <row r="583" spans="1:57" x14ac:dyDescent="0.25">
      <c r="A583" t="s">
        <v>61</v>
      </c>
      <c r="B583">
        <v>581</v>
      </c>
      <c r="C583" s="2" t="s">
        <v>61</v>
      </c>
      <c r="D583" s="2" t="s">
        <v>61</v>
      </c>
      <c r="E583" s="2" t="s">
        <v>61</v>
      </c>
      <c r="F583" s="2" t="s">
        <v>61</v>
      </c>
      <c r="G583" s="19" t="s">
        <v>61</v>
      </c>
      <c r="H583" s="19" t="s">
        <v>61</v>
      </c>
      <c r="I583" s="19" t="s">
        <v>61</v>
      </c>
      <c r="J583" s="19" t="s">
        <v>61</v>
      </c>
      <c r="K583" s="19" t="s">
        <v>61</v>
      </c>
      <c r="L583" s="2" t="s">
        <v>61</v>
      </c>
      <c r="M583" s="2" t="s">
        <v>61</v>
      </c>
      <c r="N583" s="2" t="s">
        <v>61</v>
      </c>
      <c r="O583" s="19" t="s">
        <v>61</v>
      </c>
      <c r="P583" s="19" t="s">
        <v>61</v>
      </c>
      <c r="Q583" s="19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2" t="s">
        <v>61</v>
      </c>
      <c r="AA583" s="22" t="s">
        <v>61</v>
      </c>
      <c r="AB583" s="22" t="s">
        <v>61</v>
      </c>
      <c r="AC583" s="22" t="s">
        <v>61</v>
      </c>
      <c r="AD583" s="22" t="s">
        <v>61</v>
      </c>
      <c r="AE583" s="22" t="s">
        <v>61</v>
      </c>
      <c r="AF583" s="22" t="s">
        <v>61</v>
      </c>
      <c r="AG583" s="16" t="s">
        <v>61</v>
      </c>
      <c r="AH583" s="16" t="s">
        <v>61</v>
      </c>
      <c r="AI583" s="16" t="s">
        <v>61</v>
      </c>
      <c r="AJ583" s="13" t="s">
        <v>61</v>
      </c>
      <c r="AK583" s="22" t="s">
        <v>61</v>
      </c>
      <c r="AL583" s="22" t="s">
        <v>61</v>
      </c>
      <c r="AM583" s="22" t="s">
        <v>61</v>
      </c>
      <c r="AN583" s="22" t="s">
        <v>61</v>
      </c>
      <c r="AO583" s="22" t="s">
        <v>61</v>
      </c>
      <c r="AP583" s="22" t="s">
        <v>61</v>
      </c>
      <c r="AQ583" s="16" t="s">
        <v>61</v>
      </c>
      <c r="AR583" s="16" t="s">
        <v>61</v>
      </c>
      <c r="AS583" s="22" t="s">
        <v>61</v>
      </c>
      <c r="AT583" s="22" t="s">
        <v>61</v>
      </c>
      <c r="AU583" s="22" t="s">
        <v>61</v>
      </c>
      <c r="AV583" s="22" t="s">
        <v>61</v>
      </c>
      <c r="AW583" s="22" t="s">
        <v>61</v>
      </c>
      <c r="AX583" s="22" t="s">
        <v>61</v>
      </c>
      <c r="AY583" s="22" t="s">
        <v>61</v>
      </c>
      <c r="AZ583" s="22" t="s">
        <v>61</v>
      </c>
      <c r="BA583" s="16" t="s">
        <v>61</v>
      </c>
      <c r="BB583" s="16" t="s">
        <v>61</v>
      </c>
      <c r="BC583" s="16" t="s">
        <v>61</v>
      </c>
      <c r="BD583" s="16" t="s">
        <v>61</v>
      </c>
      <c r="BE583" s="16" t="s">
        <v>61</v>
      </c>
    </row>
    <row r="584" spans="1:57" x14ac:dyDescent="0.25">
      <c r="A584" t="s">
        <v>61</v>
      </c>
      <c r="B584">
        <v>582</v>
      </c>
      <c r="C584" s="2" t="s">
        <v>61</v>
      </c>
      <c r="D584" s="2" t="s">
        <v>61</v>
      </c>
      <c r="E584" s="2" t="s">
        <v>61</v>
      </c>
      <c r="F584" s="2" t="s">
        <v>61</v>
      </c>
      <c r="G584" s="19" t="s">
        <v>61</v>
      </c>
      <c r="H584" s="19" t="s">
        <v>61</v>
      </c>
      <c r="I584" s="19" t="s">
        <v>61</v>
      </c>
      <c r="J584" s="19" t="s">
        <v>61</v>
      </c>
      <c r="K584" s="19" t="s">
        <v>61</v>
      </c>
      <c r="L584" s="2" t="s">
        <v>61</v>
      </c>
      <c r="M584" s="2" t="s">
        <v>61</v>
      </c>
      <c r="N584" s="2" t="s">
        <v>61</v>
      </c>
      <c r="O584" s="19" t="s">
        <v>61</v>
      </c>
      <c r="P584" s="19" t="s">
        <v>61</v>
      </c>
      <c r="Q584" s="19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2" t="s">
        <v>61</v>
      </c>
      <c r="AA584" s="22" t="s">
        <v>61</v>
      </c>
      <c r="AB584" s="22" t="s">
        <v>61</v>
      </c>
      <c r="AC584" s="22" t="s">
        <v>61</v>
      </c>
      <c r="AD584" s="22" t="s">
        <v>61</v>
      </c>
      <c r="AE584" s="22" t="s">
        <v>61</v>
      </c>
      <c r="AF584" s="22" t="s">
        <v>61</v>
      </c>
      <c r="AG584" s="16" t="s">
        <v>61</v>
      </c>
      <c r="AH584" s="16" t="s">
        <v>61</v>
      </c>
      <c r="AI584" s="16" t="s">
        <v>61</v>
      </c>
      <c r="AJ584" s="13" t="s">
        <v>61</v>
      </c>
      <c r="AK584" s="22" t="s">
        <v>61</v>
      </c>
      <c r="AL584" s="22" t="s">
        <v>61</v>
      </c>
      <c r="AM584" s="22" t="s">
        <v>61</v>
      </c>
      <c r="AN584" s="22" t="s">
        <v>61</v>
      </c>
      <c r="AO584" s="22" t="s">
        <v>61</v>
      </c>
      <c r="AP584" s="22" t="s">
        <v>61</v>
      </c>
      <c r="AQ584" s="16" t="s">
        <v>61</v>
      </c>
      <c r="AR584" s="16" t="s">
        <v>61</v>
      </c>
      <c r="AS584" s="22" t="s">
        <v>61</v>
      </c>
      <c r="AT584" s="22" t="s">
        <v>61</v>
      </c>
      <c r="AU584" s="22" t="s">
        <v>61</v>
      </c>
      <c r="AV584" s="22" t="s">
        <v>61</v>
      </c>
      <c r="AW584" s="22" t="s">
        <v>61</v>
      </c>
      <c r="AX584" s="22" t="s">
        <v>61</v>
      </c>
      <c r="AY584" s="22" t="s">
        <v>61</v>
      </c>
      <c r="AZ584" s="22" t="s">
        <v>61</v>
      </c>
      <c r="BA584" s="16" t="s">
        <v>61</v>
      </c>
      <c r="BB584" s="16" t="s">
        <v>61</v>
      </c>
      <c r="BC584" s="16" t="s">
        <v>61</v>
      </c>
      <c r="BD584" s="16" t="s">
        <v>61</v>
      </c>
      <c r="BE584" s="16" t="s">
        <v>61</v>
      </c>
    </row>
    <row r="585" spans="1:57" x14ac:dyDescent="0.25">
      <c r="A585" t="s">
        <v>61</v>
      </c>
      <c r="B585">
        <v>583</v>
      </c>
      <c r="C585" s="2" t="s">
        <v>61</v>
      </c>
      <c r="D585" s="2" t="s">
        <v>61</v>
      </c>
      <c r="E585" s="2" t="s">
        <v>61</v>
      </c>
      <c r="F585" s="2" t="s">
        <v>61</v>
      </c>
      <c r="G585" s="19" t="s">
        <v>61</v>
      </c>
      <c r="H585" s="19" t="s">
        <v>61</v>
      </c>
      <c r="I585" s="19" t="s">
        <v>61</v>
      </c>
      <c r="J585" s="19" t="s">
        <v>61</v>
      </c>
      <c r="K585" s="19" t="s">
        <v>61</v>
      </c>
      <c r="L585" s="2" t="s">
        <v>61</v>
      </c>
      <c r="M585" s="2" t="s">
        <v>61</v>
      </c>
      <c r="N585" s="2" t="s">
        <v>61</v>
      </c>
      <c r="O585" s="19" t="s">
        <v>61</v>
      </c>
      <c r="P585" s="19" t="s">
        <v>61</v>
      </c>
      <c r="Q585" s="19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2" t="s">
        <v>61</v>
      </c>
      <c r="AA585" s="22" t="s">
        <v>61</v>
      </c>
      <c r="AB585" s="22" t="s">
        <v>61</v>
      </c>
      <c r="AC585" s="22" t="s">
        <v>61</v>
      </c>
      <c r="AD585" s="22" t="s">
        <v>61</v>
      </c>
      <c r="AE585" s="22" t="s">
        <v>61</v>
      </c>
      <c r="AF585" s="22" t="s">
        <v>61</v>
      </c>
      <c r="AG585" s="16" t="s">
        <v>61</v>
      </c>
      <c r="AH585" s="16" t="s">
        <v>61</v>
      </c>
      <c r="AI585" s="16" t="s">
        <v>61</v>
      </c>
      <c r="AJ585" s="13" t="s">
        <v>61</v>
      </c>
      <c r="AK585" s="22" t="s">
        <v>61</v>
      </c>
      <c r="AL585" s="22" t="s">
        <v>61</v>
      </c>
      <c r="AM585" s="22" t="s">
        <v>61</v>
      </c>
      <c r="AN585" s="22" t="s">
        <v>61</v>
      </c>
      <c r="AO585" s="22" t="s">
        <v>61</v>
      </c>
      <c r="AP585" s="22" t="s">
        <v>61</v>
      </c>
      <c r="AQ585" s="16" t="s">
        <v>61</v>
      </c>
      <c r="AR585" s="16" t="s">
        <v>61</v>
      </c>
      <c r="AS585" s="22" t="s">
        <v>61</v>
      </c>
      <c r="AT585" s="22" t="s">
        <v>61</v>
      </c>
      <c r="AU585" s="22" t="s">
        <v>61</v>
      </c>
      <c r="AV585" s="22" t="s">
        <v>61</v>
      </c>
      <c r="AW585" s="22" t="s">
        <v>61</v>
      </c>
      <c r="AX585" s="22" t="s">
        <v>61</v>
      </c>
      <c r="AY585" s="22" t="s">
        <v>61</v>
      </c>
      <c r="AZ585" s="22" t="s">
        <v>61</v>
      </c>
      <c r="BA585" s="16" t="s">
        <v>61</v>
      </c>
      <c r="BB585" s="16" t="s">
        <v>61</v>
      </c>
      <c r="BC585" s="16" t="s">
        <v>61</v>
      </c>
      <c r="BD585" s="16" t="s">
        <v>61</v>
      </c>
      <c r="BE585" s="16" t="s">
        <v>61</v>
      </c>
    </row>
    <row r="586" spans="1:57" x14ac:dyDescent="0.25">
      <c r="A586" t="s">
        <v>61</v>
      </c>
      <c r="B586">
        <v>584</v>
      </c>
      <c r="C586" s="2" t="s">
        <v>61</v>
      </c>
      <c r="D586" s="2" t="s">
        <v>61</v>
      </c>
      <c r="E586" s="2" t="s">
        <v>61</v>
      </c>
      <c r="F586" s="2" t="s">
        <v>61</v>
      </c>
      <c r="G586" s="19" t="s">
        <v>61</v>
      </c>
      <c r="H586" s="19" t="s">
        <v>61</v>
      </c>
      <c r="I586" s="19" t="s">
        <v>61</v>
      </c>
      <c r="J586" s="19" t="s">
        <v>61</v>
      </c>
      <c r="K586" s="19" t="s">
        <v>61</v>
      </c>
      <c r="L586" s="2" t="s">
        <v>61</v>
      </c>
      <c r="M586" s="2" t="s">
        <v>61</v>
      </c>
      <c r="N586" s="2" t="s">
        <v>61</v>
      </c>
      <c r="O586" s="19" t="s">
        <v>61</v>
      </c>
      <c r="P586" s="19" t="s">
        <v>61</v>
      </c>
      <c r="Q586" s="19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2" t="s">
        <v>61</v>
      </c>
      <c r="AA586" s="22" t="s">
        <v>61</v>
      </c>
      <c r="AB586" s="22" t="s">
        <v>61</v>
      </c>
      <c r="AC586" s="22" t="s">
        <v>61</v>
      </c>
      <c r="AD586" s="22" t="s">
        <v>61</v>
      </c>
      <c r="AE586" s="22" t="s">
        <v>61</v>
      </c>
      <c r="AF586" s="22" t="s">
        <v>61</v>
      </c>
      <c r="AG586" s="16" t="s">
        <v>61</v>
      </c>
      <c r="AH586" s="16" t="s">
        <v>61</v>
      </c>
      <c r="AI586" s="16" t="s">
        <v>61</v>
      </c>
      <c r="AJ586" s="13" t="s">
        <v>61</v>
      </c>
      <c r="AK586" s="22" t="s">
        <v>61</v>
      </c>
      <c r="AL586" s="22" t="s">
        <v>61</v>
      </c>
      <c r="AM586" s="22" t="s">
        <v>61</v>
      </c>
      <c r="AN586" s="22" t="s">
        <v>61</v>
      </c>
      <c r="AO586" s="22" t="s">
        <v>61</v>
      </c>
      <c r="AP586" s="22" t="s">
        <v>61</v>
      </c>
      <c r="AQ586" s="16" t="s">
        <v>61</v>
      </c>
      <c r="AR586" s="16" t="s">
        <v>61</v>
      </c>
      <c r="AS586" s="22" t="s">
        <v>61</v>
      </c>
      <c r="AT586" s="22" t="s">
        <v>61</v>
      </c>
      <c r="AU586" s="22" t="s">
        <v>61</v>
      </c>
      <c r="AV586" s="22" t="s">
        <v>61</v>
      </c>
      <c r="AW586" s="22" t="s">
        <v>61</v>
      </c>
      <c r="AX586" s="22" t="s">
        <v>61</v>
      </c>
      <c r="AY586" s="22" t="s">
        <v>61</v>
      </c>
      <c r="AZ586" s="22" t="s">
        <v>61</v>
      </c>
      <c r="BA586" s="16" t="s">
        <v>61</v>
      </c>
      <c r="BB586" s="16" t="s">
        <v>61</v>
      </c>
      <c r="BC586" s="16" t="s">
        <v>61</v>
      </c>
      <c r="BD586" s="16" t="s">
        <v>61</v>
      </c>
      <c r="BE586" s="16" t="s">
        <v>61</v>
      </c>
    </row>
    <row r="587" spans="1:57" x14ac:dyDescent="0.25">
      <c r="A587" t="s">
        <v>61</v>
      </c>
      <c r="B587">
        <v>585</v>
      </c>
      <c r="C587" s="2" t="s">
        <v>61</v>
      </c>
      <c r="D587" s="2" t="s">
        <v>61</v>
      </c>
      <c r="E587" s="2" t="s">
        <v>61</v>
      </c>
      <c r="F587" s="2" t="s">
        <v>61</v>
      </c>
      <c r="G587" s="19" t="s">
        <v>61</v>
      </c>
      <c r="H587" s="19" t="s">
        <v>61</v>
      </c>
      <c r="I587" s="19" t="s">
        <v>61</v>
      </c>
      <c r="J587" s="19" t="s">
        <v>61</v>
      </c>
      <c r="K587" s="19" t="s">
        <v>61</v>
      </c>
      <c r="L587" s="2" t="s">
        <v>61</v>
      </c>
      <c r="M587" s="2" t="s">
        <v>61</v>
      </c>
      <c r="N587" s="2" t="s">
        <v>61</v>
      </c>
      <c r="O587" s="19" t="s">
        <v>61</v>
      </c>
      <c r="P587" s="19" t="s">
        <v>61</v>
      </c>
      <c r="Q587" s="19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2" t="s">
        <v>61</v>
      </c>
      <c r="AA587" s="22" t="s">
        <v>61</v>
      </c>
      <c r="AB587" s="22" t="s">
        <v>61</v>
      </c>
      <c r="AC587" s="22" t="s">
        <v>61</v>
      </c>
      <c r="AD587" s="22" t="s">
        <v>61</v>
      </c>
      <c r="AE587" s="22" t="s">
        <v>61</v>
      </c>
      <c r="AF587" s="22" t="s">
        <v>61</v>
      </c>
      <c r="AG587" s="16" t="s">
        <v>61</v>
      </c>
      <c r="AH587" s="16" t="s">
        <v>61</v>
      </c>
      <c r="AI587" s="16" t="s">
        <v>61</v>
      </c>
      <c r="AJ587" s="13" t="s">
        <v>61</v>
      </c>
      <c r="AK587" s="22" t="s">
        <v>61</v>
      </c>
      <c r="AL587" s="22" t="s">
        <v>61</v>
      </c>
      <c r="AM587" s="22" t="s">
        <v>61</v>
      </c>
      <c r="AN587" s="22" t="s">
        <v>61</v>
      </c>
      <c r="AO587" s="22" t="s">
        <v>61</v>
      </c>
      <c r="AP587" s="22" t="s">
        <v>61</v>
      </c>
      <c r="AQ587" s="16" t="s">
        <v>61</v>
      </c>
      <c r="AR587" s="16" t="s">
        <v>61</v>
      </c>
      <c r="AS587" s="22" t="s">
        <v>61</v>
      </c>
      <c r="AT587" s="22" t="s">
        <v>61</v>
      </c>
      <c r="AU587" s="22" t="s">
        <v>61</v>
      </c>
      <c r="AV587" s="22" t="s">
        <v>61</v>
      </c>
      <c r="AW587" s="22" t="s">
        <v>61</v>
      </c>
      <c r="AX587" s="22" t="s">
        <v>61</v>
      </c>
      <c r="AY587" s="22" t="s">
        <v>61</v>
      </c>
      <c r="AZ587" s="22" t="s">
        <v>61</v>
      </c>
      <c r="BA587" s="16" t="s">
        <v>61</v>
      </c>
      <c r="BB587" s="16" t="s">
        <v>61</v>
      </c>
      <c r="BC587" s="16" t="s">
        <v>61</v>
      </c>
      <c r="BD587" s="16" t="s">
        <v>61</v>
      </c>
      <c r="BE587" s="16" t="s">
        <v>61</v>
      </c>
    </row>
    <row r="588" spans="1:57" x14ac:dyDescent="0.25">
      <c r="A588" t="s">
        <v>61</v>
      </c>
      <c r="B588">
        <v>586</v>
      </c>
      <c r="C588" s="2" t="s">
        <v>61</v>
      </c>
      <c r="D588" s="2" t="s">
        <v>61</v>
      </c>
      <c r="E588" s="2" t="s">
        <v>61</v>
      </c>
      <c r="F588" s="2" t="s">
        <v>61</v>
      </c>
      <c r="G588" s="19" t="s">
        <v>61</v>
      </c>
      <c r="H588" s="19" t="s">
        <v>61</v>
      </c>
      <c r="I588" s="19" t="s">
        <v>61</v>
      </c>
      <c r="J588" s="19" t="s">
        <v>61</v>
      </c>
      <c r="K588" s="19" t="s">
        <v>61</v>
      </c>
      <c r="L588" s="2" t="s">
        <v>61</v>
      </c>
      <c r="M588" s="2" t="s">
        <v>61</v>
      </c>
      <c r="N588" s="2" t="s">
        <v>61</v>
      </c>
      <c r="O588" s="19" t="s">
        <v>61</v>
      </c>
      <c r="P588" s="19" t="s">
        <v>61</v>
      </c>
      <c r="Q588" s="19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2" t="s">
        <v>61</v>
      </c>
      <c r="AA588" s="22" t="s">
        <v>61</v>
      </c>
      <c r="AB588" s="22" t="s">
        <v>61</v>
      </c>
      <c r="AC588" s="22" t="s">
        <v>61</v>
      </c>
      <c r="AD588" s="22" t="s">
        <v>61</v>
      </c>
      <c r="AE588" s="22" t="s">
        <v>61</v>
      </c>
      <c r="AF588" s="22" t="s">
        <v>61</v>
      </c>
      <c r="AG588" s="16" t="s">
        <v>61</v>
      </c>
      <c r="AH588" s="16" t="s">
        <v>61</v>
      </c>
      <c r="AI588" s="16" t="s">
        <v>61</v>
      </c>
      <c r="AJ588" s="13" t="s">
        <v>61</v>
      </c>
      <c r="AK588" s="22" t="s">
        <v>61</v>
      </c>
      <c r="AL588" s="22" t="s">
        <v>61</v>
      </c>
      <c r="AM588" s="22" t="s">
        <v>61</v>
      </c>
      <c r="AN588" s="22" t="s">
        <v>61</v>
      </c>
      <c r="AO588" s="22" t="s">
        <v>61</v>
      </c>
      <c r="AP588" s="22" t="s">
        <v>61</v>
      </c>
      <c r="AQ588" s="16" t="s">
        <v>61</v>
      </c>
      <c r="AR588" s="16" t="s">
        <v>61</v>
      </c>
      <c r="AS588" s="22" t="s">
        <v>61</v>
      </c>
      <c r="AT588" s="22" t="s">
        <v>61</v>
      </c>
      <c r="AU588" s="22" t="s">
        <v>61</v>
      </c>
      <c r="AV588" s="22" t="s">
        <v>61</v>
      </c>
      <c r="AW588" s="22" t="s">
        <v>61</v>
      </c>
      <c r="AX588" s="22" t="s">
        <v>61</v>
      </c>
      <c r="AY588" s="22" t="s">
        <v>61</v>
      </c>
      <c r="AZ588" s="22" t="s">
        <v>61</v>
      </c>
      <c r="BA588" s="16" t="s">
        <v>61</v>
      </c>
      <c r="BB588" s="16" t="s">
        <v>61</v>
      </c>
      <c r="BC588" s="16" t="s">
        <v>61</v>
      </c>
      <c r="BD588" s="16" t="s">
        <v>61</v>
      </c>
      <c r="BE588" s="16" t="s">
        <v>61</v>
      </c>
    </row>
    <row r="589" spans="1:57" x14ac:dyDescent="0.25">
      <c r="A589" t="s">
        <v>61</v>
      </c>
      <c r="B589">
        <v>587</v>
      </c>
      <c r="C589" s="2" t="s">
        <v>61</v>
      </c>
      <c r="D589" s="2" t="s">
        <v>61</v>
      </c>
      <c r="E589" s="2" t="s">
        <v>61</v>
      </c>
      <c r="F589" s="2" t="s">
        <v>61</v>
      </c>
      <c r="G589" s="19" t="s">
        <v>61</v>
      </c>
      <c r="H589" s="19" t="s">
        <v>61</v>
      </c>
      <c r="I589" s="19" t="s">
        <v>61</v>
      </c>
      <c r="J589" s="19" t="s">
        <v>61</v>
      </c>
      <c r="K589" s="19" t="s">
        <v>61</v>
      </c>
      <c r="L589" s="2" t="s">
        <v>61</v>
      </c>
      <c r="M589" s="2" t="s">
        <v>61</v>
      </c>
      <c r="N589" s="2" t="s">
        <v>61</v>
      </c>
      <c r="O589" s="19" t="s">
        <v>61</v>
      </c>
      <c r="P589" s="19" t="s">
        <v>61</v>
      </c>
      <c r="Q589" s="19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2" t="s">
        <v>61</v>
      </c>
      <c r="AA589" s="22" t="s">
        <v>61</v>
      </c>
      <c r="AB589" s="22" t="s">
        <v>61</v>
      </c>
      <c r="AC589" s="22" t="s">
        <v>61</v>
      </c>
      <c r="AD589" s="22" t="s">
        <v>61</v>
      </c>
      <c r="AE589" s="22" t="s">
        <v>61</v>
      </c>
      <c r="AF589" s="22" t="s">
        <v>61</v>
      </c>
      <c r="AG589" s="16" t="s">
        <v>61</v>
      </c>
      <c r="AH589" s="16" t="s">
        <v>61</v>
      </c>
      <c r="AI589" s="16" t="s">
        <v>61</v>
      </c>
      <c r="AJ589" s="13" t="s">
        <v>61</v>
      </c>
      <c r="AK589" s="22" t="s">
        <v>61</v>
      </c>
      <c r="AL589" s="22" t="s">
        <v>61</v>
      </c>
      <c r="AM589" s="22" t="s">
        <v>61</v>
      </c>
      <c r="AN589" s="22" t="s">
        <v>61</v>
      </c>
      <c r="AO589" s="22" t="s">
        <v>61</v>
      </c>
      <c r="AP589" s="22" t="s">
        <v>61</v>
      </c>
      <c r="AQ589" s="16" t="s">
        <v>61</v>
      </c>
      <c r="AR589" s="16" t="s">
        <v>61</v>
      </c>
      <c r="AS589" s="22" t="s">
        <v>61</v>
      </c>
      <c r="AT589" s="22" t="s">
        <v>61</v>
      </c>
      <c r="AU589" s="22" t="s">
        <v>61</v>
      </c>
      <c r="AV589" s="22" t="s">
        <v>61</v>
      </c>
      <c r="AW589" s="22" t="s">
        <v>61</v>
      </c>
      <c r="AX589" s="22" t="s">
        <v>61</v>
      </c>
      <c r="AY589" s="22" t="s">
        <v>61</v>
      </c>
      <c r="AZ589" s="22" t="s">
        <v>61</v>
      </c>
      <c r="BA589" s="16" t="s">
        <v>61</v>
      </c>
      <c r="BB589" s="16" t="s">
        <v>61</v>
      </c>
      <c r="BC589" s="16" t="s">
        <v>61</v>
      </c>
      <c r="BD589" s="16" t="s">
        <v>61</v>
      </c>
      <c r="BE589" s="16" t="s">
        <v>61</v>
      </c>
    </row>
    <row r="590" spans="1:57" x14ac:dyDescent="0.25">
      <c r="A590" t="s">
        <v>61</v>
      </c>
      <c r="B590">
        <v>588</v>
      </c>
      <c r="C590" s="2" t="s">
        <v>61</v>
      </c>
      <c r="D590" s="2" t="s">
        <v>61</v>
      </c>
      <c r="E590" s="2" t="s">
        <v>61</v>
      </c>
      <c r="F590" s="2" t="s">
        <v>61</v>
      </c>
      <c r="G590" s="19" t="s">
        <v>61</v>
      </c>
      <c r="H590" s="19" t="s">
        <v>61</v>
      </c>
      <c r="I590" s="19" t="s">
        <v>61</v>
      </c>
      <c r="J590" s="19" t="s">
        <v>61</v>
      </c>
      <c r="K590" s="19" t="s">
        <v>61</v>
      </c>
      <c r="L590" s="2" t="s">
        <v>61</v>
      </c>
      <c r="M590" s="2" t="s">
        <v>61</v>
      </c>
      <c r="N590" s="2" t="s">
        <v>61</v>
      </c>
      <c r="O590" s="19" t="s">
        <v>61</v>
      </c>
      <c r="P590" s="19" t="s">
        <v>61</v>
      </c>
      <c r="Q590" s="19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2" t="s">
        <v>61</v>
      </c>
      <c r="AA590" s="22" t="s">
        <v>61</v>
      </c>
      <c r="AB590" s="22" t="s">
        <v>61</v>
      </c>
      <c r="AC590" s="22" t="s">
        <v>61</v>
      </c>
      <c r="AD590" s="22" t="s">
        <v>61</v>
      </c>
      <c r="AE590" s="22" t="s">
        <v>61</v>
      </c>
      <c r="AF590" s="22" t="s">
        <v>61</v>
      </c>
      <c r="AG590" s="16" t="s">
        <v>61</v>
      </c>
      <c r="AH590" s="16" t="s">
        <v>61</v>
      </c>
      <c r="AI590" s="16" t="s">
        <v>61</v>
      </c>
      <c r="AJ590" s="13" t="s">
        <v>61</v>
      </c>
      <c r="AK590" s="22" t="s">
        <v>61</v>
      </c>
      <c r="AL590" s="22" t="s">
        <v>61</v>
      </c>
      <c r="AM590" s="22" t="s">
        <v>61</v>
      </c>
      <c r="AN590" s="22" t="s">
        <v>61</v>
      </c>
      <c r="AO590" s="22" t="s">
        <v>61</v>
      </c>
      <c r="AP590" s="22" t="s">
        <v>61</v>
      </c>
      <c r="AQ590" s="16" t="s">
        <v>61</v>
      </c>
      <c r="AR590" s="16" t="s">
        <v>61</v>
      </c>
      <c r="AS590" s="22" t="s">
        <v>61</v>
      </c>
      <c r="AT590" s="22" t="s">
        <v>61</v>
      </c>
      <c r="AU590" s="22" t="s">
        <v>61</v>
      </c>
      <c r="AV590" s="22" t="s">
        <v>61</v>
      </c>
      <c r="AW590" s="22" t="s">
        <v>61</v>
      </c>
      <c r="AX590" s="22" t="s">
        <v>61</v>
      </c>
      <c r="AY590" s="22" t="s">
        <v>61</v>
      </c>
      <c r="AZ590" s="22" t="s">
        <v>61</v>
      </c>
      <c r="BA590" s="16" t="s">
        <v>61</v>
      </c>
      <c r="BB590" s="16" t="s">
        <v>61</v>
      </c>
      <c r="BC590" s="16" t="s">
        <v>61</v>
      </c>
      <c r="BD590" s="16" t="s">
        <v>61</v>
      </c>
      <c r="BE590" s="16" t="s">
        <v>61</v>
      </c>
    </row>
    <row r="591" spans="1:57" x14ac:dyDescent="0.25">
      <c r="A591" t="s">
        <v>61</v>
      </c>
      <c r="B591">
        <v>589</v>
      </c>
      <c r="C591" s="2" t="s">
        <v>61</v>
      </c>
      <c r="D591" s="2" t="s">
        <v>61</v>
      </c>
      <c r="E591" s="2" t="s">
        <v>61</v>
      </c>
      <c r="F591" s="2" t="s">
        <v>61</v>
      </c>
      <c r="G591" s="19" t="s">
        <v>61</v>
      </c>
      <c r="H591" s="19" t="s">
        <v>61</v>
      </c>
      <c r="I591" s="19" t="s">
        <v>61</v>
      </c>
      <c r="J591" s="19" t="s">
        <v>61</v>
      </c>
      <c r="K591" s="19" t="s">
        <v>61</v>
      </c>
      <c r="L591" s="2" t="s">
        <v>61</v>
      </c>
      <c r="M591" s="2" t="s">
        <v>61</v>
      </c>
      <c r="N591" s="2" t="s">
        <v>61</v>
      </c>
      <c r="O591" s="19" t="s">
        <v>61</v>
      </c>
      <c r="P591" s="19" t="s">
        <v>61</v>
      </c>
      <c r="Q591" s="19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2" t="s">
        <v>61</v>
      </c>
      <c r="AA591" s="22" t="s">
        <v>61</v>
      </c>
      <c r="AB591" s="22" t="s">
        <v>61</v>
      </c>
      <c r="AC591" s="22" t="s">
        <v>61</v>
      </c>
      <c r="AD591" s="22" t="s">
        <v>61</v>
      </c>
      <c r="AE591" s="22" t="s">
        <v>61</v>
      </c>
      <c r="AF591" s="22" t="s">
        <v>61</v>
      </c>
      <c r="AG591" s="16" t="s">
        <v>61</v>
      </c>
      <c r="AH591" s="16" t="s">
        <v>61</v>
      </c>
      <c r="AI591" s="16" t="s">
        <v>61</v>
      </c>
      <c r="AJ591" s="13" t="s">
        <v>61</v>
      </c>
      <c r="AK591" s="22" t="s">
        <v>61</v>
      </c>
      <c r="AL591" s="22" t="s">
        <v>61</v>
      </c>
      <c r="AM591" s="22" t="s">
        <v>61</v>
      </c>
      <c r="AN591" s="22" t="s">
        <v>61</v>
      </c>
      <c r="AO591" s="22" t="s">
        <v>61</v>
      </c>
      <c r="AP591" s="22" t="s">
        <v>61</v>
      </c>
      <c r="AQ591" s="16" t="s">
        <v>61</v>
      </c>
      <c r="AR591" s="16" t="s">
        <v>61</v>
      </c>
      <c r="AS591" s="22" t="s">
        <v>61</v>
      </c>
      <c r="AT591" s="22" t="s">
        <v>61</v>
      </c>
      <c r="AU591" s="22" t="s">
        <v>61</v>
      </c>
      <c r="AV591" s="22" t="s">
        <v>61</v>
      </c>
      <c r="AW591" s="22" t="s">
        <v>61</v>
      </c>
      <c r="AX591" s="22" t="s">
        <v>61</v>
      </c>
      <c r="AY591" s="22" t="s">
        <v>61</v>
      </c>
      <c r="AZ591" s="22" t="s">
        <v>61</v>
      </c>
      <c r="BA591" s="16" t="s">
        <v>61</v>
      </c>
      <c r="BB591" s="16" t="s">
        <v>61</v>
      </c>
      <c r="BC591" s="16" t="s">
        <v>61</v>
      </c>
      <c r="BD591" s="16" t="s">
        <v>61</v>
      </c>
      <c r="BE591" s="16" t="s">
        <v>61</v>
      </c>
    </row>
    <row r="592" spans="1:57" x14ac:dyDescent="0.25">
      <c r="A592" t="s">
        <v>61</v>
      </c>
      <c r="B592">
        <v>590</v>
      </c>
      <c r="C592" s="2" t="s">
        <v>61</v>
      </c>
      <c r="D592" s="2" t="s">
        <v>61</v>
      </c>
      <c r="E592" s="2" t="s">
        <v>61</v>
      </c>
      <c r="F592" s="2" t="s">
        <v>61</v>
      </c>
      <c r="G592" s="19" t="s">
        <v>61</v>
      </c>
      <c r="H592" s="19" t="s">
        <v>61</v>
      </c>
      <c r="I592" s="19" t="s">
        <v>61</v>
      </c>
      <c r="J592" s="19" t="s">
        <v>61</v>
      </c>
      <c r="K592" s="19" t="s">
        <v>61</v>
      </c>
      <c r="L592" s="2" t="s">
        <v>61</v>
      </c>
      <c r="M592" s="2" t="s">
        <v>61</v>
      </c>
      <c r="N592" s="2" t="s">
        <v>61</v>
      </c>
      <c r="O592" s="19" t="s">
        <v>61</v>
      </c>
      <c r="P592" s="19" t="s">
        <v>61</v>
      </c>
      <c r="Q592" s="19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2" t="s">
        <v>61</v>
      </c>
      <c r="AA592" s="22" t="s">
        <v>61</v>
      </c>
      <c r="AB592" s="22" t="s">
        <v>61</v>
      </c>
      <c r="AC592" s="22" t="s">
        <v>61</v>
      </c>
      <c r="AD592" s="22" t="s">
        <v>61</v>
      </c>
      <c r="AE592" s="22" t="s">
        <v>61</v>
      </c>
      <c r="AF592" s="22" t="s">
        <v>61</v>
      </c>
      <c r="AG592" s="16" t="s">
        <v>61</v>
      </c>
      <c r="AH592" s="16" t="s">
        <v>61</v>
      </c>
      <c r="AI592" s="16" t="s">
        <v>61</v>
      </c>
      <c r="AJ592" s="13" t="s">
        <v>61</v>
      </c>
      <c r="AK592" s="22" t="s">
        <v>61</v>
      </c>
      <c r="AL592" s="22" t="s">
        <v>61</v>
      </c>
      <c r="AM592" s="22" t="s">
        <v>61</v>
      </c>
      <c r="AN592" s="22" t="s">
        <v>61</v>
      </c>
      <c r="AO592" s="22" t="s">
        <v>61</v>
      </c>
      <c r="AP592" s="22" t="s">
        <v>61</v>
      </c>
      <c r="AQ592" s="16" t="s">
        <v>61</v>
      </c>
      <c r="AR592" s="16" t="s">
        <v>61</v>
      </c>
      <c r="AS592" s="22" t="s">
        <v>61</v>
      </c>
      <c r="AT592" s="22" t="s">
        <v>61</v>
      </c>
      <c r="AU592" s="22" t="s">
        <v>61</v>
      </c>
      <c r="AV592" s="22" t="s">
        <v>61</v>
      </c>
      <c r="AW592" s="22" t="s">
        <v>61</v>
      </c>
      <c r="AX592" s="22" t="s">
        <v>61</v>
      </c>
      <c r="AY592" s="22" t="s">
        <v>61</v>
      </c>
      <c r="AZ592" s="22" t="s">
        <v>61</v>
      </c>
      <c r="BA592" s="16" t="s">
        <v>61</v>
      </c>
      <c r="BB592" s="16" t="s">
        <v>61</v>
      </c>
      <c r="BC592" s="16" t="s">
        <v>61</v>
      </c>
      <c r="BD592" s="16" t="s">
        <v>61</v>
      </c>
      <c r="BE592" s="16" t="s">
        <v>61</v>
      </c>
    </row>
    <row r="593" spans="1:57" x14ac:dyDescent="0.25">
      <c r="A593" t="s">
        <v>61</v>
      </c>
      <c r="B593">
        <v>591</v>
      </c>
      <c r="C593" s="2" t="s">
        <v>61</v>
      </c>
      <c r="D593" s="2" t="s">
        <v>61</v>
      </c>
      <c r="E593" s="2" t="s">
        <v>61</v>
      </c>
      <c r="F593" s="2" t="s">
        <v>61</v>
      </c>
      <c r="G593" s="19" t="s">
        <v>61</v>
      </c>
      <c r="H593" s="19" t="s">
        <v>61</v>
      </c>
      <c r="I593" s="19" t="s">
        <v>61</v>
      </c>
      <c r="J593" s="19" t="s">
        <v>61</v>
      </c>
      <c r="K593" s="19" t="s">
        <v>61</v>
      </c>
      <c r="L593" s="2" t="s">
        <v>61</v>
      </c>
      <c r="M593" s="2" t="s">
        <v>61</v>
      </c>
      <c r="N593" s="2" t="s">
        <v>61</v>
      </c>
      <c r="O593" s="19" t="s">
        <v>61</v>
      </c>
      <c r="P593" s="19" t="s">
        <v>61</v>
      </c>
      <c r="Q593" s="19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2" t="s">
        <v>61</v>
      </c>
      <c r="AA593" s="22" t="s">
        <v>61</v>
      </c>
      <c r="AB593" s="22" t="s">
        <v>61</v>
      </c>
      <c r="AC593" s="22" t="s">
        <v>61</v>
      </c>
      <c r="AD593" s="22" t="s">
        <v>61</v>
      </c>
      <c r="AE593" s="22" t="s">
        <v>61</v>
      </c>
      <c r="AF593" s="22" t="s">
        <v>61</v>
      </c>
      <c r="AG593" s="16" t="s">
        <v>61</v>
      </c>
      <c r="AH593" s="16" t="s">
        <v>61</v>
      </c>
      <c r="AI593" s="16" t="s">
        <v>61</v>
      </c>
      <c r="AJ593" s="13" t="s">
        <v>61</v>
      </c>
      <c r="AK593" s="22" t="s">
        <v>61</v>
      </c>
      <c r="AL593" s="22" t="s">
        <v>61</v>
      </c>
      <c r="AM593" s="22" t="s">
        <v>61</v>
      </c>
      <c r="AN593" s="22" t="s">
        <v>61</v>
      </c>
      <c r="AO593" s="22" t="s">
        <v>61</v>
      </c>
      <c r="AP593" s="22" t="s">
        <v>61</v>
      </c>
      <c r="AQ593" s="16" t="s">
        <v>61</v>
      </c>
      <c r="AR593" s="16" t="s">
        <v>61</v>
      </c>
      <c r="AS593" s="22" t="s">
        <v>61</v>
      </c>
      <c r="AT593" s="22" t="s">
        <v>61</v>
      </c>
      <c r="AU593" s="22" t="s">
        <v>61</v>
      </c>
      <c r="AV593" s="22" t="s">
        <v>61</v>
      </c>
      <c r="AW593" s="22" t="s">
        <v>61</v>
      </c>
      <c r="AX593" s="22" t="s">
        <v>61</v>
      </c>
      <c r="AY593" s="22" t="s">
        <v>61</v>
      </c>
      <c r="AZ593" s="22" t="s">
        <v>61</v>
      </c>
      <c r="BA593" s="16" t="s">
        <v>61</v>
      </c>
      <c r="BB593" s="16" t="s">
        <v>61</v>
      </c>
      <c r="BC593" s="16" t="s">
        <v>61</v>
      </c>
      <c r="BD593" s="16" t="s">
        <v>61</v>
      </c>
      <c r="BE593" s="16" t="s">
        <v>61</v>
      </c>
    </row>
    <row r="594" spans="1:57" x14ac:dyDescent="0.25">
      <c r="A594" t="s">
        <v>61</v>
      </c>
      <c r="B594">
        <v>592</v>
      </c>
      <c r="C594" s="2" t="s">
        <v>61</v>
      </c>
      <c r="D594" s="2" t="s">
        <v>61</v>
      </c>
      <c r="E594" s="2" t="s">
        <v>61</v>
      </c>
      <c r="F594" s="2" t="s">
        <v>61</v>
      </c>
      <c r="G594" s="19" t="s">
        <v>61</v>
      </c>
      <c r="H594" s="19" t="s">
        <v>61</v>
      </c>
      <c r="I594" s="19" t="s">
        <v>61</v>
      </c>
      <c r="J594" s="19" t="s">
        <v>61</v>
      </c>
      <c r="K594" s="19" t="s">
        <v>61</v>
      </c>
      <c r="L594" s="2" t="s">
        <v>61</v>
      </c>
      <c r="M594" s="2" t="s">
        <v>61</v>
      </c>
      <c r="N594" s="2" t="s">
        <v>61</v>
      </c>
      <c r="O594" s="19" t="s">
        <v>61</v>
      </c>
      <c r="P594" s="19" t="s">
        <v>61</v>
      </c>
      <c r="Q594" s="19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2" t="s">
        <v>61</v>
      </c>
      <c r="AA594" s="22" t="s">
        <v>61</v>
      </c>
      <c r="AB594" s="22" t="s">
        <v>61</v>
      </c>
      <c r="AC594" s="22" t="s">
        <v>61</v>
      </c>
      <c r="AD594" s="22" t="s">
        <v>61</v>
      </c>
      <c r="AE594" s="22" t="s">
        <v>61</v>
      </c>
      <c r="AF594" s="22" t="s">
        <v>61</v>
      </c>
      <c r="AG594" s="16" t="s">
        <v>61</v>
      </c>
      <c r="AH594" s="16" t="s">
        <v>61</v>
      </c>
      <c r="AI594" s="16" t="s">
        <v>61</v>
      </c>
      <c r="AJ594" s="13" t="s">
        <v>61</v>
      </c>
      <c r="AK594" s="22" t="s">
        <v>61</v>
      </c>
      <c r="AL594" s="22" t="s">
        <v>61</v>
      </c>
      <c r="AM594" s="22" t="s">
        <v>61</v>
      </c>
      <c r="AN594" s="22" t="s">
        <v>61</v>
      </c>
      <c r="AO594" s="22" t="s">
        <v>61</v>
      </c>
      <c r="AP594" s="22" t="s">
        <v>61</v>
      </c>
      <c r="AQ594" s="16" t="s">
        <v>61</v>
      </c>
      <c r="AR594" s="16" t="s">
        <v>61</v>
      </c>
      <c r="AS594" s="22" t="s">
        <v>61</v>
      </c>
      <c r="AT594" s="22" t="s">
        <v>61</v>
      </c>
      <c r="AU594" s="22" t="s">
        <v>61</v>
      </c>
      <c r="AV594" s="22" t="s">
        <v>61</v>
      </c>
      <c r="AW594" s="22" t="s">
        <v>61</v>
      </c>
      <c r="AX594" s="22" t="s">
        <v>61</v>
      </c>
      <c r="AY594" s="22" t="s">
        <v>61</v>
      </c>
      <c r="AZ594" s="22" t="s">
        <v>61</v>
      </c>
      <c r="BA594" s="16" t="s">
        <v>61</v>
      </c>
      <c r="BB594" s="16" t="s">
        <v>61</v>
      </c>
      <c r="BC594" s="16" t="s">
        <v>61</v>
      </c>
      <c r="BD594" s="16" t="s">
        <v>61</v>
      </c>
      <c r="BE594" s="16" t="s">
        <v>61</v>
      </c>
    </row>
    <row r="595" spans="1:57" x14ac:dyDescent="0.25">
      <c r="A595" t="s">
        <v>61</v>
      </c>
      <c r="B595">
        <v>593</v>
      </c>
      <c r="C595" s="2" t="s">
        <v>61</v>
      </c>
      <c r="D595" s="2" t="s">
        <v>61</v>
      </c>
      <c r="E595" s="2" t="s">
        <v>61</v>
      </c>
      <c r="F595" s="2" t="s">
        <v>61</v>
      </c>
      <c r="G595" s="19" t="s">
        <v>61</v>
      </c>
      <c r="H595" s="19" t="s">
        <v>61</v>
      </c>
      <c r="I595" s="19" t="s">
        <v>61</v>
      </c>
      <c r="J595" s="19" t="s">
        <v>61</v>
      </c>
      <c r="K595" s="19" t="s">
        <v>61</v>
      </c>
      <c r="L595" s="2" t="s">
        <v>61</v>
      </c>
      <c r="M595" s="2" t="s">
        <v>61</v>
      </c>
      <c r="N595" s="2" t="s">
        <v>61</v>
      </c>
      <c r="O595" s="19" t="s">
        <v>61</v>
      </c>
      <c r="P595" s="19" t="s">
        <v>61</v>
      </c>
      <c r="Q595" s="19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2" t="s">
        <v>61</v>
      </c>
      <c r="AA595" s="22" t="s">
        <v>61</v>
      </c>
      <c r="AB595" s="22" t="s">
        <v>61</v>
      </c>
      <c r="AC595" s="22" t="s">
        <v>61</v>
      </c>
      <c r="AD595" s="22" t="s">
        <v>61</v>
      </c>
      <c r="AE595" s="22" t="s">
        <v>61</v>
      </c>
      <c r="AF595" s="22" t="s">
        <v>61</v>
      </c>
      <c r="AG595" s="16" t="s">
        <v>61</v>
      </c>
      <c r="AH595" s="16" t="s">
        <v>61</v>
      </c>
      <c r="AI595" s="16" t="s">
        <v>61</v>
      </c>
      <c r="AJ595" s="13" t="s">
        <v>61</v>
      </c>
      <c r="AK595" s="22" t="s">
        <v>61</v>
      </c>
      <c r="AL595" s="22" t="s">
        <v>61</v>
      </c>
      <c r="AM595" s="22" t="s">
        <v>61</v>
      </c>
      <c r="AN595" s="22" t="s">
        <v>61</v>
      </c>
      <c r="AO595" s="22" t="s">
        <v>61</v>
      </c>
      <c r="AP595" s="22" t="s">
        <v>61</v>
      </c>
      <c r="AQ595" s="16" t="s">
        <v>61</v>
      </c>
      <c r="AR595" s="16" t="s">
        <v>61</v>
      </c>
      <c r="AS595" s="22" t="s">
        <v>61</v>
      </c>
      <c r="AT595" s="22" t="s">
        <v>61</v>
      </c>
      <c r="AU595" s="22" t="s">
        <v>61</v>
      </c>
      <c r="AV595" s="22" t="s">
        <v>61</v>
      </c>
      <c r="AW595" s="22" t="s">
        <v>61</v>
      </c>
      <c r="AX595" s="22" t="s">
        <v>61</v>
      </c>
      <c r="AY595" s="22" t="s">
        <v>61</v>
      </c>
      <c r="AZ595" s="22" t="s">
        <v>61</v>
      </c>
      <c r="BA595" s="16" t="s">
        <v>61</v>
      </c>
      <c r="BB595" s="16" t="s">
        <v>61</v>
      </c>
      <c r="BC595" s="16" t="s">
        <v>61</v>
      </c>
      <c r="BD595" s="16" t="s">
        <v>61</v>
      </c>
      <c r="BE595" s="16" t="s">
        <v>61</v>
      </c>
    </row>
    <row r="596" spans="1:57" x14ac:dyDescent="0.25">
      <c r="A596" t="s">
        <v>61</v>
      </c>
      <c r="B596">
        <v>594</v>
      </c>
      <c r="C596" s="2" t="s">
        <v>61</v>
      </c>
      <c r="D596" s="2" t="s">
        <v>61</v>
      </c>
      <c r="E596" s="2" t="s">
        <v>61</v>
      </c>
      <c r="F596" s="2" t="s">
        <v>61</v>
      </c>
      <c r="G596" s="19" t="s">
        <v>61</v>
      </c>
      <c r="H596" s="19" t="s">
        <v>61</v>
      </c>
      <c r="I596" s="19" t="s">
        <v>61</v>
      </c>
      <c r="J596" s="19" t="s">
        <v>61</v>
      </c>
      <c r="K596" s="19" t="s">
        <v>61</v>
      </c>
      <c r="L596" s="2" t="s">
        <v>61</v>
      </c>
      <c r="M596" s="2" t="s">
        <v>61</v>
      </c>
      <c r="N596" s="2" t="s">
        <v>61</v>
      </c>
      <c r="O596" s="19" t="s">
        <v>61</v>
      </c>
      <c r="P596" s="19" t="s">
        <v>61</v>
      </c>
      <c r="Q596" s="19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2" t="s">
        <v>61</v>
      </c>
      <c r="AA596" s="22" t="s">
        <v>61</v>
      </c>
      <c r="AB596" s="22" t="s">
        <v>61</v>
      </c>
      <c r="AC596" s="22" t="s">
        <v>61</v>
      </c>
      <c r="AD596" s="22" t="s">
        <v>61</v>
      </c>
      <c r="AE596" s="22" t="s">
        <v>61</v>
      </c>
      <c r="AF596" s="22" t="s">
        <v>61</v>
      </c>
      <c r="AG596" s="16" t="s">
        <v>61</v>
      </c>
      <c r="AH596" s="16" t="s">
        <v>61</v>
      </c>
      <c r="AI596" s="16" t="s">
        <v>61</v>
      </c>
      <c r="AJ596" s="13" t="s">
        <v>61</v>
      </c>
      <c r="AK596" s="22" t="s">
        <v>61</v>
      </c>
      <c r="AL596" s="22" t="s">
        <v>61</v>
      </c>
      <c r="AM596" s="22" t="s">
        <v>61</v>
      </c>
      <c r="AN596" s="22" t="s">
        <v>61</v>
      </c>
      <c r="AO596" s="22" t="s">
        <v>61</v>
      </c>
      <c r="AP596" s="22" t="s">
        <v>61</v>
      </c>
      <c r="AQ596" s="16" t="s">
        <v>61</v>
      </c>
      <c r="AR596" s="16" t="s">
        <v>61</v>
      </c>
      <c r="AS596" s="22" t="s">
        <v>61</v>
      </c>
      <c r="AT596" s="22" t="s">
        <v>61</v>
      </c>
      <c r="AU596" s="22" t="s">
        <v>61</v>
      </c>
      <c r="AV596" s="22" t="s">
        <v>61</v>
      </c>
      <c r="AW596" s="22" t="s">
        <v>61</v>
      </c>
      <c r="AX596" s="22" t="s">
        <v>61</v>
      </c>
      <c r="AY596" s="22" t="s">
        <v>61</v>
      </c>
      <c r="AZ596" s="22" t="s">
        <v>61</v>
      </c>
      <c r="BA596" s="16" t="s">
        <v>61</v>
      </c>
      <c r="BB596" s="16" t="s">
        <v>61</v>
      </c>
      <c r="BC596" s="16" t="s">
        <v>61</v>
      </c>
      <c r="BD596" s="16" t="s">
        <v>61</v>
      </c>
      <c r="BE596" s="16" t="s">
        <v>61</v>
      </c>
    </row>
    <row r="597" spans="1:57" x14ac:dyDescent="0.25">
      <c r="A597" t="s">
        <v>61</v>
      </c>
      <c r="B597">
        <v>595</v>
      </c>
      <c r="C597" s="2" t="s">
        <v>61</v>
      </c>
      <c r="D597" s="2" t="s">
        <v>61</v>
      </c>
      <c r="E597" s="2" t="s">
        <v>61</v>
      </c>
      <c r="F597" s="2" t="s">
        <v>61</v>
      </c>
      <c r="G597" s="19" t="s">
        <v>61</v>
      </c>
      <c r="H597" s="19" t="s">
        <v>61</v>
      </c>
      <c r="I597" s="19" t="s">
        <v>61</v>
      </c>
      <c r="J597" s="19" t="s">
        <v>61</v>
      </c>
      <c r="K597" s="19" t="s">
        <v>61</v>
      </c>
      <c r="L597" s="2" t="s">
        <v>61</v>
      </c>
      <c r="M597" s="2" t="s">
        <v>61</v>
      </c>
      <c r="N597" s="2" t="s">
        <v>61</v>
      </c>
      <c r="O597" s="19" t="s">
        <v>61</v>
      </c>
      <c r="P597" s="19" t="s">
        <v>61</v>
      </c>
      <c r="Q597" s="19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2" t="s">
        <v>61</v>
      </c>
      <c r="AA597" s="22" t="s">
        <v>61</v>
      </c>
      <c r="AB597" s="22" t="s">
        <v>61</v>
      </c>
      <c r="AC597" s="22" t="s">
        <v>61</v>
      </c>
      <c r="AD597" s="22" t="s">
        <v>61</v>
      </c>
      <c r="AE597" s="22" t="s">
        <v>61</v>
      </c>
      <c r="AF597" s="22" t="s">
        <v>61</v>
      </c>
      <c r="AG597" s="16" t="s">
        <v>61</v>
      </c>
      <c r="AH597" s="16" t="s">
        <v>61</v>
      </c>
      <c r="AI597" s="16" t="s">
        <v>61</v>
      </c>
      <c r="AJ597" s="13" t="s">
        <v>61</v>
      </c>
      <c r="AK597" s="22" t="s">
        <v>61</v>
      </c>
      <c r="AL597" s="22" t="s">
        <v>61</v>
      </c>
      <c r="AM597" s="22" t="s">
        <v>61</v>
      </c>
      <c r="AN597" s="22" t="s">
        <v>61</v>
      </c>
      <c r="AO597" s="22" t="s">
        <v>61</v>
      </c>
      <c r="AP597" s="22" t="s">
        <v>61</v>
      </c>
      <c r="AQ597" s="16" t="s">
        <v>61</v>
      </c>
      <c r="AR597" s="16" t="s">
        <v>61</v>
      </c>
      <c r="AS597" s="22" t="s">
        <v>61</v>
      </c>
      <c r="AT597" s="22" t="s">
        <v>61</v>
      </c>
      <c r="AU597" s="22" t="s">
        <v>61</v>
      </c>
      <c r="AV597" s="22" t="s">
        <v>61</v>
      </c>
      <c r="AW597" s="22" t="s">
        <v>61</v>
      </c>
      <c r="AX597" s="22" t="s">
        <v>61</v>
      </c>
      <c r="AY597" s="22" t="s">
        <v>61</v>
      </c>
      <c r="AZ597" s="22" t="s">
        <v>61</v>
      </c>
      <c r="BA597" s="16" t="s">
        <v>61</v>
      </c>
      <c r="BB597" s="16" t="s">
        <v>61</v>
      </c>
      <c r="BC597" s="16" t="s">
        <v>61</v>
      </c>
      <c r="BD597" s="16" t="s">
        <v>61</v>
      </c>
      <c r="BE597" s="16" t="s">
        <v>61</v>
      </c>
    </row>
    <row r="598" spans="1:57" x14ac:dyDescent="0.25">
      <c r="A598" t="s">
        <v>61</v>
      </c>
      <c r="B598">
        <v>596</v>
      </c>
      <c r="C598" s="2" t="s">
        <v>61</v>
      </c>
      <c r="D598" s="2" t="s">
        <v>61</v>
      </c>
      <c r="E598" s="2" t="s">
        <v>61</v>
      </c>
      <c r="F598" s="2" t="s">
        <v>61</v>
      </c>
      <c r="G598" s="19" t="s">
        <v>61</v>
      </c>
      <c r="H598" s="19" t="s">
        <v>61</v>
      </c>
      <c r="I598" s="19" t="s">
        <v>61</v>
      </c>
      <c r="J598" s="19" t="s">
        <v>61</v>
      </c>
      <c r="K598" s="19" t="s">
        <v>61</v>
      </c>
      <c r="L598" s="2" t="s">
        <v>61</v>
      </c>
      <c r="M598" s="2" t="s">
        <v>61</v>
      </c>
      <c r="N598" s="2" t="s">
        <v>61</v>
      </c>
      <c r="O598" s="19" t="s">
        <v>61</v>
      </c>
      <c r="P598" s="19" t="s">
        <v>61</v>
      </c>
      <c r="Q598" s="19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2" t="s">
        <v>61</v>
      </c>
      <c r="AA598" s="22" t="s">
        <v>61</v>
      </c>
      <c r="AB598" s="22" t="s">
        <v>61</v>
      </c>
      <c r="AC598" s="22" t="s">
        <v>61</v>
      </c>
      <c r="AD598" s="22" t="s">
        <v>61</v>
      </c>
      <c r="AE598" s="22" t="s">
        <v>61</v>
      </c>
      <c r="AF598" s="22" t="s">
        <v>61</v>
      </c>
      <c r="AG598" s="16" t="s">
        <v>61</v>
      </c>
      <c r="AH598" s="16" t="s">
        <v>61</v>
      </c>
      <c r="AI598" s="16" t="s">
        <v>61</v>
      </c>
      <c r="AJ598" s="13" t="s">
        <v>61</v>
      </c>
      <c r="AK598" s="22" t="s">
        <v>61</v>
      </c>
      <c r="AL598" s="22" t="s">
        <v>61</v>
      </c>
      <c r="AM598" s="22" t="s">
        <v>61</v>
      </c>
      <c r="AN598" s="22" t="s">
        <v>61</v>
      </c>
      <c r="AO598" s="22" t="s">
        <v>61</v>
      </c>
      <c r="AP598" s="22" t="s">
        <v>61</v>
      </c>
      <c r="AQ598" s="16" t="s">
        <v>61</v>
      </c>
      <c r="AR598" s="16" t="s">
        <v>61</v>
      </c>
      <c r="AS598" s="22" t="s">
        <v>61</v>
      </c>
      <c r="AT598" s="22" t="s">
        <v>61</v>
      </c>
      <c r="AU598" s="22" t="s">
        <v>61</v>
      </c>
      <c r="AV598" s="22" t="s">
        <v>61</v>
      </c>
      <c r="AW598" s="22" t="s">
        <v>61</v>
      </c>
      <c r="AX598" s="22" t="s">
        <v>61</v>
      </c>
      <c r="AY598" s="22" t="s">
        <v>61</v>
      </c>
      <c r="AZ598" s="22" t="s">
        <v>61</v>
      </c>
      <c r="BA598" s="16" t="s">
        <v>61</v>
      </c>
      <c r="BB598" s="16" t="s">
        <v>61</v>
      </c>
      <c r="BC598" s="16" t="s">
        <v>61</v>
      </c>
      <c r="BD598" s="16" t="s">
        <v>61</v>
      </c>
      <c r="BE598" s="16" t="s">
        <v>61</v>
      </c>
    </row>
    <row r="599" spans="1:57" x14ac:dyDescent="0.25">
      <c r="A599" t="s">
        <v>61</v>
      </c>
      <c r="B599">
        <v>597</v>
      </c>
      <c r="C599" s="2" t="s">
        <v>61</v>
      </c>
      <c r="D599" s="2" t="s">
        <v>61</v>
      </c>
      <c r="E599" s="2" t="s">
        <v>61</v>
      </c>
      <c r="F599" s="2" t="s">
        <v>61</v>
      </c>
      <c r="G599" s="19" t="s">
        <v>61</v>
      </c>
      <c r="H599" s="19" t="s">
        <v>61</v>
      </c>
      <c r="I599" s="19" t="s">
        <v>61</v>
      </c>
      <c r="J599" s="19" t="s">
        <v>61</v>
      </c>
      <c r="K599" s="19" t="s">
        <v>61</v>
      </c>
      <c r="L599" s="2" t="s">
        <v>61</v>
      </c>
      <c r="M599" s="2" t="s">
        <v>61</v>
      </c>
      <c r="N599" s="2" t="s">
        <v>61</v>
      </c>
      <c r="O599" s="19" t="s">
        <v>61</v>
      </c>
      <c r="P599" s="19" t="s">
        <v>61</v>
      </c>
      <c r="Q599" s="19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2" t="s">
        <v>61</v>
      </c>
      <c r="AA599" s="22" t="s">
        <v>61</v>
      </c>
      <c r="AB599" s="22" t="s">
        <v>61</v>
      </c>
      <c r="AC599" s="22" t="s">
        <v>61</v>
      </c>
      <c r="AD599" s="22" t="s">
        <v>61</v>
      </c>
      <c r="AE599" s="22" t="s">
        <v>61</v>
      </c>
      <c r="AF599" s="22" t="s">
        <v>61</v>
      </c>
      <c r="AG599" s="16" t="s">
        <v>61</v>
      </c>
      <c r="AH599" s="16" t="s">
        <v>61</v>
      </c>
      <c r="AI599" s="16" t="s">
        <v>61</v>
      </c>
      <c r="AJ599" s="13" t="s">
        <v>61</v>
      </c>
      <c r="AK599" s="22" t="s">
        <v>61</v>
      </c>
      <c r="AL599" s="22" t="s">
        <v>61</v>
      </c>
      <c r="AM599" s="22" t="s">
        <v>61</v>
      </c>
      <c r="AN599" s="22" t="s">
        <v>61</v>
      </c>
      <c r="AO599" s="22" t="s">
        <v>61</v>
      </c>
      <c r="AP599" s="22" t="s">
        <v>61</v>
      </c>
      <c r="AQ599" s="16" t="s">
        <v>61</v>
      </c>
      <c r="AR599" s="16" t="s">
        <v>61</v>
      </c>
      <c r="AS599" s="22" t="s">
        <v>61</v>
      </c>
      <c r="AT599" s="22" t="s">
        <v>61</v>
      </c>
      <c r="AU599" s="22" t="s">
        <v>61</v>
      </c>
      <c r="AV599" s="22" t="s">
        <v>61</v>
      </c>
      <c r="AW599" s="22" t="s">
        <v>61</v>
      </c>
      <c r="AX599" s="22" t="s">
        <v>61</v>
      </c>
      <c r="AY599" s="22" t="s">
        <v>61</v>
      </c>
      <c r="AZ599" s="22" t="s">
        <v>61</v>
      </c>
      <c r="BA599" s="16" t="s">
        <v>61</v>
      </c>
      <c r="BB599" s="16" t="s">
        <v>61</v>
      </c>
      <c r="BC599" s="16" t="s">
        <v>61</v>
      </c>
      <c r="BD599" s="16" t="s">
        <v>61</v>
      </c>
      <c r="BE599" s="16" t="s">
        <v>61</v>
      </c>
    </row>
    <row r="600" spans="1:57" x14ac:dyDescent="0.25">
      <c r="A600" t="s">
        <v>61</v>
      </c>
      <c r="B600">
        <v>598</v>
      </c>
      <c r="C600" s="2" t="s">
        <v>61</v>
      </c>
      <c r="D600" s="2" t="s">
        <v>61</v>
      </c>
      <c r="E600" s="2" t="s">
        <v>61</v>
      </c>
      <c r="F600" s="2" t="s">
        <v>61</v>
      </c>
      <c r="G600" s="19" t="s">
        <v>61</v>
      </c>
      <c r="H600" s="19" t="s">
        <v>61</v>
      </c>
      <c r="I600" s="19" t="s">
        <v>61</v>
      </c>
      <c r="J600" s="19" t="s">
        <v>61</v>
      </c>
      <c r="K600" s="19" t="s">
        <v>61</v>
      </c>
      <c r="L600" s="2" t="s">
        <v>61</v>
      </c>
      <c r="M600" s="2" t="s">
        <v>61</v>
      </c>
      <c r="N600" s="2" t="s">
        <v>61</v>
      </c>
      <c r="O600" s="19" t="s">
        <v>61</v>
      </c>
      <c r="P600" s="19" t="s">
        <v>61</v>
      </c>
      <c r="Q600" s="19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2" t="s">
        <v>61</v>
      </c>
      <c r="AA600" s="22" t="s">
        <v>61</v>
      </c>
      <c r="AB600" s="22" t="s">
        <v>61</v>
      </c>
      <c r="AC600" s="22" t="s">
        <v>61</v>
      </c>
      <c r="AD600" s="22" t="s">
        <v>61</v>
      </c>
      <c r="AE600" s="22" t="s">
        <v>61</v>
      </c>
      <c r="AF600" s="22" t="s">
        <v>61</v>
      </c>
      <c r="AG600" s="16" t="s">
        <v>61</v>
      </c>
      <c r="AH600" s="16" t="s">
        <v>61</v>
      </c>
      <c r="AI600" s="16" t="s">
        <v>61</v>
      </c>
      <c r="AJ600" s="13" t="s">
        <v>61</v>
      </c>
      <c r="AK600" s="22" t="s">
        <v>61</v>
      </c>
      <c r="AL600" s="22" t="s">
        <v>61</v>
      </c>
      <c r="AM600" s="22" t="s">
        <v>61</v>
      </c>
      <c r="AN600" s="22" t="s">
        <v>61</v>
      </c>
      <c r="AO600" s="22" t="s">
        <v>61</v>
      </c>
      <c r="AP600" s="22" t="s">
        <v>61</v>
      </c>
      <c r="AQ600" s="16" t="s">
        <v>61</v>
      </c>
      <c r="AR600" s="16" t="s">
        <v>61</v>
      </c>
      <c r="AS600" s="22" t="s">
        <v>61</v>
      </c>
      <c r="AT600" s="22" t="s">
        <v>61</v>
      </c>
      <c r="AU600" s="22" t="s">
        <v>61</v>
      </c>
      <c r="AV600" s="22" t="s">
        <v>61</v>
      </c>
      <c r="AW600" s="22" t="s">
        <v>61</v>
      </c>
      <c r="AX600" s="22" t="s">
        <v>61</v>
      </c>
      <c r="AY600" s="22" t="s">
        <v>61</v>
      </c>
      <c r="AZ600" s="22" t="s">
        <v>61</v>
      </c>
      <c r="BA600" s="16" t="s">
        <v>61</v>
      </c>
      <c r="BB600" s="16" t="s">
        <v>61</v>
      </c>
      <c r="BC600" s="16" t="s">
        <v>61</v>
      </c>
      <c r="BD600" s="16" t="s">
        <v>61</v>
      </c>
      <c r="BE600" s="16" t="s">
        <v>61</v>
      </c>
    </row>
    <row r="601" spans="1:57" x14ac:dyDescent="0.25">
      <c r="A601" t="s">
        <v>61</v>
      </c>
      <c r="B601">
        <v>599</v>
      </c>
      <c r="C601" s="2" t="s">
        <v>61</v>
      </c>
      <c r="D601" s="2" t="s">
        <v>61</v>
      </c>
      <c r="E601" s="2" t="s">
        <v>61</v>
      </c>
      <c r="F601" s="2" t="s">
        <v>61</v>
      </c>
      <c r="G601" s="19" t="s">
        <v>61</v>
      </c>
      <c r="H601" s="19" t="s">
        <v>61</v>
      </c>
      <c r="I601" s="19" t="s">
        <v>61</v>
      </c>
      <c r="J601" s="19" t="s">
        <v>61</v>
      </c>
      <c r="K601" s="19" t="s">
        <v>61</v>
      </c>
      <c r="L601" s="2" t="s">
        <v>61</v>
      </c>
      <c r="M601" s="2" t="s">
        <v>61</v>
      </c>
      <c r="N601" s="2" t="s">
        <v>61</v>
      </c>
      <c r="O601" s="19" t="s">
        <v>61</v>
      </c>
      <c r="P601" s="19" t="s">
        <v>61</v>
      </c>
      <c r="Q601" s="19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2" t="s">
        <v>61</v>
      </c>
      <c r="AA601" s="22" t="s">
        <v>61</v>
      </c>
      <c r="AB601" s="22" t="s">
        <v>61</v>
      </c>
      <c r="AC601" s="22" t="s">
        <v>61</v>
      </c>
      <c r="AD601" s="22" t="s">
        <v>61</v>
      </c>
      <c r="AE601" s="22" t="s">
        <v>61</v>
      </c>
      <c r="AF601" s="22" t="s">
        <v>61</v>
      </c>
      <c r="AG601" s="16" t="s">
        <v>61</v>
      </c>
      <c r="AH601" s="16" t="s">
        <v>61</v>
      </c>
      <c r="AI601" s="16" t="s">
        <v>61</v>
      </c>
      <c r="AJ601" s="13" t="s">
        <v>61</v>
      </c>
      <c r="AK601" s="22" t="s">
        <v>61</v>
      </c>
      <c r="AL601" s="22" t="s">
        <v>61</v>
      </c>
      <c r="AM601" s="22" t="s">
        <v>61</v>
      </c>
      <c r="AN601" s="22" t="s">
        <v>61</v>
      </c>
      <c r="AO601" s="22" t="s">
        <v>61</v>
      </c>
      <c r="AP601" s="22" t="s">
        <v>61</v>
      </c>
      <c r="AQ601" s="16" t="s">
        <v>61</v>
      </c>
      <c r="AR601" s="16" t="s">
        <v>61</v>
      </c>
      <c r="AS601" s="22" t="s">
        <v>61</v>
      </c>
      <c r="AT601" s="22" t="s">
        <v>61</v>
      </c>
      <c r="AU601" s="22" t="s">
        <v>61</v>
      </c>
      <c r="AV601" s="22" t="s">
        <v>61</v>
      </c>
      <c r="AW601" s="22" t="s">
        <v>61</v>
      </c>
      <c r="AX601" s="22" t="s">
        <v>61</v>
      </c>
      <c r="AY601" s="22" t="s">
        <v>61</v>
      </c>
      <c r="AZ601" s="22" t="s">
        <v>61</v>
      </c>
      <c r="BA601" s="16" t="s">
        <v>61</v>
      </c>
      <c r="BB601" s="16" t="s">
        <v>61</v>
      </c>
      <c r="BC601" s="16" t="s">
        <v>61</v>
      </c>
      <c r="BD601" s="16" t="s">
        <v>61</v>
      </c>
      <c r="BE601" s="16" t="s">
        <v>61</v>
      </c>
    </row>
    <row r="602" spans="1:57" x14ac:dyDescent="0.25">
      <c r="A602" t="s">
        <v>61</v>
      </c>
      <c r="B602">
        <v>600</v>
      </c>
      <c r="C602" s="2" t="s">
        <v>61</v>
      </c>
      <c r="D602" s="2" t="s">
        <v>61</v>
      </c>
      <c r="E602" s="2" t="s">
        <v>61</v>
      </c>
      <c r="F602" s="2" t="s">
        <v>61</v>
      </c>
      <c r="G602" s="19" t="s">
        <v>61</v>
      </c>
      <c r="H602" s="19" t="s">
        <v>61</v>
      </c>
      <c r="I602" s="19" t="s">
        <v>61</v>
      </c>
      <c r="J602" s="19" t="s">
        <v>61</v>
      </c>
      <c r="K602" s="19" t="s">
        <v>61</v>
      </c>
      <c r="L602" s="2" t="s">
        <v>61</v>
      </c>
      <c r="M602" s="2" t="s">
        <v>61</v>
      </c>
      <c r="N602" s="2" t="s">
        <v>61</v>
      </c>
      <c r="O602" s="19" t="s">
        <v>61</v>
      </c>
      <c r="P602" s="19" t="s">
        <v>61</v>
      </c>
      <c r="Q602" s="19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2" t="s">
        <v>61</v>
      </c>
      <c r="AA602" s="22" t="s">
        <v>61</v>
      </c>
      <c r="AB602" s="22" t="s">
        <v>61</v>
      </c>
      <c r="AC602" s="22" t="s">
        <v>61</v>
      </c>
      <c r="AD602" s="22" t="s">
        <v>61</v>
      </c>
      <c r="AE602" s="22" t="s">
        <v>61</v>
      </c>
      <c r="AF602" s="22" t="s">
        <v>61</v>
      </c>
      <c r="AG602" s="16" t="s">
        <v>61</v>
      </c>
      <c r="AH602" s="16" t="s">
        <v>61</v>
      </c>
      <c r="AI602" s="16" t="s">
        <v>61</v>
      </c>
      <c r="AJ602" s="13" t="s">
        <v>61</v>
      </c>
      <c r="AK602" s="22" t="s">
        <v>61</v>
      </c>
      <c r="AL602" s="22" t="s">
        <v>61</v>
      </c>
      <c r="AM602" s="22" t="s">
        <v>61</v>
      </c>
      <c r="AN602" s="22" t="s">
        <v>61</v>
      </c>
      <c r="AO602" s="22" t="s">
        <v>61</v>
      </c>
      <c r="AP602" s="22" t="s">
        <v>61</v>
      </c>
      <c r="AQ602" s="16" t="s">
        <v>61</v>
      </c>
      <c r="AR602" s="16" t="s">
        <v>61</v>
      </c>
      <c r="AS602" s="22" t="s">
        <v>61</v>
      </c>
      <c r="AT602" s="22" t="s">
        <v>61</v>
      </c>
      <c r="AU602" s="22" t="s">
        <v>61</v>
      </c>
      <c r="AV602" s="22" t="s">
        <v>61</v>
      </c>
      <c r="AW602" s="22" t="s">
        <v>61</v>
      </c>
      <c r="AX602" s="22" t="s">
        <v>61</v>
      </c>
      <c r="AY602" s="22" t="s">
        <v>61</v>
      </c>
      <c r="AZ602" s="22" t="s">
        <v>61</v>
      </c>
      <c r="BA602" s="16" t="s">
        <v>61</v>
      </c>
      <c r="BB602" s="16" t="s">
        <v>61</v>
      </c>
      <c r="BC602" s="16" t="s">
        <v>61</v>
      </c>
      <c r="BD602" s="16" t="s">
        <v>61</v>
      </c>
      <c r="BE602" s="16" t="s">
        <v>61</v>
      </c>
    </row>
    <row r="603" spans="1:57" x14ac:dyDescent="0.25">
      <c r="A603" t="s">
        <v>61</v>
      </c>
      <c r="B603">
        <v>601</v>
      </c>
      <c r="C603" s="2" t="s">
        <v>61</v>
      </c>
      <c r="D603" s="2" t="s">
        <v>61</v>
      </c>
      <c r="E603" s="2" t="s">
        <v>61</v>
      </c>
      <c r="F603" s="2" t="s">
        <v>61</v>
      </c>
      <c r="G603" s="19" t="s">
        <v>61</v>
      </c>
      <c r="H603" s="19" t="s">
        <v>61</v>
      </c>
      <c r="I603" s="19" t="s">
        <v>61</v>
      </c>
      <c r="J603" s="19" t="s">
        <v>61</v>
      </c>
      <c r="K603" s="19" t="s">
        <v>61</v>
      </c>
      <c r="L603" s="2" t="s">
        <v>61</v>
      </c>
      <c r="M603" s="2" t="s">
        <v>61</v>
      </c>
      <c r="N603" s="2" t="s">
        <v>61</v>
      </c>
      <c r="O603" s="19" t="s">
        <v>61</v>
      </c>
      <c r="P603" s="19" t="s">
        <v>61</v>
      </c>
      <c r="Q603" s="19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2" t="s">
        <v>61</v>
      </c>
      <c r="AA603" s="22" t="s">
        <v>61</v>
      </c>
      <c r="AB603" s="22" t="s">
        <v>61</v>
      </c>
      <c r="AC603" s="22" t="s">
        <v>61</v>
      </c>
      <c r="AD603" s="22" t="s">
        <v>61</v>
      </c>
      <c r="AE603" s="22" t="s">
        <v>61</v>
      </c>
      <c r="AF603" s="22" t="s">
        <v>61</v>
      </c>
      <c r="AG603" s="16" t="s">
        <v>61</v>
      </c>
      <c r="AH603" s="16" t="s">
        <v>61</v>
      </c>
      <c r="AI603" s="16" t="s">
        <v>61</v>
      </c>
      <c r="AJ603" s="13" t="s">
        <v>61</v>
      </c>
      <c r="AK603" s="22" t="s">
        <v>61</v>
      </c>
      <c r="AL603" s="22" t="s">
        <v>61</v>
      </c>
      <c r="AM603" s="22" t="s">
        <v>61</v>
      </c>
      <c r="AN603" s="22" t="s">
        <v>61</v>
      </c>
      <c r="AO603" s="22" t="s">
        <v>61</v>
      </c>
      <c r="AP603" s="22" t="s">
        <v>61</v>
      </c>
      <c r="AQ603" s="16" t="s">
        <v>61</v>
      </c>
      <c r="AR603" s="16" t="s">
        <v>61</v>
      </c>
      <c r="AS603" s="22" t="s">
        <v>61</v>
      </c>
      <c r="AT603" s="22" t="s">
        <v>61</v>
      </c>
      <c r="AU603" s="22" t="s">
        <v>61</v>
      </c>
      <c r="AV603" s="22" t="s">
        <v>61</v>
      </c>
      <c r="AW603" s="22" t="s">
        <v>61</v>
      </c>
      <c r="AX603" s="22" t="s">
        <v>61</v>
      </c>
      <c r="AY603" s="22" t="s">
        <v>61</v>
      </c>
      <c r="AZ603" s="22" t="s">
        <v>61</v>
      </c>
      <c r="BA603" s="16" t="s">
        <v>61</v>
      </c>
      <c r="BB603" s="16" t="s">
        <v>61</v>
      </c>
      <c r="BC603" s="16" t="s">
        <v>61</v>
      </c>
      <c r="BD603" s="16" t="s">
        <v>61</v>
      </c>
      <c r="BE603" s="16" t="s">
        <v>61</v>
      </c>
    </row>
    <row r="604" spans="1:57" x14ac:dyDescent="0.25">
      <c r="A604" t="s">
        <v>61</v>
      </c>
      <c r="B604">
        <v>602</v>
      </c>
      <c r="C604" s="2" t="s">
        <v>61</v>
      </c>
      <c r="D604" s="2" t="s">
        <v>61</v>
      </c>
      <c r="E604" s="2" t="s">
        <v>61</v>
      </c>
      <c r="F604" s="2" t="s">
        <v>61</v>
      </c>
      <c r="G604" s="19" t="s">
        <v>61</v>
      </c>
      <c r="H604" s="19" t="s">
        <v>61</v>
      </c>
      <c r="I604" s="19" t="s">
        <v>61</v>
      </c>
      <c r="J604" s="19" t="s">
        <v>61</v>
      </c>
      <c r="K604" s="19" t="s">
        <v>61</v>
      </c>
      <c r="L604" s="2" t="s">
        <v>61</v>
      </c>
      <c r="M604" s="2" t="s">
        <v>61</v>
      </c>
      <c r="N604" s="2" t="s">
        <v>61</v>
      </c>
      <c r="O604" s="19" t="s">
        <v>61</v>
      </c>
      <c r="P604" s="19" t="s">
        <v>61</v>
      </c>
      <c r="Q604" s="19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2" t="s">
        <v>61</v>
      </c>
      <c r="AA604" s="22" t="s">
        <v>61</v>
      </c>
      <c r="AB604" s="22" t="s">
        <v>61</v>
      </c>
      <c r="AC604" s="22" t="s">
        <v>61</v>
      </c>
      <c r="AD604" s="22" t="s">
        <v>61</v>
      </c>
      <c r="AE604" s="22" t="s">
        <v>61</v>
      </c>
      <c r="AF604" s="22" t="s">
        <v>61</v>
      </c>
      <c r="AG604" s="16" t="s">
        <v>61</v>
      </c>
      <c r="AH604" s="16" t="s">
        <v>61</v>
      </c>
      <c r="AI604" s="16" t="s">
        <v>61</v>
      </c>
      <c r="AJ604" s="13" t="s">
        <v>61</v>
      </c>
      <c r="AK604" s="22" t="s">
        <v>61</v>
      </c>
      <c r="AL604" s="22" t="s">
        <v>61</v>
      </c>
      <c r="AM604" s="22" t="s">
        <v>61</v>
      </c>
      <c r="AN604" s="22" t="s">
        <v>61</v>
      </c>
      <c r="AO604" s="22" t="s">
        <v>61</v>
      </c>
      <c r="AP604" s="22" t="s">
        <v>61</v>
      </c>
      <c r="AQ604" s="16" t="s">
        <v>61</v>
      </c>
      <c r="AR604" s="16" t="s">
        <v>61</v>
      </c>
      <c r="AS604" s="22" t="s">
        <v>61</v>
      </c>
      <c r="AT604" s="22" t="s">
        <v>61</v>
      </c>
      <c r="AU604" s="22" t="s">
        <v>61</v>
      </c>
      <c r="AV604" s="22" t="s">
        <v>61</v>
      </c>
      <c r="AW604" s="22" t="s">
        <v>61</v>
      </c>
      <c r="AX604" s="22" t="s">
        <v>61</v>
      </c>
      <c r="AY604" s="22" t="s">
        <v>61</v>
      </c>
      <c r="AZ604" s="22" t="s">
        <v>61</v>
      </c>
      <c r="BA604" s="16" t="s">
        <v>61</v>
      </c>
      <c r="BB604" s="16" t="s">
        <v>61</v>
      </c>
      <c r="BC604" s="16" t="s">
        <v>61</v>
      </c>
      <c r="BD604" s="16" t="s">
        <v>61</v>
      </c>
      <c r="BE604" s="16" t="s">
        <v>61</v>
      </c>
    </row>
    <row r="605" spans="1:57" x14ac:dyDescent="0.25">
      <c r="A605" t="s">
        <v>61</v>
      </c>
      <c r="B605">
        <v>603</v>
      </c>
      <c r="C605" s="2" t="s">
        <v>61</v>
      </c>
      <c r="D605" s="2" t="s">
        <v>61</v>
      </c>
      <c r="E605" s="2" t="s">
        <v>61</v>
      </c>
      <c r="F605" s="2" t="s">
        <v>61</v>
      </c>
      <c r="G605" s="19" t="s">
        <v>61</v>
      </c>
      <c r="H605" s="19" t="s">
        <v>61</v>
      </c>
      <c r="I605" s="19" t="s">
        <v>61</v>
      </c>
      <c r="J605" s="19" t="s">
        <v>61</v>
      </c>
      <c r="K605" s="19" t="s">
        <v>61</v>
      </c>
      <c r="L605" s="2" t="s">
        <v>61</v>
      </c>
      <c r="M605" s="2" t="s">
        <v>61</v>
      </c>
      <c r="N605" s="2" t="s">
        <v>61</v>
      </c>
      <c r="O605" s="19" t="s">
        <v>61</v>
      </c>
      <c r="P605" s="19" t="s">
        <v>61</v>
      </c>
      <c r="Q605" s="19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2" t="s">
        <v>61</v>
      </c>
      <c r="AA605" s="22" t="s">
        <v>61</v>
      </c>
      <c r="AB605" s="22" t="s">
        <v>61</v>
      </c>
      <c r="AC605" s="22" t="s">
        <v>61</v>
      </c>
      <c r="AD605" s="22" t="s">
        <v>61</v>
      </c>
      <c r="AE605" s="22" t="s">
        <v>61</v>
      </c>
      <c r="AF605" s="22" t="s">
        <v>61</v>
      </c>
      <c r="AG605" s="16" t="s">
        <v>61</v>
      </c>
      <c r="AH605" s="16" t="s">
        <v>61</v>
      </c>
      <c r="AI605" s="16" t="s">
        <v>61</v>
      </c>
      <c r="AJ605" s="13" t="s">
        <v>61</v>
      </c>
      <c r="AK605" s="22" t="s">
        <v>61</v>
      </c>
      <c r="AL605" s="22" t="s">
        <v>61</v>
      </c>
      <c r="AM605" s="22" t="s">
        <v>61</v>
      </c>
      <c r="AN605" s="22" t="s">
        <v>61</v>
      </c>
      <c r="AO605" s="22" t="s">
        <v>61</v>
      </c>
      <c r="AP605" s="22" t="s">
        <v>61</v>
      </c>
      <c r="AQ605" s="16" t="s">
        <v>61</v>
      </c>
      <c r="AR605" s="16" t="s">
        <v>61</v>
      </c>
      <c r="AS605" s="22" t="s">
        <v>61</v>
      </c>
      <c r="AT605" s="22" t="s">
        <v>61</v>
      </c>
      <c r="AU605" s="22" t="s">
        <v>61</v>
      </c>
      <c r="AV605" s="22" t="s">
        <v>61</v>
      </c>
      <c r="AW605" s="22" t="s">
        <v>61</v>
      </c>
      <c r="AX605" s="22" t="s">
        <v>61</v>
      </c>
      <c r="AY605" s="22" t="s">
        <v>61</v>
      </c>
      <c r="AZ605" s="22" t="s">
        <v>61</v>
      </c>
      <c r="BA605" s="16" t="s">
        <v>61</v>
      </c>
      <c r="BB605" s="16" t="s">
        <v>61</v>
      </c>
      <c r="BC605" s="16" t="s">
        <v>61</v>
      </c>
      <c r="BD605" s="16" t="s">
        <v>61</v>
      </c>
      <c r="BE605" s="16" t="s">
        <v>61</v>
      </c>
    </row>
    <row r="606" spans="1:57" x14ac:dyDescent="0.25">
      <c r="A606" t="s">
        <v>61</v>
      </c>
      <c r="B606">
        <v>604</v>
      </c>
      <c r="C606" s="2" t="s">
        <v>61</v>
      </c>
      <c r="D606" s="2" t="s">
        <v>61</v>
      </c>
      <c r="E606" s="2" t="s">
        <v>61</v>
      </c>
      <c r="F606" s="2" t="s">
        <v>61</v>
      </c>
      <c r="G606" s="19" t="s">
        <v>61</v>
      </c>
      <c r="H606" s="19" t="s">
        <v>61</v>
      </c>
      <c r="I606" s="19" t="s">
        <v>61</v>
      </c>
      <c r="J606" s="19" t="s">
        <v>61</v>
      </c>
      <c r="K606" s="19" t="s">
        <v>61</v>
      </c>
      <c r="L606" s="2" t="s">
        <v>61</v>
      </c>
      <c r="M606" s="2" t="s">
        <v>61</v>
      </c>
      <c r="N606" s="2" t="s">
        <v>61</v>
      </c>
      <c r="O606" s="19" t="s">
        <v>61</v>
      </c>
      <c r="P606" s="19" t="s">
        <v>61</v>
      </c>
      <c r="Q606" s="19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2" t="s">
        <v>61</v>
      </c>
      <c r="AA606" s="22" t="s">
        <v>61</v>
      </c>
      <c r="AB606" s="22" t="s">
        <v>61</v>
      </c>
      <c r="AC606" s="22" t="s">
        <v>61</v>
      </c>
      <c r="AD606" s="22" t="s">
        <v>61</v>
      </c>
      <c r="AE606" s="22" t="s">
        <v>61</v>
      </c>
      <c r="AF606" s="22" t="s">
        <v>61</v>
      </c>
      <c r="AG606" s="16" t="s">
        <v>61</v>
      </c>
      <c r="AH606" s="16" t="s">
        <v>61</v>
      </c>
      <c r="AI606" s="16" t="s">
        <v>61</v>
      </c>
      <c r="AJ606" s="13" t="s">
        <v>61</v>
      </c>
      <c r="AK606" s="22" t="s">
        <v>61</v>
      </c>
      <c r="AL606" s="22" t="s">
        <v>61</v>
      </c>
      <c r="AM606" s="22" t="s">
        <v>61</v>
      </c>
      <c r="AN606" s="22" t="s">
        <v>61</v>
      </c>
      <c r="AO606" s="22" t="s">
        <v>61</v>
      </c>
      <c r="AP606" s="22" t="s">
        <v>61</v>
      </c>
      <c r="AQ606" s="16" t="s">
        <v>61</v>
      </c>
      <c r="AR606" s="16" t="s">
        <v>61</v>
      </c>
      <c r="AS606" s="22" t="s">
        <v>61</v>
      </c>
      <c r="AT606" s="22" t="s">
        <v>61</v>
      </c>
      <c r="AU606" s="22" t="s">
        <v>61</v>
      </c>
      <c r="AV606" s="22" t="s">
        <v>61</v>
      </c>
      <c r="AW606" s="22" t="s">
        <v>61</v>
      </c>
      <c r="AX606" s="22" t="s">
        <v>61</v>
      </c>
      <c r="AY606" s="22" t="s">
        <v>61</v>
      </c>
      <c r="AZ606" s="22" t="s">
        <v>61</v>
      </c>
      <c r="BA606" s="16" t="s">
        <v>61</v>
      </c>
      <c r="BB606" s="16" t="s">
        <v>61</v>
      </c>
      <c r="BC606" s="16" t="s">
        <v>61</v>
      </c>
      <c r="BD606" s="16" t="s">
        <v>61</v>
      </c>
      <c r="BE606" s="16" t="s">
        <v>61</v>
      </c>
    </row>
    <row r="607" spans="1:57" x14ac:dyDescent="0.25">
      <c r="A607" t="s">
        <v>61</v>
      </c>
      <c r="B607">
        <v>605</v>
      </c>
      <c r="C607" s="2" t="s">
        <v>61</v>
      </c>
      <c r="D607" s="2" t="s">
        <v>61</v>
      </c>
      <c r="E607" s="2" t="s">
        <v>61</v>
      </c>
      <c r="F607" s="2" t="s">
        <v>61</v>
      </c>
      <c r="G607" s="19" t="s">
        <v>61</v>
      </c>
      <c r="H607" s="19" t="s">
        <v>61</v>
      </c>
      <c r="I607" s="19" t="s">
        <v>61</v>
      </c>
      <c r="J607" s="19" t="s">
        <v>61</v>
      </c>
      <c r="K607" s="19" t="s">
        <v>61</v>
      </c>
      <c r="L607" s="2" t="s">
        <v>61</v>
      </c>
      <c r="M607" s="2" t="s">
        <v>61</v>
      </c>
      <c r="N607" s="2" t="s">
        <v>61</v>
      </c>
      <c r="O607" s="19" t="s">
        <v>61</v>
      </c>
      <c r="P607" s="19" t="s">
        <v>61</v>
      </c>
      <c r="Q607" s="19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2" t="s">
        <v>61</v>
      </c>
      <c r="AA607" s="22" t="s">
        <v>61</v>
      </c>
      <c r="AB607" s="22" t="s">
        <v>61</v>
      </c>
      <c r="AC607" s="22" t="s">
        <v>61</v>
      </c>
      <c r="AD607" s="22" t="s">
        <v>61</v>
      </c>
      <c r="AE607" s="22" t="s">
        <v>61</v>
      </c>
      <c r="AF607" s="22" t="s">
        <v>61</v>
      </c>
      <c r="AG607" s="16" t="s">
        <v>61</v>
      </c>
      <c r="AH607" s="16" t="s">
        <v>61</v>
      </c>
      <c r="AI607" s="16" t="s">
        <v>61</v>
      </c>
      <c r="AJ607" s="13" t="s">
        <v>61</v>
      </c>
      <c r="AK607" s="22" t="s">
        <v>61</v>
      </c>
      <c r="AL607" s="22" t="s">
        <v>61</v>
      </c>
      <c r="AM607" s="22" t="s">
        <v>61</v>
      </c>
      <c r="AN607" s="22" t="s">
        <v>61</v>
      </c>
      <c r="AO607" s="22" t="s">
        <v>61</v>
      </c>
      <c r="AP607" s="22" t="s">
        <v>61</v>
      </c>
      <c r="AQ607" s="16" t="s">
        <v>61</v>
      </c>
      <c r="AR607" s="16" t="s">
        <v>61</v>
      </c>
      <c r="AS607" s="22" t="s">
        <v>61</v>
      </c>
      <c r="AT607" s="22" t="s">
        <v>61</v>
      </c>
      <c r="AU607" s="22" t="s">
        <v>61</v>
      </c>
      <c r="AV607" s="22" t="s">
        <v>61</v>
      </c>
      <c r="AW607" s="22" t="s">
        <v>61</v>
      </c>
      <c r="AX607" s="22" t="s">
        <v>61</v>
      </c>
      <c r="AY607" s="22" t="s">
        <v>61</v>
      </c>
      <c r="AZ607" s="22" t="s">
        <v>61</v>
      </c>
      <c r="BA607" s="16" t="s">
        <v>61</v>
      </c>
      <c r="BB607" s="16" t="s">
        <v>61</v>
      </c>
      <c r="BC607" s="16" t="s">
        <v>61</v>
      </c>
      <c r="BD607" s="16" t="s">
        <v>61</v>
      </c>
      <c r="BE607" s="16" t="s">
        <v>61</v>
      </c>
    </row>
    <row r="608" spans="1:57" x14ac:dyDescent="0.25">
      <c r="A608" t="s">
        <v>61</v>
      </c>
      <c r="B608">
        <v>606</v>
      </c>
      <c r="C608" s="2" t="s">
        <v>61</v>
      </c>
      <c r="D608" s="2" t="s">
        <v>61</v>
      </c>
      <c r="E608" s="2" t="s">
        <v>61</v>
      </c>
      <c r="F608" s="2" t="s">
        <v>61</v>
      </c>
      <c r="G608" s="19" t="s">
        <v>61</v>
      </c>
      <c r="H608" s="19" t="s">
        <v>61</v>
      </c>
      <c r="I608" s="19" t="s">
        <v>61</v>
      </c>
      <c r="J608" s="19" t="s">
        <v>61</v>
      </c>
      <c r="K608" s="19" t="s">
        <v>61</v>
      </c>
      <c r="L608" s="2" t="s">
        <v>61</v>
      </c>
      <c r="M608" s="2" t="s">
        <v>61</v>
      </c>
      <c r="N608" s="2" t="s">
        <v>61</v>
      </c>
      <c r="O608" s="19" t="s">
        <v>61</v>
      </c>
      <c r="P608" s="19" t="s">
        <v>61</v>
      </c>
      <c r="Q608" s="19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2" t="s">
        <v>61</v>
      </c>
      <c r="AA608" s="22" t="s">
        <v>61</v>
      </c>
      <c r="AB608" s="22" t="s">
        <v>61</v>
      </c>
      <c r="AC608" s="22" t="s">
        <v>61</v>
      </c>
      <c r="AD608" s="22" t="s">
        <v>61</v>
      </c>
      <c r="AE608" s="22" t="s">
        <v>61</v>
      </c>
      <c r="AF608" s="22" t="s">
        <v>61</v>
      </c>
      <c r="AG608" s="16" t="s">
        <v>61</v>
      </c>
      <c r="AH608" s="16" t="s">
        <v>61</v>
      </c>
      <c r="AI608" s="16" t="s">
        <v>61</v>
      </c>
      <c r="AJ608" s="13" t="s">
        <v>61</v>
      </c>
      <c r="AK608" s="22" t="s">
        <v>61</v>
      </c>
      <c r="AL608" s="22" t="s">
        <v>61</v>
      </c>
      <c r="AM608" s="22" t="s">
        <v>61</v>
      </c>
      <c r="AN608" s="22" t="s">
        <v>61</v>
      </c>
      <c r="AO608" s="22" t="s">
        <v>61</v>
      </c>
      <c r="AP608" s="22" t="s">
        <v>61</v>
      </c>
      <c r="AQ608" s="16" t="s">
        <v>61</v>
      </c>
      <c r="AR608" s="16" t="s">
        <v>61</v>
      </c>
      <c r="AS608" s="22" t="s">
        <v>61</v>
      </c>
      <c r="AT608" s="22" t="s">
        <v>61</v>
      </c>
      <c r="AU608" s="22" t="s">
        <v>61</v>
      </c>
      <c r="AV608" s="22" t="s">
        <v>61</v>
      </c>
      <c r="AW608" s="22" t="s">
        <v>61</v>
      </c>
      <c r="AX608" s="22" t="s">
        <v>61</v>
      </c>
      <c r="AY608" s="22" t="s">
        <v>61</v>
      </c>
      <c r="AZ608" s="22" t="s">
        <v>61</v>
      </c>
      <c r="BA608" s="16" t="s">
        <v>61</v>
      </c>
      <c r="BB608" s="16" t="s">
        <v>61</v>
      </c>
      <c r="BC608" s="16" t="s">
        <v>61</v>
      </c>
      <c r="BD608" s="16" t="s">
        <v>61</v>
      </c>
      <c r="BE608" s="16" t="s">
        <v>61</v>
      </c>
    </row>
    <row r="609" spans="1:57" x14ac:dyDescent="0.25">
      <c r="A609" t="s">
        <v>61</v>
      </c>
      <c r="B609">
        <v>607</v>
      </c>
      <c r="C609" s="2" t="s">
        <v>61</v>
      </c>
      <c r="D609" s="2" t="s">
        <v>61</v>
      </c>
      <c r="E609" s="2" t="s">
        <v>61</v>
      </c>
      <c r="F609" s="2" t="s">
        <v>61</v>
      </c>
      <c r="G609" s="19" t="s">
        <v>61</v>
      </c>
      <c r="H609" s="19" t="s">
        <v>61</v>
      </c>
      <c r="I609" s="19" t="s">
        <v>61</v>
      </c>
      <c r="J609" s="19" t="s">
        <v>61</v>
      </c>
      <c r="K609" s="19" t="s">
        <v>61</v>
      </c>
      <c r="L609" s="2" t="s">
        <v>61</v>
      </c>
      <c r="M609" s="2" t="s">
        <v>61</v>
      </c>
      <c r="N609" s="2" t="s">
        <v>61</v>
      </c>
      <c r="O609" s="19" t="s">
        <v>61</v>
      </c>
      <c r="P609" s="19" t="s">
        <v>61</v>
      </c>
      <c r="Q609" s="19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2" t="s">
        <v>61</v>
      </c>
      <c r="AA609" s="22" t="s">
        <v>61</v>
      </c>
      <c r="AB609" s="22" t="s">
        <v>61</v>
      </c>
      <c r="AC609" s="22" t="s">
        <v>61</v>
      </c>
      <c r="AD609" s="22" t="s">
        <v>61</v>
      </c>
      <c r="AE609" s="22" t="s">
        <v>61</v>
      </c>
      <c r="AF609" s="22" t="s">
        <v>61</v>
      </c>
      <c r="AG609" s="16" t="s">
        <v>61</v>
      </c>
      <c r="AH609" s="16" t="s">
        <v>61</v>
      </c>
      <c r="AI609" s="16" t="s">
        <v>61</v>
      </c>
      <c r="AJ609" s="13" t="s">
        <v>61</v>
      </c>
      <c r="AK609" s="22" t="s">
        <v>61</v>
      </c>
      <c r="AL609" s="22" t="s">
        <v>61</v>
      </c>
      <c r="AM609" s="22" t="s">
        <v>61</v>
      </c>
      <c r="AN609" s="22" t="s">
        <v>61</v>
      </c>
      <c r="AO609" s="22" t="s">
        <v>61</v>
      </c>
      <c r="AP609" s="22" t="s">
        <v>61</v>
      </c>
      <c r="AQ609" s="16" t="s">
        <v>61</v>
      </c>
      <c r="AR609" s="16" t="s">
        <v>61</v>
      </c>
      <c r="AS609" s="22" t="s">
        <v>61</v>
      </c>
      <c r="AT609" s="22" t="s">
        <v>61</v>
      </c>
      <c r="AU609" s="22" t="s">
        <v>61</v>
      </c>
      <c r="AV609" s="22" t="s">
        <v>61</v>
      </c>
      <c r="AW609" s="22" t="s">
        <v>61</v>
      </c>
      <c r="AX609" s="22" t="s">
        <v>61</v>
      </c>
      <c r="AY609" s="22" t="s">
        <v>61</v>
      </c>
      <c r="AZ609" s="22" t="s">
        <v>61</v>
      </c>
      <c r="BA609" s="16" t="s">
        <v>61</v>
      </c>
      <c r="BB609" s="16" t="s">
        <v>61</v>
      </c>
      <c r="BC609" s="16" t="s">
        <v>61</v>
      </c>
      <c r="BD609" s="16" t="s">
        <v>61</v>
      </c>
      <c r="BE609" s="16" t="s">
        <v>61</v>
      </c>
    </row>
    <row r="610" spans="1:57" x14ac:dyDescent="0.25">
      <c r="A610" t="s">
        <v>61</v>
      </c>
      <c r="B610">
        <v>608</v>
      </c>
      <c r="C610" s="2" t="s">
        <v>61</v>
      </c>
      <c r="D610" s="2" t="s">
        <v>61</v>
      </c>
      <c r="E610" s="2" t="s">
        <v>61</v>
      </c>
      <c r="F610" s="2" t="s">
        <v>61</v>
      </c>
      <c r="G610" s="19" t="s">
        <v>61</v>
      </c>
      <c r="H610" s="19" t="s">
        <v>61</v>
      </c>
      <c r="I610" s="19" t="s">
        <v>61</v>
      </c>
      <c r="J610" s="19" t="s">
        <v>61</v>
      </c>
      <c r="K610" s="19" t="s">
        <v>61</v>
      </c>
      <c r="L610" s="2" t="s">
        <v>61</v>
      </c>
      <c r="M610" s="2" t="s">
        <v>61</v>
      </c>
      <c r="N610" s="2" t="s">
        <v>61</v>
      </c>
      <c r="O610" s="19" t="s">
        <v>61</v>
      </c>
      <c r="P610" s="19" t="s">
        <v>61</v>
      </c>
      <c r="Q610" s="19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2" t="s">
        <v>61</v>
      </c>
      <c r="AA610" s="22" t="s">
        <v>61</v>
      </c>
      <c r="AB610" s="22" t="s">
        <v>61</v>
      </c>
      <c r="AC610" s="22" t="s">
        <v>61</v>
      </c>
      <c r="AD610" s="22" t="s">
        <v>61</v>
      </c>
      <c r="AE610" s="22" t="s">
        <v>61</v>
      </c>
      <c r="AF610" s="22" t="s">
        <v>61</v>
      </c>
      <c r="AG610" s="16" t="s">
        <v>61</v>
      </c>
      <c r="AH610" s="16" t="s">
        <v>61</v>
      </c>
      <c r="AI610" s="16" t="s">
        <v>61</v>
      </c>
      <c r="AJ610" s="13" t="s">
        <v>61</v>
      </c>
      <c r="AK610" s="22" t="s">
        <v>61</v>
      </c>
      <c r="AL610" s="22" t="s">
        <v>61</v>
      </c>
      <c r="AM610" s="22" t="s">
        <v>61</v>
      </c>
      <c r="AN610" s="22" t="s">
        <v>61</v>
      </c>
      <c r="AO610" s="22" t="s">
        <v>61</v>
      </c>
      <c r="AP610" s="22" t="s">
        <v>61</v>
      </c>
      <c r="AQ610" s="16" t="s">
        <v>61</v>
      </c>
      <c r="AR610" s="16" t="s">
        <v>61</v>
      </c>
      <c r="AS610" s="22" t="s">
        <v>61</v>
      </c>
      <c r="AT610" s="22" t="s">
        <v>61</v>
      </c>
      <c r="AU610" s="22" t="s">
        <v>61</v>
      </c>
      <c r="AV610" s="22" t="s">
        <v>61</v>
      </c>
      <c r="AW610" s="22" t="s">
        <v>61</v>
      </c>
      <c r="AX610" s="22" t="s">
        <v>61</v>
      </c>
      <c r="AY610" s="22" t="s">
        <v>61</v>
      </c>
      <c r="AZ610" s="22" t="s">
        <v>61</v>
      </c>
      <c r="BA610" s="16" t="s">
        <v>61</v>
      </c>
      <c r="BB610" s="16" t="s">
        <v>61</v>
      </c>
      <c r="BC610" s="16" t="s">
        <v>61</v>
      </c>
      <c r="BD610" s="16" t="s">
        <v>61</v>
      </c>
      <c r="BE610" s="16" t="s">
        <v>61</v>
      </c>
    </row>
    <row r="611" spans="1:57" x14ac:dyDescent="0.25">
      <c r="A611" t="s">
        <v>61</v>
      </c>
      <c r="B611">
        <v>609</v>
      </c>
      <c r="C611" s="2" t="s">
        <v>61</v>
      </c>
      <c r="D611" s="2" t="s">
        <v>61</v>
      </c>
      <c r="E611" s="2" t="s">
        <v>61</v>
      </c>
      <c r="F611" s="2" t="s">
        <v>61</v>
      </c>
      <c r="G611" s="19" t="s">
        <v>61</v>
      </c>
      <c r="H611" s="19" t="s">
        <v>61</v>
      </c>
      <c r="I611" s="19" t="s">
        <v>61</v>
      </c>
      <c r="J611" s="19" t="s">
        <v>61</v>
      </c>
      <c r="K611" s="19" t="s">
        <v>61</v>
      </c>
      <c r="L611" s="2" t="s">
        <v>61</v>
      </c>
      <c r="M611" s="2" t="s">
        <v>61</v>
      </c>
      <c r="N611" s="2" t="s">
        <v>61</v>
      </c>
      <c r="O611" s="19" t="s">
        <v>61</v>
      </c>
      <c r="P611" s="19" t="s">
        <v>61</v>
      </c>
      <c r="Q611" s="19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2" t="s">
        <v>61</v>
      </c>
      <c r="AA611" s="22" t="s">
        <v>61</v>
      </c>
      <c r="AB611" s="22" t="s">
        <v>61</v>
      </c>
      <c r="AC611" s="22" t="s">
        <v>61</v>
      </c>
      <c r="AD611" s="22" t="s">
        <v>61</v>
      </c>
      <c r="AE611" s="22" t="s">
        <v>61</v>
      </c>
      <c r="AF611" s="22" t="s">
        <v>61</v>
      </c>
      <c r="AG611" s="16" t="s">
        <v>61</v>
      </c>
      <c r="AH611" s="16" t="s">
        <v>61</v>
      </c>
      <c r="AI611" s="16" t="s">
        <v>61</v>
      </c>
      <c r="AJ611" s="13" t="s">
        <v>61</v>
      </c>
      <c r="AK611" s="22" t="s">
        <v>61</v>
      </c>
      <c r="AL611" s="22" t="s">
        <v>61</v>
      </c>
      <c r="AM611" s="22" t="s">
        <v>61</v>
      </c>
      <c r="AN611" s="22" t="s">
        <v>61</v>
      </c>
      <c r="AO611" s="22" t="s">
        <v>61</v>
      </c>
      <c r="AP611" s="22" t="s">
        <v>61</v>
      </c>
      <c r="AQ611" s="16" t="s">
        <v>61</v>
      </c>
      <c r="AR611" s="16" t="s">
        <v>61</v>
      </c>
      <c r="AS611" s="22" t="s">
        <v>61</v>
      </c>
      <c r="AT611" s="22" t="s">
        <v>61</v>
      </c>
      <c r="AU611" s="22" t="s">
        <v>61</v>
      </c>
      <c r="AV611" s="22" t="s">
        <v>61</v>
      </c>
      <c r="AW611" s="22" t="s">
        <v>61</v>
      </c>
      <c r="AX611" s="22" t="s">
        <v>61</v>
      </c>
      <c r="AY611" s="22" t="s">
        <v>61</v>
      </c>
      <c r="AZ611" s="22" t="s">
        <v>61</v>
      </c>
      <c r="BA611" s="16" t="s">
        <v>61</v>
      </c>
      <c r="BB611" s="16" t="s">
        <v>61</v>
      </c>
      <c r="BC611" s="16" t="s">
        <v>61</v>
      </c>
      <c r="BD611" s="16" t="s">
        <v>61</v>
      </c>
      <c r="BE611" s="16" t="s">
        <v>61</v>
      </c>
    </row>
    <row r="612" spans="1:57" x14ac:dyDescent="0.25">
      <c r="A612" t="s">
        <v>61</v>
      </c>
      <c r="B612">
        <v>610</v>
      </c>
      <c r="C612" s="2" t="s">
        <v>61</v>
      </c>
      <c r="D612" s="2" t="s">
        <v>61</v>
      </c>
      <c r="E612" s="2" t="s">
        <v>61</v>
      </c>
      <c r="F612" s="2" t="s">
        <v>61</v>
      </c>
      <c r="G612" s="19" t="s">
        <v>61</v>
      </c>
      <c r="H612" s="19" t="s">
        <v>61</v>
      </c>
      <c r="I612" s="19" t="s">
        <v>61</v>
      </c>
      <c r="J612" s="19" t="s">
        <v>61</v>
      </c>
      <c r="K612" s="19" t="s">
        <v>61</v>
      </c>
      <c r="L612" s="2" t="s">
        <v>61</v>
      </c>
      <c r="M612" s="2" t="s">
        <v>61</v>
      </c>
      <c r="N612" s="2" t="s">
        <v>61</v>
      </c>
      <c r="O612" s="19" t="s">
        <v>61</v>
      </c>
      <c r="P612" s="19" t="s">
        <v>61</v>
      </c>
      <c r="Q612" s="19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2" t="s">
        <v>61</v>
      </c>
      <c r="AA612" s="22" t="s">
        <v>61</v>
      </c>
      <c r="AB612" s="22" t="s">
        <v>61</v>
      </c>
      <c r="AC612" s="22" t="s">
        <v>61</v>
      </c>
      <c r="AD612" s="22" t="s">
        <v>61</v>
      </c>
      <c r="AE612" s="22" t="s">
        <v>61</v>
      </c>
      <c r="AF612" s="22" t="s">
        <v>61</v>
      </c>
      <c r="AG612" s="16" t="s">
        <v>61</v>
      </c>
      <c r="AH612" s="16" t="s">
        <v>61</v>
      </c>
      <c r="AI612" s="16" t="s">
        <v>61</v>
      </c>
      <c r="AJ612" s="13" t="s">
        <v>61</v>
      </c>
      <c r="AK612" s="22" t="s">
        <v>61</v>
      </c>
      <c r="AL612" s="22" t="s">
        <v>61</v>
      </c>
      <c r="AM612" s="22" t="s">
        <v>61</v>
      </c>
      <c r="AN612" s="22" t="s">
        <v>61</v>
      </c>
      <c r="AO612" s="22" t="s">
        <v>61</v>
      </c>
      <c r="AP612" s="22" t="s">
        <v>61</v>
      </c>
      <c r="AQ612" s="16" t="s">
        <v>61</v>
      </c>
      <c r="AR612" s="16" t="s">
        <v>61</v>
      </c>
      <c r="AS612" s="22" t="s">
        <v>61</v>
      </c>
      <c r="AT612" s="22" t="s">
        <v>61</v>
      </c>
      <c r="AU612" s="22" t="s">
        <v>61</v>
      </c>
      <c r="AV612" s="22" t="s">
        <v>61</v>
      </c>
      <c r="AW612" s="22" t="s">
        <v>61</v>
      </c>
      <c r="AX612" s="22" t="s">
        <v>61</v>
      </c>
      <c r="AY612" s="22" t="s">
        <v>61</v>
      </c>
      <c r="AZ612" s="22" t="s">
        <v>61</v>
      </c>
      <c r="BA612" s="16" t="s">
        <v>61</v>
      </c>
      <c r="BB612" s="16" t="s">
        <v>61</v>
      </c>
      <c r="BC612" s="16" t="s">
        <v>61</v>
      </c>
      <c r="BD612" s="16" t="s">
        <v>61</v>
      </c>
      <c r="BE612" s="16" t="s">
        <v>61</v>
      </c>
    </row>
    <row r="613" spans="1:57" x14ac:dyDescent="0.25">
      <c r="A613" t="s">
        <v>61</v>
      </c>
      <c r="B613">
        <v>611</v>
      </c>
      <c r="C613" s="2" t="s">
        <v>61</v>
      </c>
      <c r="D613" s="2" t="s">
        <v>61</v>
      </c>
      <c r="E613" s="2" t="s">
        <v>61</v>
      </c>
      <c r="F613" s="2" t="s">
        <v>61</v>
      </c>
      <c r="G613" s="19" t="s">
        <v>61</v>
      </c>
      <c r="H613" s="19" t="s">
        <v>61</v>
      </c>
      <c r="I613" s="19" t="s">
        <v>61</v>
      </c>
      <c r="J613" s="19" t="s">
        <v>61</v>
      </c>
      <c r="K613" s="19" t="s">
        <v>61</v>
      </c>
      <c r="L613" s="2" t="s">
        <v>61</v>
      </c>
      <c r="M613" s="2" t="s">
        <v>61</v>
      </c>
      <c r="N613" s="2" t="s">
        <v>61</v>
      </c>
      <c r="O613" s="19" t="s">
        <v>61</v>
      </c>
      <c r="P613" s="19" t="s">
        <v>61</v>
      </c>
      <c r="Q613" s="19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2" t="s">
        <v>61</v>
      </c>
      <c r="AA613" s="22" t="s">
        <v>61</v>
      </c>
      <c r="AB613" s="22" t="s">
        <v>61</v>
      </c>
      <c r="AC613" s="22" t="s">
        <v>61</v>
      </c>
      <c r="AD613" s="22" t="s">
        <v>61</v>
      </c>
      <c r="AE613" s="22" t="s">
        <v>61</v>
      </c>
      <c r="AF613" s="22" t="s">
        <v>61</v>
      </c>
      <c r="AG613" s="16" t="s">
        <v>61</v>
      </c>
      <c r="AH613" s="16" t="s">
        <v>61</v>
      </c>
      <c r="AI613" s="16" t="s">
        <v>61</v>
      </c>
      <c r="AJ613" s="13" t="s">
        <v>61</v>
      </c>
      <c r="AK613" s="22" t="s">
        <v>61</v>
      </c>
      <c r="AL613" s="22" t="s">
        <v>61</v>
      </c>
      <c r="AM613" s="22" t="s">
        <v>61</v>
      </c>
      <c r="AN613" s="22" t="s">
        <v>61</v>
      </c>
      <c r="AO613" s="22" t="s">
        <v>61</v>
      </c>
      <c r="AP613" s="22" t="s">
        <v>61</v>
      </c>
      <c r="AQ613" s="16" t="s">
        <v>61</v>
      </c>
      <c r="AR613" s="16" t="s">
        <v>61</v>
      </c>
      <c r="AS613" s="22" t="s">
        <v>61</v>
      </c>
      <c r="AT613" s="22" t="s">
        <v>61</v>
      </c>
      <c r="AU613" s="22" t="s">
        <v>61</v>
      </c>
      <c r="AV613" s="22" t="s">
        <v>61</v>
      </c>
      <c r="AW613" s="22" t="s">
        <v>61</v>
      </c>
      <c r="AX613" s="22" t="s">
        <v>61</v>
      </c>
      <c r="AY613" s="22" t="s">
        <v>61</v>
      </c>
      <c r="AZ613" s="22" t="s">
        <v>61</v>
      </c>
      <c r="BA613" s="16" t="s">
        <v>61</v>
      </c>
      <c r="BB613" s="16" t="s">
        <v>61</v>
      </c>
      <c r="BC613" s="16" t="s">
        <v>61</v>
      </c>
      <c r="BD613" s="16" t="s">
        <v>61</v>
      </c>
      <c r="BE613" s="16" t="s">
        <v>61</v>
      </c>
    </row>
    <row r="614" spans="1:57" x14ac:dyDescent="0.25">
      <c r="A614" t="s">
        <v>61</v>
      </c>
      <c r="B614">
        <v>612</v>
      </c>
      <c r="C614" s="2" t="s">
        <v>61</v>
      </c>
      <c r="D614" s="2" t="s">
        <v>61</v>
      </c>
      <c r="E614" s="2" t="s">
        <v>61</v>
      </c>
      <c r="F614" s="2" t="s">
        <v>61</v>
      </c>
      <c r="G614" s="19" t="s">
        <v>61</v>
      </c>
      <c r="H614" s="19" t="s">
        <v>61</v>
      </c>
      <c r="I614" s="19" t="s">
        <v>61</v>
      </c>
      <c r="J614" s="19" t="s">
        <v>61</v>
      </c>
      <c r="K614" s="19" t="s">
        <v>61</v>
      </c>
      <c r="L614" s="2" t="s">
        <v>61</v>
      </c>
      <c r="M614" s="2" t="s">
        <v>61</v>
      </c>
      <c r="N614" s="2" t="s">
        <v>61</v>
      </c>
      <c r="O614" s="19" t="s">
        <v>61</v>
      </c>
      <c r="P614" s="19" t="s">
        <v>61</v>
      </c>
      <c r="Q614" s="19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2" t="s">
        <v>61</v>
      </c>
      <c r="AA614" s="22" t="s">
        <v>61</v>
      </c>
      <c r="AB614" s="22" t="s">
        <v>61</v>
      </c>
      <c r="AC614" s="22" t="s">
        <v>61</v>
      </c>
      <c r="AD614" s="22" t="s">
        <v>61</v>
      </c>
      <c r="AE614" s="22" t="s">
        <v>61</v>
      </c>
      <c r="AF614" s="22" t="s">
        <v>61</v>
      </c>
      <c r="AG614" s="16" t="s">
        <v>61</v>
      </c>
      <c r="AH614" s="16" t="s">
        <v>61</v>
      </c>
      <c r="AI614" s="16" t="s">
        <v>61</v>
      </c>
      <c r="AJ614" s="13" t="s">
        <v>61</v>
      </c>
      <c r="AK614" s="22" t="s">
        <v>61</v>
      </c>
      <c r="AL614" s="22" t="s">
        <v>61</v>
      </c>
      <c r="AM614" s="22" t="s">
        <v>61</v>
      </c>
      <c r="AN614" s="22" t="s">
        <v>61</v>
      </c>
      <c r="AO614" s="22" t="s">
        <v>61</v>
      </c>
      <c r="AP614" s="22" t="s">
        <v>61</v>
      </c>
      <c r="AQ614" s="16" t="s">
        <v>61</v>
      </c>
      <c r="AR614" s="16" t="s">
        <v>61</v>
      </c>
      <c r="AS614" s="22" t="s">
        <v>61</v>
      </c>
      <c r="AT614" s="22" t="s">
        <v>61</v>
      </c>
      <c r="AU614" s="22" t="s">
        <v>61</v>
      </c>
      <c r="AV614" s="22" t="s">
        <v>61</v>
      </c>
      <c r="AW614" s="22" t="s">
        <v>61</v>
      </c>
      <c r="AX614" s="22" t="s">
        <v>61</v>
      </c>
      <c r="AY614" s="22" t="s">
        <v>61</v>
      </c>
      <c r="AZ614" s="22" t="s">
        <v>61</v>
      </c>
      <c r="BA614" s="16" t="s">
        <v>61</v>
      </c>
      <c r="BB614" s="16" t="s">
        <v>61</v>
      </c>
      <c r="BC614" s="16" t="s">
        <v>61</v>
      </c>
      <c r="BD614" s="16" t="s">
        <v>61</v>
      </c>
      <c r="BE614" s="16" t="s">
        <v>61</v>
      </c>
    </row>
    <row r="615" spans="1:57" x14ac:dyDescent="0.25">
      <c r="A615" t="s">
        <v>61</v>
      </c>
      <c r="B615">
        <v>613</v>
      </c>
      <c r="C615" s="2" t="s">
        <v>61</v>
      </c>
      <c r="D615" s="2" t="s">
        <v>61</v>
      </c>
      <c r="E615" s="2" t="s">
        <v>61</v>
      </c>
      <c r="F615" s="2" t="s">
        <v>61</v>
      </c>
      <c r="G615" s="19" t="s">
        <v>61</v>
      </c>
      <c r="H615" s="19" t="s">
        <v>61</v>
      </c>
      <c r="I615" s="19" t="s">
        <v>61</v>
      </c>
      <c r="J615" s="19" t="s">
        <v>61</v>
      </c>
      <c r="K615" s="19" t="s">
        <v>61</v>
      </c>
      <c r="L615" s="2" t="s">
        <v>61</v>
      </c>
      <c r="M615" s="2" t="s">
        <v>61</v>
      </c>
      <c r="N615" s="2" t="s">
        <v>61</v>
      </c>
      <c r="O615" s="19" t="s">
        <v>61</v>
      </c>
      <c r="P615" s="19" t="s">
        <v>61</v>
      </c>
      <c r="Q615" s="19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2" t="s">
        <v>61</v>
      </c>
      <c r="AA615" s="22" t="s">
        <v>61</v>
      </c>
      <c r="AB615" s="22" t="s">
        <v>61</v>
      </c>
      <c r="AC615" s="22" t="s">
        <v>61</v>
      </c>
      <c r="AD615" s="22" t="s">
        <v>61</v>
      </c>
      <c r="AE615" s="22" t="s">
        <v>61</v>
      </c>
      <c r="AF615" s="22" t="s">
        <v>61</v>
      </c>
      <c r="AG615" s="16" t="s">
        <v>61</v>
      </c>
      <c r="AH615" s="16" t="s">
        <v>61</v>
      </c>
      <c r="AI615" s="16" t="s">
        <v>61</v>
      </c>
      <c r="AJ615" s="13" t="s">
        <v>61</v>
      </c>
      <c r="AK615" s="22" t="s">
        <v>61</v>
      </c>
      <c r="AL615" s="22" t="s">
        <v>61</v>
      </c>
      <c r="AM615" s="22" t="s">
        <v>61</v>
      </c>
      <c r="AN615" s="22" t="s">
        <v>61</v>
      </c>
      <c r="AO615" s="22" t="s">
        <v>61</v>
      </c>
      <c r="AP615" s="22" t="s">
        <v>61</v>
      </c>
      <c r="AQ615" s="16" t="s">
        <v>61</v>
      </c>
      <c r="AR615" s="16" t="s">
        <v>61</v>
      </c>
      <c r="AS615" s="22" t="s">
        <v>61</v>
      </c>
      <c r="AT615" s="22" t="s">
        <v>61</v>
      </c>
      <c r="AU615" s="22" t="s">
        <v>61</v>
      </c>
      <c r="AV615" s="22" t="s">
        <v>61</v>
      </c>
      <c r="AW615" s="22" t="s">
        <v>61</v>
      </c>
      <c r="AX615" s="22" t="s">
        <v>61</v>
      </c>
      <c r="AY615" s="22" t="s">
        <v>61</v>
      </c>
      <c r="AZ615" s="22" t="s">
        <v>61</v>
      </c>
      <c r="BA615" s="16" t="s">
        <v>61</v>
      </c>
      <c r="BB615" s="16" t="s">
        <v>61</v>
      </c>
      <c r="BC615" s="16" t="s">
        <v>61</v>
      </c>
      <c r="BD615" s="16" t="s">
        <v>61</v>
      </c>
      <c r="BE615" s="16" t="s">
        <v>61</v>
      </c>
    </row>
    <row r="616" spans="1:57" x14ac:dyDescent="0.25">
      <c r="A616" t="s">
        <v>61</v>
      </c>
      <c r="B616">
        <v>614</v>
      </c>
      <c r="C616" s="2" t="s">
        <v>61</v>
      </c>
      <c r="D616" s="2" t="s">
        <v>61</v>
      </c>
      <c r="E616" s="2" t="s">
        <v>61</v>
      </c>
      <c r="F616" s="2" t="s">
        <v>61</v>
      </c>
      <c r="G616" s="19" t="s">
        <v>61</v>
      </c>
      <c r="H616" s="19" t="s">
        <v>61</v>
      </c>
      <c r="I616" s="19" t="s">
        <v>61</v>
      </c>
      <c r="J616" s="19" t="s">
        <v>61</v>
      </c>
      <c r="K616" s="19" t="s">
        <v>61</v>
      </c>
      <c r="L616" s="2" t="s">
        <v>61</v>
      </c>
      <c r="M616" s="2" t="s">
        <v>61</v>
      </c>
      <c r="N616" s="2" t="s">
        <v>61</v>
      </c>
      <c r="O616" s="19" t="s">
        <v>61</v>
      </c>
      <c r="P616" s="19" t="s">
        <v>61</v>
      </c>
      <c r="Q616" s="19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2" t="s">
        <v>61</v>
      </c>
      <c r="AA616" s="22" t="s">
        <v>61</v>
      </c>
      <c r="AB616" s="22" t="s">
        <v>61</v>
      </c>
      <c r="AC616" s="22" t="s">
        <v>61</v>
      </c>
      <c r="AD616" s="22" t="s">
        <v>61</v>
      </c>
      <c r="AE616" s="22" t="s">
        <v>61</v>
      </c>
      <c r="AF616" s="22" t="s">
        <v>61</v>
      </c>
      <c r="AG616" s="16" t="s">
        <v>61</v>
      </c>
      <c r="AH616" s="16" t="s">
        <v>61</v>
      </c>
      <c r="AI616" s="16" t="s">
        <v>61</v>
      </c>
      <c r="AJ616" s="13" t="s">
        <v>61</v>
      </c>
      <c r="AK616" s="22" t="s">
        <v>61</v>
      </c>
      <c r="AL616" s="22" t="s">
        <v>61</v>
      </c>
      <c r="AM616" s="22" t="s">
        <v>61</v>
      </c>
      <c r="AN616" s="22" t="s">
        <v>61</v>
      </c>
      <c r="AO616" s="22" t="s">
        <v>61</v>
      </c>
      <c r="AP616" s="22" t="s">
        <v>61</v>
      </c>
      <c r="AQ616" s="16" t="s">
        <v>61</v>
      </c>
      <c r="AR616" s="16" t="s">
        <v>61</v>
      </c>
      <c r="AS616" s="22" t="s">
        <v>61</v>
      </c>
      <c r="AT616" s="22" t="s">
        <v>61</v>
      </c>
      <c r="AU616" s="22" t="s">
        <v>61</v>
      </c>
      <c r="AV616" s="22" t="s">
        <v>61</v>
      </c>
      <c r="AW616" s="22" t="s">
        <v>61</v>
      </c>
      <c r="AX616" s="22" t="s">
        <v>61</v>
      </c>
      <c r="AY616" s="22" t="s">
        <v>61</v>
      </c>
      <c r="AZ616" s="22" t="s">
        <v>61</v>
      </c>
      <c r="BA616" s="16" t="s">
        <v>61</v>
      </c>
      <c r="BB616" s="16" t="s">
        <v>61</v>
      </c>
      <c r="BC616" s="16" t="s">
        <v>61</v>
      </c>
      <c r="BD616" s="16" t="s">
        <v>61</v>
      </c>
      <c r="BE616" s="16" t="s">
        <v>61</v>
      </c>
    </row>
    <row r="617" spans="1:57" x14ac:dyDescent="0.25">
      <c r="A617" t="s">
        <v>61</v>
      </c>
      <c r="B617">
        <v>615</v>
      </c>
      <c r="C617" s="2" t="s">
        <v>61</v>
      </c>
      <c r="D617" s="2" t="s">
        <v>61</v>
      </c>
      <c r="E617" s="2" t="s">
        <v>61</v>
      </c>
      <c r="F617" s="2" t="s">
        <v>61</v>
      </c>
      <c r="G617" s="19" t="s">
        <v>61</v>
      </c>
      <c r="H617" s="19" t="s">
        <v>61</v>
      </c>
      <c r="I617" s="19" t="s">
        <v>61</v>
      </c>
      <c r="J617" s="19" t="s">
        <v>61</v>
      </c>
      <c r="K617" s="19" t="s">
        <v>61</v>
      </c>
      <c r="L617" s="2" t="s">
        <v>61</v>
      </c>
      <c r="M617" s="2" t="s">
        <v>61</v>
      </c>
      <c r="N617" s="2" t="s">
        <v>61</v>
      </c>
      <c r="O617" s="19" t="s">
        <v>61</v>
      </c>
      <c r="P617" s="19" t="s">
        <v>61</v>
      </c>
      <c r="Q617" s="19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2" t="s">
        <v>61</v>
      </c>
      <c r="AA617" s="22" t="s">
        <v>61</v>
      </c>
      <c r="AB617" s="22" t="s">
        <v>61</v>
      </c>
      <c r="AC617" s="22" t="s">
        <v>61</v>
      </c>
      <c r="AD617" s="22" t="s">
        <v>61</v>
      </c>
      <c r="AE617" s="22" t="s">
        <v>61</v>
      </c>
      <c r="AF617" s="22" t="s">
        <v>61</v>
      </c>
      <c r="AG617" s="16" t="s">
        <v>61</v>
      </c>
      <c r="AH617" s="16" t="s">
        <v>61</v>
      </c>
      <c r="AI617" s="16" t="s">
        <v>61</v>
      </c>
      <c r="AJ617" s="13" t="s">
        <v>61</v>
      </c>
      <c r="AK617" s="22" t="s">
        <v>61</v>
      </c>
      <c r="AL617" s="22" t="s">
        <v>61</v>
      </c>
      <c r="AM617" s="22" t="s">
        <v>61</v>
      </c>
      <c r="AN617" s="22" t="s">
        <v>61</v>
      </c>
      <c r="AO617" s="22" t="s">
        <v>61</v>
      </c>
      <c r="AP617" s="22" t="s">
        <v>61</v>
      </c>
      <c r="AQ617" s="16" t="s">
        <v>61</v>
      </c>
      <c r="AR617" s="16" t="s">
        <v>61</v>
      </c>
      <c r="AS617" s="22" t="s">
        <v>61</v>
      </c>
      <c r="AT617" s="22" t="s">
        <v>61</v>
      </c>
      <c r="AU617" s="22" t="s">
        <v>61</v>
      </c>
      <c r="AV617" s="22" t="s">
        <v>61</v>
      </c>
      <c r="AW617" s="22" t="s">
        <v>61</v>
      </c>
      <c r="AX617" s="22" t="s">
        <v>61</v>
      </c>
      <c r="AY617" s="22" t="s">
        <v>61</v>
      </c>
      <c r="AZ617" s="22" t="s">
        <v>61</v>
      </c>
      <c r="BA617" s="16" t="s">
        <v>61</v>
      </c>
      <c r="BB617" s="16" t="s">
        <v>61</v>
      </c>
      <c r="BC617" s="16" t="s">
        <v>61</v>
      </c>
      <c r="BD617" s="16" t="s">
        <v>61</v>
      </c>
      <c r="BE617" s="16" t="s">
        <v>61</v>
      </c>
    </row>
    <row r="618" spans="1:57" x14ac:dyDescent="0.25">
      <c r="A618" t="s">
        <v>61</v>
      </c>
      <c r="B618">
        <v>616</v>
      </c>
      <c r="C618" s="2" t="s">
        <v>61</v>
      </c>
      <c r="D618" s="2" t="s">
        <v>61</v>
      </c>
      <c r="E618" s="2" t="s">
        <v>61</v>
      </c>
      <c r="F618" s="2" t="s">
        <v>61</v>
      </c>
      <c r="G618" s="19" t="s">
        <v>61</v>
      </c>
      <c r="H618" s="19" t="s">
        <v>61</v>
      </c>
      <c r="I618" s="19" t="s">
        <v>61</v>
      </c>
      <c r="J618" s="19" t="s">
        <v>61</v>
      </c>
      <c r="K618" s="19" t="s">
        <v>61</v>
      </c>
      <c r="L618" s="2" t="s">
        <v>61</v>
      </c>
      <c r="M618" s="2" t="s">
        <v>61</v>
      </c>
      <c r="N618" s="2" t="s">
        <v>61</v>
      </c>
      <c r="O618" s="19" t="s">
        <v>61</v>
      </c>
      <c r="P618" s="19" t="s">
        <v>61</v>
      </c>
      <c r="Q618" s="19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2" t="s">
        <v>61</v>
      </c>
      <c r="AA618" s="22" t="s">
        <v>61</v>
      </c>
      <c r="AB618" s="22" t="s">
        <v>61</v>
      </c>
      <c r="AC618" s="22" t="s">
        <v>61</v>
      </c>
      <c r="AD618" s="22" t="s">
        <v>61</v>
      </c>
      <c r="AE618" s="22" t="s">
        <v>61</v>
      </c>
      <c r="AF618" s="22" t="s">
        <v>61</v>
      </c>
      <c r="AG618" s="16" t="s">
        <v>61</v>
      </c>
      <c r="AH618" s="16" t="s">
        <v>61</v>
      </c>
      <c r="AI618" s="16" t="s">
        <v>61</v>
      </c>
      <c r="AJ618" s="13" t="s">
        <v>61</v>
      </c>
      <c r="AK618" s="22" t="s">
        <v>61</v>
      </c>
      <c r="AL618" s="22" t="s">
        <v>61</v>
      </c>
      <c r="AM618" s="22" t="s">
        <v>61</v>
      </c>
      <c r="AN618" s="22" t="s">
        <v>61</v>
      </c>
      <c r="AO618" s="22" t="s">
        <v>61</v>
      </c>
      <c r="AP618" s="22" t="s">
        <v>61</v>
      </c>
      <c r="AQ618" s="16" t="s">
        <v>61</v>
      </c>
      <c r="AR618" s="16" t="s">
        <v>61</v>
      </c>
      <c r="AS618" s="22" t="s">
        <v>61</v>
      </c>
      <c r="AT618" s="22" t="s">
        <v>61</v>
      </c>
      <c r="AU618" s="22" t="s">
        <v>61</v>
      </c>
      <c r="AV618" s="22" t="s">
        <v>61</v>
      </c>
      <c r="AW618" s="22" t="s">
        <v>61</v>
      </c>
      <c r="AX618" s="22" t="s">
        <v>61</v>
      </c>
      <c r="AY618" s="22" t="s">
        <v>61</v>
      </c>
      <c r="AZ618" s="22" t="s">
        <v>61</v>
      </c>
      <c r="BA618" s="16" t="s">
        <v>61</v>
      </c>
      <c r="BB618" s="16" t="s">
        <v>61</v>
      </c>
      <c r="BC618" s="16" t="s">
        <v>61</v>
      </c>
      <c r="BD618" s="16" t="s">
        <v>61</v>
      </c>
      <c r="BE618" s="16" t="s">
        <v>61</v>
      </c>
    </row>
    <row r="619" spans="1:57" x14ac:dyDescent="0.25">
      <c r="A619" t="s">
        <v>61</v>
      </c>
      <c r="B619">
        <v>617</v>
      </c>
      <c r="C619" s="2" t="s">
        <v>61</v>
      </c>
      <c r="D619" s="2" t="s">
        <v>61</v>
      </c>
      <c r="E619" s="2" t="s">
        <v>61</v>
      </c>
      <c r="F619" s="2" t="s">
        <v>61</v>
      </c>
      <c r="G619" s="19" t="s">
        <v>61</v>
      </c>
      <c r="H619" s="19" t="s">
        <v>61</v>
      </c>
      <c r="I619" s="19" t="s">
        <v>61</v>
      </c>
      <c r="J619" s="19" t="s">
        <v>61</v>
      </c>
      <c r="K619" s="19" t="s">
        <v>61</v>
      </c>
      <c r="L619" s="2" t="s">
        <v>61</v>
      </c>
      <c r="M619" s="2" t="s">
        <v>61</v>
      </c>
      <c r="N619" s="2" t="s">
        <v>61</v>
      </c>
      <c r="O619" s="19" t="s">
        <v>61</v>
      </c>
      <c r="P619" s="19" t="s">
        <v>61</v>
      </c>
      <c r="Q619" s="19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2" t="s">
        <v>61</v>
      </c>
      <c r="AA619" s="22" t="s">
        <v>61</v>
      </c>
      <c r="AB619" s="22" t="s">
        <v>61</v>
      </c>
      <c r="AC619" s="22" t="s">
        <v>61</v>
      </c>
      <c r="AD619" s="22" t="s">
        <v>61</v>
      </c>
      <c r="AE619" s="22" t="s">
        <v>61</v>
      </c>
      <c r="AF619" s="22" t="s">
        <v>61</v>
      </c>
      <c r="AG619" s="16" t="s">
        <v>61</v>
      </c>
      <c r="AH619" s="16" t="s">
        <v>61</v>
      </c>
      <c r="AI619" s="16" t="s">
        <v>61</v>
      </c>
      <c r="AJ619" s="13" t="s">
        <v>61</v>
      </c>
      <c r="AK619" s="22" t="s">
        <v>61</v>
      </c>
      <c r="AL619" s="22" t="s">
        <v>61</v>
      </c>
      <c r="AM619" s="22" t="s">
        <v>61</v>
      </c>
      <c r="AN619" s="22" t="s">
        <v>61</v>
      </c>
      <c r="AO619" s="22" t="s">
        <v>61</v>
      </c>
      <c r="AP619" s="22" t="s">
        <v>61</v>
      </c>
      <c r="AQ619" s="16" t="s">
        <v>61</v>
      </c>
      <c r="AR619" s="16" t="s">
        <v>61</v>
      </c>
      <c r="AS619" s="22" t="s">
        <v>61</v>
      </c>
      <c r="AT619" s="22" t="s">
        <v>61</v>
      </c>
      <c r="AU619" s="22" t="s">
        <v>61</v>
      </c>
      <c r="AV619" s="22" t="s">
        <v>61</v>
      </c>
      <c r="AW619" s="22" t="s">
        <v>61</v>
      </c>
      <c r="AX619" s="22" t="s">
        <v>61</v>
      </c>
      <c r="AY619" s="22" t="s">
        <v>61</v>
      </c>
      <c r="AZ619" s="22" t="s">
        <v>61</v>
      </c>
      <c r="BA619" s="16" t="s">
        <v>61</v>
      </c>
      <c r="BB619" s="16" t="s">
        <v>61</v>
      </c>
      <c r="BC619" s="16" t="s">
        <v>61</v>
      </c>
      <c r="BD619" s="16" t="s">
        <v>61</v>
      </c>
      <c r="BE619" s="16" t="s">
        <v>61</v>
      </c>
    </row>
    <row r="620" spans="1:57" x14ac:dyDescent="0.25">
      <c r="A620" t="s">
        <v>61</v>
      </c>
      <c r="B620">
        <v>618</v>
      </c>
      <c r="C620" s="2" t="s">
        <v>61</v>
      </c>
      <c r="D620" s="2" t="s">
        <v>61</v>
      </c>
      <c r="E620" s="2" t="s">
        <v>61</v>
      </c>
      <c r="F620" s="2" t="s">
        <v>61</v>
      </c>
      <c r="G620" s="19" t="s">
        <v>61</v>
      </c>
      <c r="H620" s="19" t="s">
        <v>61</v>
      </c>
      <c r="I620" s="19" t="s">
        <v>61</v>
      </c>
      <c r="J620" s="19" t="s">
        <v>61</v>
      </c>
      <c r="K620" s="19" t="s">
        <v>61</v>
      </c>
      <c r="L620" s="2" t="s">
        <v>61</v>
      </c>
      <c r="M620" s="2" t="s">
        <v>61</v>
      </c>
      <c r="N620" s="2" t="s">
        <v>61</v>
      </c>
      <c r="O620" s="19" t="s">
        <v>61</v>
      </c>
      <c r="P620" s="19" t="s">
        <v>61</v>
      </c>
      <c r="Q620" s="19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2" t="s">
        <v>61</v>
      </c>
      <c r="AA620" s="22" t="s">
        <v>61</v>
      </c>
      <c r="AB620" s="22" t="s">
        <v>61</v>
      </c>
      <c r="AC620" s="22" t="s">
        <v>61</v>
      </c>
      <c r="AD620" s="22" t="s">
        <v>61</v>
      </c>
      <c r="AE620" s="22" t="s">
        <v>61</v>
      </c>
      <c r="AF620" s="22" t="s">
        <v>61</v>
      </c>
      <c r="AG620" s="16" t="s">
        <v>61</v>
      </c>
      <c r="AH620" s="16" t="s">
        <v>61</v>
      </c>
      <c r="AI620" s="16" t="s">
        <v>61</v>
      </c>
      <c r="AJ620" s="13" t="s">
        <v>61</v>
      </c>
      <c r="AK620" s="22" t="s">
        <v>61</v>
      </c>
      <c r="AL620" s="22" t="s">
        <v>61</v>
      </c>
      <c r="AM620" s="22" t="s">
        <v>61</v>
      </c>
      <c r="AN620" s="22" t="s">
        <v>61</v>
      </c>
      <c r="AO620" s="22" t="s">
        <v>61</v>
      </c>
      <c r="AP620" s="22" t="s">
        <v>61</v>
      </c>
      <c r="AQ620" s="16" t="s">
        <v>61</v>
      </c>
      <c r="AR620" s="16" t="s">
        <v>61</v>
      </c>
      <c r="AS620" s="22" t="s">
        <v>61</v>
      </c>
      <c r="AT620" s="22" t="s">
        <v>61</v>
      </c>
      <c r="AU620" s="22" t="s">
        <v>61</v>
      </c>
      <c r="AV620" s="22" t="s">
        <v>61</v>
      </c>
      <c r="AW620" s="22" t="s">
        <v>61</v>
      </c>
      <c r="AX620" s="22" t="s">
        <v>61</v>
      </c>
      <c r="AY620" s="22" t="s">
        <v>61</v>
      </c>
      <c r="AZ620" s="22" t="s">
        <v>61</v>
      </c>
      <c r="BA620" s="16" t="s">
        <v>61</v>
      </c>
      <c r="BB620" s="16" t="s">
        <v>61</v>
      </c>
      <c r="BC620" s="16" t="s">
        <v>61</v>
      </c>
      <c r="BD620" s="16" t="s">
        <v>61</v>
      </c>
      <c r="BE620" s="16" t="s">
        <v>61</v>
      </c>
    </row>
    <row r="621" spans="1:57" x14ac:dyDescent="0.25">
      <c r="A621" t="s">
        <v>61</v>
      </c>
      <c r="B621">
        <v>619</v>
      </c>
      <c r="C621" s="2" t="s">
        <v>61</v>
      </c>
      <c r="D621" s="2" t="s">
        <v>61</v>
      </c>
      <c r="E621" s="2" t="s">
        <v>61</v>
      </c>
      <c r="F621" s="2" t="s">
        <v>61</v>
      </c>
      <c r="G621" s="19" t="s">
        <v>61</v>
      </c>
      <c r="H621" s="19" t="s">
        <v>61</v>
      </c>
      <c r="I621" s="19" t="s">
        <v>61</v>
      </c>
      <c r="J621" s="19" t="s">
        <v>61</v>
      </c>
      <c r="K621" s="19" t="s">
        <v>61</v>
      </c>
      <c r="L621" s="2" t="s">
        <v>61</v>
      </c>
      <c r="M621" s="2" t="s">
        <v>61</v>
      </c>
      <c r="N621" s="2" t="s">
        <v>61</v>
      </c>
      <c r="O621" s="19" t="s">
        <v>61</v>
      </c>
      <c r="P621" s="19" t="s">
        <v>61</v>
      </c>
      <c r="Q621" s="19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2" t="s">
        <v>61</v>
      </c>
      <c r="AA621" s="22" t="s">
        <v>61</v>
      </c>
      <c r="AB621" s="22" t="s">
        <v>61</v>
      </c>
      <c r="AC621" s="22" t="s">
        <v>61</v>
      </c>
      <c r="AD621" s="22" t="s">
        <v>61</v>
      </c>
      <c r="AE621" s="22" t="s">
        <v>61</v>
      </c>
      <c r="AF621" s="22" t="s">
        <v>61</v>
      </c>
      <c r="AG621" s="16" t="s">
        <v>61</v>
      </c>
      <c r="AH621" s="16" t="s">
        <v>61</v>
      </c>
      <c r="AI621" s="16" t="s">
        <v>61</v>
      </c>
      <c r="AJ621" s="13" t="s">
        <v>61</v>
      </c>
      <c r="AK621" s="22" t="s">
        <v>61</v>
      </c>
      <c r="AL621" s="22" t="s">
        <v>61</v>
      </c>
      <c r="AM621" s="22" t="s">
        <v>61</v>
      </c>
      <c r="AN621" s="22" t="s">
        <v>61</v>
      </c>
      <c r="AO621" s="22" t="s">
        <v>61</v>
      </c>
      <c r="AP621" s="22" t="s">
        <v>61</v>
      </c>
      <c r="AQ621" s="16" t="s">
        <v>61</v>
      </c>
      <c r="AR621" s="16" t="s">
        <v>61</v>
      </c>
      <c r="AS621" s="22" t="s">
        <v>61</v>
      </c>
      <c r="AT621" s="22" t="s">
        <v>61</v>
      </c>
      <c r="AU621" s="22" t="s">
        <v>61</v>
      </c>
      <c r="AV621" s="22" t="s">
        <v>61</v>
      </c>
      <c r="AW621" s="22" t="s">
        <v>61</v>
      </c>
      <c r="AX621" s="22" t="s">
        <v>61</v>
      </c>
      <c r="AY621" s="22" t="s">
        <v>61</v>
      </c>
      <c r="AZ621" s="22" t="s">
        <v>61</v>
      </c>
      <c r="BA621" s="16" t="s">
        <v>61</v>
      </c>
      <c r="BB621" s="16" t="s">
        <v>61</v>
      </c>
      <c r="BC621" s="16" t="s">
        <v>61</v>
      </c>
      <c r="BD621" s="16" t="s">
        <v>61</v>
      </c>
      <c r="BE621" s="16" t="s">
        <v>61</v>
      </c>
    </row>
    <row r="622" spans="1:57" x14ac:dyDescent="0.25">
      <c r="A622" t="s">
        <v>61</v>
      </c>
      <c r="B622">
        <v>620</v>
      </c>
      <c r="C622" s="2" t="s">
        <v>61</v>
      </c>
      <c r="D622" s="2" t="s">
        <v>61</v>
      </c>
      <c r="E622" s="2" t="s">
        <v>61</v>
      </c>
      <c r="F622" s="2" t="s">
        <v>61</v>
      </c>
      <c r="G622" s="19" t="s">
        <v>61</v>
      </c>
      <c r="H622" s="19" t="s">
        <v>61</v>
      </c>
      <c r="I622" s="19" t="s">
        <v>61</v>
      </c>
      <c r="J622" s="19" t="s">
        <v>61</v>
      </c>
      <c r="K622" s="19" t="s">
        <v>61</v>
      </c>
      <c r="L622" s="2" t="s">
        <v>61</v>
      </c>
      <c r="M622" s="2" t="s">
        <v>61</v>
      </c>
      <c r="N622" s="2" t="s">
        <v>61</v>
      </c>
      <c r="O622" s="19" t="s">
        <v>61</v>
      </c>
      <c r="P622" s="19" t="s">
        <v>61</v>
      </c>
      <c r="Q622" s="19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2" t="s">
        <v>61</v>
      </c>
      <c r="AA622" s="22" t="s">
        <v>61</v>
      </c>
      <c r="AB622" s="22" t="s">
        <v>61</v>
      </c>
      <c r="AC622" s="22" t="s">
        <v>61</v>
      </c>
      <c r="AD622" s="22" t="s">
        <v>61</v>
      </c>
      <c r="AE622" s="22" t="s">
        <v>61</v>
      </c>
      <c r="AF622" s="22" t="s">
        <v>61</v>
      </c>
      <c r="AG622" s="16" t="s">
        <v>61</v>
      </c>
      <c r="AH622" s="16" t="s">
        <v>61</v>
      </c>
      <c r="AI622" s="16" t="s">
        <v>61</v>
      </c>
      <c r="AJ622" s="13" t="s">
        <v>61</v>
      </c>
      <c r="AK622" s="22" t="s">
        <v>61</v>
      </c>
      <c r="AL622" s="22" t="s">
        <v>61</v>
      </c>
      <c r="AM622" s="22" t="s">
        <v>61</v>
      </c>
      <c r="AN622" s="22" t="s">
        <v>61</v>
      </c>
      <c r="AO622" s="22" t="s">
        <v>61</v>
      </c>
      <c r="AP622" s="22" t="s">
        <v>61</v>
      </c>
      <c r="AQ622" s="16" t="s">
        <v>61</v>
      </c>
      <c r="AR622" s="16" t="s">
        <v>61</v>
      </c>
      <c r="AS622" s="22" t="s">
        <v>61</v>
      </c>
      <c r="AT622" s="22" t="s">
        <v>61</v>
      </c>
      <c r="AU622" s="22" t="s">
        <v>61</v>
      </c>
      <c r="AV622" s="22" t="s">
        <v>61</v>
      </c>
      <c r="AW622" s="22" t="s">
        <v>61</v>
      </c>
      <c r="AX622" s="22" t="s">
        <v>61</v>
      </c>
      <c r="AY622" s="22" t="s">
        <v>61</v>
      </c>
      <c r="AZ622" s="22" t="s">
        <v>61</v>
      </c>
      <c r="BA622" s="16" t="s">
        <v>61</v>
      </c>
      <c r="BB622" s="16" t="s">
        <v>61</v>
      </c>
      <c r="BC622" s="16" t="s">
        <v>61</v>
      </c>
      <c r="BD622" s="16" t="s">
        <v>61</v>
      </c>
      <c r="BE622" s="16" t="s">
        <v>61</v>
      </c>
    </row>
    <row r="623" spans="1:57" x14ac:dyDescent="0.25">
      <c r="A623" t="s">
        <v>61</v>
      </c>
      <c r="B623">
        <v>621</v>
      </c>
      <c r="C623" s="2" t="s">
        <v>61</v>
      </c>
      <c r="D623" s="2" t="s">
        <v>61</v>
      </c>
      <c r="E623" s="2" t="s">
        <v>61</v>
      </c>
      <c r="F623" s="2" t="s">
        <v>61</v>
      </c>
      <c r="G623" s="19" t="s">
        <v>61</v>
      </c>
      <c r="H623" s="19" t="s">
        <v>61</v>
      </c>
      <c r="I623" s="19" t="s">
        <v>61</v>
      </c>
      <c r="J623" s="19" t="s">
        <v>61</v>
      </c>
      <c r="K623" s="19" t="s">
        <v>61</v>
      </c>
      <c r="L623" s="2" t="s">
        <v>61</v>
      </c>
      <c r="M623" s="2" t="s">
        <v>61</v>
      </c>
      <c r="N623" s="2" t="s">
        <v>61</v>
      </c>
      <c r="O623" s="19" t="s">
        <v>61</v>
      </c>
      <c r="P623" s="19" t="s">
        <v>61</v>
      </c>
      <c r="Q623" s="19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2" t="s">
        <v>61</v>
      </c>
      <c r="AA623" s="22" t="s">
        <v>61</v>
      </c>
      <c r="AB623" s="22" t="s">
        <v>61</v>
      </c>
      <c r="AC623" s="22" t="s">
        <v>61</v>
      </c>
      <c r="AD623" s="22" t="s">
        <v>61</v>
      </c>
      <c r="AE623" s="22" t="s">
        <v>61</v>
      </c>
      <c r="AF623" s="22" t="s">
        <v>61</v>
      </c>
      <c r="AG623" s="16" t="s">
        <v>61</v>
      </c>
      <c r="AH623" s="16" t="s">
        <v>61</v>
      </c>
      <c r="AI623" s="16" t="s">
        <v>61</v>
      </c>
      <c r="AJ623" s="13" t="s">
        <v>61</v>
      </c>
      <c r="AK623" s="22" t="s">
        <v>61</v>
      </c>
      <c r="AL623" s="22" t="s">
        <v>61</v>
      </c>
      <c r="AM623" s="22" t="s">
        <v>61</v>
      </c>
      <c r="AN623" s="22" t="s">
        <v>61</v>
      </c>
      <c r="AO623" s="22" t="s">
        <v>61</v>
      </c>
      <c r="AP623" s="22" t="s">
        <v>61</v>
      </c>
      <c r="AQ623" s="16" t="s">
        <v>61</v>
      </c>
      <c r="AR623" s="16" t="s">
        <v>61</v>
      </c>
      <c r="AS623" s="22" t="s">
        <v>61</v>
      </c>
      <c r="AT623" s="22" t="s">
        <v>61</v>
      </c>
      <c r="AU623" s="22" t="s">
        <v>61</v>
      </c>
      <c r="AV623" s="22" t="s">
        <v>61</v>
      </c>
      <c r="AW623" s="22" t="s">
        <v>61</v>
      </c>
      <c r="AX623" s="22" t="s">
        <v>61</v>
      </c>
      <c r="AY623" s="22" t="s">
        <v>61</v>
      </c>
      <c r="AZ623" s="22" t="s">
        <v>61</v>
      </c>
      <c r="BA623" s="16" t="s">
        <v>61</v>
      </c>
      <c r="BB623" s="16" t="s">
        <v>61</v>
      </c>
      <c r="BC623" s="16" t="s">
        <v>61</v>
      </c>
      <c r="BD623" s="16" t="s">
        <v>61</v>
      </c>
      <c r="BE623" s="16" t="s">
        <v>61</v>
      </c>
    </row>
    <row r="624" spans="1:57" x14ac:dyDescent="0.25">
      <c r="A624" t="s">
        <v>61</v>
      </c>
      <c r="B624">
        <v>622</v>
      </c>
      <c r="C624" s="2" t="s">
        <v>61</v>
      </c>
      <c r="D624" s="2" t="s">
        <v>61</v>
      </c>
      <c r="E624" s="2" t="s">
        <v>61</v>
      </c>
      <c r="F624" s="2" t="s">
        <v>61</v>
      </c>
      <c r="G624" s="19" t="s">
        <v>61</v>
      </c>
      <c r="H624" s="19" t="s">
        <v>61</v>
      </c>
      <c r="I624" s="19" t="s">
        <v>61</v>
      </c>
      <c r="J624" s="19" t="s">
        <v>61</v>
      </c>
      <c r="K624" s="19" t="s">
        <v>61</v>
      </c>
      <c r="L624" s="2" t="s">
        <v>61</v>
      </c>
      <c r="M624" s="2" t="s">
        <v>61</v>
      </c>
      <c r="N624" s="2" t="s">
        <v>61</v>
      </c>
      <c r="O624" s="19" t="s">
        <v>61</v>
      </c>
      <c r="P624" s="19" t="s">
        <v>61</v>
      </c>
      <c r="Q624" s="19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2" t="s">
        <v>61</v>
      </c>
      <c r="AA624" s="22" t="s">
        <v>61</v>
      </c>
      <c r="AB624" s="22" t="s">
        <v>61</v>
      </c>
      <c r="AC624" s="22" t="s">
        <v>61</v>
      </c>
      <c r="AD624" s="22" t="s">
        <v>61</v>
      </c>
      <c r="AE624" s="22" t="s">
        <v>61</v>
      </c>
      <c r="AF624" s="22" t="s">
        <v>61</v>
      </c>
      <c r="AG624" s="16" t="s">
        <v>61</v>
      </c>
      <c r="AH624" s="16" t="s">
        <v>61</v>
      </c>
      <c r="AI624" s="16" t="s">
        <v>61</v>
      </c>
      <c r="AJ624" s="13" t="s">
        <v>61</v>
      </c>
      <c r="AK624" s="22" t="s">
        <v>61</v>
      </c>
      <c r="AL624" s="22" t="s">
        <v>61</v>
      </c>
      <c r="AM624" s="22" t="s">
        <v>61</v>
      </c>
      <c r="AN624" s="22" t="s">
        <v>61</v>
      </c>
      <c r="AO624" s="22" t="s">
        <v>61</v>
      </c>
      <c r="AP624" s="22" t="s">
        <v>61</v>
      </c>
      <c r="AQ624" s="16" t="s">
        <v>61</v>
      </c>
      <c r="AR624" s="16" t="s">
        <v>61</v>
      </c>
      <c r="AS624" s="22" t="s">
        <v>61</v>
      </c>
      <c r="AT624" s="22" t="s">
        <v>61</v>
      </c>
      <c r="AU624" s="22" t="s">
        <v>61</v>
      </c>
      <c r="AV624" s="22" t="s">
        <v>61</v>
      </c>
      <c r="AW624" s="22" t="s">
        <v>61</v>
      </c>
      <c r="AX624" s="22" t="s">
        <v>61</v>
      </c>
      <c r="AY624" s="22" t="s">
        <v>61</v>
      </c>
      <c r="AZ624" s="22" t="s">
        <v>61</v>
      </c>
      <c r="BA624" s="16" t="s">
        <v>61</v>
      </c>
      <c r="BB624" s="16" t="s">
        <v>61</v>
      </c>
      <c r="BC624" s="16" t="s">
        <v>61</v>
      </c>
      <c r="BD624" s="16" t="s">
        <v>61</v>
      </c>
      <c r="BE624" s="16" t="s">
        <v>61</v>
      </c>
    </row>
    <row r="625" spans="1:57" x14ac:dyDescent="0.25">
      <c r="A625" t="s">
        <v>61</v>
      </c>
      <c r="B625">
        <v>623</v>
      </c>
      <c r="C625" s="2" t="s">
        <v>61</v>
      </c>
      <c r="D625" s="2" t="s">
        <v>61</v>
      </c>
      <c r="E625" s="2" t="s">
        <v>61</v>
      </c>
      <c r="F625" s="2" t="s">
        <v>61</v>
      </c>
      <c r="G625" s="19" t="s">
        <v>61</v>
      </c>
      <c r="H625" s="19" t="s">
        <v>61</v>
      </c>
      <c r="I625" s="19" t="s">
        <v>61</v>
      </c>
      <c r="J625" s="19" t="s">
        <v>61</v>
      </c>
      <c r="K625" s="19" t="s">
        <v>61</v>
      </c>
      <c r="L625" s="2" t="s">
        <v>61</v>
      </c>
      <c r="M625" s="2" t="s">
        <v>61</v>
      </c>
      <c r="N625" s="2" t="s">
        <v>61</v>
      </c>
      <c r="O625" s="19" t="s">
        <v>61</v>
      </c>
      <c r="P625" s="19" t="s">
        <v>61</v>
      </c>
      <c r="Q625" s="19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2" t="s">
        <v>61</v>
      </c>
      <c r="AA625" s="22" t="s">
        <v>61</v>
      </c>
      <c r="AB625" s="22" t="s">
        <v>61</v>
      </c>
      <c r="AC625" s="22" t="s">
        <v>61</v>
      </c>
      <c r="AD625" s="22" t="s">
        <v>61</v>
      </c>
      <c r="AE625" s="22" t="s">
        <v>61</v>
      </c>
      <c r="AF625" s="22" t="s">
        <v>61</v>
      </c>
      <c r="AG625" s="16" t="s">
        <v>61</v>
      </c>
      <c r="AH625" s="16" t="s">
        <v>61</v>
      </c>
      <c r="AI625" s="16" t="s">
        <v>61</v>
      </c>
      <c r="AJ625" s="13" t="s">
        <v>61</v>
      </c>
      <c r="AK625" s="22" t="s">
        <v>61</v>
      </c>
      <c r="AL625" s="22" t="s">
        <v>61</v>
      </c>
      <c r="AM625" s="22" t="s">
        <v>61</v>
      </c>
      <c r="AN625" s="22" t="s">
        <v>61</v>
      </c>
      <c r="AO625" s="22" t="s">
        <v>61</v>
      </c>
      <c r="AP625" s="22" t="s">
        <v>61</v>
      </c>
      <c r="AQ625" s="16" t="s">
        <v>61</v>
      </c>
      <c r="AR625" s="16" t="s">
        <v>61</v>
      </c>
      <c r="AS625" s="22" t="s">
        <v>61</v>
      </c>
      <c r="AT625" s="22" t="s">
        <v>61</v>
      </c>
      <c r="AU625" s="22" t="s">
        <v>61</v>
      </c>
      <c r="AV625" s="22" t="s">
        <v>61</v>
      </c>
      <c r="AW625" s="22" t="s">
        <v>61</v>
      </c>
      <c r="AX625" s="22" t="s">
        <v>61</v>
      </c>
      <c r="AY625" s="22" t="s">
        <v>61</v>
      </c>
      <c r="AZ625" s="22" t="s">
        <v>61</v>
      </c>
      <c r="BA625" s="16" t="s">
        <v>61</v>
      </c>
      <c r="BB625" s="16" t="s">
        <v>61</v>
      </c>
      <c r="BC625" s="16" t="s">
        <v>61</v>
      </c>
      <c r="BD625" s="16" t="s">
        <v>61</v>
      </c>
      <c r="BE625" s="16" t="s">
        <v>61</v>
      </c>
    </row>
    <row r="626" spans="1:57" x14ac:dyDescent="0.25">
      <c r="A626" t="s">
        <v>61</v>
      </c>
      <c r="B626">
        <v>624</v>
      </c>
      <c r="C626" s="2" t="s">
        <v>61</v>
      </c>
      <c r="D626" s="2" t="s">
        <v>61</v>
      </c>
      <c r="E626" s="2" t="s">
        <v>61</v>
      </c>
      <c r="F626" s="2" t="s">
        <v>61</v>
      </c>
      <c r="G626" s="19" t="s">
        <v>61</v>
      </c>
      <c r="H626" s="19" t="s">
        <v>61</v>
      </c>
      <c r="I626" s="19" t="s">
        <v>61</v>
      </c>
      <c r="J626" s="19" t="s">
        <v>61</v>
      </c>
      <c r="K626" s="19" t="s">
        <v>61</v>
      </c>
      <c r="L626" s="2" t="s">
        <v>61</v>
      </c>
      <c r="M626" s="2" t="s">
        <v>61</v>
      </c>
      <c r="N626" s="2" t="s">
        <v>61</v>
      </c>
      <c r="O626" s="19" t="s">
        <v>61</v>
      </c>
      <c r="P626" s="19" t="s">
        <v>61</v>
      </c>
      <c r="Q626" s="19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2" t="s">
        <v>61</v>
      </c>
      <c r="AA626" s="22" t="s">
        <v>61</v>
      </c>
      <c r="AB626" s="22" t="s">
        <v>61</v>
      </c>
      <c r="AC626" s="22" t="s">
        <v>61</v>
      </c>
      <c r="AD626" s="22" t="s">
        <v>61</v>
      </c>
      <c r="AE626" s="22" t="s">
        <v>61</v>
      </c>
      <c r="AF626" s="22" t="s">
        <v>61</v>
      </c>
      <c r="AG626" s="16" t="s">
        <v>61</v>
      </c>
      <c r="AH626" s="16" t="s">
        <v>61</v>
      </c>
      <c r="AI626" s="16" t="s">
        <v>61</v>
      </c>
      <c r="AJ626" s="13" t="s">
        <v>61</v>
      </c>
      <c r="AK626" s="22" t="s">
        <v>61</v>
      </c>
      <c r="AL626" s="22" t="s">
        <v>61</v>
      </c>
      <c r="AM626" s="22" t="s">
        <v>61</v>
      </c>
      <c r="AN626" s="22" t="s">
        <v>61</v>
      </c>
      <c r="AO626" s="22" t="s">
        <v>61</v>
      </c>
      <c r="AP626" s="22" t="s">
        <v>61</v>
      </c>
      <c r="AQ626" s="16" t="s">
        <v>61</v>
      </c>
      <c r="AR626" s="16" t="s">
        <v>61</v>
      </c>
      <c r="AS626" s="22" t="s">
        <v>61</v>
      </c>
      <c r="AT626" s="22" t="s">
        <v>61</v>
      </c>
      <c r="AU626" s="22" t="s">
        <v>61</v>
      </c>
      <c r="AV626" s="22" t="s">
        <v>61</v>
      </c>
      <c r="AW626" s="22" t="s">
        <v>61</v>
      </c>
      <c r="AX626" s="22" t="s">
        <v>61</v>
      </c>
      <c r="AY626" s="22" t="s">
        <v>61</v>
      </c>
      <c r="AZ626" s="22" t="s">
        <v>61</v>
      </c>
      <c r="BA626" s="16" t="s">
        <v>61</v>
      </c>
      <c r="BB626" s="16" t="s">
        <v>61</v>
      </c>
      <c r="BC626" s="16" t="s">
        <v>61</v>
      </c>
      <c r="BD626" s="16" t="s">
        <v>61</v>
      </c>
      <c r="BE626" s="16" t="s">
        <v>61</v>
      </c>
    </row>
    <row r="627" spans="1:57" x14ac:dyDescent="0.25">
      <c r="A627" t="s">
        <v>61</v>
      </c>
      <c r="B627">
        <v>625</v>
      </c>
      <c r="C627" s="2" t="s">
        <v>61</v>
      </c>
      <c r="D627" s="2" t="s">
        <v>61</v>
      </c>
      <c r="E627" s="2" t="s">
        <v>61</v>
      </c>
      <c r="F627" s="2" t="s">
        <v>61</v>
      </c>
      <c r="G627" s="19" t="s">
        <v>61</v>
      </c>
      <c r="H627" s="19" t="s">
        <v>61</v>
      </c>
      <c r="I627" s="19" t="s">
        <v>61</v>
      </c>
      <c r="J627" s="19" t="s">
        <v>61</v>
      </c>
      <c r="K627" s="19" t="s">
        <v>61</v>
      </c>
      <c r="L627" s="2" t="s">
        <v>61</v>
      </c>
      <c r="M627" s="2" t="s">
        <v>61</v>
      </c>
      <c r="N627" s="2" t="s">
        <v>61</v>
      </c>
      <c r="O627" s="19" t="s">
        <v>61</v>
      </c>
      <c r="P627" s="19" t="s">
        <v>61</v>
      </c>
      <c r="Q627" s="19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2" t="s">
        <v>61</v>
      </c>
      <c r="AA627" s="22" t="s">
        <v>61</v>
      </c>
      <c r="AB627" s="22" t="s">
        <v>61</v>
      </c>
      <c r="AC627" s="22" t="s">
        <v>61</v>
      </c>
      <c r="AD627" s="22" t="s">
        <v>61</v>
      </c>
      <c r="AE627" s="22" t="s">
        <v>61</v>
      </c>
      <c r="AF627" s="22" t="s">
        <v>61</v>
      </c>
      <c r="AG627" s="16" t="s">
        <v>61</v>
      </c>
      <c r="AH627" s="16" t="s">
        <v>61</v>
      </c>
      <c r="AI627" s="16" t="s">
        <v>61</v>
      </c>
      <c r="AJ627" s="13" t="s">
        <v>61</v>
      </c>
      <c r="AK627" s="22" t="s">
        <v>61</v>
      </c>
      <c r="AL627" s="22" t="s">
        <v>61</v>
      </c>
      <c r="AM627" s="22" t="s">
        <v>61</v>
      </c>
      <c r="AN627" s="22" t="s">
        <v>61</v>
      </c>
      <c r="AO627" s="22" t="s">
        <v>61</v>
      </c>
      <c r="AP627" s="22" t="s">
        <v>61</v>
      </c>
      <c r="AQ627" s="16" t="s">
        <v>61</v>
      </c>
      <c r="AR627" s="16" t="s">
        <v>61</v>
      </c>
      <c r="AS627" s="22" t="s">
        <v>61</v>
      </c>
      <c r="AT627" s="22" t="s">
        <v>61</v>
      </c>
      <c r="AU627" s="22" t="s">
        <v>61</v>
      </c>
      <c r="AV627" s="22" t="s">
        <v>61</v>
      </c>
      <c r="AW627" s="22" t="s">
        <v>61</v>
      </c>
      <c r="AX627" s="22" t="s">
        <v>61</v>
      </c>
      <c r="AY627" s="22" t="s">
        <v>61</v>
      </c>
      <c r="AZ627" s="22" t="s">
        <v>61</v>
      </c>
      <c r="BA627" s="16" t="s">
        <v>61</v>
      </c>
      <c r="BB627" s="16" t="s">
        <v>61</v>
      </c>
      <c r="BC627" s="16" t="s">
        <v>61</v>
      </c>
      <c r="BD627" s="16" t="s">
        <v>61</v>
      </c>
      <c r="BE627" s="16" t="s">
        <v>61</v>
      </c>
    </row>
    <row r="628" spans="1:57" x14ac:dyDescent="0.25">
      <c r="A628" t="s">
        <v>61</v>
      </c>
      <c r="B628">
        <v>626</v>
      </c>
      <c r="C628" s="2" t="s">
        <v>61</v>
      </c>
      <c r="D628" s="2" t="s">
        <v>61</v>
      </c>
      <c r="E628" s="2" t="s">
        <v>61</v>
      </c>
      <c r="F628" s="2" t="s">
        <v>61</v>
      </c>
      <c r="G628" s="19" t="s">
        <v>61</v>
      </c>
      <c r="H628" s="19" t="s">
        <v>61</v>
      </c>
      <c r="I628" s="19" t="s">
        <v>61</v>
      </c>
      <c r="J628" s="19" t="s">
        <v>61</v>
      </c>
      <c r="K628" s="19" t="s">
        <v>61</v>
      </c>
      <c r="L628" s="2" t="s">
        <v>61</v>
      </c>
      <c r="M628" s="2" t="s">
        <v>61</v>
      </c>
      <c r="N628" s="2" t="s">
        <v>61</v>
      </c>
      <c r="O628" s="19" t="s">
        <v>61</v>
      </c>
      <c r="P628" s="19" t="s">
        <v>61</v>
      </c>
      <c r="Q628" s="19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2" t="s">
        <v>61</v>
      </c>
      <c r="AA628" s="22" t="s">
        <v>61</v>
      </c>
      <c r="AB628" s="22" t="s">
        <v>61</v>
      </c>
      <c r="AC628" s="22" t="s">
        <v>61</v>
      </c>
      <c r="AD628" s="22" t="s">
        <v>61</v>
      </c>
      <c r="AE628" s="22" t="s">
        <v>61</v>
      </c>
      <c r="AF628" s="22" t="s">
        <v>61</v>
      </c>
      <c r="AG628" s="16" t="s">
        <v>61</v>
      </c>
      <c r="AH628" s="16" t="s">
        <v>61</v>
      </c>
      <c r="AI628" s="16" t="s">
        <v>61</v>
      </c>
      <c r="AJ628" s="13" t="s">
        <v>61</v>
      </c>
      <c r="AK628" s="22" t="s">
        <v>61</v>
      </c>
      <c r="AL628" s="22" t="s">
        <v>61</v>
      </c>
      <c r="AM628" s="22" t="s">
        <v>61</v>
      </c>
      <c r="AN628" s="22" t="s">
        <v>61</v>
      </c>
      <c r="AO628" s="22" t="s">
        <v>61</v>
      </c>
      <c r="AP628" s="22" t="s">
        <v>61</v>
      </c>
      <c r="AQ628" s="16" t="s">
        <v>61</v>
      </c>
      <c r="AR628" s="16" t="s">
        <v>61</v>
      </c>
      <c r="AS628" s="22" t="s">
        <v>61</v>
      </c>
      <c r="AT628" s="22" t="s">
        <v>61</v>
      </c>
      <c r="AU628" s="22" t="s">
        <v>61</v>
      </c>
      <c r="AV628" s="22" t="s">
        <v>61</v>
      </c>
      <c r="AW628" s="22" t="s">
        <v>61</v>
      </c>
      <c r="AX628" s="22" t="s">
        <v>61</v>
      </c>
      <c r="AY628" s="22" t="s">
        <v>61</v>
      </c>
      <c r="AZ628" s="22" t="s">
        <v>61</v>
      </c>
      <c r="BA628" s="16" t="s">
        <v>61</v>
      </c>
      <c r="BB628" s="16" t="s">
        <v>61</v>
      </c>
      <c r="BC628" s="16" t="s">
        <v>61</v>
      </c>
      <c r="BD628" s="16" t="s">
        <v>61</v>
      </c>
      <c r="BE628" s="16" t="s">
        <v>61</v>
      </c>
    </row>
    <row r="629" spans="1:57" x14ac:dyDescent="0.25">
      <c r="A629" t="s">
        <v>61</v>
      </c>
      <c r="B629">
        <v>627</v>
      </c>
      <c r="C629" s="2" t="s">
        <v>61</v>
      </c>
      <c r="D629" s="2" t="s">
        <v>61</v>
      </c>
      <c r="E629" s="2" t="s">
        <v>61</v>
      </c>
      <c r="F629" s="2" t="s">
        <v>61</v>
      </c>
      <c r="G629" s="19" t="s">
        <v>61</v>
      </c>
      <c r="H629" s="19" t="s">
        <v>61</v>
      </c>
      <c r="I629" s="19" t="s">
        <v>61</v>
      </c>
      <c r="J629" s="19" t="s">
        <v>61</v>
      </c>
      <c r="K629" s="19" t="s">
        <v>61</v>
      </c>
      <c r="L629" s="2" t="s">
        <v>61</v>
      </c>
      <c r="M629" s="2" t="s">
        <v>61</v>
      </c>
      <c r="N629" s="2" t="s">
        <v>61</v>
      </c>
      <c r="O629" s="19" t="s">
        <v>61</v>
      </c>
      <c r="P629" s="19" t="s">
        <v>61</v>
      </c>
      <c r="Q629" s="19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2" t="s">
        <v>61</v>
      </c>
      <c r="AA629" s="22" t="s">
        <v>61</v>
      </c>
      <c r="AB629" s="22" t="s">
        <v>61</v>
      </c>
      <c r="AC629" s="22" t="s">
        <v>61</v>
      </c>
      <c r="AD629" s="22" t="s">
        <v>61</v>
      </c>
      <c r="AE629" s="22" t="s">
        <v>61</v>
      </c>
      <c r="AF629" s="22" t="s">
        <v>61</v>
      </c>
      <c r="AG629" s="16" t="s">
        <v>61</v>
      </c>
      <c r="AH629" s="16" t="s">
        <v>61</v>
      </c>
      <c r="AI629" s="16" t="s">
        <v>61</v>
      </c>
      <c r="AJ629" s="13" t="s">
        <v>61</v>
      </c>
      <c r="AK629" s="22" t="s">
        <v>61</v>
      </c>
      <c r="AL629" s="22" t="s">
        <v>61</v>
      </c>
      <c r="AM629" s="22" t="s">
        <v>61</v>
      </c>
      <c r="AN629" s="22" t="s">
        <v>61</v>
      </c>
      <c r="AO629" s="22" t="s">
        <v>61</v>
      </c>
      <c r="AP629" s="22" t="s">
        <v>61</v>
      </c>
      <c r="AQ629" s="16" t="s">
        <v>61</v>
      </c>
      <c r="AR629" s="16" t="s">
        <v>61</v>
      </c>
      <c r="AS629" s="22" t="s">
        <v>61</v>
      </c>
      <c r="AT629" s="22" t="s">
        <v>61</v>
      </c>
      <c r="AU629" s="22" t="s">
        <v>61</v>
      </c>
      <c r="AV629" s="22" t="s">
        <v>61</v>
      </c>
      <c r="AW629" s="22" t="s">
        <v>61</v>
      </c>
      <c r="AX629" s="22" t="s">
        <v>61</v>
      </c>
      <c r="AY629" s="22" t="s">
        <v>61</v>
      </c>
      <c r="AZ629" s="22" t="s">
        <v>61</v>
      </c>
      <c r="BA629" s="16" t="s">
        <v>61</v>
      </c>
      <c r="BB629" s="16" t="s">
        <v>61</v>
      </c>
      <c r="BC629" s="16" t="s">
        <v>61</v>
      </c>
      <c r="BD629" s="16" t="s">
        <v>61</v>
      </c>
      <c r="BE629" s="16" t="s">
        <v>61</v>
      </c>
    </row>
    <row r="630" spans="1:57" x14ac:dyDescent="0.25">
      <c r="A630" t="s">
        <v>61</v>
      </c>
      <c r="B630">
        <v>628</v>
      </c>
      <c r="C630" s="2" t="s">
        <v>61</v>
      </c>
      <c r="D630" s="2" t="s">
        <v>61</v>
      </c>
      <c r="E630" s="2" t="s">
        <v>61</v>
      </c>
      <c r="F630" s="2" t="s">
        <v>61</v>
      </c>
      <c r="G630" s="19" t="s">
        <v>61</v>
      </c>
      <c r="H630" s="19" t="s">
        <v>61</v>
      </c>
      <c r="I630" s="19" t="s">
        <v>61</v>
      </c>
      <c r="J630" s="19" t="s">
        <v>61</v>
      </c>
      <c r="K630" s="19" t="s">
        <v>61</v>
      </c>
      <c r="L630" s="2" t="s">
        <v>61</v>
      </c>
      <c r="M630" s="2" t="s">
        <v>61</v>
      </c>
      <c r="N630" s="2" t="s">
        <v>61</v>
      </c>
      <c r="O630" s="19" t="s">
        <v>61</v>
      </c>
      <c r="P630" s="19" t="s">
        <v>61</v>
      </c>
      <c r="Q630" s="19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2" t="s">
        <v>61</v>
      </c>
      <c r="AA630" s="22" t="s">
        <v>61</v>
      </c>
      <c r="AB630" s="22" t="s">
        <v>61</v>
      </c>
      <c r="AC630" s="22" t="s">
        <v>61</v>
      </c>
      <c r="AD630" s="22" t="s">
        <v>61</v>
      </c>
      <c r="AE630" s="22" t="s">
        <v>61</v>
      </c>
      <c r="AF630" s="22" t="s">
        <v>61</v>
      </c>
      <c r="AG630" s="16" t="s">
        <v>61</v>
      </c>
      <c r="AH630" s="16" t="s">
        <v>61</v>
      </c>
      <c r="AI630" s="16" t="s">
        <v>61</v>
      </c>
      <c r="AJ630" s="13" t="s">
        <v>61</v>
      </c>
      <c r="AK630" s="22" t="s">
        <v>61</v>
      </c>
      <c r="AL630" s="22" t="s">
        <v>61</v>
      </c>
      <c r="AM630" s="22" t="s">
        <v>61</v>
      </c>
      <c r="AN630" s="22" t="s">
        <v>61</v>
      </c>
      <c r="AO630" s="22" t="s">
        <v>61</v>
      </c>
      <c r="AP630" s="22" t="s">
        <v>61</v>
      </c>
      <c r="AQ630" s="16" t="s">
        <v>61</v>
      </c>
      <c r="AR630" s="16" t="s">
        <v>61</v>
      </c>
      <c r="AS630" s="22" t="s">
        <v>61</v>
      </c>
      <c r="AT630" s="22" t="s">
        <v>61</v>
      </c>
      <c r="AU630" s="22" t="s">
        <v>61</v>
      </c>
      <c r="AV630" s="22" t="s">
        <v>61</v>
      </c>
      <c r="AW630" s="22" t="s">
        <v>61</v>
      </c>
      <c r="AX630" s="22" t="s">
        <v>61</v>
      </c>
      <c r="AY630" s="22" t="s">
        <v>61</v>
      </c>
      <c r="AZ630" s="22" t="s">
        <v>61</v>
      </c>
      <c r="BA630" s="16" t="s">
        <v>61</v>
      </c>
      <c r="BB630" s="16" t="s">
        <v>61</v>
      </c>
      <c r="BC630" s="16" t="s">
        <v>61</v>
      </c>
      <c r="BD630" s="16" t="s">
        <v>61</v>
      </c>
      <c r="BE630" s="16" t="s">
        <v>61</v>
      </c>
    </row>
    <row r="631" spans="1:57" x14ac:dyDescent="0.25">
      <c r="A631" t="s">
        <v>61</v>
      </c>
      <c r="B631">
        <v>629</v>
      </c>
      <c r="C631" s="2" t="s">
        <v>61</v>
      </c>
      <c r="D631" s="2" t="s">
        <v>61</v>
      </c>
      <c r="E631" s="2" t="s">
        <v>61</v>
      </c>
      <c r="F631" s="2" t="s">
        <v>61</v>
      </c>
      <c r="G631" s="19" t="s">
        <v>61</v>
      </c>
      <c r="H631" s="19" t="s">
        <v>61</v>
      </c>
      <c r="I631" s="19" t="s">
        <v>61</v>
      </c>
      <c r="J631" s="19" t="s">
        <v>61</v>
      </c>
      <c r="K631" s="19" t="s">
        <v>61</v>
      </c>
      <c r="L631" s="2" t="s">
        <v>61</v>
      </c>
      <c r="M631" s="2" t="s">
        <v>61</v>
      </c>
      <c r="N631" s="2" t="s">
        <v>61</v>
      </c>
      <c r="O631" s="19" t="s">
        <v>61</v>
      </c>
      <c r="P631" s="19" t="s">
        <v>61</v>
      </c>
      <c r="Q631" s="19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2" t="s">
        <v>61</v>
      </c>
      <c r="AA631" s="22" t="s">
        <v>61</v>
      </c>
      <c r="AB631" s="22" t="s">
        <v>61</v>
      </c>
      <c r="AC631" s="22" t="s">
        <v>61</v>
      </c>
      <c r="AD631" s="22" t="s">
        <v>61</v>
      </c>
      <c r="AE631" s="22" t="s">
        <v>61</v>
      </c>
      <c r="AF631" s="22" t="s">
        <v>61</v>
      </c>
      <c r="AG631" s="16" t="s">
        <v>61</v>
      </c>
      <c r="AH631" s="16" t="s">
        <v>61</v>
      </c>
      <c r="AI631" s="16" t="s">
        <v>61</v>
      </c>
      <c r="AJ631" s="13" t="s">
        <v>61</v>
      </c>
      <c r="AK631" s="22" t="s">
        <v>61</v>
      </c>
      <c r="AL631" s="22" t="s">
        <v>61</v>
      </c>
      <c r="AM631" s="22" t="s">
        <v>61</v>
      </c>
      <c r="AN631" s="22" t="s">
        <v>61</v>
      </c>
      <c r="AO631" s="22" t="s">
        <v>61</v>
      </c>
      <c r="AP631" s="22" t="s">
        <v>61</v>
      </c>
      <c r="AQ631" s="16" t="s">
        <v>61</v>
      </c>
      <c r="AR631" s="16" t="s">
        <v>61</v>
      </c>
      <c r="AS631" s="22" t="s">
        <v>61</v>
      </c>
      <c r="AT631" s="22" t="s">
        <v>61</v>
      </c>
      <c r="AU631" s="22" t="s">
        <v>61</v>
      </c>
      <c r="AV631" s="22" t="s">
        <v>61</v>
      </c>
      <c r="AW631" s="22" t="s">
        <v>61</v>
      </c>
      <c r="AX631" s="22" t="s">
        <v>61</v>
      </c>
      <c r="AY631" s="22" t="s">
        <v>61</v>
      </c>
      <c r="AZ631" s="22" t="s">
        <v>61</v>
      </c>
      <c r="BA631" s="16" t="s">
        <v>61</v>
      </c>
      <c r="BB631" s="16" t="s">
        <v>61</v>
      </c>
      <c r="BC631" s="16" t="s">
        <v>61</v>
      </c>
      <c r="BD631" s="16" t="s">
        <v>61</v>
      </c>
      <c r="BE631" s="16" t="s">
        <v>61</v>
      </c>
    </row>
    <row r="632" spans="1:57" x14ac:dyDescent="0.25">
      <c r="A632" t="s">
        <v>61</v>
      </c>
      <c r="B632">
        <v>630</v>
      </c>
      <c r="C632" s="2" t="s">
        <v>61</v>
      </c>
      <c r="D632" s="2" t="s">
        <v>61</v>
      </c>
      <c r="E632" s="2" t="s">
        <v>61</v>
      </c>
      <c r="F632" s="2" t="s">
        <v>61</v>
      </c>
      <c r="G632" s="19" t="s">
        <v>61</v>
      </c>
      <c r="H632" s="19" t="s">
        <v>61</v>
      </c>
      <c r="I632" s="19" t="s">
        <v>61</v>
      </c>
      <c r="J632" s="19" t="s">
        <v>61</v>
      </c>
      <c r="K632" s="19" t="s">
        <v>61</v>
      </c>
      <c r="L632" s="2" t="s">
        <v>61</v>
      </c>
      <c r="M632" s="2" t="s">
        <v>61</v>
      </c>
      <c r="N632" s="2" t="s">
        <v>61</v>
      </c>
      <c r="O632" s="19" t="s">
        <v>61</v>
      </c>
      <c r="P632" s="19" t="s">
        <v>61</v>
      </c>
      <c r="Q632" s="19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2" t="s">
        <v>61</v>
      </c>
      <c r="AA632" s="22" t="s">
        <v>61</v>
      </c>
      <c r="AB632" s="22" t="s">
        <v>61</v>
      </c>
      <c r="AC632" s="22" t="s">
        <v>61</v>
      </c>
      <c r="AD632" s="22" t="s">
        <v>61</v>
      </c>
      <c r="AE632" s="22" t="s">
        <v>61</v>
      </c>
      <c r="AF632" s="22" t="s">
        <v>61</v>
      </c>
      <c r="AG632" s="16" t="s">
        <v>61</v>
      </c>
      <c r="AH632" s="16" t="s">
        <v>61</v>
      </c>
      <c r="AI632" s="16" t="s">
        <v>61</v>
      </c>
      <c r="AJ632" s="13" t="s">
        <v>61</v>
      </c>
      <c r="AK632" s="22" t="s">
        <v>61</v>
      </c>
      <c r="AL632" s="22" t="s">
        <v>61</v>
      </c>
      <c r="AM632" s="22" t="s">
        <v>61</v>
      </c>
      <c r="AN632" s="22" t="s">
        <v>61</v>
      </c>
      <c r="AO632" s="22" t="s">
        <v>61</v>
      </c>
      <c r="AP632" s="22" t="s">
        <v>61</v>
      </c>
      <c r="AQ632" s="16" t="s">
        <v>61</v>
      </c>
      <c r="AR632" s="16" t="s">
        <v>61</v>
      </c>
      <c r="AS632" s="22" t="s">
        <v>61</v>
      </c>
      <c r="AT632" s="22" t="s">
        <v>61</v>
      </c>
      <c r="AU632" s="22" t="s">
        <v>61</v>
      </c>
      <c r="AV632" s="22" t="s">
        <v>61</v>
      </c>
      <c r="AW632" s="22" t="s">
        <v>61</v>
      </c>
      <c r="AX632" s="22" t="s">
        <v>61</v>
      </c>
      <c r="AY632" s="22" t="s">
        <v>61</v>
      </c>
      <c r="AZ632" s="22" t="s">
        <v>61</v>
      </c>
      <c r="BA632" s="16" t="s">
        <v>61</v>
      </c>
      <c r="BB632" s="16" t="s">
        <v>61</v>
      </c>
      <c r="BC632" s="16" t="s">
        <v>61</v>
      </c>
      <c r="BD632" s="16" t="s">
        <v>61</v>
      </c>
      <c r="BE632" s="16" t="s">
        <v>61</v>
      </c>
    </row>
    <row r="633" spans="1:57" x14ac:dyDescent="0.25">
      <c r="A633" t="s">
        <v>61</v>
      </c>
      <c r="B633">
        <v>631</v>
      </c>
      <c r="C633" s="2" t="s">
        <v>61</v>
      </c>
      <c r="D633" s="2" t="s">
        <v>61</v>
      </c>
      <c r="E633" s="2" t="s">
        <v>61</v>
      </c>
      <c r="F633" s="2" t="s">
        <v>61</v>
      </c>
      <c r="G633" s="19" t="s">
        <v>61</v>
      </c>
      <c r="H633" s="19" t="s">
        <v>61</v>
      </c>
      <c r="I633" s="19" t="s">
        <v>61</v>
      </c>
      <c r="J633" s="19" t="s">
        <v>61</v>
      </c>
      <c r="K633" s="19" t="s">
        <v>61</v>
      </c>
      <c r="L633" s="2" t="s">
        <v>61</v>
      </c>
      <c r="M633" s="2" t="s">
        <v>61</v>
      </c>
      <c r="N633" s="2" t="s">
        <v>61</v>
      </c>
      <c r="O633" s="19" t="s">
        <v>61</v>
      </c>
      <c r="P633" s="19" t="s">
        <v>61</v>
      </c>
      <c r="Q633" s="19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2" t="s">
        <v>61</v>
      </c>
      <c r="AA633" s="22" t="s">
        <v>61</v>
      </c>
      <c r="AB633" s="22" t="s">
        <v>61</v>
      </c>
      <c r="AC633" s="22" t="s">
        <v>61</v>
      </c>
      <c r="AD633" s="22" t="s">
        <v>61</v>
      </c>
      <c r="AE633" s="22" t="s">
        <v>61</v>
      </c>
      <c r="AF633" s="22" t="s">
        <v>61</v>
      </c>
      <c r="AG633" s="16" t="s">
        <v>61</v>
      </c>
      <c r="AH633" s="16" t="s">
        <v>61</v>
      </c>
      <c r="AI633" s="16" t="s">
        <v>61</v>
      </c>
      <c r="AJ633" s="13" t="s">
        <v>61</v>
      </c>
      <c r="AK633" s="22" t="s">
        <v>61</v>
      </c>
      <c r="AL633" s="22" t="s">
        <v>61</v>
      </c>
      <c r="AM633" s="22" t="s">
        <v>61</v>
      </c>
      <c r="AN633" s="22" t="s">
        <v>61</v>
      </c>
      <c r="AO633" s="22" t="s">
        <v>61</v>
      </c>
      <c r="AP633" s="22" t="s">
        <v>61</v>
      </c>
      <c r="AQ633" s="16" t="s">
        <v>61</v>
      </c>
      <c r="AR633" s="16" t="s">
        <v>61</v>
      </c>
      <c r="AS633" s="22" t="s">
        <v>61</v>
      </c>
      <c r="AT633" s="22" t="s">
        <v>61</v>
      </c>
      <c r="AU633" s="22" t="s">
        <v>61</v>
      </c>
      <c r="AV633" s="22" t="s">
        <v>61</v>
      </c>
      <c r="AW633" s="22" t="s">
        <v>61</v>
      </c>
      <c r="AX633" s="22" t="s">
        <v>61</v>
      </c>
      <c r="AY633" s="22" t="s">
        <v>61</v>
      </c>
      <c r="AZ633" s="22" t="s">
        <v>61</v>
      </c>
      <c r="BA633" s="16" t="s">
        <v>61</v>
      </c>
      <c r="BB633" s="16" t="s">
        <v>61</v>
      </c>
      <c r="BC633" s="16" t="s">
        <v>61</v>
      </c>
      <c r="BD633" s="16" t="s">
        <v>61</v>
      </c>
      <c r="BE633" s="16" t="s">
        <v>61</v>
      </c>
    </row>
    <row r="634" spans="1:57" x14ac:dyDescent="0.25">
      <c r="A634" t="s">
        <v>61</v>
      </c>
      <c r="B634">
        <v>632</v>
      </c>
      <c r="C634" s="2" t="s">
        <v>61</v>
      </c>
      <c r="D634" s="2" t="s">
        <v>61</v>
      </c>
      <c r="E634" s="2" t="s">
        <v>61</v>
      </c>
      <c r="F634" s="2" t="s">
        <v>61</v>
      </c>
      <c r="G634" s="19" t="s">
        <v>61</v>
      </c>
      <c r="H634" s="19" t="s">
        <v>61</v>
      </c>
      <c r="I634" s="19" t="s">
        <v>61</v>
      </c>
      <c r="J634" s="19" t="s">
        <v>61</v>
      </c>
      <c r="K634" s="19" t="s">
        <v>61</v>
      </c>
      <c r="L634" s="2" t="s">
        <v>61</v>
      </c>
      <c r="M634" s="2" t="s">
        <v>61</v>
      </c>
      <c r="N634" s="2" t="s">
        <v>61</v>
      </c>
      <c r="O634" s="19" t="s">
        <v>61</v>
      </c>
      <c r="P634" s="19" t="s">
        <v>61</v>
      </c>
      <c r="Q634" s="19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2" t="s">
        <v>61</v>
      </c>
      <c r="AA634" s="22" t="s">
        <v>61</v>
      </c>
      <c r="AB634" s="22" t="s">
        <v>61</v>
      </c>
      <c r="AC634" s="22" t="s">
        <v>61</v>
      </c>
      <c r="AD634" s="22" t="s">
        <v>61</v>
      </c>
      <c r="AE634" s="22" t="s">
        <v>61</v>
      </c>
      <c r="AF634" s="22" t="s">
        <v>61</v>
      </c>
      <c r="AG634" s="16" t="s">
        <v>61</v>
      </c>
      <c r="AH634" s="16" t="s">
        <v>61</v>
      </c>
      <c r="AI634" s="16" t="s">
        <v>61</v>
      </c>
      <c r="AJ634" s="13" t="s">
        <v>61</v>
      </c>
      <c r="AK634" s="22" t="s">
        <v>61</v>
      </c>
      <c r="AL634" s="22" t="s">
        <v>61</v>
      </c>
      <c r="AM634" s="22" t="s">
        <v>61</v>
      </c>
      <c r="AN634" s="22" t="s">
        <v>61</v>
      </c>
      <c r="AO634" s="22" t="s">
        <v>61</v>
      </c>
      <c r="AP634" s="22" t="s">
        <v>61</v>
      </c>
      <c r="AQ634" s="16" t="s">
        <v>61</v>
      </c>
      <c r="AR634" s="16" t="s">
        <v>61</v>
      </c>
      <c r="AS634" s="22" t="s">
        <v>61</v>
      </c>
      <c r="AT634" s="22" t="s">
        <v>61</v>
      </c>
      <c r="AU634" s="22" t="s">
        <v>61</v>
      </c>
      <c r="AV634" s="22" t="s">
        <v>61</v>
      </c>
      <c r="AW634" s="22" t="s">
        <v>61</v>
      </c>
      <c r="AX634" s="22" t="s">
        <v>61</v>
      </c>
      <c r="AY634" s="22" t="s">
        <v>61</v>
      </c>
      <c r="AZ634" s="22" t="s">
        <v>61</v>
      </c>
      <c r="BA634" s="16" t="s">
        <v>61</v>
      </c>
      <c r="BB634" s="16" t="s">
        <v>61</v>
      </c>
      <c r="BC634" s="16" t="s">
        <v>61</v>
      </c>
      <c r="BD634" s="16" t="s">
        <v>61</v>
      </c>
      <c r="BE634" s="16" t="s">
        <v>61</v>
      </c>
    </row>
    <row r="635" spans="1:57" x14ac:dyDescent="0.25">
      <c r="A635" t="s">
        <v>61</v>
      </c>
      <c r="B635">
        <v>633</v>
      </c>
      <c r="C635" s="2" t="s">
        <v>61</v>
      </c>
      <c r="D635" s="2" t="s">
        <v>61</v>
      </c>
      <c r="E635" s="2" t="s">
        <v>61</v>
      </c>
      <c r="F635" s="2" t="s">
        <v>61</v>
      </c>
      <c r="G635" s="19" t="s">
        <v>61</v>
      </c>
      <c r="H635" s="19" t="s">
        <v>61</v>
      </c>
      <c r="I635" s="19" t="s">
        <v>61</v>
      </c>
      <c r="J635" s="19" t="s">
        <v>61</v>
      </c>
      <c r="K635" s="19" t="s">
        <v>61</v>
      </c>
      <c r="L635" s="2" t="s">
        <v>61</v>
      </c>
      <c r="M635" s="2" t="s">
        <v>61</v>
      </c>
      <c r="N635" s="2" t="s">
        <v>61</v>
      </c>
      <c r="O635" s="19" t="s">
        <v>61</v>
      </c>
      <c r="P635" s="19" t="s">
        <v>61</v>
      </c>
      <c r="Q635" s="19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2" t="s">
        <v>61</v>
      </c>
      <c r="AA635" s="22" t="s">
        <v>61</v>
      </c>
      <c r="AB635" s="22" t="s">
        <v>61</v>
      </c>
      <c r="AC635" s="22" t="s">
        <v>61</v>
      </c>
      <c r="AD635" s="22" t="s">
        <v>61</v>
      </c>
      <c r="AE635" s="22" t="s">
        <v>61</v>
      </c>
      <c r="AF635" s="22" t="s">
        <v>61</v>
      </c>
      <c r="AG635" s="16" t="s">
        <v>61</v>
      </c>
      <c r="AH635" s="16" t="s">
        <v>61</v>
      </c>
      <c r="AI635" s="16" t="s">
        <v>61</v>
      </c>
      <c r="AJ635" s="13" t="s">
        <v>61</v>
      </c>
      <c r="AK635" s="22" t="s">
        <v>61</v>
      </c>
      <c r="AL635" s="22" t="s">
        <v>61</v>
      </c>
      <c r="AM635" s="22" t="s">
        <v>61</v>
      </c>
      <c r="AN635" s="22" t="s">
        <v>61</v>
      </c>
      <c r="AO635" s="22" t="s">
        <v>61</v>
      </c>
      <c r="AP635" s="22" t="s">
        <v>61</v>
      </c>
      <c r="AQ635" s="16" t="s">
        <v>61</v>
      </c>
      <c r="AR635" s="16" t="s">
        <v>61</v>
      </c>
      <c r="AS635" s="22" t="s">
        <v>61</v>
      </c>
      <c r="AT635" s="22" t="s">
        <v>61</v>
      </c>
      <c r="AU635" s="22" t="s">
        <v>61</v>
      </c>
      <c r="AV635" s="22" t="s">
        <v>61</v>
      </c>
      <c r="AW635" s="22" t="s">
        <v>61</v>
      </c>
      <c r="AX635" s="22" t="s">
        <v>61</v>
      </c>
      <c r="AY635" s="22" t="s">
        <v>61</v>
      </c>
      <c r="AZ635" s="22" t="s">
        <v>61</v>
      </c>
      <c r="BA635" s="16" t="s">
        <v>61</v>
      </c>
      <c r="BB635" s="16" t="s">
        <v>61</v>
      </c>
      <c r="BC635" s="16" t="s">
        <v>61</v>
      </c>
      <c r="BD635" s="16" t="s">
        <v>61</v>
      </c>
      <c r="BE635" s="16" t="s">
        <v>61</v>
      </c>
    </row>
    <row r="636" spans="1:57" x14ac:dyDescent="0.25">
      <c r="A636" t="s">
        <v>61</v>
      </c>
      <c r="B636">
        <v>634</v>
      </c>
      <c r="C636" s="2" t="s">
        <v>61</v>
      </c>
      <c r="D636" s="2" t="s">
        <v>61</v>
      </c>
      <c r="E636" s="2" t="s">
        <v>61</v>
      </c>
      <c r="F636" s="2" t="s">
        <v>61</v>
      </c>
      <c r="G636" s="19" t="s">
        <v>61</v>
      </c>
      <c r="H636" s="19" t="s">
        <v>61</v>
      </c>
      <c r="I636" s="19" t="s">
        <v>61</v>
      </c>
      <c r="J636" s="19" t="s">
        <v>61</v>
      </c>
      <c r="K636" s="19" t="s">
        <v>61</v>
      </c>
      <c r="L636" s="2" t="s">
        <v>61</v>
      </c>
      <c r="M636" s="2" t="s">
        <v>61</v>
      </c>
      <c r="N636" s="2" t="s">
        <v>61</v>
      </c>
      <c r="O636" s="19" t="s">
        <v>61</v>
      </c>
      <c r="P636" s="19" t="s">
        <v>61</v>
      </c>
      <c r="Q636" s="19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2" t="s">
        <v>61</v>
      </c>
      <c r="AA636" s="22" t="s">
        <v>61</v>
      </c>
      <c r="AB636" s="22" t="s">
        <v>61</v>
      </c>
      <c r="AC636" s="22" t="s">
        <v>61</v>
      </c>
      <c r="AD636" s="22" t="s">
        <v>61</v>
      </c>
      <c r="AE636" s="22" t="s">
        <v>61</v>
      </c>
      <c r="AF636" s="22" t="s">
        <v>61</v>
      </c>
      <c r="AG636" s="16" t="s">
        <v>61</v>
      </c>
      <c r="AH636" s="16" t="s">
        <v>61</v>
      </c>
      <c r="AI636" s="16" t="s">
        <v>61</v>
      </c>
      <c r="AJ636" s="13" t="s">
        <v>61</v>
      </c>
      <c r="AK636" s="22" t="s">
        <v>61</v>
      </c>
      <c r="AL636" s="22" t="s">
        <v>61</v>
      </c>
      <c r="AM636" s="22" t="s">
        <v>61</v>
      </c>
      <c r="AN636" s="22" t="s">
        <v>61</v>
      </c>
      <c r="AO636" s="22" t="s">
        <v>61</v>
      </c>
      <c r="AP636" s="22" t="s">
        <v>61</v>
      </c>
      <c r="AQ636" s="16" t="s">
        <v>61</v>
      </c>
      <c r="AR636" s="16" t="s">
        <v>61</v>
      </c>
      <c r="AS636" s="22" t="s">
        <v>61</v>
      </c>
      <c r="AT636" s="22" t="s">
        <v>61</v>
      </c>
      <c r="AU636" s="22" t="s">
        <v>61</v>
      </c>
      <c r="AV636" s="22" t="s">
        <v>61</v>
      </c>
      <c r="AW636" s="22" t="s">
        <v>61</v>
      </c>
      <c r="AX636" s="22" t="s">
        <v>61</v>
      </c>
      <c r="AY636" s="22" t="s">
        <v>61</v>
      </c>
      <c r="AZ636" s="22" t="s">
        <v>61</v>
      </c>
      <c r="BA636" s="16" t="s">
        <v>61</v>
      </c>
      <c r="BB636" s="16" t="s">
        <v>61</v>
      </c>
      <c r="BC636" s="16" t="s">
        <v>61</v>
      </c>
      <c r="BD636" s="16" t="s">
        <v>61</v>
      </c>
      <c r="BE636" s="16" t="s">
        <v>61</v>
      </c>
    </row>
    <row r="637" spans="1:57" x14ac:dyDescent="0.25">
      <c r="A637" t="s">
        <v>61</v>
      </c>
      <c r="B637">
        <v>635</v>
      </c>
      <c r="C637" s="2" t="s">
        <v>61</v>
      </c>
      <c r="D637" s="2" t="s">
        <v>61</v>
      </c>
      <c r="E637" s="2" t="s">
        <v>61</v>
      </c>
      <c r="F637" s="2" t="s">
        <v>61</v>
      </c>
      <c r="G637" s="19" t="s">
        <v>61</v>
      </c>
      <c r="H637" s="19" t="s">
        <v>61</v>
      </c>
      <c r="I637" s="19" t="s">
        <v>61</v>
      </c>
      <c r="J637" s="19" t="s">
        <v>61</v>
      </c>
      <c r="K637" s="19" t="s">
        <v>61</v>
      </c>
      <c r="L637" s="2" t="s">
        <v>61</v>
      </c>
      <c r="M637" s="2" t="s">
        <v>61</v>
      </c>
      <c r="N637" s="2" t="s">
        <v>61</v>
      </c>
      <c r="O637" s="19" t="s">
        <v>61</v>
      </c>
      <c r="P637" s="19" t="s">
        <v>61</v>
      </c>
      <c r="Q637" s="19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2" t="s">
        <v>61</v>
      </c>
      <c r="AA637" s="22" t="s">
        <v>61</v>
      </c>
      <c r="AB637" s="22" t="s">
        <v>61</v>
      </c>
      <c r="AC637" s="22" t="s">
        <v>61</v>
      </c>
      <c r="AD637" s="22" t="s">
        <v>61</v>
      </c>
      <c r="AE637" s="22" t="s">
        <v>61</v>
      </c>
      <c r="AF637" s="22" t="s">
        <v>61</v>
      </c>
      <c r="AG637" s="16" t="s">
        <v>61</v>
      </c>
      <c r="AH637" s="16" t="s">
        <v>61</v>
      </c>
      <c r="AI637" s="16" t="s">
        <v>61</v>
      </c>
      <c r="AJ637" s="13" t="s">
        <v>61</v>
      </c>
      <c r="AK637" s="22" t="s">
        <v>61</v>
      </c>
      <c r="AL637" s="22" t="s">
        <v>61</v>
      </c>
      <c r="AM637" s="22" t="s">
        <v>61</v>
      </c>
      <c r="AN637" s="22" t="s">
        <v>61</v>
      </c>
      <c r="AO637" s="22" t="s">
        <v>61</v>
      </c>
      <c r="AP637" s="22" t="s">
        <v>61</v>
      </c>
      <c r="AQ637" s="16" t="s">
        <v>61</v>
      </c>
      <c r="AR637" s="16" t="s">
        <v>61</v>
      </c>
      <c r="AS637" s="22" t="s">
        <v>61</v>
      </c>
      <c r="AT637" s="22" t="s">
        <v>61</v>
      </c>
      <c r="AU637" s="22" t="s">
        <v>61</v>
      </c>
      <c r="AV637" s="22" t="s">
        <v>61</v>
      </c>
      <c r="AW637" s="22" t="s">
        <v>61</v>
      </c>
      <c r="AX637" s="22" t="s">
        <v>61</v>
      </c>
      <c r="AY637" s="22" t="s">
        <v>61</v>
      </c>
      <c r="AZ637" s="22" t="s">
        <v>61</v>
      </c>
      <c r="BA637" s="16" t="s">
        <v>61</v>
      </c>
      <c r="BB637" s="16" t="s">
        <v>61</v>
      </c>
      <c r="BC637" s="16" t="s">
        <v>61</v>
      </c>
      <c r="BD637" s="16" t="s">
        <v>61</v>
      </c>
      <c r="BE637" s="16" t="s">
        <v>61</v>
      </c>
    </row>
    <row r="638" spans="1:57" x14ac:dyDescent="0.25">
      <c r="A638" t="s">
        <v>61</v>
      </c>
      <c r="B638">
        <v>636</v>
      </c>
      <c r="C638" s="2" t="s">
        <v>61</v>
      </c>
      <c r="D638" s="2" t="s">
        <v>61</v>
      </c>
      <c r="E638" s="2" t="s">
        <v>61</v>
      </c>
      <c r="F638" s="2" t="s">
        <v>61</v>
      </c>
      <c r="G638" s="19" t="s">
        <v>61</v>
      </c>
      <c r="H638" s="19" t="s">
        <v>61</v>
      </c>
      <c r="I638" s="19" t="s">
        <v>61</v>
      </c>
      <c r="J638" s="19" t="s">
        <v>61</v>
      </c>
      <c r="K638" s="19" t="s">
        <v>61</v>
      </c>
      <c r="L638" s="2" t="s">
        <v>61</v>
      </c>
      <c r="M638" s="2" t="s">
        <v>61</v>
      </c>
      <c r="N638" s="2" t="s">
        <v>61</v>
      </c>
      <c r="O638" s="19" t="s">
        <v>61</v>
      </c>
      <c r="P638" s="19" t="s">
        <v>61</v>
      </c>
      <c r="Q638" s="19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2" t="s">
        <v>61</v>
      </c>
      <c r="AA638" s="22" t="s">
        <v>61</v>
      </c>
      <c r="AB638" s="22" t="s">
        <v>61</v>
      </c>
      <c r="AC638" s="22" t="s">
        <v>61</v>
      </c>
      <c r="AD638" s="22" t="s">
        <v>61</v>
      </c>
      <c r="AE638" s="22" t="s">
        <v>61</v>
      </c>
      <c r="AF638" s="22" t="s">
        <v>61</v>
      </c>
      <c r="AG638" s="16" t="s">
        <v>61</v>
      </c>
      <c r="AH638" s="16" t="s">
        <v>61</v>
      </c>
      <c r="AI638" s="16" t="s">
        <v>61</v>
      </c>
      <c r="AJ638" s="13" t="s">
        <v>61</v>
      </c>
      <c r="AK638" s="22" t="s">
        <v>61</v>
      </c>
      <c r="AL638" s="22" t="s">
        <v>61</v>
      </c>
      <c r="AM638" s="22" t="s">
        <v>61</v>
      </c>
      <c r="AN638" s="22" t="s">
        <v>61</v>
      </c>
      <c r="AO638" s="22" t="s">
        <v>61</v>
      </c>
      <c r="AP638" s="22" t="s">
        <v>61</v>
      </c>
      <c r="AQ638" s="16" t="s">
        <v>61</v>
      </c>
      <c r="AR638" s="16" t="s">
        <v>61</v>
      </c>
      <c r="AS638" s="22" t="s">
        <v>61</v>
      </c>
      <c r="AT638" s="22" t="s">
        <v>61</v>
      </c>
      <c r="AU638" s="22" t="s">
        <v>61</v>
      </c>
      <c r="AV638" s="22" t="s">
        <v>61</v>
      </c>
      <c r="AW638" s="22" t="s">
        <v>61</v>
      </c>
      <c r="AX638" s="22" t="s">
        <v>61</v>
      </c>
      <c r="AY638" s="22" t="s">
        <v>61</v>
      </c>
      <c r="AZ638" s="22" t="s">
        <v>61</v>
      </c>
      <c r="BA638" s="16" t="s">
        <v>61</v>
      </c>
      <c r="BB638" s="16" t="s">
        <v>61</v>
      </c>
      <c r="BC638" s="16" t="s">
        <v>61</v>
      </c>
      <c r="BD638" s="16" t="s">
        <v>61</v>
      </c>
      <c r="BE638" s="16" t="s">
        <v>61</v>
      </c>
    </row>
    <row r="639" spans="1:57" x14ac:dyDescent="0.25">
      <c r="A639" t="s">
        <v>61</v>
      </c>
      <c r="B639">
        <v>637</v>
      </c>
      <c r="C639" s="2" t="s">
        <v>61</v>
      </c>
      <c r="D639" s="2" t="s">
        <v>61</v>
      </c>
      <c r="E639" s="2" t="s">
        <v>61</v>
      </c>
      <c r="F639" s="2" t="s">
        <v>61</v>
      </c>
      <c r="G639" s="19" t="s">
        <v>61</v>
      </c>
      <c r="H639" s="19" t="s">
        <v>61</v>
      </c>
      <c r="I639" s="19" t="s">
        <v>61</v>
      </c>
      <c r="J639" s="19" t="s">
        <v>61</v>
      </c>
      <c r="K639" s="19" t="s">
        <v>61</v>
      </c>
      <c r="L639" s="2" t="s">
        <v>61</v>
      </c>
      <c r="M639" s="2" t="s">
        <v>61</v>
      </c>
      <c r="N639" s="2" t="s">
        <v>61</v>
      </c>
      <c r="O639" s="19" t="s">
        <v>61</v>
      </c>
      <c r="P639" s="19" t="s">
        <v>61</v>
      </c>
      <c r="Q639" s="19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2" t="s">
        <v>61</v>
      </c>
      <c r="AA639" s="22" t="s">
        <v>61</v>
      </c>
      <c r="AB639" s="22" t="s">
        <v>61</v>
      </c>
      <c r="AC639" s="22" t="s">
        <v>61</v>
      </c>
      <c r="AD639" s="22" t="s">
        <v>61</v>
      </c>
      <c r="AE639" s="22" t="s">
        <v>61</v>
      </c>
      <c r="AF639" s="22" t="s">
        <v>61</v>
      </c>
      <c r="AG639" s="16" t="s">
        <v>61</v>
      </c>
      <c r="AH639" s="16" t="s">
        <v>61</v>
      </c>
      <c r="AI639" s="16" t="s">
        <v>61</v>
      </c>
      <c r="AJ639" s="13" t="s">
        <v>61</v>
      </c>
      <c r="AK639" s="22" t="s">
        <v>61</v>
      </c>
      <c r="AL639" s="22" t="s">
        <v>61</v>
      </c>
      <c r="AM639" s="22" t="s">
        <v>61</v>
      </c>
      <c r="AN639" s="22" t="s">
        <v>61</v>
      </c>
      <c r="AO639" s="22" t="s">
        <v>61</v>
      </c>
      <c r="AP639" s="22" t="s">
        <v>61</v>
      </c>
      <c r="AQ639" s="16" t="s">
        <v>61</v>
      </c>
      <c r="AR639" s="16" t="s">
        <v>61</v>
      </c>
      <c r="AS639" s="22" t="s">
        <v>61</v>
      </c>
      <c r="AT639" s="22" t="s">
        <v>61</v>
      </c>
      <c r="AU639" s="22" t="s">
        <v>61</v>
      </c>
      <c r="AV639" s="22" t="s">
        <v>61</v>
      </c>
      <c r="AW639" s="22" t="s">
        <v>61</v>
      </c>
      <c r="AX639" s="22" t="s">
        <v>61</v>
      </c>
      <c r="AY639" s="22" t="s">
        <v>61</v>
      </c>
      <c r="AZ639" s="22" t="s">
        <v>61</v>
      </c>
      <c r="BA639" s="16" t="s">
        <v>61</v>
      </c>
      <c r="BB639" s="16" t="s">
        <v>61</v>
      </c>
      <c r="BC639" s="16" t="s">
        <v>61</v>
      </c>
      <c r="BD639" s="16" t="s">
        <v>61</v>
      </c>
      <c r="BE639" s="16" t="s">
        <v>61</v>
      </c>
    </row>
    <row r="640" spans="1:57" x14ac:dyDescent="0.25">
      <c r="A640" t="s">
        <v>61</v>
      </c>
      <c r="B640">
        <v>638</v>
      </c>
      <c r="C640" s="2" t="s">
        <v>61</v>
      </c>
      <c r="D640" s="2" t="s">
        <v>61</v>
      </c>
      <c r="E640" s="2" t="s">
        <v>61</v>
      </c>
      <c r="F640" s="2" t="s">
        <v>61</v>
      </c>
      <c r="G640" s="19" t="s">
        <v>61</v>
      </c>
      <c r="H640" s="19" t="s">
        <v>61</v>
      </c>
      <c r="I640" s="19" t="s">
        <v>61</v>
      </c>
      <c r="J640" s="19" t="s">
        <v>61</v>
      </c>
      <c r="K640" s="19" t="s">
        <v>61</v>
      </c>
      <c r="L640" s="2" t="s">
        <v>61</v>
      </c>
      <c r="M640" s="2" t="s">
        <v>61</v>
      </c>
      <c r="N640" s="2" t="s">
        <v>61</v>
      </c>
      <c r="O640" s="19" t="s">
        <v>61</v>
      </c>
      <c r="P640" s="19" t="s">
        <v>61</v>
      </c>
      <c r="Q640" s="19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2" t="s">
        <v>61</v>
      </c>
      <c r="AA640" s="22" t="s">
        <v>61</v>
      </c>
      <c r="AB640" s="22" t="s">
        <v>61</v>
      </c>
      <c r="AC640" s="22" t="s">
        <v>61</v>
      </c>
      <c r="AD640" s="22" t="s">
        <v>61</v>
      </c>
      <c r="AE640" s="22" t="s">
        <v>61</v>
      </c>
      <c r="AF640" s="22" t="s">
        <v>61</v>
      </c>
      <c r="AG640" s="16" t="s">
        <v>61</v>
      </c>
      <c r="AH640" s="16" t="s">
        <v>61</v>
      </c>
      <c r="AI640" s="16" t="s">
        <v>61</v>
      </c>
      <c r="AJ640" s="13" t="s">
        <v>61</v>
      </c>
      <c r="AK640" s="22" t="s">
        <v>61</v>
      </c>
      <c r="AL640" s="22" t="s">
        <v>61</v>
      </c>
      <c r="AM640" s="22" t="s">
        <v>61</v>
      </c>
      <c r="AN640" s="22" t="s">
        <v>61</v>
      </c>
      <c r="AO640" s="22" t="s">
        <v>61</v>
      </c>
      <c r="AP640" s="22" t="s">
        <v>61</v>
      </c>
      <c r="AQ640" s="16" t="s">
        <v>61</v>
      </c>
      <c r="AR640" s="16" t="s">
        <v>61</v>
      </c>
      <c r="AS640" s="22" t="s">
        <v>61</v>
      </c>
      <c r="AT640" s="22" t="s">
        <v>61</v>
      </c>
      <c r="AU640" s="22" t="s">
        <v>61</v>
      </c>
      <c r="AV640" s="22" t="s">
        <v>61</v>
      </c>
      <c r="AW640" s="22" t="s">
        <v>61</v>
      </c>
      <c r="AX640" s="22" t="s">
        <v>61</v>
      </c>
      <c r="AY640" s="22" t="s">
        <v>61</v>
      </c>
      <c r="AZ640" s="22" t="s">
        <v>61</v>
      </c>
      <c r="BA640" s="16" t="s">
        <v>61</v>
      </c>
      <c r="BB640" s="16" t="s">
        <v>61</v>
      </c>
      <c r="BC640" s="16" t="s">
        <v>61</v>
      </c>
      <c r="BD640" s="16" t="s">
        <v>61</v>
      </c>
      <c r="BE640" s="16" t="s">
        <v>61</v>
      </c>
    </row>
    <row r="641" spans="1:57" x14ac:dyDescent="0.25">
      <c r="A641" t="s">
        <v>61</v>
      </c>
      <c r="B641">
        <v>639</v>
      </c>
      <c r="C641" s="2" t="s">
        <v>61</v>
      </c>
      <c r="D641" s="2" t="s">
        <v>61</v>
      </c>
      <c r="E641" s="2" t="s">
        <v>61</v>
      </c>
      <c r="F641" s="2" t="s">
        <v>61</v>
      </c>
      <c r="G641" s="19" t="s">
        <v>61</v>
      </c>
      <c r="H641" s="19" t="s">
        <v>61</v>
      </c>
      <c r="I641" s="19" t="s">
        <v>61</v>
      </c>
      <c r="J641" s="19" t="s">
        <v>61</v>
      </c>
      <c r="K641" s="19" t="s">
        <v>61</v>
      </c>
      <c r="L641" s="2" t="s">
        <v>61</v>
      </c>
      <c r="M641" s="2" t="s">
        <v>61</v>
      </c>
      <c r="N641" s="2" t="s">
        <v>61</v>
      </c>
      <c r="O641" s="19" t="s">
        <v>61</v>
      </c>
      <c r="P641" s="19" t="s">
        <v>61</v>
      </c>
      <c r="Q641" s="19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2" t="s">
        <v>61</v>
      </c>
      <c r="AA641" s="22" t="s">
        <v>61</v>
      </c>
      <c r="AB641" s="22" t="s">
        <v>61</v>
      </c>
      <c r="AC641" s="22" t="s">
        <v>61</v>
      </c>
      <c r="AD641" s="22" t="s">
        <v>61</v>
      </c>
      <c r="AE641" s="22" t="s">
        <v>61</v>
      </c>
      <c r="AF641" s="22" t="s">
        <v>61</v>
      </c>
      <c r="AG641" s="16" t="s">
        <v>61</v>
      </c>
      <c r="AH641" s="16" t="s">
        <v>61</v>
      </c>
      <c r="AI641" s="16" t="s">
        <v>61</v>
      </c>
      <c r="AJ641" s="13" t="s">
        <v>61</v>
      </c>
      <c r="AK641" s="22" t="s">
        <v>61</v>
      </c>
      <c r="AL641" s="22" t="s">
        <v>61</v>
      </c>
      <c r="AM641" s="22" t="s">
        <v>61</v>
      </c>
      <c r="AN641" s="22" t="s">
        <v>61</v>
      </c>
      <c r="AO641" s="22" t="s">
        <v>61</v>
      </c>
      <c r="AP641" s="22" t="s">
        <v>61</v>
      </c>
      <c r="AQ641" s="16" t="s">
        <v>61</v>
      </c>
      <c r="AR641" s="16" t="s">
        <v>61</v>
      </c>
      <c r="AS641" s="22" t="s">
        <v>61</v>
      </c>
      <c r="AT641" s="22" t="s">
        <v>61</v>
      </c>
      <c r="AU641" s="22" t="s">
        <v>61</v>
      </c>
      <c r="AV641" s="22" t="s">
        <v>61</v>
      </c>
      <c r="AW641" s="22" t="s">
        <v>61</v>
      </c>
      <c r="AX641" s="22" t="s">
        <v>61</v>
      </c>
      <c r="AY641" s="22" t="s">
        <v>61</v>
      </c>
      <c r="AZ641" s="22" t="s">
        <v>61</v>
      </c>
      <c r="BA641" s="16" t="s">
        <v>61</v>
      </c>
      <c r="BB641" s="16" t="s">
        <v>61</v>
      </c>
      <c r="BC641" s="16" t="s">
        <v>61</v>
      </c>
      <c r="BD641" s="16" t="s">
        <v>61</v>
      </c>
      <c r="BE641" s="16" t="s">
        <v>61</v>
      </c>
    </row>
    <row r="642" spans="1:57" x14ac:dyDescent="0.25">
      <c r="A642" t="s">
        <v>61</v>
      </c>
      <c r="B642">
        <v>640</v>
      </c>
      <c r="C642" s="2" t="s">
        <v>61</v>
      </c>
      <c r="D642" s="2" t="s">
        <v>61</v>
      </c>
      <c r="E642" s="2" t="s">
        <v>61</v>
      </c>
      <c r="F642" s="2" t="s">
        <v>61</v>
      </c>
      <c r="G642" s="19" t="s">
        <v>61</v>
      </c>
      <c r="H642" s="19" t="s">
        <v>61</v>
      </c>
      <c r="I642" s="19" t="s">
        <v>61</v>
      </c>
      <c r="J642" s="19" t="s">
        <v>61</v>
      </c>
      <c r="K642" s="19" t="s">
        <v>61</v>
      </c>
      <c r="L642" s="2" t="s">
        <v>61</v>
      </c>
      <c r="M642" s="2" t="s">
        <v>61</v>
      </c>
      <c r="N642" s="2" t="s">
        <v>61</v>
      </c>
      <c r="O642" s="19" t="s">
        <v>61</v>
      </c>
      <c r="P642" s="19" t="s">
        <v>61</v>
      </c>
      <c r="Q642" s="19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2" t="s">
        <v>61</v>
      </c>
      <c r="AA642" s="22" t="s">
        <v>61</v>
      </c>
      <c r="AB642" s="22" t="s">
        <v>61</v>
      </c>
      <c r="AC642" s="22" t="s">
        <v>61</v>
      </c>
      <c r="AD642" s="22" t="s">
        <v>61</v>
      </c>
      <c r="AE642" s="22" t="s">
        <v>61</v>
      </c>
      <c r="AF642" s="22" t="s">
        <v>61</v>
      </c>
      <c r="AG642" s="16" t="s">
        <v>61</v>
      </c>
      <c r="AH642" s="16" t="s">
        <v>61</v>
      </c>
      <c r="AI642" s="16" t="s">
        <v>61</v>
      </c>
      <c r="AJ642" s="13" t="s">
        <v>61</v>
      </c>
      <c r="AK642" s="22" t="s">
        <v>61</v>
      </c>
      <c r="AL642" s="22" t="s">
        <v>61</v>
      </c>
      <c r="AM642" s="22" t="s">
        <v>61</v>
      </c>
      <c r="AN642" s="22" t="s">
        <v>61</v>
      </c>
      <c r="AO642" s="22" t="s">
        <v>61</v>
      </c>
      <c r="AP642" s="22" t="s">
        <v>61</v>
      </c>
      <c r="AQ642" s="16" t="s">
        <v>61</v>
      </c>
      <c r="AR642" s="16" t="s">
        <v>61</v>
      </c>
      <c r="AS642" s="22" t="s">
        <v>61</v>
      </c>
      <c r="AT642" s="22" t="s">
        <v>61</v>
      </c>
      <c r="AU642" s="22" t="s">
        <v>61</v>
      </c>
      <c r="AV642" s="22" t="s">
        <v>61</v>
      </c>
      <c r="AW642" s="22" t="s">
        <v>61</v>
      </c>
      <c r="AX642" s="22" t="s">
        <v>61</v>
      </c>
      <c r="AY642" s="22" t="s">
        <v>61</v>
      </c>
      <c r="AZ642" s="22" t="s">
        <v>61</v>
      </c>
      <c r="BA642" s="16" t="s">
        <v>61</v>
      </c>
      <c r="BB642" s="16" t="s">
        <v>61</v>
      </c>
      <c r="BC642" s="16" t="s">
        <v>61</v>
      </c>
      <c r="BD642" s="16" t="s">
        <v>61</v>
      </c>
      <c r="BE642" s="16" t="s">
        <v>61</v>
      </c>
    </row>
    <row r="643" spans="1:57" x14ac:dyDescent="0.25">
      <c r="A643" t="s">
        <v>61</v>
      </c>
      <c r="B643">
        <v>641</v>
      </c>
      <c r="C643" s="2" t="s">
        <v>61</v>
      </c>
      <c r="D643" s="2" t="s">
        <v>61</v>
      </c>
      <c r="E643" s="2" t="s">
        <v>61</v>
      </c>
      <c r="F643" s="2" t="s">
        <v>61</v>
      </c>
      <c r="G643" s="19" t="s">
        <v>61</v>
      </c>
      <c r="H643" s="19" t="s">
        <v>61</v>
      </c>
      <c r="I643" s="19" t="s">
        <v>61</v>
      </c>
      <c r="J643" s="19" t="s">
        <v>61</v>
      </c>
      <c r="K643" s="19" t="s">
        <v>61</v>
      </c>
      <c r="L643" s="2" t="s">
        <v>61</v>
      </c>
      <c r="M643" s="2" t="s">
        <v>61</v>
      </c>
      <c r="N643" s="2" t="s">
        <v>61</v>
      </c>
      <c r="O643" s="19" t="s">
        <v>61</v>
      </c>
      <c r="P643" s="19" t="s">
        <v>61</v>
      </c>
      <c r="Q643" s="19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2" t="s">
        <v>61</v>
      </c>
      <c r="AA643" s="22" t="s">
        <v>61</v>
      </c>
      <c r="AB643" s="22" t="s">
        <v>61</v>
      </c>
      <c r="AC643" s="22" t="s">
        <v>61</v>
      </c>
      <c r="AD643" s="22" t="s">
        <v>61</v>
      </c>
      <c r="AE643" s="22" t="s">
        <v>61</v>
      </c>
      <c r="AF643" s="22" t="s">
        <v>61</v>
      </c>
      <c r="AG643" s="16" t="s">
        <v>61</v>
      </c>
      <c r="AH643" s="16" t="s">
        <v>61</v>
      </c>
      <c r="AI643" s="16" t="s">
        <v>61</v>
      </c>
      <c r="AJ643" s="13" t="s">
        <v>61</v>
      </c>
      <c r="AK643" s="22" t="s">
        <v>61</v>
      </c>
      <c r="AL643" s="22" t="s">
        <v>61</v>
      </c>
      <c r="AM643" s="22" t="s">
        <v>61</v>
      </c>
      <c r="AN643" s="22" t="s">
        <v>61</v>
      </c>
      <c r="AO643" s="22" t="s">
        <v>61</v>
      </c>
      <c r="AP643" s="22" t="s">
        <v>61</v>
      </c>
      <c r="AQ643" s="16" t="s">
        <v>61</v>
      </c>
      <c r="AR643" s="16" t="s">
        <v>61</v>
      </c>
      <c r="AS643" s="22" t="s">
        <v>61</v>
      </c>
      <c r="AT643" s="22" t="s">
        <v>61</v>
      </c>
      <c r="AU643" s="22" t="s">
        <v>61</v>
      </c>
      <c r="AV643" s="22" t="s">
        <v>61</v>
      </c>
      <c r="AW643" s="22" t="s">
        <v>61</v>
      </c>
      <c r="AX643" s="22" t="s">
        <v>61</v>
      </c>
      <c r="AY643" s="22" t="s">
        <v>61</v>
      </c>
      <c r="AZ643" s="22" t="s">
        <v>61</v>
      </c>
      <c r="BA643" s="16" t="s">
        <v>61</v>
      </c>
      <c r="BB643" s="16" t="s">
        <v>61</v>
      </c>
      <c r="BC643" s="16" t="s">
        <v>61</v>
      </c>
      <c r="BD643" s="16" t="s">
        <v>61</v>
      </c>
      <c r="BE643" s="16" t="s">
        <v>61</v>
      </c>
    </row>
    <row r="644" spans="1:57" x14ac:dyDescent="0.25">
      <c r="A644" t="s">
        <v>61</v>
      </c>
      <c r="B644">
        <v>642</v>
      </c>
      <c r="C644" s="2" t="s">
        <v>61</v>
      </c>
      <c r="D644" s="2" t="s">
        <v>61</v>
      </c>
      <c r="E644" s="2" t="s">
        <v>61</v>
      </c>
      <c r="F644" s="2" t="s">
        <v>61</v>
      </c>
      <c r="G644" s="19" t="s">
        <v>61</v>
      </c>
      <c r="H644" s="19" t="s">
        <v>61</v>
      </c>
      <c r="I644" s="19" t="s">
        <v>61</v>
      </c>
      <c r="J644" s="19" t="s">
        <v>61</v>
      </c>
      <c r="K644" s="19" t="s">
        <v>61</v>
      </c>
      <c r="L644" s="2" t="s">
        <v>61</v>
      </c>
      <c r="M644" s="2" t="s">
        <v>61</v>
      </c>
      <c r="N644" s="2" t="s">
        <v>61</v>
      </c>
      <c r="O644" s="19" t="s">
        <v>61</v>
      </c>
      <c r="P644" s="19" t="s">
        <v>61</v>
      </c>
      <c r="Q644" s="19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2" t="s">
        <v>61</v>
      </c>
      <c r="AA644" s="22" t="s">
        <v>61</v>
      </c>
      <c r="AB644" s="22" t="s">
        <v>61</v>
      </c>
      <c r="AC644" s="22" t="s">
        <v>61</v>
      </c>
      <c r="AD644" s="22" t="s">
        <v>61</v>
      </c>
      <c r="AE644" s="22" t="s">
        <v>61</v>
      </c>
      <c r="AF644" s="22" t="s">
        <v>61</v>
      </c>
      <c r="AG644" s="16" t="s">
        <v>61</v>
      </c>
      <c r="AH644" s="16" t="s">
        <v>61</v>
      </c>
      <c r="AI644" s="16" t="s">
        <v>61</v>
      </c>
      <c r="AJ644" s="13" t="s">
        <v>61</v>
      </c>
      <c r="AK644" s="22" t="s">
        <v>61</v>
      </c>
      <c r="AL644" s="22" t="s">
        <v>61</v>
      </c>
      <c r="AM644" s="22" t="s">
        <v>61</v>
      </c>
      <c r="AN644" s="22" t="s">
        <v>61</v>
      </c>
      <c r="AO644" s="22" t="s">
        <v>61</v>
      </c>
      <c r="AP644" s="22" t="s">
        <v>61</v>
      </c>
      <c r="AQ644" s="16" t="s">
        <v>61</v>
      </c>
      <c r="AR644" s="16" t="s">
        <v>61</v>
      </c>
      <c r="AS644" s="22" t="s">
        <v>61</v>
      </c>
      <c r="AT644" s="22" t="s">
        <v>61</v>
      </c>
      <c r="AU644" s="22" t="s">
        <v>61</v>
      </c>
      <c r="AV644" s="22" t="s">
        <v>61</v>
      </c>
      <c r="AW644" s="22" t="s">
        <v>61</v>
      </c>
      <c r="AX644" s="22" t="s">
        <v>61</v>
      </c>
      <c r="AY644" s="22" t="s">
        <v>61</v>
      </c>
      <c r="AZ644" s="22" t="s">
        <v>61</v>
      </c>
      <c r="BA644" s="16" t="s">
        <v>61</v>
      </c>
      <c r="BB644" s="16" t="s">
        <v>61</v>
      </c>
      <c r="BC644" s="16" t="s">
        <v>61</v>
      </c>
      <c r="BD644" s="16" t="s">
        <v>61</v>
      </c>
      <c r="BE644" s="16" t="s">
        <v>61</v>
      </c>
    </row>
    <row r="645" spans="1:57" x14ac:dyDescent="0.25">
      <c r="A645" t="s">
        <v>61</v>
      </c>
      <c r="B645">
        <v>643</v>
      </c>
      <c r="C645" s="2" t="s">
        <v>61</v>
      </c>
      <c r="D645" s="2" t="s">
        <v>61</v>
      </c>
      <c r="E645" s="2" t="s">
        <v>61</v>
      </c>
      <c r="F645" s="2" t="s">
        <v>61</v>
      </c>
      <c r="G645" s="19" t="s">
        <v>61</v>
      </c>
      <c r="H645" s="19" t="s">
        <v>61</v>
      </c>
      <c r="I645" s="19" t="s">
        <v>61</v>
      </c>
      <c r="J645" s="19" t="s">
        <v>61</v>
      </c>
      <c r="K645" s="19" t="s">
        <v>61</v>
      </c>
      <c r="L645" s="2" t="s">
        <v>61</v>
      </c>
      <c r="M645" s="2" t="s">
        <v>61</v>
      </c>
      <c r="N645" s="2" t="s">
        <v>61</v>
      </c>
      <c r="O645" s="19" t="s">
        <v>61</v>
      </c>
      <c r="P645" s="19" t="s">
        <v>61</v>
      </c>
      <c r="Q645" s="19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2" t="s">
        <v>61</v>
      </c>
      <c r="AA645" s="22" t="s">
        <v>61</v>
      </c>
      <c r="AB645" s="22" t="s">
        <v>61</v>
      </c>
      <c r="AC645" s="22" t="s">
        <v>61</v>
      </c>
      <c r="AD645" s="22" t="s">
        <v>61</v>
      </c>
      <c r="AE645" s="22" t="s">
        <v>61</v>
      </c>
      <c r="AF645" s="22" t="s">
        <v>61</v>
      </c>
      <c r="AG645" s="16" t="s">
        <v>61</v>
      </c>
      <c r="AH645" s="16" t="s">
        <v>61</v>
      </c>
      <c r="AI645" s="16" t="s">
        <v>61</v>
      </c>
      <c r="AJ645" s="13" t="s">
        <v>61</v>
      </c>
      <c r="AK645" s="22" t="s">
        <v>61</v>
      </c>
      <c r="AL645" s="22" t="s">
        <v>61</v>
      </c>
      <c r="AM645" s="22" t="s">
        <v>61</v>
      </c>
      <c r="AN645" s="22" t="s">
        <v>61</v>
      </c>
      <c r="AO645" s="22" t="s">
        <v>61</v>
      </c>
      <c r="AP645" s="22" t="s">
        <v>61</v>
      </c>
      <c r="AQ645" s="16" t="s">
        <v>61</v>
      </c>
      <c r="AR645" s="16" t="s">
        <v>61</v>
      </c>
      <c r="AS645" s="22" t="s">
        <v>61</v>
      </c>
      <c r="AT645" s="22" t="s">
        <v>61</v>
      </c>
      <c r="AU645" s="22" t="s">
        <v>61</v>
      </c>
      <c r="AV645" s="22" t="s">
        <v>61</v>
      </c>
      <c r="AW645" s="22" t="s">
        <v>61</v>
      </c>
      <c r="AX645" s="22" t="s">
        <v>61</v>
      </c>
      <c r="AY645" s="22" t="s">
        <v>61</v>
      </c>
      <c r="AZ645" s="22" t="s">
        <v>61</v>
      </c>
      <c r="BA645" s="16" t="s">
        <v>61</v>
      </c>
      <c r="BB645" s="16" t="s">
        <v>61</v>
      </c>
      <c r="BC645" s="16" t="s">
        <v>61</v>
      </c>
      <c r="BD645" s="16" t="s">
        <v>61</v>
      </c>
      <c r="BE645" s="16" t="s">
        <v>61</v>
      </c>
    </row>
    <row r="646" spans="1:57" x14ac:dyDescent="0.25">
      <c r="A646" t="s">
        <v>61</v>
      </c>
      <c r="B646">
        <v>644</v>
      </c>
      <c r="C646" s="2" t="s">
        <v>61</v>
      </c>
      <c r="D646" s="2" t="s">
        <v>61</v>
      </c>
      <c r="E646" s="2" t="s">
        <v>61</v>
      </c>
      <c r="F646" s="2" t="s">
        <v>61</v>
      </c>
      <c r="G646" s="19" t="s">
        <v>61</v>
      </c>
      <c r="H646" s="19" t="s">
        <v>61</v>
      </c>
      <c r="I646" s="19" t="s">
        <v>61</v>
      </c>
      <c r="J646" s="19" t="s">
        <v>61</v>
      </c>
      <c r="K646" s="19" t="s">
        <v>61</v>
      </c>
      <c r="L646" s="2" t="s">
        <v>61</v>
      </c>
      <c r="M646" s="2" t="s">
        <v>61</v>
      </c>
      <c r="N646" s="2" t="s">
        <v>61</v>
      </c>
      <c r="O646" s="19" t="s">
        <v>61</v>
      </c>
      <c r="P646" s="19" t="s">
        <v>61</v>
      </c>
      <c r="Q646" s="19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2" t="s">
        <v>61</v>
      </c>
      <c r="AA646" s="22" t="s">
        <v>61</v>
      </c>
      <c r="AB646" s="22" t="s">
        <v>61</v>
      </c>
      <c r="AC646" s="22" t="s">
        <v>61</v>
      </c>
      <c r="AD646" s="22" t="s">
        <v>61</v>
      </c>
      <c r="AE646" s="22" t="s">
        <v>61</v>
      </c>
      <c r="AF646" s="22" t="s">
        <v>61</v>
      </c>
      <c r="AG646" s="16" t="s">
        <v>61</v>
      </c>
      <c r="AH646" s="16" t="s">
        <v>61</v>
      </c>
      <c r="AI646" s="16" t="s">
        <v>61</v>
      </c>
      <c r="AJ646" s="13" t="s">
        <v>61</v>
      </c>
      <c r="AK646" s="22" t="s">
        <v>61</v>
      </c>
      <c r="AL646" s="22" t="s">
        <v>61</v>
      </c>
      <c r="AM646" s="22" t="s">
        <v>61</v>
      </c>
      <c r="AN646" s="22" t="s">
        <v>61</v>
      </c>
      <c r="AO646" s="22" t="s">
        <v>61</v>
      </c>
      <c r="AP646" s="22" t="s">
        <v>61</v>
      </c>
      <c r="AQ646" s="16" t="s">
        <v>61</v>
      </c>
      <c r="AR646" s="16" t="s">
        <v>61</v>
      </c>
      <c r="AS646" s="22" t="s">
        <v>61</v>
      </c>
      <c r="AT646" s="22" t="s">
        <v>61</v>
      </c>
      <c r="AU646" s="22" t="s">
        <v>61</v>
      </c>
      <c r="AV646" s="22" t="s">
        <v>61</v>
      </c>
      <c r="AW646" s="22" t="s">
        <v>61</v>
      </c>
      <c r="AX646" s="22" t="s">
        <v>61</v>
      </c>
      <c r="AY646" s="22" t="s">
        <v>61</v>
      </c>
      <c r="AZ646" s="22" t="s">
        <v>61</v>
      </c>
      <c r="BA646" s="16" t="s">
        <v>61</v>
      </c>
      <c r="BB646" s="16" t="s">
        <v>61</v>
      </c>
      <c r="BC646" s="16" t="s">
        <v>61</v>
      </c>
      <c r="BD646" s="16" t="s">
        <v>61</v>
      </c>
      <c r="BE646" s="16" t="s">
        <v>61</v>
      </c>
    </row>
    <row r="647" spans="1:57" x14ac:dyDescent="0.25">
      <c r="A647" t="s">
        <v>61</v>
      </c>
      <c r="B647">
        <v>645</v>
      </c>
      <c r="C647" s="2" t="s">
        <v>61</v>
      </c>
      <c r="D647" s="2" t="s">
        <v>61</v>
      </c>
      <c r="E647" s="2" t="s">
        <v>61</v>
      </c>
      <c r="F647" s="2" t="s">
        <v>61</v>
      </c>
      <c r="G647" s="19" t="s">
        <v>61</v>
      </c>
      <c r="H647" s="19" t="s">
        <v>61</v>
      </c>
      <c r="I647" s="19" t="s">
        <v>61</v>
      </c>
      <c r="J647" s="19" t="s">
        <v>61</v>
      </c>
      <c r="K647" s="19" t="s">
        <v>61</v>
      </c>
      <c r="L647" s="2" t="s">
        <v>61</v>
      </c>
      <c r="M647" s="2" t="s">
        <v>61</v>
      </c>
      <c r="N647" s="2" t="s">
        <v>61</v>
      </c>
      <c r="O647" s="19" t="s">
        <v>61</v>
      </c>
      <c r="P647" s="19" t="s">
        <v>61</v>
      </c>
      <c r="Q647" s="19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2" t="s">
        <v>61</v>
      </c>
      <c r="AA647" s="22" t="s">
        <v>61</v>
      </c>
      <c r="AB647" s="22" t="s">
        <v>61</v>
      </c>
      <c r="AC647" s="22" t="s">
        <v>61</v>
      </c>
      <c r="AD647" s="22" t="s">
        <v>61</v>
      </c>
      <c r="AE647" s="22" t="s">
        <v>61</v>
      </c>
      <c r="AF647" s="22" t="s">
        <v>61</v>
      </c>
      <c r="AG647" s="16" t="s">
        <v>61</v>
      </c>
      <c r="AH647" s="16" t="s">
        <v>61</v>
      </c>
      <c r="AI647" s="16" t="s">
        <v>61</v>
      </c>
      <c r="AJ647" s="13" t="s">
        <v>61</v>
      </c>
      <c r="AK647" s="22" t="s">
        <v>61</v>
      </c>
      <c r="AL647" s="22" t="s">
        <v>61</v>
      </c>
      <c r="AM647" s="22" t="s">
        <v>61</v>
      </c>
      <c r="AN647" s="22" t="s">
        <v>61</v>
      </c>
      <c r="AO647" s="22" t="s">
        <v>61</v>
      </c>
      <c r="AP647" s="22" t="s">
        <v>61</v>
      </c>
      <c r="AQ647" s="16" t="s">
        <v>61</v>
      </c>
      <c r="AR647" s="16" t="s">
        <v>61</v>
      </c>
      <c r="AS647" s="22" t="s">
        <v>61</v>
      </c>
      <c r="AT647" s="22" t="s">
        <v>61</v>
      </c>
      <c r="AU647" s="22" t="s">
        <v>61</v>
      </c>
      <c r="AV647" s="22" t="s">
        <v>61</v>
      </c>
      <c r="AW647" s="22" t="s">
        <v>61</v>
      </c>
      <c r="AX647" s="22" t="s">
        <v>61</v>
      </c>
      <c r="AY647" s="22" t="s">
        <v>61</v>
      </c>
      <c r="AZ647" s="22" t="s">
        <v>61</v>
      </c>
      <c r="BA647" s="16" t="s">
        <v>61</v>
      </c>
      <c r="BB647" s="16" t="s">
        <v>61</v>
      </c>
      <c r="BC647" s="16" t="s">
        <v>61</v>
      </c>
      <c r="BD647" s="16" t="s">
        <v>61</v>
      </c>
      <c r="BE647" s="16" t="s">
        <v>61</v>
      </c>
    </row>
    <row r="648" spans="1:57" x14ac:dyDescent="0.25">
      <c r="A648" t="s">
        <v>61</v>
      </c>
      <c r="B648">
        <v>646</v>
      </c>
      <c r="C648" s="2" t="s">
        <v>61</v>
      </c>
      <c r="D648" s="2" t="s">
        <v>61</v>
      </c>
      <c r="E648" s="2" t="s">
        <v>61</v>
      </c>
      <c r="F648" s="2" t="s">
        <v>61</v>
      </c>
      <c r="G648" s="19" t="s">
        <v>61</v>
      </c>
      <c r="H648" s="19" t="s">
        <v>61</v>
      </c>
      <c r="I648" s="19" t="s">
        <v>61</v>
      </c>
      <c r="J648" s="19" t="s">
        <v>61</v>
      </c>
      <c r="K648" s="19" t="s">
        <v>61</v>
      </c>
      <c r="L648" s="2" t="s">
        <v>61</v>
      </c>
      <c r="M648" s="2" t="s">
        <v>61</v>
      </c>
      <c r="N648" s="2" t="s">
        <v>61</v>
      </c>
      <c r="O648" s="19" t="s">
        <v>61</v>
      </c>
      <c r="P648" s="19" t="s">
        <v>61</v>
      </c>
      <c r="Q648" s="19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2" t="s">
        <v>61</v>
      </c>
      <c r="AA648" s="22" t="s">
        <v>61</v>
      </c>
      <c r="AB648" s="22" t="s">
        <v>61</v>
      </c>
      <c r="AC648" s="22" t="s">
        <v>61</v>
      </c>
      <c r="AD648" s="22" t="s">
        <v>61</v>
      </c>
      <c r="AE648" s="22" t="s">
        <v>61</v>
      </c>
      <c r="AF648" s="22" t="s">
        <v>61</v>
      </c>
      <c r="AG648" s="16" t="s">
        <v>61</v>
      </c>
      <c r="AH648" s="16" t="s">
        <v>61</v>
      </c>
      <c r="AI648" s="16" t="s">
        <v>61</v>
      </c>
      <c r="AJ648" s="13" t="s">
        <v>61</v>
      </c>
      <c r="AK648" s="22" t="s">
        <v>61</v>
      </c>
      <c r="AL648" s="22" t="s">
        <v>61</v>
      </c>
      <c r="AM648" s="22" t="s">
        <v>61</v>
      </c>
      <c r="AN648" s="22" t="s">
        <v>61</v>
      </c>
      <c r="AO648" s="22" t="s">
        <v>61</v>
      </c>
      <c r="AP648" s="22" t="s">
        <v>61</v>
      </c>
      <c r="AQ648" s="16" t="s">
        <v>61</v>
      </c>
      <c r="AR648" s="16" t="s">
        <v>61</v>
      </c>
      <c r="AS648" s="22" t="s">
        <v>61</v>
      </c>
      <c r="AT648" s="22" t="s">
        <v>61</v>
      </c>
      <c r="AU648" s="22" t="s">
        <v>61</v>
      </c>
      <c r="AV648" s="22" t="s">
        <v>61</v>
      </c>
      <c r="AW648" s="22" t="s">
        <v>61</v>
      </c>
      <c r="AX648" s="22" t="s">
        <v>61</v>
      </c>
      <c r="AY648" s="22" t="s">
        <v>61</v>
      </c>
      <c r="AZ648" s="22" t="s">
        <v>61</v>
      </c>
      <c r="BA648" s="16" t="s">
        <v>61</v>
      </c>
      <c r="BB648" s="16" t="s">
        <v>61</v>
      </c>
      <c r="BC648" s="16" t="s">
        <v>61</v>
      </c>
      <c r="BD648" s="16" t="s">
        <v>61</v>
      </c>
      <c r="BE648" s="16" t="s">
        <v>61</v>
      </c>
    </row>
    <row r="649" spans="1:57" x14ac:dyDescent="0.25">
      <c r="A649" t="s">
        <v>61</v>
      </c>
      <c r="B649">
        <v>647</v>
      </c>
      <c r="C649" s="2" t="s">
        <v>61</v>
      </c>
      <c r="D649" s="2" t="s">
        <v>61</v>
      </c>
      <c r="E649" s="2" t="s">
        <v>61</v>
      </c>
      <c r="F649" s="2" t="s">
        <v>61</v>
      </c>
      <c r="G649" s="19" t="s">
        <v>61</v>
      </c>
      <c r="H649" s="19" t="s">
        <v>61</v>
      </c>
      <c r="I649" s="19" t="s">
        <v>61</v>
      </c>
      <c r="J649" s="19" t="s">
        <v>61</v>
      </c>
      <c r="K649" s="19" t="s">
        <v>61</v>
      </c>
      <c r="L649" s="2" t="s">
        <v>61</v>
      </c>
      <c r="M649" s="2" t="s">
        <v>61</v>
      </c>
      <c r="N649" s="2" t="s">
        <v>61</v>
      </c>
      <c r="O649" s="19" t="s">
        <v>61</v>
      </c>
      <c r="P649" s="19" t="s">
        <v>61</v>
      </c>
      <c r="Q649" s="19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2" t="s">
        <v>61</v>
      </c>
      <c r="AA649" s="22" t="s">
        <v>61</v>
      </c>
      <c r="AB649" s="22" t="s">
        <v>61</v>
      </c>
      <c r="AC649" s="22" t="s">
        <v>61</v>
      </c>
      <c r="AD649" s="22" t="s">
        <v>61</v>
      </c>
      <c r="AE649" s="22" t="s">
        <v>61</v>
      </c>
      <c r="AF649" s="22" t="s">
        <v>61</v>
      </c>
      <c r="AG649" s="16" t="s">
        <v>61</v>
      </c>
      <c r="AH649" s="16" t="s">
        <v>61</v>
      </c>
      <c r="AI649" s="16" t="s">
        <v>61</v>
      </c>
      <c r="AJ649" s="13" t="s">
        <v>61</v>
      </c>
      <c r="AK649" s="22" t="s">
        <v>61</v>
      </c>
      <c r="AL649" s="22" t="s">
        <v>61</v>
      </c>
      <c r="AM649" s="22" t="s">
        <v>61</v>
      </c>
      <c r="AN649" s="22" t="s">
        <v>61</v>
      </c>
      <c r="AO649" s="22" t="s">
        <v>61</v>
      </c>
      <c r="AP649" s="22" t="s">
        <v>61</v>
      </c>
      <c r="AQ649" s="16" t="s">
        <v>61</v>
      </c>
      <c r="AR649" s="16" t="s">
        <v>61</v>
      </c>
      <c r="AS649" s="22" t="s">
        <v>61</v>
      </c>
      <c r="AT649" s="22" t="s">
        <v>61</v>
      </c>
      <c r="AU649" s="22" t="s">
        <v>61</v>
      </c>
      <c r="AV649" s="22" t="s">
        <v>61</v>
      </c>
      <c r="AW649" s="22" t="s">
        <v>61</v>
      </c>
      <c r="AX649" s="22" t="s">
        <v>61</v>
      </c>
      <c r="AY649" s="22" t="s">
        <v>61</v>
      </c>
      <c r="AZ649" s="22" t="s">
        <v>61</v>
      </c>
      <c r="BA649" s="16" t="s">
        <v>61</v>
      </c>
      <c r="BB649" s="16" t="s">
        <v>61</v>
      </c>
      <c r="BC649" s="16" t="s">
        <v>61</v>
      </c>
      <c r="BD649" s="16" t="s">
        <v>61</v>
      </c>
      <c r="BE649" s="16" t="s">
        <v>61</v>
      </c>
    </row>
    <row r="650" spans="1:57" x14ac:dyDescent="0.25">
      <c r="A650" t="s">
        <v>61</v>
      </c>
      <c r="B650">
        <v>648</v>
      </c>
      <c r="C650" s="2" t="s">
        <v>61</v>
      </c>
      <c r="D650" s="2" t="s">
        <v>61</v>
      </c>
      <c r="E650" s="2" t="s">
        <v>61</v>
      </c>
      <c r="F650" s="2" t="s">
        <v>61</v>
      </c>
      <c r="G650" s="19" t="s">
        <v>61</v>
      </c>
      <c r="H650" s="19" t="s">
        <v>61</v>
      </c>
      <c r="I650" s="19" t="s">
        <v>61</v>
      </c>
      <c r="J650" s="19" t="s">
        <v>61</v>
      </c>
      <c r="K650" s="19" t="s">
        <v>61</v>
      </c>
      <c r="L650" s="2" t="s">
        <v>61</v>
      </c>
      <c r="M650" s="2" t="s">
        <v>61</v>
      </c>
      <c r="N650" s="2" t="s">
        <v>61</v>
      </c>
      <c r="O650" s="19" t="s">
        <v>61</v>
      </c>
      <c r="P650" s="19" t="s">
        <v>61</v>
      </c>
      <c r="Q650" s="19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2" t="s">
        <v>61</v>
      </c>
      <c r="AA650" s="22" t="s">
        <v>61</v>
      </c>
      <c r="AB650" s="22" t="s">
        <v>61</v>
      </c>
      <c r="AC650" s="22" t="s">
        <v>61</v>
      </c>
      <c r="AD650" s="22" t="s">
        <v>61</v>
      </c>
      <c r="AE650" s="22" t="s">
        <v>61</v>
      </c>
      <c r="AF650" s="22" t="s">
        <v>61</v>
      </c>
      <c r="AG650" s="16" t="s">
        <v>61</v>
      </c>
      <c r="AH650" s="16" t="s">
        <v>61</v>
      </c>
      <c r="AI650" s="16" t="s">
        <v>61</v>
      </c>
      <c r="AJ650" s="13" t="s">
        <v>61</v>
      </c>
      <c r="AK650" s="22" t="s">
        <v>61</v>
      </c>
      <c r="AL650" s="22" t="s">
        <v>61</v>
      </c>
      <c r="AM650" s="22" t="s">
        <v>61</v>
      </c>
      <c r="AN650" s="22" t="s">
        <v>61</v>
      </c>
      <c r="AO650" s="22" t="s">
        <v>61</v>
      </c>
      <c r="AP650" s="22" t="s">
        <v>61</v>
      </c>
      <c r="AQ650" s="16" t="s">
        <v>61</v>
      </c>
      <c r="AR650" s="16" t="s">
        <v>61</v>
      </c>
      <c r="AS650" s="22" t="s">
        <v>61</v>
      </c>
      <c r="AT650" s="22" t="s">
        <v>61</v>
      </c>
      <c r="AU650" s="22" t="s">
        <v>61</v>
      </c>
      <c r="AV650" s="22" t="s">
        <v>61</v>
      </c>
      <c r="AW650" s="22" t="s">
        <v>61</v>
      </c>
      <c r="AX650" s="22" t="s">
        <v>61</v>
      </c>
      <c r="AY650" s="22" t="s">
        <v>61</v>
      </c>
      <c r="AZ650" s="22" t="s">
        <v>61</v>
      </c>
      <c r="BA650" s="16" t="s">
        <v>61</v>
      </c>
      <c r="BB650" s="16" t="s">
        <v>61</v>
      </c>
      <c r="BC650" s="16" t="s">
        <v>61</v>
      </c>
      <c r="BD650" s="16" t="s">
        <v>61</v>
      </c>
      <c r="BE650" s="16" t="s">
        <v>61</v>
      </c>
    </row>
    <row r="651" spans="1:57" x14ac:dyDescent="0.25">
      <c r="A651" t="s">
        <v>61</v>
      </c>
      <c r="B651">
        <v>649</v>
      </c>
      <c r="C651" s="2" t="s">
        <v>61</v>
      </c>
      <c r="D651" s="2" t="s">
        <v>61</v>
      </c>
      <c r="E651" s="2" t="s">
        <v>61</v>
      </c>
      <c r="F651" s="2" t="s">
        <v>61</v>
      </c>
      <c r="G651" s="19" t="s">
        <v>61</v>
      </c>
      <c r="H651" s="19" t="s">
        <v>61</v>
      </c>
      <c r="I651" s="19" t="s">
        <v>61</v>
      </c>
      <c r="J651" s="19" t="s">
        <v>61</v>
      </c>
      <c r="K651" s="19" t="s">
        <v>61</v>
      </c>
      <c r="L651" s="2" t="s">
        <v>61</v>
      </c>
      <c r="M651" s="2" t="s">
        <v>61</v>
      </c>
      <c r="N651" s="2" t="s">
        <v>61</v>
      </c>
      <c r="O651" s="19" t="s">
        <v>61</v>
      </c>
      <c r="P651" s="19" t="s">
        <v>61</v>
      </c>
      <c r="Q651" s="19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2" t="s">
        <v>61</v>
      </c>
      <c r="AA651" s="22" t="s">
        <v>61</v>
      </c>
      <c r="AB651" s="22" t="s">
        <v>61</v>
      </c>
      <c r="AC651" s="22" t="s">
        <v>61</v>
      </c>
      <c r="AD651" s="22" t="s">
        <v>61</v>
      </c>
      <c r="AE651" s="22" t="s">
        <v>61</v>
      </c>
      <c r="AF651" s="22" t="s">
        <v>61</v>
      </c>
      <c r="AG651" s="16" t="s">
        <v>61</v>
      </c>
      <c r="AH651" s="16" t="s">
        <v>61</v>
      </c>
      <c r="AI651" s="16" t="s">
        <v>61</v>
      </c>
      <c r="AJ651" s="13" t="s">
        <v>61</v>
      </c>
      <c r="AK651" s="22" t="s">
        <v>61</v>
      </c>
      <c r="AL651" s="22" t="s">
        <v>61</v>
      </c>
      <c r="AM651" s="22" t="s">
        <v>61</v>
      </c>
      <c r="AN651" s="22" t="s">
        <v>61</v>
      </c>
      <c r="AO651" s="22" t="s">
        <v>61</v>
      </c>
      <c r="AP651" s="22" t="s">
        <v>61</v>
      </c>
      <c r="AQ651" s="16" t="s">
        <v>61</v>
      </c>
      <c r="AR651" s="16" t="s">
        <v>61</v>
      </c>
      <c r="AS651" s="22" t="s">
        <v>61</v>
      </c>
      <c r="AT651" s="22" t="s">
        <v>61</v>
      </c>
      <c r="AU651" s="22" t="s">
        <v>61</v>
      </c>
      <c r="AV651" s="22" t="s">
        <v>61</v>
      </c>
      <c r="AW651" s="22" t="s">
        <v>61</v>
      </c>
      <c r="AX651" s="22" t="s">
        <v>61</v>
      </c>
      <c r="AY651" s="22" t="s">
        <v>61</v>
      </c>
      <c r="AZ651" s="22" t="s">
        <v>61</v>
      </c>
      <c r="BA651" s="16" t="s">
        <v>61</v>
      </c>
      <c r="BB651" s="16" t="s">
        <v>61</v>
      </c>
      <c r="BC651" s="16" t="s">
        <v>61</v>
      </c>
      <c r="BD651" s="16" t="s">
        <v>61</v>
      </c>
      <c r="BE651" s="16" t="s">
        <v>61</v>
      </c>
    </row>
    <row r="652" spans="1:57" x14ac:dyDescent="0.25">
      <c r="A652" t="s">
        <v>61</v>
      </c>
      <c r="B652">
        <v>650</v>
      </c>
      <c r="C652" s="2" t="s">
        <v>61</v>
      </c>
      <c r="D652" s="2" t="s">
        <v>61</v>
      </c>
      <c r="E652" s="2" t="s">
        <v>61</v>
      </c>
      <c r="F652" s="2" t="s">
        <v>61</v>
      </c>
      <c r="G652" s="19" t="s">
        <v>61</v>
      </c>
      <c r="H652" s="19" t="s">
        <v>61</v>
      </c>
      <c r="I652" s="19" t="s">
        <v>61</v>
      </c>
      <c r="J652" s="19" t="s">
        <v>61</v>
      </c>
      <c r="K652" s="19" t="s">
        <v>61</v>
      </c>
      <c r="L652" s="2" t="s">
        <v>61</v>
      </c>
      <c r="M652" s="2" t="s">
        <v>61</v>
      </c>
      <c r="N652" s="2" t="s">
        <v>61</v>
      </c>
      <c r="O652" s="19" t="s">
        <v>61</v>
      </c>
      <c r="P652" s="19" t="s">
        <v>61</v>
      </c>
      <c r="Q652" s="19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2" t="s">
        <v>61</v>
      </c>
      <c r="AA652" s="22" t="s">
        <v>61</v>
      </c>
      <c r="AB652" s="22" t="s">
        <v>61</v>
      </c>
      <c r="AC652" s="22" t="s">
        <v>61</v>
      </c>
      <c r="AD652" s="22" t="s">
        <v>61</v>
      </c>
      <c r="AE652" s="22" t="s">
        <v>61</v>
      </c>
      <c r="AF652" s="22" t="s">
        <v>61</v>
      </c>
      <c r="AG652" s="16" t="s">
        <v>61</v>
      </c>
      <c r="AH652" s="16" t="s">
        <v>61</v>
      </c>
      <c r="AI652" s="16" t="s">
        <v>61</v>
      </c>
      <c r="AJ652" s="13" t="s">
        <v>61</v>
      </c>
      <c r="AK652" s="22" t="s">
        <v>61</v>
      </c>
      <c r="AL652" s="22" t="s">
        <v>61</v>
      </c>
      <c r="AM652" s="22" t="s">
        <v>61</v>
      </c>
      <c r="AN652" s="22" t="s">
        <v>61</v>
      </c>
      <c r="AO652" s="22" t="s">
        <v>61</v>
      </c>
      <c r="AP652" s="22" t="s">
        <v>61</v>
      </c>
      <c r="AQ652" s="16" t="s">
        <v>61</v>
      </c>
      <c r="AR652" s="16" t="s">
        <v>61</v>
      </c>
      <c r="AS652" s="22" t="s">
        <v>61</v>
      </c>
      <c r="AT652" s="22" t="s">
        <v>61</v>
      </c>
      <c r="AU652" s="22" t="s">
        <v>61</v>
      </c>
      <c r="AV652" s="22" t="s">
        <v>61</v>
      </c>
      <c r="AW652" s="22" t="s">
        <v>61</v>
      </c>
      <c r="AX652" s="22" t="s">
        <v>61</v>
      </c>
      <c r="AY652" s="22" t="s">
        <v>61</v>
      </c>
      <c r="AZ652" s="22" t="s">
        <v>61</v>
      </c>
      <c r="BA652" s="16" t="s">
        <v>61</v>
      </c>
      <c r="BB652" s="16" t="s">
        <v>61</v>
      </c>
      <c r="BC652" s="16" t="s">
        <v>61</v>
      </c>
      <c r="BD652" s="16" t="s">
        <v>61</v>
      </c>
      <c r="BE652" s="16" t="s">
        <v>61</v>
      </c>
    </row>
    <row r="653" spans="1:57" x14ac:dyDescent="0.25">
      <c r="A653" t="s">
        <v>61</v>
      </c>
      <c r="B653">
        <v>651</v>
      </c>
      <c r="C653" s="2" t="s">
        <v>61</v>
      </c>
      <c r="D653" s="2" t="s">
        <v>61</v>
      </c>
      <c r="E653" s="2" t="s">
        <v>61</v>
      </c>
      <c r="F653" s="2" t="s">
        <v>61</v>
      </c>
      <c r="G653" s="19" t="s">
        <v>61</v>
      </c>
      <c r="H653" s="19" t="s">
        <v>61</v>
      </c>
      <c r="I653" s="19" t="s">
        <v>61</v>
      </c>
      <c r="J653" s="19" t="s">
        <v>61</v>
      </c>
      <c r="K653" s="19" t="s">
        <v>61</v>
      </c>
      <c r="L653" s="2" t="s">
        <v>61</v>
      </c>
      <c r="M653" s="2" t="s">
        <v>61</v>
      </c>
      <c r="N653" s="2" t="s">
        <v>61</v>
      </c>
      <c r="O653" s="19" t="s">
        <v>61</v>
      </c>
      <c r="P653" s="19" t="s">
        <v>61</v>
      </c>
      <c r="Q653" s="19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2" t="s">
        <v>61</v>
      </c>
      <c r="AA653" s="22" t="s">
        <v>61</v>
      </c>
      <c r="AB653" s="22" t="s">
        <v>61</v>
      </c>
      <c r="AC653" s="22" t="s">
        <v>61</v>
      </c>
      <c r="AD653" s="22" t="s">
        <v>61</v>
      </c>
      <c r="AE653" s="22" t="s">
        <v>61</v>
      </c>
      <c r="AF653" s="22" t="s">
        <v>61</v>
      </c>
      <c r="AG653" s="16" t="s">
        <v>61</v>
      </c>
      <c r="AH653" s="16" t="s">
        <v>61</v>
      </c>
      <c r="AI653" s="16" t="s">
        <v>61</v>
      </c>
      <c r="AJ653" s="13" t="s">
        <v>61</v>
      </c>
      <c r="AK653" s="22" t="s">
        <v>61</v>
      </c>
      <c r="AL653" s="22" t="s">
        <v>61</v>
      </c>
      <c r="AM653" s="22" t="s">
        <v>61</v>
      </c>
      <c r="AN653" s="22" t="s">
        <v>61</v>
      </c>
      <c r="AO653" s="22" t="s">
        <v>61</v>
      </c>
      <c r="AP653" s="22" t="s">
        <v>61</v>
      </c>
      <c r="AQ653" s="16" t="s">
        <v>61</v>
      </c>
      <c r="AR653" s="16" t="s">
        <v>61</v>
      </c>
      <c r="AS653" s="22" t="s">
        <v>61</v>
      </c>
      <c r="AT653" s="22" t="s">
        <v>61</v>
      </c>
      <c r="AU653" s="22" t="s">
        <v>61</v>
      </c>
      <c r="AV653" s="22" t="s">
        <v>61</v>
      </c>
      <c r="AW653" s="22" t="s">
        <v>61</v>
      </c>
      <c r="AX653" s="22" t="s">
        <v>61</v>
      </c>
      <c r="AY653" s="22" t="s">
        <v>61</v>
      </c>
      <c r="AZ653" s="22" t="s">
        <v>61</v>
      </c>
      <c r="BA653" s="16" t="s">
        <v>61</v>
      </c>
      <c r="BB653" s="16" t="s">
        <v>61</v>
      </c>
      <c r="BC653" s="16" t="s">
        <v>61</v>
      </c>
      <c r="BD653" s="16" t="s">
        <v>61</v>
      </c>
      <c r="BE653" s="16" t="s">
        <v>61</v>
      </c>
    </row>
    <row r="654" spans="1:57" x14ac:dyDescent="0.25">
      <c r="A654" t="s">
        <v>61</v>
      </c>
      <c r="B654">
        <v>652</v>
      </c>
      <c r="C654" s="2" t="s">
        <v>61</v>
      </c>
      <c r="D654" s="2" t="s">
        <v>61</v>
      </c>
      <c r="E654" s="2" t="s">
        <v>61</v>
      </c>
      <c r="F654" s="2" t="s">
        <v>61</v>
      </c>
      <c r="G654" s="19" t="s">
        <v>61</v>
      </c>
      <c r="H654" s="19" t="s">
        <v>61</v>
      </c>
      <c r="I654" s="19" t="s">
        <v>61</v>
      </c>
      <c r="J654" s="19" t="s">
        <v>61</v>
      </c>
      <c r="K654" s="19" t="s">
        <v>61</v>
      </c>
      <c r="L654" s="2" t="s">
        <v>61</v>
      </c>
      <c r="M654" s="2" t="s">
        <v>61</v>
      </c>
      <c r="N654" s="2" t="s">
        <v>61</v>
      </c>
      <c r="O654" s="19" t="s">
        <v>61</v>
      </c>
      <c r="P654" s="19" t="s">
        <v>61</v>
      </c>
      <c r="Q654" s="19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2" t="s">
        <v>61</v>
      </c>
      <c r="AA654" s="22" t="s">
        <v>61</v>
      </c>
      <c r="AB654" s="22" t="s">
        <v>61</v>
      </c>
      <c r="AC654" s="22" t="s">
        <v>61</v>
      </c>
      <c r="AD654" s="22" t="s">
        <v>61</v>
      </c>
      <c r="AE654" s="22" t="s">
        <v>61</v>
      </c>
      <c r="AF654" s="22" t="s">
        <v>61</v>
      </c>
      <c r="AG654" s="16" t="s">
        <v>61</v>
      </c>
      <c r="AH654" s="16" t="s">
        <v>61</v>
      </c>
      <c r="AI654" s="16" t="s">
        <v>61</v>
      </c>
      <c r="AJ654" s="13" t="s">
        <v>61</v>
      </c>
      <c r="AK654" s="22" t="s">
        <v>61</v>
      </c>
      <c r="AL654" s="22" t="s">
        <v>61</v>
      </c>
      <c r="AM654" s="22" t="s">
        <v>61</v>
      </c>
      <c r="AN654" s="22" t="s">
        <v>61</v>
      </c>
      <c r="AO654" s="22" t="s">
        <v>61</v>
      </c>
      <c r="AP654" s="22" t="s">
        <v>61</v>
      </c>
      <c r="AQ654" s="16" t="s">
        <v>61</v>
      </c>
      <c r="AR654" s="16" t="s">
        <v>61</v>
      </c>
      <c r="AS654" s="22" t="s">
        <v>61</v>
      </c>
      <c r="AT654" s="22" t="s">
        <v>61</v>
      </c>
      <c r="AU654" s="22" t="s">
        <v>61</v>
      </c>
      <c r="AV654" s="22" t="s">
        <v>61</v>
      </c>
      <c r="AW654" s="22" t="s">
        <v>61</v>
      </c>
      <c r="AX654" s="22" t="s">
        <v>61</v>
      </c>
      <c r="AY654" s="22" t="s">
        <v>61</v>
      </c>
      <c r="AZ654" s="22" t="s">
        <v>61</v>
      </c>
      <c r="BA654" s="16" t="s">
        <v>61</v>
      </c>
      <c r="BB654" s="16" t="s">
        <v>61</v>
      </c>
      <c r="BC654" s="16" t="s">
        <v>61</v>
      </c>
      <c r="BD654" s="16" t="s">
        <v>61</v>
      </c>
      <c r="BE654" s="16" t="s">
        <v>61</v>
      </c>
    </row>
    <row r="655" spans="1:57" x14ac:dyDescent="0.25">
      <c r="A655" t="s">
        <v>61</v>
      </c>
      <c r="B655">
        <v>653</v>
      </c>
      <c r="C655" s="2" t="s">
        <v>61</v>
      </c>
      <c r="D655" s="2" t="s">
        <v>61</v>
      </c>
      <c r="E655" s="2" t="s">
        <v>61</v>
      </c>
      <c r="F655" s="2" t="s">
        <v>61</v>
      </c>
      <c r="G655" s="19" t="s">
        <v>61</v>
      </c>
      <c r="H655" s="19" t="s">
        <v>61</v>
      </c>
      <c r="I655" s="19" t="s">
        <v>61</v>
      </c>
      <c r="J655" s="19" t="s">
        <v>61</v>
      </c>
      <c r="K655" s="19" t="s">
        <v>61</v>
      </c>
      <c r="L655" s="2" t="s">
        <v>61</v>
      </c>
      <c r="M655" s="2" t="s">
        <v>61</v>
      </c>
      <c r="N655" s="2" t="s">
        <v>61</v>
      </c>
      <c r="O655" s="19" t="s">
        <v>61</v>
      </c>
      <c r="P655" s="19" t="s">
        <v>61</v>
      </c>
      <c r="Q655" s="19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2" t="s">
        <v>61</v>
      </c>
      <c r="AA655" s="22" t="s">
        <v>61</v>
      </c>
      <c r="AB655" s="22" t="s">
        <v>61</v>
      </c>
      <c r="AC655" s="22" t="s">
        <v>61</v>
      </c>
      <c r="AD655" s="22" t="s">
        <v>61</v>
      </c>
      <c r="AE655" s="22" t="s">
        <v>61</v>
      </c>
      <c r="AF655" s="22" t="s">
        <v>61</v>
      </c>
      <c r="AG655" s="16" t="s">
        <v>61</v>
      </c>
      <c r="AH655" s="16" t="s">
        <v>61</v>
      </c>
      <c r="AI655" s="16" t="s">
        <v>61</v>
      </c>
      <c r="AJ655" s="13" t="s">
        <v>61</v>
      </c>
      <c r="AK655" s="22" t="s">
        <v>61</v>
      </c>
      <c r="AL655" s="22" t="s">
        <v>61</v>
      </c>
      <c r="AM655" s="22" t="s">
        <v>61</v>
      </c>
      <c r="AN655" s="22" t="s">
        <v>61</v>
      </c>
      <c r="AO655" s="22" t="s">
        <v>61</v>
      </c>
      <c r="AP655" s="22" t="s">
        <v>61</v>
      </c>
      <c r="AQ655" s="16" t="s">
        <v>61</v>
      </c>
      <c r="AR655" s="16" t="s">
        <v>61</v>
      </c>
      <c r="AS655" s="22" t="s">
        <v>61</v>
      </c>
      <c r="AT655" s="22" t="s">
        <v>61</v>
      </c>
      <c r="AU655" s="22" t="s">
        <v>61</v>
      </c>
      <c r="AV655" s="22" t="s">
        <v>61</v>
      </c>
      <c r="AW655" s="22" t="s">
        <v>61</v>
      </c>
      <c r="AX655" s="22" t="s">
        <v>61</v>
      </c>
      <c r="AY655" s="22" t="s">
        <v>61</v>
      </c>
      <c r="AZ655" s="22" t="s">
        <v>61</v>
      </c>
      <c r="BA655" s="16" t="s">
        <v>61</v>
      </c>
      <c r="BB655" s="16" t="s">
        <v>61</v>
      </c>
      <c r="BC655" s="16" t="s">
        <v>61</v>
      </c>
      <c r="BD655" s="16" t="s">
        <v>61</v>
      </c>
      <c r="BE655" s="16" t="s">
        <v>61</v>
      </c>
    </row>
    <row r="656" spans="1:57" x14ac:dyDescent="0.25">
      <c r="A656" t="s">
        <v>61</v>
      </c>
      <c r="B656">
        <v>654</v>
      </c>
      <c r="C656" s="2" t="s">
        <v>61</v>
      </c>
      <c r="D656" s="2" t="s">
        <v>61</v>
      </c>
      <c r="E656" s="2" t="s">
        <v>61</v>
      </c>
      <c r="F656" s="2" t="s">
        <v>61</v>
      </c>
      <c r="G656" s="19" t="s">
        <v>61</v>
      </c>
      <c r="H656" s="19" t="s">
        <v>61</v>
      </c>
      <c r="I656" s="19" t="s">
        <v>61</v>
      </c>
      <c r="J656" s="19" t="s">
        <v>61</v>
      </c>
      <c r="K656" s="19" t="s">
        <v>61</v>
      </c>
      <c r="L656" s="2" t="s">
        <v>61</v>
      </c>
      <c r="M656" s="2" t="s">
        <v>61</v>
      </c>
      <c r="N656" s="2" t="s">
        <v>61</v>
      </c>
      <c r="O656" s="19" t="s">
        <v>61</v>
      </c>
      <c r="P656" s="19" t="s">
        <v>61</v>
      </c>
      <c r="Q656" s="19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2" t="s">
        <v>61</v>
      </c>
      <c r="AA656" s="22" t="s">
        <v>61</v>
      </c>
      <c r="AB656" s="22" t="s">
        <v>61</v>
      </c>
      <c r="AC656" s="22" t="s">
        <v>61</v>
      </c>
      <c r="AD656" s="22" t="s">
        <v>61</v>
      </c>
      <c r="AE656" s="22" t="s">
        <v>61</v>
      </c>
      <c r="AF656" s="22" t="s">
        <v>61</v>
      </c>
      <c r="AG656" s="16" t="s">
        <v>61</v>
      </c>
      <c r="AH656" s="16" t="s">
        <v>61</v>
      </c>
      <c r="AI656" s="16" t="s">
        <v>61</v>
      </c>
      <c r="AJ656" s="13" t="s">
        <v>61</v>
      </c>
      <c r="AK656" s="22" t="s">
        <v>61</v>
      </c>
      <c r="AL656" s="22" t="s">
        <v>61</v>
      </c>
      <c r="AM656" s="22" t="s">
        <v>61</v>
      </c>
      <c r="AN656" s="22" t="s">
        <v>61</v>
      </c>
      <c r="AO656" s="22" t="s">
        <v>61</v>
      </c>
      <c r="AP656" s="22" t="s">
        <v>61</v>
      </c>
      <c r="AQ656" s="16" t="s">
        <v>61</v>
      </c>
      <c r="AR656" s="16" t="s">
        <v>61</v>
      </c>
      <c r="AS656" s="22" t="s">
        <v>61</v>
      </c>
      <c r="AT656" s="22" t="s">
        <v>61</v>
      </c>
      <c r="AU656" s="22" t="s">
        <v>61</v>
      </c>
      <c r="AV656" s="22" t="s">
        <v>61</v>
      </c>
      <c r="AW656" s="22" t="s">
        <v>61</v>
      </c>
      <c r="AX656" s="22" t="s">
        <v>61</v>
      </c>
      <c r="AY656" s="22" t="s">
        <v>61</v>
      </c>
      <c r="AZ656" s="22" t="s">
        <v>61</v>
      </c>
      <c r="BA656" s="16" t="s">
        <v>61</v>
      </c>
      <c r="BB656" s="16" t="s">
        <v>61</v>
      </c>
      <c r="BC656" s="16" t="s">
        <v>61</v>
      </c>
      <c r="BD656" s="16" t="s">
        <v>61</v>
      </c>
      <c r="BE656" s="16" t="s">
        <v>61</v>
      </c>
    </row>
    <row r="657" spans="1:57" x14ac:dyDescent="0.25">
      <c r="A657" t="s">
        <v>61</v>
      </c>
      <c r="B657">
        <v>655</v>
      </c>
      <c r="C657" s="2" t="s">
        <v>61</v>
      </c>
      <c r="D657" s="2" t="s">
        <v>61</v>
      </c>
      <c r="E657" s="2" t="s">
        <v>61</v>
      </c>
      <c r="F657" s="2" t="s">
        <v>61</v>
      </c>
      <c r="G657" s="19" t="s">
        <v>61</v>
      </c>
      <c r="H657" s="19" t="s">
        <v>61</v>
      </c>
      <c r="I657" s="19" t="s">
        <v>61</v>
      </c>
      <c r="J657" s="19" t="s">
        <v>61</v>
      </c>
      <c r="K657" s="19" t="s">
        <v>61</v>
      </c>
      <c r="L657" s="2" t="s">
        <v>61</v>
      </c>
      <c r="M657" s="2" t="s">
        <v>61</v>
      </c>
      <c r="N657" s="2" t="s">
        <v>61</v>
      </c>
      <c r="O657" s="19" t="s">
        <v>61</v>
      </c>
      <c r="P657" s="19" t="s">
        <v>61</v>
      </c>
      <c r="Q657" s="19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2" t="s">
        <v>61</v>
      </c>
      <c r="AA657" s="22" t="s">
        <v>61</v>
      </c>
      <c r="AB657" s="22" t="s">
        <v>61</v>
      </c>
      <c r="AC657" s="22" t="s">
        <v>61</v>
      </c>
      <c r="AD657" s="22" t="s">
        <v>61</v>
      </c>
      <c r="AE657" s="22" t="s">
        <v>61</v>
      </c>
      <c r="AF657" s="22" t="s">
        <v>61</v>
      </c>
      <c r="AG657" s="16" t="s">
        <v>61</v>
      </c>
      <c r="AH657" s="16" t="s">
        <v>61</v>
      </c>
      <c r="AI657" s="16" t="s">
        <v>61</v>
      </c>
      <c r="AJ657" s="13" t="s">
        <v>61</v>
      </c>
      <c r="AK657" s="22" t="s">
        <v>61</v>
      </c>
      <c r="AL657" s="22" t="s">
        <v>61</v>
      </c>
      <c r="AM657" s="22" t="s">
        <v>61</v>
      </c>
      <c r="AN657" s="22" t="s">
        <v>61</v>
      </c>
      <c r="AO657" s="22" t="s">
        <v>61</v>
      </c>
      <c r="AP657" s="22" t="s">
        <v>61</v>
      </c>
      <c r="AQ657" s="16" t="s">
        <v>61</v>
      </c>
      <c r="AR657" s="16" t="s">
        <v>61</v>
      </c>
      <c r="AS657" s="22" t="s">
        <v>61</v>
      </c>
      <c r="AT657" s="22" t="s">
        <v>61</v>
      </c>
      <c r="AU657" s="22" t="s">
        <v>61</v>
      </c>
      <c r="AV657" s="22" t="s">
        <v>61</v>
      </c>
      <c r="AW657" s="22" t="s">
        <v>61</v>
      </c>
      <c r="AX657" s="22" t="s">
        <v>61</v>
      </c>
      <c r="AY657" s="22" t="s">
        <v>61</v>
      </c>
      <c r="AZ657" s="22" t="s">
        <v>61</v>
      </c>
      <c r="BA657" s="16" t="s">
        <v>61</v>
      </c>
      <c r="BB657" s="16" t="s">
        <v>61</v>
      </c>
      <c r="BC657" s="16" t="s">
        <v>61</v>
      </c>
      <c r="BD657" s="16" t="s">
        <v>61</v>
      </c>
      <c r="BE657" s="16" t="s">
        <v>61</v>
      </c>
    </row>
    <row r="658" spans="1:57" x14ac:dyDescent="0.25">
      <c r="A658" t="s">
        <v>61</v>
      </c>
      <c r="B658">
        <v>656</v>
      </c>
      <c r="C658" s="2" t="s">
        <v>61</v>
      </c>
      <c r="D658" s="2" t="s">
        <v>61</v>
      </c>
      <c r="E658" s="2" t="s">
        <v>61</v>
      </c>
      <c r="F658" s="2" t="s">
        <v>61</v>
      </c>
      <c r="G658" s="19" t="s">
        <v>61</v>
      </c>
      <c r="H658" s="19" t="s">
        <v>61</v>
      </c>
      <c r="I658" s="19" t="s">
        <v>61</v>
      </c>
      <c r="J658" s="19" t="s">
        <v>61</v>
      </c>
      <c r="K658" s="19" t="s">
        <v>61</v>
      </c>
      <c r="L658" s="2" t="s">
        <v>61</v>
      </c>
      <c r="M658" s="2" t="s">
        <v>61</v>
      </c>
      <c r="N658" s="2" t="s">
        <v>61</v>
      </c>
      <c r="O658" s="19" t="s">
        <v>61</v>
      </c>
      <c r="P658" s="19" t="s">
        <v>61</v>
      </c>
      <c r="Q658" s="19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2" t="s">
        <v>61</v>
      </c>
      <c r="AA658" s="22" t="s">
        <v>61</v>
      </c>
      <c r="AB658" s="22" t="s">
        <v>61</v>
      </c>
      <c r="AC658" s="22" t="s">
        <v>61</v>
      </c>
      <c r="AD658" s="22" t="s">
        <v>61</v>
      </c>
      <c r="AE658" s="22" t="s">
        <v>61</v>
      </c>
      <c r="AF658" s="22" t="s">
        <v>61</v>
      </c>
      <c r="AG658" s="16" t="s">
        <v>61</v>
      </c>
      <c r="AH658" s="16" t="s">
        <v>61</v>
      </c>
      <c r="AI658" s="16" t="s">
        <v>61</v>
      </c>
      <c r="AJ658" s="13" t="s">
        <v>61</v>
      </c>
      <c r="AK658" s="22" t="s">
        <v>61</v>
      </c>
      <c r="AL658" s="22" t="s">
        <v>61</v>
      </c>
      <c r="AM658" s="22" t="s">
        <v>61</v>
      </c>
      <c r="AN658" s="22" t="s">
        <v>61</v>
      </c>
      <c r="AO658" s="22" t="s">
        <v>61</v>
      </c>
      <c r="AP658" s="22" t="s">
        <v>61</v>
      </c>
      <c r="AQ658" s="16" t="s">
        <v>61</v>
      </c>
      <c r="AR658" s="16" t="s">
        <v>61</v>
      </c>
      <c r="AS658" s="22" t="s">
        <v>61</v>
      </c>
      <c r="AT658" s="22" t="s">
        <v>61</v>
      </c>
      <c r="AU658" s="22" t="s">
        <v>61</v>
      </c>
      <c r="AV658" s="22" t="s">
        <v>61</v>
      </c>
      <c r="AW658" s="22" t="s">
        <v>61</v>
      </c>
      <c r="AX658" s="22" t="s">
        <v>61</v>
      </c>
      <c r="AY658" s="22" t="s">
        <v>61</v>
      </c>
      <c r="AZ658" s="22" t="s">
        <v>61</v>
      </c>
      <c r="BA658" s="16" t="s">
        <v>61</v>
      </c>
      <c r="BB658" s="16" t="s">
        <v>61</v>
      </c>
      <c r="BC658" s="16" t="s">
        <v>61</v>
      </c>
      <c r="BD658" s="16" t="s">
        <v>61</v>
      </c>
      <c r="BE658" s="16" t="s">
        <v>61</v>
      </c>
    </row>
    <row r="659" spans="1:57" x14ac:dyDescent="0.25">
      <c r="A659" t="s">
        <v>61</v>
      </c>
      <c r="B659">
        <v>657</v>
      </c>
      <c r="C659" s="2" t="s">
        <v>61</v>
      </c>
      <c r="D659" s="2" t="s">
        <v>61</v>
      </c>
      <c r="E659" s="2" t="s">
        <v>61</v>
      </c>
      <c r="F659" s="2" t="s">
        <v>61</v>
      </c>
      <c r="G659" s="19" t="s">
        <v>61</v>
      </c>
      <c r="H659" s="19" t="s">
        <v>61</v>
      </c>
      <c r="I659" s="19" t="s">
        <v>61</v>
      </c>
      <c r="J659" s="19" t="s">
        <v>61</v>
      </c>
      <c r="K659" s="19" t="s">
        <v>61</v>
      </c>
      <c r="L659" s="2" t="s">
        <v>61</v>
      </c>
      <c r="M659" s="2" t="s">
        <v>61</v>
      </c>
      <c r="N659" s="2" t="s">
        <v>61</v>
      </c>
      <c r="O659" s="19" t="s">
        <v>61</v>
      </c>
      <c r="P659" s="19" t="s">
        <v>61</v>
      </c>
      <c r="Q659" s="19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2" t="s">
        <v>61</v>
      </c>
      <c r="AA659" s="22" t="s">
        <v>61</v>
      </c>
      <c r="AB659" s="22" t="s">
        <v>61</v>
      </c>
      <c r="AC659" s="22" t="s">
        <v>61</v>
      </c>
      <c r="AD659" s="22" t="s">
        <v>61</v>
      </c>
      <c r="AE659" s="22" t="s">
        <v>61</v>
      </c>
      <c r="AF659" s="22" t="s">
        <v>61</v>
      </c>
      <c r="AG659" s="16" t="s">
        <v>61</v>
      </c>
      <c r="AH659" s="16" t="s">
        <v>61</v>
      </c>
      <c r="AI659" s="16" t="s">
        <v>61</v>
      </c>
      <c r="AJ659" s="13" t="s">
        <v>61</v>
      </c>
      <c r="AK659" s="22" t="s">
        <v>61</v>
      </c>
      <c r="AL659" s="22" t="s">
        <v>61</v>
      </c>
      <c r="AM659" s="22" t="s">
        <v>61</v>
      </c>
      <c r="AN659" s="22" t="s">
        <v>61</v>
      </c>
      <c r="AO659" s="22" t="s">
        <v>61</v>
      </c>
      <c r="AP659" s="22" t="s">
        <v>61</v>
      </c>
      <c r="AQ659" s="16" t="s">
        <v>61</v>
      </c>
      <c r="AR659" s="16" t="s">
        <v>61</v>
      </c>
      <c r="AS659" s="22" t="s">
        <v>61</v>
      </c>
      <c r="AT659" s="22" t="s">
        <v>61</v>
      </c>
      <c r="AU659" s="22" t="s">
        <v>61</v>
      </c>
      <c r="AV659" s="22" t="s">
        <v>61</v>
      </c>
      <c r="AW659" s="22" t="s">
        <v>61</v>
      </c>
      <c r="AX659" s="22" t="s">
        <v>61</v>
      </c>
      <c r="AY659" s="22" t="s">
        <v>61</v>
      </c>
      <c r="AZ659" s="22" t="s">
        <v>61</v>
      </c>
      <c r="BA659" s="16" t="s">
        <v>61</v>
      </c>
      <c r="BB659" s="16" t="s">
        <v>61</v>
      </c>
      <c r="BC659" s="16" t="s">
        <v>61</v>
      </c>
      <c r="BD659" s="16" t="s">
        <v>61</v>
      </c>
      <c r="BE659" s="16" t="s">
        <v>61</v>
      </c>
    </row>
    <row r="660" spans="1:57" x14ac:dyDescent="0.25">
      <c r="A660" t="s">
        <v>61</v>
      </c>
      <c r="B660">
        <v>658</v>
      </c>
      <c r="C660" s="2" t="s">
        <v>61</v>
      </c>
      <c r="D660" s="2" t="s">
        <v>61</v>
      </c>
      <c r="E660" s="2" t="s">
        <v>61</v>
      </c>
      <c r="F660" s="2" t="s">
        <v>61</v>
      </c>
      <c r="G660" s="19" t="s">
        <v>61</v>
      </c>
      <c r="H660" s="19" t="s">
        <v>61</v>
      </c>
      <c r="I660" s="19" t="s">
        <v>61</v>
      </c>
      <c r="J660" s="19" t="s">
        <v>61</v>
      </c>
      <c r="K660" s="19" t="s">
        <v>61</v>
      </c>
      <c r="L660" s="2" t="s">
        <v>61</v>
      </c>
      <c r="M660" s="2" t="s">
        <v>61</v>
      </c>
      <c r="N660" s="2" t="s">
        <v>61</v>
      </c>
      <c r="O660" s="19" t="s">
        <v>61</v>
      </c>
      <c r="P660" s="19" t="s">
        <v>61</v>
      </c>
      <c r="Q660" s="19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2" t="s">
        <v>61</v>
      </c>
      <c r="AA660" s="22" t="s">
        <v>61</v>
      </c>
      <c r="AB660" s="22" t="s">
        <v>61</v>
      </c>
      <c r="AC660" s="22" t="s">
        <v>61</v>
      </c>
      <c r="AD660" s="22" t="s">
        <v>61</v>
      </c>
      <c r="AE660" s="22" t="s">
        <v>61</v>
      </c>
      <c r="AF660" s="22" t="s">
        <v>61</v>
      </c>
      <c r="AG660" s="16" t="s">
        <v>61</v>
      </c>
      <c r="AH660" s="16" t="s">
        <v>61</v>
      </c>
      <c r="AI660" s="16" t="s">
        <v>61</v>
      </c>
      <c r="AJ660" s="13" t="s">
        <v>61</v>
      </c>
      <c r="AK660" s="22" t="s">
        <v>61</v>
      </c>
      <c r="AL660" s="22" t="s">
        <v>61</v>
      </c>
      <c r="AM660" s="22" t="s">
        <v>61</v>
      </c>
      <c r="AN660" s="22" t="s">
        <v>61</v>
      </c>
      <c r="AO660" s="22" t="s">
        <v>61</v>
      </c>
      <c r="AP660" s="22" t="s">
        <v>61</v>
      </c>
      <c r="AQ660" s="16" t="s">
        <v>61</v>
      </c>
      <c r="AR660" s="16" t="s">
        <v>61</v>
      </c>
      <c r="AS660" s="22" t="s">
        <v>61</v>
      </c>
      <c r="AT660" s="22" t="s">
        <v>61</v>
      </c>
      <c r="AU660" s="22" t="s">
        <v>61</v>
      </c>
      <c r="AV660" s="22" t="s">
        <v>61</v>
      </c>
      <c r="AW660" s="22" t="s">
        <v>61</v>
      </c>
      <c r="AX660" s="22" t="s">
        <v>61</v>
      </c>
      <c r="AY660" s="22" t="s">
        <v>61</v>
      </c>
      <c r="AZ660" s="22" t="s">
        <v>61</v>
      </c>
      <c r="BA660" s="16" t="s">
        <v>61</v>
      </c>
      <c r="BB660" s="16" t="s">
        <v>61</v>
      </c>
      <c r="BC660" s="16" t="s">
        <v>61</v>
      </c>
      <c r="BD660" s="16" t="s">
        <v>61</v>
      </c>
      <c r="BE660" s="16" t="s">
        <v>61</v>
      </c>
    </row>
    <row r="661" spans="1:57" x14ac:dyDescent="0.25">
      <c r="A661" t="s">
        <v>61</v>
      </c>
      <c r="B661">
        <v>659</v>
      </c>
      <c r="C661" s="2" t="s">
        <v>61</v>
      </c>
      <c r="D661" s="2" t="s">
        <v>61</v>
      </c>
      <c r="E661" s="2" t="s">
        <v>61</v>
      </c>
      <c r="F661" s="2" t="s">
        <v>61</v>
      </c>
      <c r="G661" s="19" t="s">
        <v>61</v>
      </c>
      <c r="H661" s="19" t="s">
        <v>61</v>
      </c>
      <c r="I661" s="19" t="s">
        <v>61</v>
      </c>
      <c r="J661" s="19" t="s">
        <v>61</v>
      </c>
      <c r="K661" s="19" t="s">
        <v>61</v>
      </c>
      <c r="L661" s="2" t="s">
        <v>61</v>
      </c>
      <c r="M661" s="2" t="s">
        <v>61</v>
      </c>
      <c r="N661" s="2" t="s">
        <v>61</v>
      </c>
      <c r="O661" s="19" t="s">
        <v>61</v>
      </c>
      <c r="P661" s="19" t="s">
        <v>61</v>
      </c>
      <c r="Q661" s="19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2" t="s">
        <v>61</v>
      </c>
      <c r="AA661" s="22" t="s">
        <v>61</v>
      </c>
      <c r="AB661" s="22" t="s">
        <v>61</v>
      </c>
      <c r="AC661" s="22" t="s">
        <v>61</v>
      </c>
      <c r="AD661" s="22" t="s">
        <v>61</v>
      </c>
      <c r="AE661" s="22" t="s">
        <v>61</v>
      </c>
      <c r="AF661" s="22" t="s">
        <v>61</v>
      </c>
      <c r="AG661" s="16" t="s">
        <v>61</v>
      </c>
      <c r="AH661" s="16" t="s">
        <v>61</v>
      </c>
      <c r="AI661" s="16" t="s">
        <v>61</v>
      </c>
      <c r="AJ661" s="13" t="s">
        <v>61</v>
      </c>
      <c r="AK661" s="22" t="s">
        <v>61</v>
      </c>
      <c r="AL661" s="22" t="s">
        <v>61</v>
      </c>
      <c r="AM661" s="22" t="s">
        <v>61</v>
      </c>
      <c r="AN661" s="22" t="s">
        <v>61</v>
      </c>
      <c r="AO661" s="22" t="s">
        <v>61</v>
      </c>
      <c r="AP661" s="22" t="s">
        <v>61</v>
      </c>
      <c r="AQ661" s="16" t="s">
        <v>61</v>
      </c>
      <c r="AR661" s="16" t="s">
        <v>61</v>
      </c>
      <c r="AS661" s="22" t="s">
        <v>61</v>
      </c>
      <c r="AT661" s="22" t="s">
        <v>61</v>
      </c>
      <c r="AU661" s="22" t="s">
        <v>61</v>
      </c>
      <c r="AV661" s="22" t="s">
        <v>61</v>
      </c>
      <c r="AW661" s="22" t="s">
        <v>61</v>
      </c>
      <c r="AX661" s="22" t="s">
        <v>61</v>
      </c>
      <c r="AY661" s="22" t="s">
        <v>61</v>
      </c>
      <c r="AZ661" s="22" t="s">
        <v>61</v>
      </c>
      <c r="BA661" s="16" t="s">
        <v>61</v>
      </c>
      <c r="BB661" s="16" t="s">
        <v>61</v>
      </c>
      <c r="BC661" s="16" t="s">
        <v>61</v>
      </c>
      <c r="BD661" s="16" t="s">
        <v>61</v>
      </c>
      <c r="BE661" s="16" t="s">
        <v>61</v>
      </c>
    </row>
    <row r="662" spans="1:57" x14ac:dyDescent="0.25">
      <c r="A662" t="s">
        <v>61</v>
      </c>
      <c r="B662">
        <v>660</v>
      </c>
      <c r="C662" s="2" t="s">
        <v>61</v>
      </c>
      <c r="D662" s="2" t="s">
        <v>61</v>
      </c>
      <c r="E662" s="2" t="s">
        <v>61</v>
      </c>
      <c r="F662" s="2" t="s">
        <v>61</v>
      </c>
      <c r="G662" s="19" t="s">
        <v>61</v>
      </c>
      <c r="H662" s="19" t="s">
        <v>61</v>
      </c>
      <c r="I662" s="19" t="s">
        <v>61</v>
      </c>
      <c r="J662" s="19" t="s">
        <v>61</v>
      </c>
      <c r="K662" s="19" t="s">
        <v>61</v>
      </c>
      <c r="L662" s="2" t="s">
        <v>61</v>
      </c>
      <c r="M662" s="2" t="s">
        <v>61</v>
      </c>
      <c r="N662" s="2" t="s">
        <v>61</v>
      </c>
      <c r="O662" s="19" t="s">
        <v>61</v>
      </c>
      <c r="P662" s="19" t="s">
        <v>61</v>
      </c>
      <c r="Q662" s="19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2" t="s">
        <v>61</v>
      </c>
      <c r="AA662" s="22" t="s">
        <v>61</v>
      </c>
      <c r="AB662" s="22" t="s">
        <v>61</v>
      </c>
      <c r="AC662" s="22" t="s">
        <v>61</v>
      </c>
      <c r="AD662" s="22" t="s">
        <v>61</v>
      </c>
      <c r="AE662" s="22" t="s">
        <v>61</v>
      </c>
      <c r="AF662" s="22" t="s">
        <v>61</v>
      </c>
      <c r="AG662" s="16" t="s">
        <v>61</v>
      </c>
      <c r="AH662" s="16" t="s">
        <v>61</v>
      </c>
      <c r="AI662" s="16" t="s">
        <v>61</v>
      </c>
      <c r="AJ662" s="13" t="s">
        <v>61</v>
      </c>
      <c r="AK662" s="22" t="s">
        <v>61</v>
      </c>
      <c r="AL662" s="22" t="s">
        <v>61</v>
      </c>
      <c r="AM662" s="22" t="s">
        <v>61</v>
      </c>
      <c r="AN662" s="22" t="s">
        <v>61</v>
      </c>
      <c r="AO662" s="22" t="s">
        <v>61</v>
      </c>
      <c r="AP662" s="22" t="s">
        <v>61</v>
      </c>
      <c r="AQ662" s="16" t="s">
        <v>61</v>
      </c>
      <c r="AR662" s="16" t="s">
        <v>61</v>
      </c>
      <c r="AS662" s="22" t="s">
        <v>61</v>
      </c>
      <c r="AT662" s="22" t="s">
        <v>61</v>
      </c>
      <c r="AU662" s="22" t="s">
        <v>61</v>
      </c>
      <c r="AV662" s="22" t="s">
        <v>61</v>
      </c>
      <c r="AW662" s="22" t="s">
        <v>61</v>
      </c>
      <c r="AX662" s="22" t="s">
        <v>61</v>
      </c>
      <c r="AY662" s="22" t="s">
        <v>61</v>
      </c>
      <c r="AZ662" s="22" t="s">
        <v>61</v>
      </c>
      <c r="BA662" s="16" t="s">
        <v>61</v>
      </c>
      <c r="BB662" s="16" t="s">
        <v>61</v>
      </c>
      <c r="BC662" s="16" t="s">
        <v>61</v>
      </c>
      <c r="BD662" s="16" t="s">
        <v>61</v>
      </c>
      <c r="BE662" s="16" t="s">
        <v>61</v>
      </c>
    </row>
    <row r="663" spans="1:57" x14ac:dyDescent="0.25">
      <c r="A663" t="s">
        <v>61</v>
      </c>
      <c r="B663">
        <v>661</v>
      </c>
      <c r="C663" s="2" t="s">
        <v>61</v>
      </c>
      <c r="D663" s="2" t="s">
        <v>61</v>
      </c>
      <c r="E663" s="2" t="s">
        <v>61</v>
      </c>
      <c r="F663" s="2" t="s">
        <v>61</v>
      </c>
      <c r="G663" s="19" t="s">
        <v>61</v>
      </c>
      <c r="H663" s="19" t="s">
        <v>61</v>
      </c>
      <c r="I663" s="19" t="s">
        <v>61</v>
      </c>
      <c r="J663" s="19" t="s">
        <v>61</v>
      </c>
      <c r="K663" s="19" t="s">
        <v>61</v>
      </c>
      <c r="L663" s="2" t="s">
        <v>61</v>
      </c>
      <c r="M663" s="2" t="s">
        <v>61</v>
      </c>
      <c r="N663" s="2" t="s">
        <v>61</v>
      </c>
      <c r="O663" s="19" t="s">
        <v>61</v>
      </c>
      <c r="P663" s="19" t="s">
        <v>61</v>
      </c>
      <c r="Q663" s="19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2" t="s">
        <v>61</v>
      </c>
      <c r="AA663" s="22" t="s">
        <v>61</v>
      </c>
      <c r="AB663" s="22" t="s">
        <v>61</v>
      </c>
      <c r="AC663" s="22" t="s">
        <v>61</v>
      </c>
      <c r="AD663" s="22" t="s">
        <v>61</v>
      </c>
      <c r="AE663" s="22" t="s">
        <v>61</v>
      </c>
      <c r="AF663" s="22" t="s">
        <v>61</v>
      </c>
      <c r="AG663" s="16" t="s">
        <v>61</v>
      </c>
      <c r="AH663" s="16" t="s">
        <v>61</v>
      </c>
      <c r="AI663" s="16" t="s">
        <v>61</v>
      </c>
      <c r="AJ663" s="13" t="s">
        <v>61</v>
      </c>
      <c r="AK663" s="22" t="s">
        <v>61</v>
      </c>
      <c r="AL663" s="22" t="s">
        <v>61</v>
      </c>
      <c r="AM663" s="22" t="s">
        <v>61</v>
      </c>
      <c r="AN663" s="22" t="s">
        <v>61</v>
      </c>
      <c r="AO663" s="22" t="s">
        <v>61</v>
      </c>
      <c r="AP663" s="22" t="s">
        <v>61</v>
      </c>
      <c r="AQ663" s="16" t="s">
        <v>61</v>
      </c>
      <c r="AR663" s="16" t="s">
        <v>61</v>
      </c>
      <c r="AS663" s="22" t="s">
        <v>61</v>
      </c>
      <c r="AT663" s="22" t="s">
        <v>61</v>
      </c>
      <c r="AU663" s="22" t="s">
        <v>61</v>
      </c>
      <c r="AV663" s="22" t="s">
        <v>61</v>
      </c>
      <c r="AW663" s="22" t="s">
        <v>61</v>
      </c>
      <c r="AX663" s="22" t="s">
        <v>61</v>
      </c>
      <c r="AY663" s="22" t="s">
        <v>61</v>
      </c>
      <c r="AZ663" s="22" t="s">
        <v>61</v>
      </c>
      <c r="BA663" s="16" t="s">
        <v>61</v>
      </c>
      <c r="BB663" s="16" t="s">
        <v>61</v>
      </c>
      <c r="BC663" s="16" t="s">
        <v>61</v>
      </c>
      <c r="BD663" s="16" t="s">
        <v>61</v>
      </c>
      <c r="BE663" s="16" t="s">
        <v>61</v>
      </c>
    </row>
    <row r="664" spans="1:57" x14ac:dyDescent="0.25">
      <c r="A664" t="s">
        <v>61</v>
      </c>
      <c r="B664">
        <v>662</v>
      </c>
      <c r="C664" s="2" t="s">
        <v>61</v>
      </c>
      <c r="D664" s="2" t="s">
        <v>61</v>
      </c>
      <c r="E664" s="2" t="s">
        <v>61</v>
      </c>
      <c r="F664" s="2" t="s">
        <v>61</v>
      </c>
      <c r="G664" s="19" t="s">
        <v>61</v>
      </c>
      <c r="H664" s="19" t="s">
        <v>61</v>
      </c>
      <c r="I664" s="19" t="s">
        <v>61</v>
      </c>
      <c r="J664" s="19" t="s">
        <v>61</v>
      </c>
      <c r="K664" s="19" t="s">
        <v>61</v>
      </c>
      <c r="L664" s="2" t="s">
        <v>61</v>
      </c>
      <c r="M664" s="2" t="s">
        <v>61</v>
      </c>
      <c r="N664" s="2" t="s">
        <v>61</v>
      </c>
      <c r="O664" s="19" t="s">
        <v>61</v>
      </c>
      <c r="P664" s="19" t="s">
        <v>61</v>
      </c>
      <c r="Q664" s="19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2" t="s">
        <v>61</v>
      </c>
      <c r="AA664" s="22" t="s">
        <v>61</v>
      </c>
      <c r="AB664" s="22" t="s">
        <v>61</v>
      </c>
      <c r="AC664" s="22" t="s">
        <v>61</v>
      </c>
      <c r="AD664" s="22" t="s">
        <v>61</v>
      </c>
      <c r="AE664" s="22" t="s">
        <v>61</v>
      </c>
      <c r="AF664" s="22" t="s">
        <v>61</v>
      </c>
      <c r="AG664" s="16" t="s">
        <v>61</v>
      </c>
      <c r="AH664" s="16" t="s">
        <v>61</v>
      </c>
      <c r="AI664" s="16" t="s">
        <v>61</v>
      </c>
      <c r="AJ664" s="13" t="s">
        <v>61</v>
      </c>
      <c r="AK664" s="22" t="s">
        <v>61</v>
      </c>
      <c r="AL664" s="22" t="s">
        <v>61</v>
      </c>
      <c r="AM664" s="22" t="s">
        <v>61</v>
      </c>
      <c r="AN664" s="22" t="s">
        <v>61</v>
      </c>
      <c r="AO664" s="22" t="s">
        <v>61</v>
      </c>
      <c r="AP664" s="22" t="s">
        <v>61</v>
      </c>
      <c r="AQ664" s="16" t="s">
        <v>61</v>
      </c>
      <c r="AR664" s="16" t="s">
        <v>61</v>
      </c>
      <c r="AS664" s="22" t="s">
        <v>61</v>
      </c>
      <c r="AT664" s="22" t="s">
        <v>61</v>
      </c>
      <c r="AU664" s="22" t="s">
        <v>61</v>
      </c>
      <c r="AV664" s="22" t="s">
        <v>61</v>
      </c>
      <c r="AW664" s="22" t="s">
        <v>61</v>
      </c>
      <c r="AX664" s="22" t="s">
        <v>61</v>
      </c>
      <c r="AY664" s="22" t="s">
        <v>61</v>
      </c>
      <c r="AZ664" s="22" t="s">
        <v>61</v>
      </c>
      <c r="BA664" s="16" t="s">
        <v>61</v>
      </c>
      <c r="BB664" s="16" t="s">
        <v>61</v>
      </c>
      <c r="BC664" s="16" t="s">
        <v>61</v>
      </c>
      <c r="BD664" s="16" t="s">
        <v>61</v>
      </c>
      <c r="BE664" s="16" t="s">
        <v>61</v>
      </c>
    </row>
    <row r="665" spans="1:57" x14ac:dyDescent="0.25">
      <c r="A665" t="s">
        <v>61</v>
      </c>
      <c r="B665">
        <v>663</v>
      </c>
      <c r="C665" s="2" t="s">
        <v>61</v>
      </c>
      <c r="D665" s="2" t="s">
        <v>61</v>
      </c>
      <c r="E665" s="2" t="s">
        <v>61</v>
      </c>
      <c r="F665" s="2" t="s">
        <v>61</v>
      </c>
      <c r="G665" s="19" t="s">
        <v>61</v>
      </c>
      <c r="H665" s="19" t="s">
        <v>61</v>
      </c>
      <c r="I665" s="19" t="s">
        <v>61</v>
      </c>
      <c r="J665" s="19" t="s">
        <v>61</v>
      </c>
      <c r="K665" s="19" t="s">
        <v>61</v>
      </c>
      <c r="L665" s="2" t="s">
        <v>61</v>
      </c>
      <c r="M665" s="2" t="s">
        <v>61</v>
      </c>
      <c r="N665" s="2" t="s">
        <v>61</v>
      </c>
      <c r="O665" s="19" t="s">
        <v>61</v>
      </c>
      <c r="P665" s="19" t="s">
        <v>61</v>
      </c>
      <c r="Q665" s="19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2" t="s">
        <v>61</v>
      </c>
      <c r="AA665" s="22" t="s">
        <v>61</v>
      </c>
      <c r="AB665" s="22" t="s">
        <v>61</v>
      </c>
      <c r="AC665" s="22" t="s">
        <v>61</v>
      </c>
      <c r="AD665" s="22" t="s">
        <v>61</v>
      </c>
      <c r="AE665" s="22" t="s">
        <v>61</v>
      </c>
      <c r="AF665" s="22" t="s">
        <v>61</v>
      </c>
      <c r="AG665" s="16" t="s">
        <v>61</v>
      </c>
      <c r="AH665" s="16" t="s">
        <v>61</v>
      </c>
      <c r="AI665" s="16" t="s">
        <v>61</v>
      </c>
      <c r="AJ665" s="13" t="s">
        <v>61</v>
      </c>
      <c r="AK665" s="22" t="s">
        <v>61</v>
      </c>
      <c r="AL665" s="22" t="s">
        <v>61</v>
      </c>
      <c r="AM665" s="22" t="s">
        <v>61</v>
      </c>
      <c r="AN665" s="22" t="s">
        <v>61</v>
      </c>
      <c r="AO665" s="22" t="s">
        <v>61</v>
      </c>
      <c r="AP665" s="22" t="s">
        <v>61</v>
      </c>
      <c r="AQ665" s="16" t="s">
        <v>61</v>
      </c>
      <c r="AR665" s="16" t="s">
        <v>61</v>
      </c>
      <c r="AS665" s="22" t="s">
        <v>61</v>
      </c>
      <c r="AT665" s="22" t="s">
        <v>61</v>
      </c>
      <c r="AU665" s="22" t="s">
        <v>61</v>
      </c>
      <c r="AV665" s="22" t="s">
        <v>61</v>
      </c>
      <c r="AW665" s="22" t="s">
        <v>61</v>
      </c>
      <c r="AX665" s="22" t="s">
        <v>61</v>
      </c>
      <c r="AY665" s="22" t="s">
        <v>61</v>
      </c>
      <c r="AZ665" s="22" t="s">
        <v>61</v>
      </c>
      <c r="BA665" s="16" t="s">
        <v>61</v>
      </c>
      <c r="BB665" s="16" t="s">
        <v>61</v>
      </c>
      <c r="BC665" s="16" t="s">
        <v>61</v>
      </c>
      <c r="BD665" s="16" t="s">
        <v>61</v>
      </c>
      <c r="BE665" s="16" t="s">
        <v>61</v>
      </c>
    </row>
    <row r="666" spans="1:57" x14ac:dyDescent="0.25">
      <c r="A666" t="s">
        <v>61</v>
      </c>
      <c r="B666">
        <v>664</v>
      </c>
      <c r="C666" s="2" t="s">
        <v>61</v>
      </c>
      <c r="D666" s="2" t="s">
        <v>61</v>
      </c>
      <c r="E666" s="2" t="s">
        <v>61</v>
      </c>
      <c r="F666" s="2" t="s">
        <v>61</v>
      </c>
      <c r="G666" s="19" t="s">
        <v>61</v>
      </c>
      <c r="H666" s="19" t="s">
        <v>61</v>
      </c>
      <c r="I666" s="19" t="s">
        <v>61</v>
      </c>
      <c r="J666" s="19" t="s">
        <v>61</v>
      </c>
      <c r="K666" s="19" t="s">
        <v>61</v>
      </c>
      <c r="L666" s="2" t="s">
        <v>61</v>
      </c>
      <c r="M666" s="2" t="s">
        <v>61</v>
      </c>
      <c r="N666" s="2" t="s">
        <v>61</v>
      </c>
      <c r="O666" s="19" t="s">
        <v>61</v>
      </c>
      <c r="P666" s="19" t="s">
        <v>61</v>
      </c>
      <c r="Q666" s="19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2" t="s">
        <v>61</v>
      </c>
      <c r="AA666" s="22" t="s">
        <v>61</v>
      </c>
      <c r="AB666" s="22" t="s">
        <v>61</v>
      </c>
      <c r="AC666" s="22" t="s">
        <v>61</v>
      </c>
      <c r="AD666" s="22" t="s">
        <v>61</v>
      </c>
      <c r="AE666" s="22" t="s">
        <v>61</v>
      </c>
      <c r="AF666" s="22" t="s">
        <v>61</v>
      </c>
      <c r="AG666" s="16" t="s">
        <v>61</v>
      </c>
      <c r="AH666" s="16" t="s">
        <v>61</v>
      </c>
      <c r="AI666" s="16" t="s">
        <v>61</v>
      </c>
      <c r="AJ666" s="13" t="s">
        <v>61</v>
      </c>
      <c r="AK666" s="22" t="s">
        <v>61</v>
      </c>
      <c r="AL666" s="22" t="s">
        <v>61</v>
      </c>
      <c r="AM666" s="22" t="s">
        <v>61</v>
      </c>
      <c r="AN666" s="22" t="s">
        <v>61</v>
      </c>
      <c r="AO666" s="22" t="s">
        <v>61</v>
      </c>
      <c r="AP666" s="22" t="s">
        <v>61</v>
      </c>
      <c r="AQ666" s="16" t="s">
        <v>61</v>
      </c>
      <c r="AR666" s="16" t="s">
        <v>61</v>
      </c>
      <c r="AS666" s="22" t="s">
        <v>61</v>
      </c>
      <c r="AT666" s="22" t="s">
        <v>61</v>
      </c>
      <c r="AU666" s="22" t="s">
        <v>61</v>
      </c>
      <c r="AV666" s="22" t="s">
        <v>61</v>
      </c>
      <c r="AW666" s="22" t="s">
        <v>61</v>
      </c>
      <c r="AX666" s="22" t="s">
        <v>61</v>
      </c>
      <c r="AY666" s="22" t="s">
        <v>61</v>
      </c>
      <c r="AZ666" s="22" t="s">
        <v>61</v>
      </c>
      <c r="BA666" s="16" t="s">
        <v>61</v>
      </c>
      <c r="BB666" s="16" t="s">
        <v>61</v>
      </c>
      <c r="BC666" s="16" t="s">
        <v>61</v>
      </c>
      <c r="BD666" s="16" t="s">
        <v>61</v>
      </c>
      <c r="BE666" s="16" t="s">
        <v>61</v>
      </c>
    </row>
    <row r="667" spans="1:57" x14ac:dyDescent="0.25">
      <c r="A667" t="s">
        <v>61</v>
      </c>
      <c r="B667">
        <v>665</v>
      </c>
      <c r="C667" s="2" t="s">
        <v>61</v>
      </c>
      <c r="D667" s="2" t="s">
        <v>61</v>
      </c>
      <c r="E667" s="2" t="s">
        <v>61</v>
      </c>
      <c r="F667" s="2" t="s">
        <v>61</v>
      </c>
      <c r="G667" s="19" t="s">
        <v>61</v>
      </c>
      <c r="H667" s="19" t="s">
        <v>61</v>
      </c>
      <c r="I667" s="19" t="s">
        <v>61</v>
      </c>
      <c r="J667" s="19" t="s">
        <v>61</v>
      </c>
      <c r="K667" s="19" t="s">
        <v>61</v>
      </c>
      <c r="L667" s="2" t="s">
        <v>61</v>
      </c>
      <c r="M667" s="2" t="s">
        <v>61</v>
      </c>
      <c r="N667" s="2" t="s">
        <v>61</v>
      </c>
      <c r="O667" s="19" t="s">
        <v>61</v>
      </c>
      <c r="P667" s="19" t="s">
        <v>61</v>
      </c>
      <c r="Q667" s="19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2" t="s">
        <v>61</v>
      </c>
      <c r="AA667" s="22" t="s">
        <v>61</v>
      </c>
      <c r="AB667" s="22" t="s">
        <v>61</v>
      </c>
      <c r="AC667" s="22" t="s">
        <v>61</v>
      </c>
      <c r="AD667" s="22" t="s">
        <v>61</v>
      </c>
      <c r="AE667" s="22" t="s">
        <v>61</v>
      </c>
      <c r="AF667" s="22" t="s">
        <v>61</v>
      </c>
      <c r="AG667" s="16" t="s">
        <v>61</v>
      </c>
      <c r="AH667" s="16" t="s">
        <v>61</v>
      </c>
      <c r="AI667" s="16" t="s">
        <v>61</v>
      </c>
      <c r="AJ667" s="13" t="s">
        <v>61</v>
      </c>
      <c r="AK667" s="22" t="s">
        <v>61</v>
      </c>
      <c r="AL667" s="22" t="s">
        <v>61</v>
      </c>
      <c r="AM667" s="22" t="s">
        <v>61</v>
      </c>
      <c r="AN667" s="22" t="s">
        <v>61</v>
      </c>
      <c r="AO667" s="22" t="s">
        <v>61</v>
      </c>
      <c r="AP667" s="22" t="s">
        <v>61</v>
      </c>
      <c r="AQ667" s="16" t="s">
        <v>61</v>
      </c>
      <c r="AR667" s="16" t="s">
        <v>61</v>
      </c>
      <c r="AS667" s="22" t="s">
        <v>61</v>
      </c>
      <c r="AT667" s="22" t="s">
        <v>61</v>
      </c>
      <c r="AU667" s="22" t="s">
        <v>61</v>
      </c>
      <c r="AV667" s="22" t="s">
        <v>61</v>
      </c>
      <c r="AW667" s="22" t="s">
        <v>61</v>
      </c>
      <c r="AX667" s="22" t="s">
        <v>61</v>
      </c>
      <c r="AY667" s="22" t="s">
        <v>61</v>
      </c>
      <c r="AZ667" s="22" t="s">
        <v>61</v>
      </c>
      <c r="BA667" s="16" t="s">
        <v>61</v>
      </c>
      <c r="BB667" s="16" t="s">
        <v>61</v>
      </c>
      <c r="BC667" s="16" t="s">
        <v>61</v>
      </c>
      <c r="BD667" s="16" t="s">
        <v>61</v>
      </c>
      <c r="BE667" s="16" t="s">
        <v>61</v>
      </c>
    </row>
    <row r="668" spans="1:57" x14ac:dyDescent="0.25">
      <c r="A668" t="s">
        <v>61</v>
      </c>
      <c r="B668">
        <v>666</v>
      </c>
      <c r="C668" s="2" t="s">
        <v>61</v>
      </c>
      <c r="D668" s="2" t="s">
        <v>61</v>
      </c>
      <c r="E668" s="2" t="s">
        <v>61</v>
      </c>
      <c r="F668" s="2" t="s">
        <v>61</v>
      </c>
      <c r="G668" s="19" t="s">
        <v>61</v>
      </c>
      <c r="H668" s="19" t="s">
        <v>61</v>
      </c>
      <c r="I668" s="19" t="s">
        <v>61</v>
      </c>
      <c r="J668" s="19" t="s">
        <v>61</v>
      </c>
      <c r="K668" s="19" t="s">
        <v>61</v>
      </c>
      <c r="L668" s="2" t="s">
        <v>61</v>
      </c>
      <c r="M668" s="2" t="s">
        <v>61</v>
      </c>
      <c r="N668" s="2" t="s">
        <v>61</v>
      </c>
      <c r="O668" s="19" t="s">
        <v>61</v>
      </c>
      <c r="P668" s="19" t="s">
        <v>61</v>
      </c>
      <c r="Q668" s="19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2" t="s">
        <v>61</v>
      </c>
      <c r="AA668" s="22" t="s">
        <v>61</v>
      </c>
      <c r="AB668" s="22" t="s">
        <v>61</v>
      </c>
      <c r="AC668" s="22" t="s">
        <v>61</v>
      </c>
      <c r="AD668" s="22" t="s">
        <v>61</v>
      </c>
      <c r="AE668" s="22" t="s">
        <v>61</v>
      </c>
      <c r="AF668" s="22" t="s">
        <v>61</v>
      </c>
      <c r="AG668" s="16" t="s">
        <v>61</v>
      </c>
      <c r="AH668" s="16" t="s">
        <v>61</v>
      </c>
      <c r="AI668" s="16" t="s">
        <v>61</v>
      </c>
      <c r="AJ668" s="13" t="s">
        <v>61</v>
      </c>
      <c r="AK668" s="22" t="s">
        <v>61</v>
      </c>
      <c r="AL668" s="22" t="s">
        <v>61</v>
      </c>
      <c r="AM668" s="22" t="s">
        <v>61</v>
      </c>
      <c r="AN668" s="22" t="s">
        <v>61</v>
      </c>
      <c r="AO668" s="22" t="s">
        <v>61</v>
      </c>
      <c r="AP668" s="22" t="s">
        <v>61</v>
      </c>
      <c r="AQ668" s="16" t="s">
        <v>61</v>
      </c>
      <c r="AR668" s="16" t="s">
        <v>61</v>
      </c>
      <c r="AS668" s="22" t="s">
        <v>61</v>
      </c>
      <c r="AT668" s="22" t="s">
        <v>61</v>
      </c>
      <c r="AU668" s="22" t="s">
        <v>61</v>
      </c>
      <c r="AV668" s="22" t="s">
        <v>61</v>
      </c>
      <c r="AW668" s="22" t="s">
        <v>61</v>
      </c>
      <c r="AX668" s="22" t="s">
        <v>61</v>
      </c>
      <c r="AY668" s="22" t="s">
        <v>61</v>
      </c>
      <c r="AZ668" s="22" t="s">
        <v>61</v>
      </c>
      <c r="BA668" s="16" t="s">
        <v>61</v>
      </c>
      <c r="BB668" s="16" t="s">
        <v>61</v>
      </c>
      <c r="BC668" s="16" t="s">
        <v>61</v>
      </c>
      <c r="BD668" s="16" t="s">
        <v>61</v>
      </c>
      <c r="BE668" s="16" t="s">
        <v>61</v>
      </c>
    </row>
    <row r="669" spans="1:57" x14ac:dyDescent="0.25">
      <c r="A669" t="s">
        <v>61</v>
      </c>
      <c r="B669">
        <v>667</v>
      </c>
      <c r="C669" s="2" t="s">
        <v>61</v>
      </c>
      <c r="D669" s="2" t="s">
        <v>61</v>
      </c>
      <c r="E669" s="2" t="s">
        <v>61</v>
      </c>
      <c r="F669" s="2" t="s">
        <v>61</v>
      </c>
      <c r="G669" s="19" t="s">
        <v>61</v>
      </c>
      <c r="H669" s="19" t="s">
        <v>61</v>
      </c>
      <c r="I669" s="19" t="s">
        <v>61</v>
      </c>
      <c r="J669" s="19" t="s">
        <v>61</v>
      </c>
      <c r="K669" s="19" t="s">
        <v>61</v>
      </c>
      <c r="L669" s="2" t="s">
        <v>61</v>
      </c>
      <c r="M669" s="2" t="s">
        <v>61</v>
      </c>
      <c r="N669" s="2" t="s">
        <v>61</v>
      </c>
      <c r="O669" s="19" t="s">
        <v>61</v>
      </c>
      <c r="P669" s="19" t="s">
        <v>61</v>
      </c>
      <c r="Q669" s="19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2" t="s">
        <v>61</v>
      </c>
      <c r="AA669" s="22" t="s">
        <v>61</v>
      </c>
      <c r="AB669" s="22" t="s">
        <v>61</v>
      </c>
      <c r="AC669" s="22" t="s">
        <v>61</v>
      </c>
      <c r="AD669" s="22" t="s">
        <v>61</v>
      </c>
      <c r="AE669" s="22" t="s">
        <v>61</v>
      </c>
      <c r="AF669" s="22" t="s">
        <v>61</v>
      </c>
      <c r="AG669" s="16" t="s">
        <v>61</v>
      </c>
      <c r="AH669" s="16" t="s">
        <v>61</v>
      </c>
      <c r="AI669" s="16" t="s">
        <v>61</v>
      </c>
      <c r="AJ669" s="13" t="s">
        <v>61</v>
      </c>
      <c r="AK669" s="22" t="s">
        <v>61</v>
      </c>
      <c r="AL669" s="22" t="s">
        <v>61</v>
      </c>
      <c r="AM669" s="22" t="s">
        <v>61</v>
      </c>
      <c r="AN669" s="22" t="s">
        <v>61</v>
      </c>
      <c r="AO669" s="22" t="s">
        <v>61</v>
      </c>
      <c r="AP669" s="22" t="s">
        <v>61</v>
      </c>
      <c r="AQ669" s="16" t="s">
        <v>61</v>
      </c>
      <c r="AR669" s="16" t="s">
        <v>61</v>
      </c>
      <c r="AS669" s="22" t="s">
        <v>61</v>
      </c>
      <c r="AT669" s="22" t="s">
        <v>61</v>
      </c>
      <c r="AU669" s="22" t="s">
        <v>61</v>
      </c>
      <c r="AV669" s="22" t="s">
        <v>61</v>
      </c>
      <c r="AW669" s="22" t="s">
        <v>61</v>
      </c>
      <c r="AX669" s="22" t="s">
        <v>61</v>
      </c>
      <c r="AY669" s="22" t="s">
        <v>61</v>
      </c>
      <c r="AZ669" s="22" t="s">
        <v>61</v>
      </c>
      <c r="BA669" s="16" t="s">
        <v>61</v>
      </c>
      <c r="BB669" s="16" t="s">
        <v>61</v>
      </c>
      <c r="BC669" s="16" t="s">
        <v>61</v>
      </c>
      <c r="BD669" s="16" t="s">
        <v>61</v>
      </c>
      <c r="BE669" s="16" t="s">
        <v>61</v>
      </c>
    </row>
    <row r="670" spans="1:57" x14ac:dyDescent="0.25">
      <c r="A670" t="s">
        <v>61</v>
      </c>
      <c r="B670">
        <v>668</v>
      </c>
      <c r="C670" s="2" t="s">
        <v>61</v>
      </c>
      <c r="D670" s="2" t="s">
        <v>61</v>
      </c>
      <c r="E670" s="2" t="s">
        <v>61</v>
      </c>
      <c r="F670" s="2" t="s">
        <v>61</v>
      </c>
      <c r="G670" s="19" t="s">
        <v>61</v>
      </c>
      <c r="H670" s="19" t="s">
        <v>61</v>
      </c>
      <c r="I670" s="19" t="s">
        <v>61</v>
      </c>
      <c r="J670" s="19" t="s">
        <v>61</v>
      </c>
      <c r="K670" s="19" t="s">
        <v>61</v>
      </c>
      <c r="L670" s="2" t="s">
        <v>61</v>
      </c>
      <c r="M670" s="2" t="s">
        <v>61</v>
      </c>
      <c r="N670" s="2" t="s">
        <v>61</v>
      </c>
      <c r="O670" s="19" t="s">
        <v>61</v>
      </c>
      <c r="P670" s="19" t="s">
        <v>61</v>
      </c>
      <c r="Q670" s="19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2" t="s">
        <v>61</v>
      </c>
      <c r="AA670" s="22" t="s">
        <v>61</v>
      </c>
      <c r="AB670" s="22" t="s">
        <v>61</v>
      </c>
      <c r="AC670" s="22" t="s">
        <v>61</v>
      </c>
      <c r="AD670" s="22" t="s">
        <v>61</v>
      </c>
      <c r="AE670" s="22" t="s">
        <v>61</v>
      </c>
      <c r="AF670" s="22" t="s">
        <v>61</v>
      </c>
      <c r="AG670" s="16" t="s">
        <v>61</v>
      </c>
      <c r="AH670" s="16" t="s">
        <v>61</v>
      </c>
      <c r="AI670" s="16" t="s">
        <v>61</v>
      </c>
      <c r="AJ670" s="13" t="s">
        <v>61</v>
      </c>
      <c r="AK670" s="22" t="s">
        <v>61</v>
      </c>
      <c r="AL670" s="22" t="s">
        <v>61</v>
      </c>
      <c r="AM670" s="22" t="s">
        <v>61</v>
      </c>
      <c r="AN670" s="22" t="s">
        <v>61</v>
      </c>
      <c r="AO670" s="22" t="s">
        <v>61</v>
      </c>
      <c r="AP670" s="22" t="s">
        <v>61</v>
      </c>
      <c r="AQ670" s="16" t="s">
        <v>61</v>
      </c>
      <c r="AR670" s="16" t="s">
        <v>61</v>
      </c>
      <c r="AS670" s="22" t="s">
        <v>61</v>
      </c>
      <c r="AT670" s="22" t="s">
        <v>61</v>
      </c>
      <c r="AU670" s="22" t="s">
        <v>61</v>
      </c>
      <c r="AV670" s="22" t="s">
        <v>61</v>
      </c>
      <c r="AW670" s="22" t="s">
        <v>61</v>
      </c>
      <c r="AX670" s="22" t="s">
        <v>61</v>
      </c>
      <c r="AY670" s="22" t="s">
        <v>61</v>
      </c>
      <c r="AZ670" s="22" t="s">
        <v>61</v>
      </c>
      <c r="BA670" s="16" t="s">
        <v>61</v>
      </c>
      <c r="BB670" s="16" t="s">
        <v>61</v>
      </c>
      <c r="BC670" s="16" t="s">
        <v>61</v>
      </c>
      <c r="BD670" s="16" t="s">
        <v>61</v>
      </c>
      <c r="BE670" s="16" t="s">
        <v>61</v>
      </c>
    </row>
    <row r="671" spans="1:57" x14ac:dyDescent="0.25">
      <c r="A671" t="s">
        <v>61</v>
      </c>
      <c r="B671">
        <v>669</v>
      </c>
      <c r="C671" s="2" t="s">
        <v>61</v>
      </c>
      <c r="D671" s="2" t="s">
        <v>61</v>
      </c>
      <c r="E671" s="2" t="s">
        <v>61</v>
      </c>
      <c r="F671" s="2" t="s">
        <v>61</v>
      </c>
      <c r="G671" s="19" t="s">
        <v>61</v>
      </c>
      <c r="H671" s="19" t="s">
        <v>61</v>
      </c>
      <c r="I671" s="19" t="s">
        <v>61</v>
      </c>
      <c r="J671" s="19" t="s">
        <v>61</v>
      </c>
      <c r="K671" s="19" t="s">
        <v>61</v>
      </c>
      <c r="L671" s="2" t="s">
        <v>61</v>
      </c>
      <c r="M671" s="2" t="s">
        <v>61</v>
      </c>
      <c r="N671" s="2" t="s">
        <v>61</v>
      </c>
      <c r="O671" s="19" t="s">
        <v>61</v>
      </c>
      <c r="P671" s="19" t="s">
        <v>61</v>
      </c>
      <c r="Q671" s="19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2" t="s">
        <v>61</v>
      </c>
      <c r="AA671" s="22" t="s">
        <v>61</v>
      </c>
      <c r="AB671" s="22" t="s">
        <v>61</v>
      </c>
      <c r="AC671" s="22" t="s">
        <v>61</v>
      </c>
      <c r="AD671" s="22" t="s">
        <v>61</v>
      </c>
      <c r="AE671" s="22" t="s">
        <v>61</v>
      </c>
      <c r="AF671" s="22" t="s">
        <v>61</v>
      </c>
      <c r="AG671" s="16" t="s">
        <v>61</v>
      </c>
      <c r="AH671" s="16" t="s">
        <v>61</v>
      </c>
      <c r="AI671" s="16" t="s">
        <v>61</v>
      </c>
      <c r="AJ671" s="13" t="s">
        <v>61</v>
      </c>
      <c r="AK671" s="22" t="s">
        <v>61</v>
      </c>
      <c r="AL671" s="22" t="s">
        <v>61</v>
      </c>
      <c r="AM671" s="22" t="s">
        <v>61</v>
      </c>
      <c r="AN671" s="22" t="s">
        <v>61</v>
      </c>
      <c r="AO671" s="22" t="s">
        <v>61</v>
      </c>
      <c r="AP671" s="22" t="s">
        <v>61</v>
      </c>
      <c r="AQ671" s="16" t="s">
        <v>61</v>
      </c>
      <c r="AR671" s="16" t="s">
        <v>61</v>
      </c>
      <c r="AS671" s="22" t="s">
        <v>61</v>
      </c>
      <c r="AT671" s="22" t="s">
        <v>61</v>
      </c>
      <c r="AU671" s="22" t="s">
        <v>61</v>
      </c>
      <c r="AV671" s="22" t="s">
        <v>61</v>
      </c>
      <c r="AW671" s="22" t="s">
        <v>61</v>
      </c>
      <c r="AX671" s="22" t="s">
        <v>61</v>
      </c>
      <c r="AY671" s="22" t="s">
        <v>61</v>
      </c>
      <c r="AZ671" s="22" t="s">
        <v>61</v>
      </c>
      <c r="BA671" s="16" t="s">
        <v>61</v>
      </c>
      <c r="BB671" s="16" t="s">
        <v>61</v>
      </c>
      <c r="BC671" s="16" t="s">
        <v>61</v>
      </c>
      <c r="BD671" s="16" t="s">
        <v>61</v>
      </c>
      <c r="BE671" s="16" t="s">
        <v>61</v>
      </c>
    </row>
    <row r="672" spans="1:57" x14ac:dyDescent="0.25">
      <c r="A672" t="s">
        <v>61</v>
      </c>
      <c r="B672">
        <v>670</v>
      </c>
      <c r="C672" s="2" t="s">
        <v>61</v>
      </c>
      <c r="D672" s="2" t="s">
        <v>61</v>
      </c>
      <c r="E672" s="2" t="s">
        <v>61</v>
      </c>
      <c r="F672" s="2" t="s">
        <v>61</v>
      </c>
      <c r="G672" s="19" t="s">
        <v>61</v>
      </c>
      <c r="H672" s="19" t="s">
        <v>61</v>
      </c>
      <c r="I672" s="19" t="s">
        <v>61</v>
      </c>
      <c r="J672" s="19" t="s">
        <v>61</v>
      </c>
      <c r="K672" s="19" t="s">
        <v>61</v>
      </c>
      <c r="L672" s="2" t="s">
        <v>61</v>
      </c>
      <c r="M672" s="2" t="s">
        <v>61</v>
      </c>
      <c r="N672" s="2" t="s">
        <v>61</v>
      </c>
      <c r="O672" s="19" t="s">
        <v>61</v>
      </c>
      <c r="P672" s="19" t="s">
        <v>61</v>
      </c>
      <c r="Q672" s="19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2" t="s">
        <v>61</v>
      </c>
      <c r="AA672" s="22" t="s">
        <v>61</v>
      </c>
      <c r="AB672" s="22" t="s">
        <v>61</v>
      </c>
      <c r="AC672" s="22" t="s">
        <v>61</v>
      </c>
      <c r="AD672" s="22" t="s">
        <v>61</v>
      </c>
      <c r="AE672" s="22" t="s">
        <v>61</v>
      </c>
      <c r="AF672" s="22" t="s">
        <v>61</v>
      </c>
      <c r="AG672" s="16" t="s">
        <v>61</v>
      </c>
      <c r="AH672" s="16" t="s">
        <v>61</v>
      </c>
      <c r="AI672" s="16" t="s">
        <v>61</v>
      </c>
      <c r="AJ672" s="13" t="s">
        <v>61</v>
      </c>
      <c r="AK672" s="22" t="s">
        <v>61</v>
      </c>
      <c r="AL672" s="22" t="s">
        <v>61</v>
      </c>
      <c r="AM672" s="22" t="s">
        <v>61</v>
      </c>
      <c r="AN672" s="22" t="s">
        <v>61</v>
      </c>
      <c r="AO672" s="22" t="s">
        <v>61</v>
      </c>
      <c r="AP672" s="22" t="s">
        <v>61</v>
      </c>
      <c r="AQ672" s="16" t="s">
        <v>61</v>
      </c>
      <c r="AR672" s="16" t="s">
        <v>61</v>
      </c>
      <c r="AS672" s="22" t="s">
        <v>61</v>
      </c>
      <c r="AT672" s="22" t="s">
        <v>61</v>
      </c>
      <c r="AU672" s="22" t="s">
        <v>61</v>
      </c>
      <c r="AV672" s="22" t="s">
        <v>61</v>
      </c>
      <c r="AW672" s="22" t="s">
        <v>61</v>
      </c>
      <c r="AX672" s="22" t="s">
        <v>61</v>
      </c>
      <c r="AY672" s="22" t="s">
        <v>61</v>
      </c>
      <c r="AZ672" s="22" t="s">
        <v>61</v>
      </c>
      <c r="BA672" s="16" t="s">
        <v>61</v>
      </c>
      <c r="BB672" s="16" t="s">
        <v>61</v>
      </c>
      <c r="BC672" s="16" t="s">
        <v>61</v>
      </c>
      <c r="BD672" s="16" t="s">
        <v>61</v>
      </c>
      <c r="BE672" s="16" t="s">
        <v>61</v>
      </c>
    </row>
    <row r="673" spans="1:57" x14ac:dyDescent="0.25">
      <c r="A673" t="s">
        <v>61</v>
      </c>
      <c r="B673">
        <v>671</v>
      </c>
      <c r="C673" s="2" t="s">
        <v>61</v>
      </c>
      <c r="D673" s="2" t="s">
        <v>61</v>
      </c>
      <c r="E673" s="2" t="s">
        <v>61</v>
      </c>
      <c r="F673" s="2" t="s">
        <v>61</v>
      </c>
      <c r="G673" s="19" t="s">
        <v>61</v>
      </c>
      <c r="H673" s="19" t="s">
        <v>61</v>
      </c>
      <c r="I673" s="19" t="s">
        <v>61</v>
      </c>
      <c r="J673" s="19" t="s">
        <v>61</v>
      </c>
      <c r="K673" s="19" t="s">
        <v>61</v>
      </c>
      <c r="L673" s="2" t="s">
        <v>61</v>
      </c>
      <c r="M673" s="2" t="s">
        <v>61</v>
      </c>
      <c r="N673" s="2" t="s">
        <v>61</v>
      </c>
      <c r="O673" s="19" t="s">
        <v>61</v>
      </c>
      <c r="P673" s="19" t="s">
        <v>61</v>
      </c>
      <c r="Q673" s="19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2" t="s">
        <v>61</v>
      </c>
      <c r="AA673" s="22" t="s">
        <v>61</v>
      </c>
      <c r="AB673" s="22" t="s">
        <v>61</v>
      </c>
      <c r="AC673" s="22" t="s">
        <v>61</v>
      </c>
      <c r="AD673" s="22" t="s">
        <v>61</v>
      </c>
      <c r="AE673" s="22" t="s">
        <v>61</v>
      </c>
      <c r="AF673" s="22" t="s">
        <v>61</v>
      </c>
      <c r="AG673" s="16" t="s">
        <v>61</v>
      </c>
      <c r="AH673" s="16" t="s">
        <v>61</v>
      </c>
      <c r="AI673" s="16" t="s">
        <v>61</v>
      </c>
      <c r="AJ673" s="13" t="s">
        <v>61</v>
      </c>
      <c r="AK673" s="22" t="s">
        <v>61</v>
      </c>
      <c r="AL673" s="22" t="s">
        <v>61</v>
      </c>
      <c r="AM673" s="22" t="s">
        <v>61</v>
      </c>
      <c r="AN673" s="22" t="s">
        <v>61</v>
      </c>
      <c r="AO673" s="22" t="s">
        <v>61</v>
      </c>
      <c r="AP673" s="22" t="s">
        <v>61</v>
      </c>
      <c r="AQ673" s="16" t="s">
        <v>61</v>
      </c>
      <c r="AR673" s="16" t="s">
        <v>61</v>
      </c>
      <c r="AS673" s="22" t="s">
        <v>61</v>
      </c>
      <c r="AT673" s="22" t="s">
        <v>61</v>
      </c>
      <c r="AU673" s="22" t="s">
        <v>61</v>
      </c>
      <c r="AV673" s="22" t="s">
        <v>61</v>
      </c>
      <c r="AW673" s="22" t="s">
        <v>61</v>
      </c>
      <c r="AX673" s="22" t="s">
        <v>61</v>
      </c>
      <c r="AY673" s="22" t="s">
        <v>61</v>
      </c>
      <c r="AZ673" s="22" t="s">
        <v>61</v>
      </c>
      <c r="BA673" s="16" t="s">
        <v>61</v>
      </c>
      <c r="BB673" s="16" t="s">
        <v>61</v>
      </c>
      <c r="BC673" s="16" t="s">
        <v>61</v>
      </c>
      <c r="BD673" s="16" t="s">
        <v>61</v>
      </c>
      <c r="BE673" s="16" t="s">
        <v>61</v>
      </c>
    </row>
    <row r="674" spans="1:57" x14ac:dyDescent="0.25">
      <c r="A674" t="s">
        <v>61</v>
      </c>
      <c r="B674">
        <v>672</v>
      </c>
      <c r="C674" s="2" t="s">
        <v>61</v>
      </c>
      <c r="D674" s="2" t="s">
        <v>61</v>
      </c>
      <c r="E674" s="2" t="s">
        <v>61</v>
      </c>
      <c r="F674" s="2" t="s">
        <v>61</v>
      </c>
      <c r="G674" s="19" t="s">
        <v>61</v>
      </c>
      <c r="H674" s="19" t="s">
        <v>61</v>
      </c>
      <c r="I674" s="19" t="s">
        <v>61</v>
      </c>
      <c r="J674" s="19" t="s">
        <v>61</v>
      </c>
      <c r="K674" s="19" t="s">
        <v>61</v>
      </c>
      <c r="L674" s="2" t="s">
        <v>61</v>
      </c>
      <c r="M674" s="2" t="s">
        <v>61</v>
      </c>
      <c r="N674" s="2" t="s">
        <v>61</v>
      </c>
      <c r="O674" s="19" t="s">
        <v>61</v>
      </c>
      <c r="P674" s="19" t="s">
        <v>61</v>
      </c>
      <c r="Q674" s="19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2" t="s">
        <v>61</v>
      </c>
      <c r="AA674" s="22" t="s">
        <v>61</v>
      </c>
      <c r="AB674" s="22" t="s">
        <v>61</v>
      </c>
      <c r="AC674" s="22" t="s">
        <v>61</v>
      </c>
      <c r="AD674" s="22" t="s">
        <v>61</v>
      </c>
      <c r="AE674" s="22" t="s">
        <v>61</v>
      </c>
      <c r="AF674" s="22" t="s">
        <v>61</v>
      </c>
      <c r="AG674" s="16" t="s">
        <v>61</v>
      </c>
      <c r="AH674" s="16" t="s">
        <v>61</v>
      </c>
      <c r="AI674" s="16" t="s">
        <v>61</v>
      </c>
      <c r="AJ674" s="13" t="s">
        <v>61</v>
      </c>
      <c r="AK674" s="22" t="s">
        <v>61</v>
      </c>
      <c r="AL674" s="22" t="s">
        <v>61</v>
      </c>
      <c r="AM674" s="22" t="s">
        <v>61</v>
      </c>
      <c r="AN674" s="22" t="s">
        <v>61</v>
      </c>
      <c r="AO674" s="22" t="s">
        <v>61</v>
      </c>
      <c r="AP674" s="22" t="s">
        <v>61</v>
      </c>
      <c r="AQ674" s="16" t="s">
        <v>61</v>
      </c>
      <c r="AR674" s="16" t="s">
        <v>61</v>
      </c>
      <c r="AS674" s="22" t="s">
        <v>61</v>
      </c>
      <c r="AT674" s="22" t="s">
        <v>61</v>
      </c>
      <c r="AU674" s="22" t="s">
        <v>61</v>
      </c>
      <c r="AV674" s="22" t="s">
        <v>61</v>
      </c>
      <c r="AW674" s="22" t="s">
        <v>61</v>
      </c>
      <c r="AX674" s="22" t="s">
        <v>61</v>
      </c>
      <c r="AY674" s="22" t="s">
        <v>61</v>
      </c>
      <c r="AZ674" s="22" t="s">
        <v>61</v>
      </c>
      <c r="BA674" s="16" t="s">
        <v>61</v>
      </c>
      <c r="BB674" s="16" t="s">
        <v>61</v>
      </c>
      <c r="BC674" s="16" t="s">
        <v>61</v>
      </c>
      <c r="BD674" s="16" t="s">
        <v>61</v>
      </c>
      <c r="BE674" s="16" t="s">
        <v>61</v>
      </c>
    </row>
    <row r="675" spans="1:57" x14ac:dyDescent="0.25">
      <c r="A675" t="s">
        <v>61</v>
      </c>
      <c r="B675">
        <v>673</v>
      </c>
      <c r="C675" s="2" t="s">
        <v>61</v>
      </c>
      <c r="D675" s="2" t="s">
        <v>61</v>
      </c>
      <c r="E675" s="2" t="s">
        <v>61</v>
      </c>
      <c r="F675" s="2" t="s">
        <v>61</v>
      </c>
      <c r="G675" s="19" t="s">
        <v>61</v>
      </c>
      <c r="H675" s="19" t="s">
        <v>61</v>
      </c>
      <c r="I675" s="19" t="s">
        <v>61</v>
      </c>
      <c r="J675" s="19" t="s">
        <v>61</v>
      </c>
      <c r="K675" s="19" t="s">
        <v>61</v>
      </c>
      <c r="L675" s="2" t="s">
        <v>61</v>
      </c>
      <c r="M675" s="2" t="s">
        <v>61</v>
      </c>
      <c r="N675" s="2" t="s">
        <v>61</v>
      </c>
      <c r="O675" s="19" t="s">
        <v>61</v>
      </c>
      <c r="P675" s="19" t="s">
        <v>61</v>
      </c>
      <c r="Q675" s="19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2" t="s">
        <v>61</v>
      </c>
      <c r="AA675" s="22" t="s">
        <v>61</v>
      </c>
      <c r="AB675" s="22" t="s">
        <v>61</v>
      </c>
      <c r="AC675" s="22" t="s">
        <v>61</v>
      </c>
      <c r="AD675" s="22" t="s">
        <v>61</v>
      </c>
      <c r="AE675" s="22" t="s">
        <v>61</v>
      </c>
      <c r="AF675" s="22" t="s">
        <v>61</v>
      </c>
      <c r="AG675" s="16" t="s">
        <v>61</v>
      </c>
      <c r="AH675" s="16" t="s">
        <v>61</v>
      </c>
      <c r="AI675" s="16" t="s">
        <v>61</v>
      </c>
      <c r="AJ675" s="13" t="s">
        <v>61</v>
      </c>
      <c r="AK675" s="22" t="s">
        <v>61</v>
      </c>
      <c r="AL675" s="22" t="s">
        <v>61</v>
      </c>
      <c r="AM675" s="22" t="s">
        <v>61</v>
      </c>
      <c r="AN675" s="22" t="s">
        <v>61</v>
      </c>
      <c r="AO675" s="22" t="s">
        <v>61</v>
      </c>
      <c r="AP675" s="22" t="s">
        <v>61</v>
      </c>
      <c r="AQ675" s="16" t="s">
        <v>61</v>
      </c>
      <c r="AR675" s="16" t="s">
        <v>61</v>
      </c>
      <c r="AS675" s="22" t="s">
        <v>61</v>
      </c>
      <c r="AT675" s="22" t="s">
        <v>61</v>
      </c>
      <c r="AU675" s="22" t="s">
        <v>61</v>
      </c>
      <c r="AV675" s="22" t="s">
        <v>61</v>
      </c>
      <c r="AW675" s="22" t="s">
        <v>61</v>
      </c>
      <c r="AX675" s="22" t="s">
        <v>61</v>
      </c>
      <c r="AY675" s="22" t="s">
        <v>61</v>
      </c>
      <c r="AZ675" s="22" t="s">
        <v>61</v>
      </c>
      <c r="BA675" s="16" t="s">
        <v>61</v>
      </c>
      <c r="BB675" s="16" t="s">
        <v>61</v>
      </c>
      <c r="BC675" s="16" t="s">
        <v>61</v>
      </c>
      <c r="BD675" s="16" t="s">
        <v>61</v>
      </c>
      <c r="BE675" s="16" t="s">
        <v>61</v>
      </c>
    </row>
    <row r="676" spans="1:57" x14ac:dyDescent="0.25">
      <c r="A676" t="s">
        <v>61</v>
      </c>
      <c r="B676">
        <v>674</v>
      </c>
      <c r="C676" s="2" t="s">
        <v>61</v>
      </c>
      <c r="D676" s="2" t="s">
        <v>61</v>
      </c>
      <c r="E676" s="2" t="s">
        <v>61</v>
      </c>
      <c r="F676" s="2" t="s">
        <v>61</v>
      </c>
      <c r="G676" s="19" t="s">
        <v>61</v>
      </c>
      <c r="H676" s="19" t="s">
        <v>61</v>
      </c>
      <c r="I676" s="19" t="s">
        <v>61</v>
      </c>
      <c r="J676" s="19" t="s">
        <v>61</v>
      </c>
      <c r="K676" s="19" t="s">
        <v>61</v>
      </c>
      <c r="L676" s="2" t="s">
        <v>61</v>
      </c>
      <c r="M676" s="2" t="s">
        <v>61</v>
      </c>
      <c r="N676" s="2" t="s">
        <v>61</v>
      </c>
      <c r="O676" s="19" t="s">
        <v>61</v>
      </c>
      <c r="P676" s="19" t="s">
        <v>61</v>
      </c>
      <c r="Q676" s="19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2" t="s">
        <v>61</v>
      </c>
      <c r="AA676" s="22" t="s">
        <v>61</v>
      </c>
      <c r="AB676" s="22" t="s">
        <v>61</v>
      </c>
      <c r="AC676" s="22" t="s">
        <v>61</v>
      </c>
      <c r="AD676" s="22" t="s">
        <v>61</v>
      </c>
      <c r="AE676" s="22" t="s">
        <v>61</v>
      </c>
      <c r="AF676" s="22" t="s">
        <v>61</v>
      </c>
      <c r="AG676" s="16" t="s">
        <v>61</v>
      </c>
      <c r="AH676" s="16" t="s">
        <v>61</v>
      </c>
      <c r="AI676" s="16" t="s">
        <v>61</v>
      </c>
      <c r="AJ676" s="13" t="s">
        <v>61</v>
      </c>
      <c r="AK676" s="22" t="s">
        <v>61</v>
      </c>
      <c r="AL676" s="22" t="s">
        <v>61</v>
      </c>
      <c r="AM676" s="22" t="s">
        <v>61</v>
      </c>
      <c r="AN676" s="22" t="s">
        <v>61</v>
      </c>
      <c r="AO676" s="22" t="s">
        <v>61</v>
      </c>
      <c r="AP676" s="22" t="s">
        <v>61</v>
      </c>
      <c r="AQ676" s="16" t="s">
        <v>61</v>
      </c>
      <c r="AR676" s="16" t="s">
        <v>61</v>
      </c>
      <c r="AS676" s="22" t="s">
        <v>61</v>
      </c>
      <c r="AT676" s="22" t="s">
        <v>61</v>
      </c>
      <c r="AU676" s="22" t="s">
        <v>61</v>
      </c>
      <c r="AV676" s="22" t="s">
        <v>61</v>
      </c>
      <c r="AW676" s="22" t="s">
        <v>61</v>
      </c>
      <c r="AX676" s="22" t="s">
        <v>61</v>
      </c>
      <c r="AY676" s="22" t="s">
        <v>61</v>
      </c>
      <c r="AZ676" s="22" t="s">
        <v>61</v>
      </c>
      <c r="BA676" s="16" t="s">
        <v>61</v>
      </c>
      <c r="BB676" s="16" t="s">
        <v>61</v>
      </c>
      <c r="BC676" s="16" t="s">
        <v>61</v>
      </c>
      <c r="BD676" s="16" t="s">
        <v>61</v>
      </c>
      <c r="BE676" s="16" t="s">
        <v>61</v>
      </c>
    </row>
    <row r="677" spans="1:57" x14ac:dyDescent="0.25">
      <c r="A677" t="s">
        <v>61</v>
      </c>
      <c r="B677">
        <v>675</v>
      </c>
      <c r="C677" s="2" t="s">
        <v>61</v>
      </c>
      <c r="D677" s="2" t="s">
        <v>61</v>
      </c>
      <c r="E677" s="2" t="s">
        <v>61</v>
      </c>
      <c r="F677" s="2" t="s">
        <v>61</v>
      </c>
      <c r="G677" s="19" t="s">
        <v>61</v>
      </c>
      <c r="H677" s="19" t="s">
        <v>61</v>
      </c>
      <c r="I677" s="19" t="s">
        <v>61</v>
      </c>
      <c r="J677" s="19" t="s">
        <v>61</v>
      </c>
      <c r="K677" s="19" t="s">
        <v>61</v>
      </c>
      <c r="L677" s="2" t="s">
        <v>61</v>
      </c>
      <c r="M677" s="2" t="s">
        <v>61</v>
      </c>
      <c r="N677" s="2" t="s">
        <v>61</v>
      </c>
      <c r="O677" s="19" t="s">
        <v>61</v>
      </c>
      <c r="P677" s="19" t="s">
        <v>61</v>
      </c>
      <c r="Q677" s="19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2" t="s">
        <v>61</v>
      </c>
      <c r="AA677" s="22" t="s">
        <v>61</v>
      </c>
      <c r="AB677" s="22" t="s">
        <v>61</v>
      </c>
      <c r="AC677" s="22" t="s">
        <v>61</v>
      </c>
      <c r="AD677" s="22" t="s">
        <v>61</v>
      </c>
      <c r="AE677" s="22" t="s">
        <v>61</v>
      </c>
      <c r="AF677" s="22" t="s">
        <v>61</v>
      </c>
      <c r="AG677" s="16" t="s">
        <v>61</v>
      </c>
      <c r="AH677" s="16" t="s">
        <v>61</v>
      </c>
      <c r="AI677" s="16" t="s">
        <v>61</v>
      </c>
      <c r="AJ677" s="13" t="s">
        <v>61</v>
      </c>
      <c r="AK677" s="22" t="s">
        <v>61</v>
      </c>
      <c r="AL677" s="22" t="s">
        <v>61</v>
      </c>
      <c r="AM677" s="22" t="s">
        <v>61</v>
      </c>
      <c r="AN677" s="22" t="s">
        <v>61</v>
      </c>
      <c r="AO677" s="22" t="s">
        <v>61</v>
      </c>
      <c r="AP677" s="22" t="s">
        <v>61</v>
      </c>
      <c r="AQ677" s="16" t="s">
        <v>61</v>
      </c>
      <c r="AR677" s="16" t="s">
        <v>61</v>
      </c>
      <c r="AS677" s="22" t="s">
        <v>61</v>
      </c>
      <c r="AT677" s="22" t="s">
        <v>61</v>
      </c>
      <c r="AU677" s="22" t="s">
        <v>61</v>
      </c>
      <c r="AV677" s="22" t="s">
        <v>61</v>
      </c>
      <c r="AW677" s="22" t="s">
        <v>61</v>
      </c>
      <c r="AX677" s="22" t="s">
        <v>61</v>
      </c>
      <c r="AY677" s="22" t="s">
        <v>61</v>
      </c>
      <c r="AZ677" s="22" t="s">
        <v>61</v>
      </c>
      <c r="BA677" s="16" t="s">
        <v>61</v>
      </c>
      <c r="BB677" s="16" t="s">
        <v>61</v>
      </c>
      <c r="BC677" s="16" t="s">
        <v>61</v>
      </c>
      <c r="BD677" s="16" t="s">
        <v>61</v>
      </c>
      <c r="BE677" s="16" t="s">
        <v>61</v>
      </c>
    </row>
    <row r="678" spans="1:57" x14ac:dyDescent="0.25">
      <c r="A678" t="s">
        <v>61</v>
      </c>
      <c r="B678">
        <v>676</v>
      </c>
      <c r="C678" s="2" t="s">
        <v>61</v>
      </c>
      <c r="D678" s="2" t="s">
        <v>61</v>
      </c>
      <c r="E678" s="2" t="s">
        <v>61</v>
      </c>
      <c r="F678" s="2" t="s">
        <v>61</v>
      </c>
      <c r="G678" s="19" t="s">
        <v>61</v>
      </c>
      <c r="H678" s="19" t="s">
        <v>61</v>
      </c>
      <c r="I678" s="19" t="s">
        <v>61</v>
      </c>
      <c r="J678" s="19" t="s">
        <v>61</v>
      </c>
      <c r="K678" s="19" t="s">
        <v>61</v>
      </c>
      <c r="L678" s="2" t="s">
        <v>61</v>
      </c>
      <c r="M678" s="2" t="s">
        <v>61</v>
      </c>
      <c r="N678" s="2" t="s">
        <v>61</v>
      </c>
      <c r="O678" s="19" t="s">
        <v>61</v>
      </c>
      <c r="P678" s="19" t="s">
        <v>61</v>
      </c>
      <c r="Q678" s="19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2" t="s">
        <v>61</v>
      </c>
      <c r="AA678" s="22" t="s">
        <v>61</v>
      </c>
      <c r="AB678" s="22" t="s">
        <v>61</v>
      </c>
      <c r="AC678" s="22" t="s">
        <v>61</v>
      </c>
      <c r="AD678" s="22" t="s">
        <v>61</v>
      </c>
      <c r="AE678" s="22" t="s">
        <v>61</v>
      </c>
      <c r="AF678" s="22" t="s">
        <v>61</v>
      </c>
      <c r="AG678" s="16" t="s">
        <v>61</v>
      </c>
      <c r="AH678" s="16" t="s">
        <v>61</v>
      </c>
      <c r="AI678" s="16" t="s">
        <v>61</v>
      </c>
      <c r="AJ678" s="13" t="s">
        <v>61</v>
      </c>
      <c r="AK678" s="22" t="s">
        <v>61</v>
      </c>
      <c r="AL678" s="22" t="s">
        <v>61</v>
      </c>
      <c r="AM678" s="22" t="s">
        <v>61</v>
      </c>
      <c r="AN678" s="22" t="s">
        <v>61</v>
      </c>
      <c r="AO678" s="22" t="s">
        <v>61</v>
      </c>
      <c r="AP678" s="22" t="s">
        <v>61</v>
      </c>
      <c r="AQ678" s="16" t="s">
        <v>61</v>
      </c>
      <c r="AR678" s="16" t="s">
        <v>61</v>
      </c>
      <c r="AS678" s="22" t="s">
        <v>61</v>
      </c>
      <c r="AT678" s="22" t="s">
        <v>61</v>
      </c>
      <c r="AU678" s="22" t="s">
        <v>61</v>
      </c>
      <c r="AV678" s="22" t="s">
        <v>61</v>
      </c>
      <c r="AW678" s="22" t="s">
        <v>61</v>
      </c>
      <c r="AX678" s="22" t="s">
        <v>61</v>
      </c>
      <c r="AY678" s="22" t="s">
        <v>61</v>
      </c>
      <c r="AZ678" s="22" t="s">
        <v>61</v>
      </c>
      <c r="BA678" s="16" t="s">
        <v>61</v>
      </c>
      <c r="BB678" s="16" t="s">
        <v>61</v>
      </c>
      <c r="BC678" s="16" t="s">
        <v>61</v>
      </c>
      <c r="BD678" s="16" t="s">
        <v>61</v>
      </c>
      <c r="BE678" s="16" t="s">
        <v>61</v>
      </c>
    </row>
    <row r="679" spans="1:57" x14ac:dyDescent="0.25">
      <c r="A679" t="s">
        <v>61</v>
      </c>
      <c r="B679">
        <v>677</v>
      </c>
      <c r="C679" s="2" t="s">
        <v>61</v>
      </c>
      <c r="D679" s="2" t="s">
        <v>61</v>
      </c>
      <c r="E679" s="2" t="s">
        <v>61</v>
      </c>
      <c r="F679" s="2" t="s">
        <v>61</v>
      </c>
      <c r="G679" s="19" t="s">
        <v>61</v>
      </c>
      <c r="H679" s="19" t="s">
        <v>61</v>
      </c>
      <c r="I679" s="19" t="s">
        <v>61</v>
      </c>
      <c r="J679" s="19" t="s">
        <v>61</v>
      </c>
      <c r="K679" s="19" t="s">
        <v>61</v>
      </c>
      <c r="L679" s="2" t="s">
        <v>61</v>
      </c>
      <c r="M679" s="2" t="s">
        <v>61</v>
      </c>
      <c r="N679" s="2" t="s">
        <v>61</v>
      </c>
      <c r="O679" s="19" t="s">
        <v>61</v>
      </c>
      <c r="P679" s="19" t="s">
        <v>61</v>
      </c>
      <c r="Q679" s="19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2" t="s">
        <v>61</v>
      </c>
      <c r="AA679" s="22" t="s">
        <v>61</v>
      </c>
      <c r="AB679" s="22" t="s">
        <v>61</v>
      </c>
      <c r="AC679" s="22" t="s">
        <v>61</v>
      </c>
      <c r="AD679" s="22" t="s">
        <v>61</v>
      </c>
      <c r="AE679" s="22" t="s">
        <v>61</v>
      </c>
      <c r="AF679" s="22" t="s">
        <v>61</v>
      </c>
      <c r="AG679" s="16" t="s">
        <v>61</v>
      </c>
      <c r="AH679" s="16" t="s">
        <v>61</v>
      </c>
      <c r="AI679" s="16" t="s">
        <v>61</v>
      </c>
      <c r="AJ679" s="13" t="s">
        <v>61</v>
      </c>
      <c r="AK679" s="22" t="s">
        <v>61</v>
      </c>
      <c r="AL679" s="22" t="s">
        <v>61</v>
      </c>
      <c r="AM679" s="22" t="s">
        <v>61</v>
      </c>
      <c r="AN679" s="22" t="s">
        <v>61</v>
      </c>
      <c r="AO679" s="22" t="s">
        <v>61</v>
      </c>
      <c r="AP679" s="22" t="s">
        <v>61</v>
      </c>
      <c r="AQ679" s="16" t="s">
        <v>61</v>
      </c>
      <c r="AR679" s="16" t="s">
        <v>61</v>
      </c>
      <c r="AS679" s="22" t="s">
        <v>61</v>
      </c>
      <c r="AT679" s="22" t="s">
        <v>61</v>
      </c>
      <c r="AU679" s="22" t="s">
        <v>61</v>
      </c>
      <c r="AV679" s="22" t="s">
        <v>61</v>
      </c>
      <c r="AW679" s="22" t="s">
        <v>61</v>
      </c>
      <c r="AX679" s="22" t="s">
        <v>61</v>
      </c>
      <c r="AY679" s="22" t="s">
        <v>61</v>
      </c>
      <c r="AZ679" s="22" t="s">
        <v>61</v>
      </c>
      <c r="BA679" s="16" t="s">
        <v>61</v>
      </c>
      <c r="BB679" s="16" t="s">
        <v>61</v>
      </c>
      <c r="BC679" s="16" t="s">
        <v>61</v>
      </c>
      <c r="BD679" s="16" t="s">
        <v>61</v>
      </c>
      <c r="BE679" s="16" t="s">
        <v>61</v>
      </c>
    </row>
    <row r="680" spans="1:57" x14ac:dyDescent="0.25">
      <c r="A680" t="s">
        <v>61</v>
      </c>
      <c r="B680">
        <v>678</v>
      </c>
      <c r="C680" s="2" t="s">
        <v>61</v>
      </c>
      <c r="D680" s="2" t="s">
        <v>61</v>
      </c>
      <c r="E680" s="2" t="s">
        <v>61</v>
      </c>
      <c r="F680" s="2" t="s">
        <v>61</v>
      </c>
      <c r="G680" s="19" t="s">
        <v>61</v>
      </c>
      <c r="H680" s="19" t="s">
        <v>61</v>
      </c>
      <c r="I680" s="19" t="s">
        <v>61</v>
      </c>
      <c r="J680" s="19" t="s">
        <v>61</v>
      </c>
      <c r="K680" s="19" t="s">
        <v>61</v>
      </c>
      <c r="L680" s="2" t="s">
        <v>61</v>
      </c>
      <c r="M680" s="2" t="s">
        <v>61</v>
      </c>
      <c r="N680" s="2" t="s">
        <v>61</v>
      </c>
      <c r="O680" s="19" t="s">
        <v>61</v>
      </c>
      <c r="P680" s="19" t="s">
        <v>61</v>
      </c>
      <c r="Q680" s="19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2" t="s">
        <v>61</v>
      </c>
      <c r="AA680" s="22" t="s">
        <v>61</v>
      </c>
      <c r="AB680" s="22" t="s">
        <v>61</v>
      </c>
      <c r="AC680" s="22" t="s">
        <v>61</v>
      </c>
      <c r="AD680" s="22" t="s">
        <v>61</v>
      </c>
      <c r="AE680" s="22" t="s">
        <v>61</v>
      </c>
      <c r="AF680" s="22" t="s">
        <v>61</v>
      </c>
      <c r="AG680" s="16" t="s">
        <v>61</v>
      </c>
      <c r="AH680" s="16" t="s">
        <v>61</v>
      </c>
      <c r="AI680" s="16" t="s">
        <v>61</v>
      </c>
      <c r="AJ680" s="13" t="s">
        <v>61</v>
      </c>
      <c r="AK680" s="22" t="s">
        <v>61</v>
      </c>
      <c r="AL680" s="22" t="s">
        <v>61</v>
      </c>
      <c r="AM680" s="22" t="s">
        <v>61</v>
      </c>
      <c r="AN680" s="22" t="s">
        <v>61</v>
      </c>
      <c r="AO680" s="22" t="s">
        <v>61</v>
      </c>
      <c r="AP680" s="22" t="s">
        <v>61</v>
      </c>
      <c r="AQ680" s="16" t="s">
        <v>61</v>
      </c>
      <c r="AR680" s="16" t="s">
        <v>61</v>
      </c>
      <c r="AS680" s="22" t="s">
        <v>61</v>
      </c>
      <c r="AT680" s="22" t="s">
        <v>61</v>
      </c>
      <c r="AU680" s="22" t="s">
        <v>61</v>
      </c>
      <c r="AV680" s="22" t="s">
        <v>61</v>
      </c>
      <c r="AW680" s="22" t="s">
        <v>61</v>
      </c>
      <c r="AX680" s="22" t="s">
        <v>61</v>
      </c>
      <c r="AY680" s="22" t="s">
        <v>61</v>
      </c>
      <c r="AZ680" s="22" t="s">
        <v>61</v>
      </c>
      <c r="BA680" s="16" t="s">
        <v>61</v>
      </c>
      <c r="BB680" s="16" t="s">
        <v>61</v>
      </c>
      <c r="BC680" s="16" t="s">
        <v>61</v>
      </c>
      <c r="BD680" s="16" t="s">
        <v>61</v>
      </c>
      <c r="BE680" s="16" t="s">
        <v>61</v>
      </c>
    </row>
    <row r="681" spans="1:57" x14ac:dyDescent="0.25">
      <c r="A681" t="s">
        <v>61</v>
      </c>
      <c r="B681">
        <v>679</v>
      </c>
      <c r="C681" s="2" t="s">
        <v>61</v>
      </c>
      <c r="D681" s="2" t="s">
        <v>61</v>
      </c>
      <c r="E681" s="2" t="s">
        <v>61</v>
      </c>
      <c r="F681" s="2" t="s">
        <v>61</v>
      </c>
      <c r="G681" s="19" t="s">
        <v>61</v>
      </c>
      <c r="H681" s="19" t="s">
        <v>61</v>
      </c>
      <c r="I681" s="19" t="s">
        <v>61</v>
      </c>
      <c r="J681" s="19" t="s">
        <v>61</v>
      </c>
      <c r="K681" s="19" t="s">
        <v>61</v>
      </c>
      <c r="L681" s="2" t="s">
        <v>61</v>
      </c>
      <c r="M681" s="2" t="s">
        <v>61</v>
      </c>
      <c r="N681" s="2" t="s">
        <v>61</v>
      </c>
      <c r="O681" s="19" t="s">
        <v>61</v>
      </c>
      <c r="P681" s="19" t="s">
        <v>61</v>
      </c>
      <c r="Q681" s="19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2" t="s">
        <v>61</v>
      </c>
      <c r="AA681" s="22" t="s">
        <v>61</v>
      </c>
      <c r="AB681" s="22" t="s">
        <v>61</v>
      </c>
      <c r="AC681" s="22" t="s">
        <v>61</v>
      </c>
      <c r="AD681" s="22" t="s">
        <v>61</v>
      </c>
      <c r="AE681" s="22" t="s">
        <v>61</v>
      </c>
      <c r="AF681" s="22" t="s">
        <v>61</v>
      </c>
      <c r="AG681" s="16" t="s">
        <v>61</v>
      </c>
      <c r="AH681" s="16" t="s">
        <v>61</v>
      </c>
      <c r="AI681" s="16" t="s">
        <v>61</v>
      </c>
      <c r="AJ681" s="13" t="s">
        <v>61</v>
      </c>
      <c r="AK681" s="22" t="s">
        <v>61</v>
      </c>
      <c r="AL681" s="22" t="s">
        <v>61</v>
      </c>
      <c r="AM681" s="22" t="s">
        <v>61</v>
      </c>
      <c r="AN681" s="22" t="s">
        <v>61</v>
      </c>
      <c r="AO681" s="22" t="s">
        <v>61</v>
      </c>
      <c r="AP681" s="22" t="s">
        <v>61</v>
      </c>
      <c r="AQ681" s="16" t="s">
        <v>61</v>
      </c>
      <c r="AR681" s="16" t="s">
        <v>61</v>
      </c>
      <c r="AS681" s="22" t="s">
        <v>61</v>
      </c>
      <c r="AT681" s="22" t="s">
        <v>61</v>
      </c>
      <c r="AU681" s="22" t="s">
        <v>61</v>
      </c>
      <c r="AV681" s="22" t="s">
        <v>61</v>
      </c>
      <c r="AW681" s="22" t="s">
        <v>61</v>
      </c>
      <c r="AX681" s="22" t="s">
        <v>61</v>
      </c>
      <c r="AY681" s="22" t="s">
        <v>61</v>
      </c>
      <c r="AZ681" s="22" t="s">
        <v>61</v>
      </c>
      <c r="BA681" s="16" t="s">
        <v>61</v>
      </c>
      <c r="BB681" s="16" t="s">
        <v>61</v>
      </c>
      <c r="BC681" s="16" t="s">
        <v>61</v>
      </c>
      <c r="BD681" s="16" t="s">
        <v>61</v>
      </c>
      <c r="BE681" s="16" t="s">
        <v>61</v>
      </c>
    </row>
    <row r="682" spans="1:57" x14ac:dyDescent="0.25">
      <c r="A682" t="s">
        <v>61</v>
      </c>
      <c r="B682">
        <v>680</v>
      </c>
      <c r="C682" s="2" t="s">
        <v>61</v>
      </c>
      <c r="D682" s="2" t="s">
        <v>61</v>
      </c>
      <c r="E682" s="2" t="s">
        <v>61</v>
      </c>
      <c r="F682" s="2" t="s">
        <v>61</v>
      </c>
      <c r="G682" s="19" t="s">
        <v>61</v>
      </c>
      <c r="H682" s="19" t="s">
        <v>61</v>
      </c>
      <c r="I682" s="19" t="s">
        <v>61</v>
      </c>
      <c r="J682" s="19" t="s">
        <v>61</v>
      </c>
      <c r="K682" s="19" t="s">
        <v>61</v>
      </c>
      <c r="L682" s="2" t="s">
        <v>61</v>
      </c>
      <c r="M682" s="2" t="s">
        <v>61</v>
      </c>
      <c r="N682" s="2" t="s">
        <v>61</v>
      </c>
      <c r="O682" s="19" t="s">
        <v>61</v>
      </c>
      <c r="P682" s="19" t="s">
        <v>61</v>
      </c>
      <c r="Q682" s="19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2" t="s">
        <v>61</v>
      </c>
      <c r="AA682" s="22" t="s">
        <v>61</v>
      </c>
      <c r="AB682" s="22" t="s">
        <v>61</v>
      </c>
      <c r="AC682" s="22" t="s">
        <v>61</v>
      </c>
      <c r="AD682" s="22" t="s">
        <v>61</v>
      </c>
      <c r="AE682" s="22" t="s">
        <v>61</v>
      </c>
      <c r="AF682" s="22" t="s">
        <v>61</v>
      </c>
      <c r="AG682" s="16" t="s">
        <v>61</v>
      </c>
      <c r="AH682" s="16" t="s">
        <v>61</v>
      </c>
      <c r="AI682" s="16" t="s">
        <v>61</v>
      </c>
      <c r="AJ682" s="13" t="s">
        <v>61</v>
      </c>
      <c r="AK682" s="22" t="s">
        <v>61</v>
      </c>
      <c r="AL682" s="22" t="s">
        <v>61</v>
      </c>
      <c r="AM682" s="22" t="s">
        <v>61</v>
      </c>
      <c r="AN682" s="22" t="s">
        <v>61</v>
      </c>
      <c r="AO682" s="22" t="s">
        <v>61</v>
      </c>
      <c r="AP682" s="22" t="s">
        <v>61</v>
      </c>
      <c r="AQ682" s="16" t="s">
        <v>61</v>
      </c>
      <c r="AR682" s="16" t="s">
        <v>61</v>
      </c>
      <c r="AS682" s="22" t="s">
        <v>61</v>
      </c>
      <c r="AT682" s="22" t="s">
        <v>61</v>
      </c>
      <c r="AU682" s="22" t="s">
        <v>61</v>
      </c>
      <c r="AV682" s="22" t="s">
        <v>61</v>
      </c>
      <c r="AW682" s="22" t="s">
        <v>61</v>
      </c>
      <c r="AX682" s="22" t="s">
        <v>61</v>
      </c>
      <c r="AY682" s="22" t="s">
        <v>61</v>
      </c>
      <c r="AZ682" s="22" t="s">
        <v>61</v>
      </c>
      <c r="BA682" s="16" t="s">
        <v>61</v>
      </c>
      <c r="BB682" s="16" t="s">
        <v>61</v>
      </c>
      <c r="BC682" s="16" t="s">
        <v>61</v>
      </c>
      <c r="BD682" s="16" t="s">
        <v>61</v>
      </c>
      <c r="BE682" s="16" t="s">
        <v>61</v>
      </c>
    </row>
    <row r="683" spans="1:57" x14ac:dyDescent="0.25">
      <c r="A683" t="s">
        <v>61</v>
      </c>
      <c r="B683">
        <v>681</v>
      </c>
      <c r="C683" s="2" t="s">
        <v>61</v>
      </c>
      <c r="D683" s="2" t="s">
        <v>61</v>
      </c>
      <c r="E683" s="2" t="s">
        <v>61</v>
      </c>
      <c r="F683" s="2" t="s">
        <v>61</v>
      </c>
      <c r="G683" s="19" t="s">
        <v>61</v>
      </c>
      <c r="H683" s="19" t="s">
        <v>61</v>
      </c>
      <c r="I683" s="19" t="s">
        <v>61</v>
      </c>
      <c r="J683" s="19" t="s">
        <v>61</v>
      </c>
      <c r="K683" s="19" t="s">
        <v>61</v>
      </c>
      <c r="L683" s="2" t="s">
        <v>61</v>
      </c>
      <c r="M683" s="2" t="s">
        <v>61</v>
      </c>
      <c r="N683" s="2" t="s">
        <v>61</v>
      </c>
      <c r="O683" s="19" t="s">
        <v>61</v>
      </c>
      <c r="P683" s="19" t="s">
        <v>61</v>
      </c>
      <c r="Q683" s="19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2" t="s">
        <v>61</v>
      </c>
      <c r="AA683" s="22" t="s">
        <v>61</v>
      </c>
      <c r="AB683" s="22" t="s">
        <v>61</v>
      </c>
      <c r="AC683" s="22" t="s">
        <v>61</v>
      </c>
      <c r="AD683" s="22" t="s">
        <v>61</v>
      </c>
      <c r="AE683" s="22" t="s">
        <v>61</v>
      </c>
      <c r="AF683" s="22" t="s">
        <v>61</v>
      </c>
      <c r="AG683" s="16" t="s">
        <v>61</v>
      </c>
      <c r="AH683" s="16" t="s">
        <v>61</v>
      </c>
      <c r="AI683" s="16" t="s">
        <v>61</v>
      </c>
      <c r="AJ683" s="13" t="s">
        <v>61</v>
      </c>
      <c r="AK683" s="22" t="s">
        <v>61</v>
      </c>
      <c r="AL683" s="22" t="s">
        <v>61</v>
      </c>
      <c r="AM683" s="22" t="s">
        <v>61</v>
      </c>
      <c r="AN683" s="22" t="s">
        <v>61</v>
      </c>
      <c r="AO683" s="22" t="s">
        <v>61</v>
      </c>
      <c r="AP683" s="22" t="s">
        <v>61</v>
      </c>
      <c r="AQ683" s="16" t="s">
        <v>61</v>
      </c>
      <c r="AR683" s="16" t="s">
        <v>61</v>
      </c>
      <c r="AS683" s="22" t="s">
        <v>61</v>
      </c>
      <c r="AT683" s="22" t="s">
        <v>61</v>
      </c>
      <c r="AU683" s="22" t="s">
        <v>61</v>
      </c>
      <c r="AV683" s="22" t="s">
        <v>61</v>
      </c>
      <c r="AW683" s="22" t="s">
        <v>61</v>
      </c>
      <c r="AX683" s="22" t="s">
        <v>61</v>
      </c>
      <c r="AY683" s="22" t="s">
        <v>61</v>
      </c>
      <c r="AZ683" s="22" t="s">
        <v>61</v>
      </c>
      <c r="BA683" s="16" t="s">
        <v>61</v>
      </c>
      <c r="BB683" s="16" t="s">
        <v>61</v>
      </c>
      <c r="BC683" s="16" t="s">
        <v>61</v>
      </c>
      <c r="BD683" s="16" t="s">
        <v>61</v>
      </c>
      <c r="BE683" s="16" t="s">
        <v>61</v>
      </c>
    </row>
    <row r="684" spans="1:57" x14ac:dyDescent="0.25">
      <c r="A684" t="s">
        <v>61</v>
      </c>
      <c r="B684">
        <v>682</v>
      </c>
      <c r="C684" s="2" t="s">
        <v>61</v>
      </c>
      <c r="D684" s="2" t="s">
        <v>61</v>
      </c>
      <c r="E684" s="2" t="s">
        <v>61</v>
      </c>
      <c r="F684" s="2" t="s">
        <v>61</v>
      </c>
      <c r="G684" s="19" t="s">
        <v>61</v>
      </c>
      <c r="H684" s="19" t="s">
        <v>61</v>
      </c>
      <c r="I684" s="19" t="s">
        <v>61</v>
      </c>
      <c r="J684" s="19" t="s">
        <v>61</v>
      </c>
      <c r="K684" s="19" t="s">
        <v>61</v>
      </c>
      <c r="L684" s="2" t="s">
        <v>61</v>
      </c>
      <c r="M684" s="2" t="s">
        <v>61</v>
      </c>
      <c r="N684" s="2" t="s">
        <v>61</v>
      </c>
      <c r="O684" s="19" t="s">
        <v>61</v>
      </c>
      <c r="P684" s="19" t="s">
        <v>61</v>
      </c>
      <c r="Q684" s="19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2" t="s">
        <v>61</v>
      </c>
      <c r="AA684" s="22" t="s">
        <v>61</v>
      </c>
      <c r="AB684" s="22" t="s">
        <v>61</v>
      </c>
      <c r="AC684" s="22" t="s">
        <v>61</v>
      </c>
      <c r="AD684" s="22" t="s">
        <v>61</v>
      </c>
      <c r="AE684" s="22" t="s">
        <v>61</v>
      </c>
      <c r="AF684" s="22" t="s">
        <v>61</v>
      </c>
      <c r="AG684" s="16" t="s">
        <v>61</v>
      </c>
      <c r="AH684" s="16" t="s">
        <v>61</v>
      </c>
      <c r="AI684" s="16" t="s">
        <v>61</v>
      </c>
      <c r="AJ684" s="13" t="s">
        <v>61</v>
      </c>
      <c r="AK684" s="22" t="s">
        <v>61</v>
      </c>
      <c r="AL684" s="22" t="s">
        <v>61</v>
      </c>
      <c r="AM684" s="22" t="s">
        <v>61</v>
      </c>
      <c r="AN684" s="22" t="s">
        <v>61</v>
      </c>
      <c r="AO684" s="22" t="s">
        <v>61</v>
      </c>
      <c r="AP684" s="22" t="s">
        <v>61</v>
      </c>
      <c r="AQ684" s="16" t="s">
        <v>61</v>
      </c>
      <c r="AR684" s="16" t="s">
        <v>61</v>
      </c>
      <c r="AS684" s="22" t="s">
        <v>61</v>
      </c>
      <c r="AT684" s="22" t="s">
        <v>61</v>
      </c>
      <c r="AU684" s="22" t="s">
        <v>61</v>
      </c>
      <c r="AV684" s="22" t="s">
        <v>61</v>
      </c>
      <c r="AW684" s="22" t="s">
        <v>61</v>
      </c>
      <c r="AX684" s="22" t="s">
        <v>61</v>
      </c>
      <c r="AY684" s="22" t="s">
        <v>61</v>
      </c>
      <c r="AZ684" s="22" t="s">
        <v>61</v>
      </c>
      <c r="BA684" s="16" t="s">
        <v>61</v>
      </c>
      <c r="BB684" s="16" t="s">
        <v>61</v>
      </c>
      <c r="BC684" s="16" t="s">
        <v>61</v>
      </c>
      <c r="BD684" s="16" t="s">
        <v>61</v>
      </c>
      <c r="BE684" s="16" t="s">
        <v>61</v>
      </c>
    </row>
    <row r="685" spans="1:57" x14ac:dyDescent="0.25">
      <c r="A685" t="s">
        <v>61</v>
      </c>
      <c r="B685">
        <v>683</v>
      </c>
      <c r="C685" s="2" t="s">
        <v>61</v>
      </c>
      <c r="D685" s="2" t="s">
        <v>61</v>
      </c>
      <c r="E685" s="2" t="s">
        <v>61</v>
      </c>
      <c r="F685" s="2" t="s">
        <v>61</v>
      </c>
      <c r="G685" s="19" t="s">
        <v>61</v>
      </c>
      <c r="H685" s="19" t="s">
        <v>61</v>
      </c>
      <c r="I685" s="19" t="s">
        <v>61</v>
      </c>
      <c r="J685" s="19" t="s">
        <v>61</v>
      </c>
      <c r="K685" s="19" t="s">
        <v>61</v>
      </c>
      <c r="L685" s="2" t="s">
        <v>61</v>
      </c>
      <c r="M685" s="2" t="s">
        <v>61</v>
      </c>
      <c r="N685" s="2" t="s">
        <v>61</v>
      </c>
      <c r="O685" s="19" t="s">
        <v>61</v>
      </c>
      <c r="P685" s="19" t="s">
        <v>61</v>
      </c>
      <c r="Q685" s="19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2" t="s">
        <v>61</v>
      </c>
      <c r="AA685" s="22" t="s">
        <v>61</v>
      </c>
      <c r="AB685" s="22" t="s">
        <v>61</v>
      </c>
      <c r="AC685" s="22" t="s">
        <v>61</v>
      </c>
      <c r="AD685" s="22" t="s">
        <v>61</v>
      </c>
      <c r="AE685" s="22" t="s">
        <v>61</v>
      </c>
      <c r="AF685" s="22" t="s">
        <v>61</v>
      </c>
      <c r="AG685" s="16" t="s">
        <v>61</v>
      </c>
      <c r="AH685" s="16" t="s">
        <v>61</v>
      </c>
      <c r="AI685" s="16" t="s">
        <v>61</v>
      </c>
      <c r="AJ685" s="13" t="s">
        <v>61</v>
      </c>
      <c r="AK685" s="22" t="s">
        <v>61</v>
      </c>
      <c r="AL685" s="22" t="s">
        <v>61</v>
      </c>
      <c r="AM685" s="22" t="s">
        <v>61</v>
      </c>
      <c r="AN685" s="22" t="s">
        <v>61</v>
      </c>
      <c r="AO685" s="22" t="s">
        <v>61</v>
      </c>
      <c r="AP685" s="22" t="s">
        <v>61</v>
      </c>
      <c r="AQ685" s="16" t="s">
        <v>61</v>
      </c>
      <c r="AR685" s="16" t="s">
        <v>61</v>
      </c>
      <c r="AS685" s="22" t="s">
        <v>61</v>
      </c>
      <c r="AT685" s="22" t="s">
        <v>61</v>
      </c>
      <c r="AU685" s="22" t="s">
        <v>61</v>
      </c>
      <c r="AV685" s="22" t="s">
        <v>61</v>
      </c>
      <c r="AW685" s="22" t="s">
        <v>61</v>
      </c>
      <c r="AX685" s="22" t="s">
        <v>61</v>
      </c>
      <c r="AY685" s="22" t="s">
        <v>61</v>
      </c>
      <c r="AZ685" s="22" t="s">
        <v>61</v>
      </c>
      <c r="BA685" s="16" t="s">
        <v>61</v>
      </c>
      <c r="BB685" s="16" t="s">
        <v>61</v>
      </c>
      <c r="BC685" s="16" t="s">
        <v>61</v>
      </c>
      <c r="BD685" s="16" t="s">
        <v>61</v>
      </c>
      <c r="BE685" s="16" t="s">
        <v>61</v>
      </c>
    </row>
    <row r="686" spans="1:57" x14ac:dyDescent="0.25">
      <c r="A686" t="s">
        <v>61</v>
      </c>
      <c r="B686">
        <v>684</v>
      </c>
      <c r="C686" s="2" t="s">
        <v>61</v>
      </c>
      <c r="D686" s="2" t="s">
        <v>61</v>
      </c>
      <c r="E686" s="2" t="s">
        <v>61</v>
      </c>
      <c r="F686" s="2" t="s">
        <v>61</v>
      </c>
      <c r="G686" s="19" t="s">
        <v>61</v>
      </c>
      <c r="H686" s="19" t="s">
        <v>61</v>
      </c>
      <c r="I686" s="19" t="s">
        <v>61</v>
      </c>
      <c r="J686" s="19" t="s">
        <v>61</v>
      </c>
      <c r="K686" s="19" t="s">
        <v>61</v>
      </c>
      <c r="L686" s="2" t="s">
        <v>61</v>
      </c>
      <c r="M686" s="2" t="s">
        <v>61</v>
      </c>
      <c r="N686" s="2" t="s">
        <v>61</v>
      </c>
      <c r="O686" s="19" t="s">
        <v>61</v>
      </c>
      <c r="P686" s="19" t="s">
        <v>61</v>
      </c>
      <c r="Q686" s="19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2" t="s">
        <v>61</v>
      </c>
      <c r="AA686" s="22" t="s">
        <v>61</v>
      </c>
      <c r="AB686" s="22" t="s">
        <v>61</v>
      </c>
      <c r="AC686" s="22" t="s">
        <v>61</v>
      </c>
      <c r="AD686" s="22" t="s">
        <v>61</v>
      </c>
      <c r="AE686" s="22" t="s">
        <v>61</v>
      </c>
      <c r="AF686" s="22" t="s">
        <v>61</v>
      </c>
      <c r="AG686" s="16" t="s">
        <v>61</v>
      </c>
      <c r="AH686" s="16" t="s">
        <v>61</v>
      </c>
      <c r="AI686" s="16" t="s">
        <v>61</v>
      </c>
      <c r="AJ686" s="13" t="s">
        <v>61</v>
      </c>
      <c r="AK686" s="22" t="s">
        <v>61</v>
      </c>
      <c r="AL686" s="22" t="s">
        <v>61</v>
      </c>
      <c r="AM686" s="22" t="s">
        <v>61</v>
      </c>
      <c r="AN686" s="22" t="s">
        <v>61</v>
      </c>
      <c r="AO686" s="22" t="s">
        <v>61</v>
      </c>
      <c r="AP686" s="22" t="s">
        <v>61</v>
      </c>
      <c r="AQ686" s="16" t="s">
        <v>61</v>
      </c>
      <c r="AR686" s="16" t="s">
        <v>61</v>
      </c>
      <c r="AS686" s="22" t="s">
        <v>61</v>
      </c>
      <c r="AT686" s="22" t="s">
        <v>61</v>
      </c>
      <c r="AU686" s="22" t="s">
        <v>61</v>
      </c>
      <c r="AV686" s="22" t="s">
        <v>61</v>
      </c>
      <c r="AW686" s="22" t="s">
        <v>61</v>
      </c>
      <c r="AX686" s="22" t="s">
        <v>61</v>
      </c>
      <c r="AY686" s="22" t="s">
        <v>61</v>
      </c>
      <c r="AZ686" s="22" t="s">
        <v>61</v>
      </c>
      <c r="BA686" s="16" t="s">
        <v>61</v>
      </c>
      <c r="BB686" s="16" t="s">
        <v>61</v>
      </c>
      <c r="BC686" s="16" t="s">
        <v>61</v>
      </c>
      <c r="BD686" s="16" t="s">
        <v>61</v>
      </c>
      <c r="BE686" s="16" t="s">
        <v>61</v>
      </c>
    </row>
    <row r="687" spans="1:57" x14ac:dyDescent="0.25">
      <c r="A687" t="s">
        <v>61</v>
      </c>
      <c r="B687">
        <v>685</v>
      </c>
      <c r="C687" s="2" t="s">
        <v>61</v>
      </c>
      <c r="D687" s="2" t="s">
        <v>61</v>
      </c>
      <c r="E687" s="2" t="s">
        <v>61</v>
      </c>
      <c r="F687" s="2" t="s">
        <v>61</v>
      </c>
      <c r="G687" s="19" t="s">
        <v>61</v>
      </c>
      <c r="H687" s="19" t="s">
        <v>61</v>
      </c>
      <c r="I687" s="19" t="s">
        <v>61</v>
      </c>
      <c r="J687" s="19" t="s">
        <v>61</v>
      </c>
      <c r="K687" s="19" t="s">
        <v>61</v>
      </c>
      <c r="L687" s="2" t="s">
        <v>61</v>
      </c>
      <c r="M687" s="2" t="s">
        <v>61</v>
      </c>
      <c r="N687" s="2" t="s">
        <v>61</v>
      </c>
      <c r="O687" s="19" t="s">
        <v>61</v>
      </c>
      <c r="P687" s="19" t="s">
        <v>61</v>
      </c>
      <c r="Q687" s="19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2" t="s">
        <v>61</v>
      </c>
      <c r="AA687" s="22" t="s">
        <v>61</v>
      </c>
      <c r="AB687" s="22" t="s">
        <v>61</v>
      </c>
      <c r="AC687" s="22" t="s">
        <v>61</v>
      </c>
      <c r="AD687" s="22" t="s">
        <v>61</v>
      </c>
      <c r="AE687" s="22" t="s">
        <v>61</v>
      </c>
      <c r="AF687" s="22" t="s">
        <v>61</v>
      </c>
      <c r="AG687" s="16" t="s">
        <v>61</v>
      </c>
      <c r="AH687" s="16" t="s">
        <v>61</v>
      </c>
      <c r="AI687" s="16" t="s">
        <v>61</v>
      </c>
      <c r="AJ687" s="13" t="s">
        <v>61</v>
      </c>
      <c r="AK687" s="22" t="s">
        <v>61</v>
      </c>
      <c r="AL687" s="22" t="s">
        <v>61</v>
      </c>
      <c r="AM687" s="22" t="s">
        <v>61</v>
      </c>
      <c r="AN687" s="22" t="s">
        <v>61</v>
      </c>
      <c r="AO687" s="22" t="s">
        <v>61</v>
      </c>
      <c r="AP687" s="22" t="s">
        <v>61</v>
      </c>
      <c r="AQ687" s="16" t="s">
        <v>61</v>
      </c>
      <c r="AR687" s="16" t="s">
        <v>61</v>
      </c>
      <c r="AS687" s="22" t="s">
        <v>61</v>
      </c>
      <c r="AT687" s="22" t="s">
        <v>61</v>
      </c>
      <c r="AU687" s="22" t="s">
        <v>61</v>
      </c>
      <c r="AV687" s="22" t="s">
        <v>61</v>
      </c>
      <c r="AW687" s="22" t="s">
        <v>61</v>
      </c>
      <c r="AX687" s="22" t="s">
        <v>61</v>
      </c>
      <c r="AY687" s="22" t="s">
        <v>61</v>
      </c>
      <c r="AZ687" s="22" t="s">
        <v>61</v>
      </c>
      <c r="BA687" s="16" t="s">
        <v>61</v>
      </c>
      <c r="BB687" s="16" t="s">
        <v>61</v>
      </c>
      <c r="BC687" s="16" t="s">
        <v>61</v>
      </c>
      <c r="BD687" s="16" t="s">
        <v>61</v>
      </c>
      <c r="BE687" s="16" t="s">
        <v>61</v>
      </c>
    </row>
    <row r="688" spans="1:57" x14ac:dyDescent="0.25">
      <c r="A688" t="s">
        <v>61</v>
      </c>
      <c r="B688">
        <v>686</v>
      </c>
      <c r="C688" s="2" t="s">
        <v>61</v>
      </c>
      <c r="D688" s="2" t="s">
        <v>61</v>
      </c>
      <c r="E688" s="2" t="s">
        <v>61</v>
      </c>
      <c r="F688" s="2" t="s">
        <v>61</v>
      </c>
      <c r="G688" s="19" t="s">
        <v>61</v>
      </c>
      <c r="H688" s="19" t="s">
        <v>61</v>
      </c>
      <c r="I688" s="19" t="s">
        <v>61</v>
      </c>
      <c r="J688" s="19" t="s">
        <v>61</v>
      </c>
      <c r="K688" s="19" t="s">
        <v>61</v>
      </c>
      <c r="L688" s="2" t="s">
        <v>61</v>
      </c>
      <c r="M688" s="2" t="s">
        <v>61</v>
      </c>
      <c r="N688" s="2" t="s">
        <v>61</v>
      </c>
      <c r="O688" s="19" t="s">
        <v>61</v>
      </c>
      <c r="P688" s="19" t="s">
        <v>61</v>
      </c>
      <c r="Q688" s="19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2" t="s">
        <v>61</v>
      </c>
      <c r="AA688" s="22" t="s">
        <v>61</v>
      </c>
      <c r="AB688" s="22" t="s">
        <v>61</v>
      </c>
      <c r="AC688" s="22" t="s">
        <v>61</v>
      </c>
      <c r="AD688" s="22" t="s">
        <v>61</v>
      </c>
      <c r="AE688" s="22" t="s">
        <v>61</v>
      </c>
      <c r="AF688" s="22" t="s">
        <v>61</v>
      </c>
      <c r="AG688" s="16" t="s">
        <v>61</v>
      </c>
      <c r="AH688" s="16" t="s">
        <v>61</v>
      </c>
      <c r="AI688" s="16" t="s">
        <v>61</v>
      </c>
      <c r="AJ688" s="13" t="s">
        <v>61</v>
      </c>
      <c r="AK688" s="22" t="s">
        <v>61</v>
      </c>
      <c r="AL688" s="22" t="s">
        <v>61</v>
      </c>
      <c r="AM688" s="22" t="s">
        <v>61</v>
      </c>
      <c r="AN688" s="22" t="s">
        <v>61</v>
      </c>
      <c r="AO688" s="22" t="s">
        <v>61</v>
      </c>
      <c r="AP688" s="22" t="s">
        <v>61</v>
      </c>
      <c r="AQ688" s="16" t="s">
        <v>61</v>
      </c>
      <c r="AR688" s="16" t="s">
        <v>61</v>
      </c>
      <c r="AS688" s="22" t="s">
        <v>61</v>
      </c>
      <c r="AT688" s="22" t="s">
        <v>61</v>
      </c>
      <c r="AU688" s="22" t="s">
        <v>61</v>
      </c>
      <c r="AV688" s="22" t="s">
        <v>61</v>
      </c>
      <c r="AW688" s="22" t="s">
        <v>61</v>
      </c>
      <c r="AX688" s="22" t="s">
        <v>61</v>
      </c>
      <c r="AY688" s="22" t="s">
        <v>61</v>
      </c>
      <c r="AZ688" s="22" t="s">
        <v>61</v>
      </c>
      <c r="BA688" s="16" t="s">
        <v>61</v>
      </c>
      <c r="BB688" s="16" t="s">
        <v>61</v>
      </c>
      <c r="BC688" s="16" t="s">
        <v>61</v>
      </c>
      <c r="BD688" s="16" t="s">
        <v>61</v>
      </c>
      <c r="BE688" s="16" t="s">
        <v>61</v>
      </c>
    </row>
    <row r="689" spans="1:57" x14ac:dyDescent="0.25">
      <c r="A689" t="s">
        <v>61</v>
      </c>
      <c r="B689">
        <v>687</v>
      </c>
      <c r="C689" s="2" t="s">
        <v>61</v>
      </c>
      <c r="D689" s="2" t="s">
        <v>61</v>
      </c>
      <c r="E689" s="2" t="s">
        <v>61</v>
      </c>
      <c r="F689" s="2" t="s">
        <v>61</v>
      </c>
      <c r="G689" s="19" t="s">
        <v>61</v>
      </c>
      <c r="H689" s="19" t="s">
        <v>61</v>
      </c>
      <c r="I689" s="19" t="s">
        <v>61</v>
      </c>
      <c r="J689" s="19" t="s">
        <v>61</v>
      </c>
      <c r="K689" s="19" t="s">
        <v>61</v>
      </c>
      <c r="L689" s="2" t="s">
        <v>61</v>
      </c>
      <c r="M689" s="2" t="s">
        <v>61</v>
      </c>
      <c r="N689" s="2" t="s">
        <v>61</v>
      </c>
      <c r="O689" s="19" t="s">
        <v>61</v>
      </c>
      <c r="P689" s="19" t="s">
        <v>61</v>
      </c>
      <c r="Q689" s="19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2" t="s">
        <v>61</v>
      </c>
      <c r="AA689" s="22" t="s">
        <v>61</v>
      </c>
      <c r="AB689" s="22" t="s">
        <v>61</v>
      </c>
      <c r="AC689" s="22" t="s">
        <v>61</v>
      </c>
      <c r="AD689" s="22" t="s">
        <v>61</v>
      </c>
      <c r="AE689" s="22" t="s">
        <v>61</v>
      </c>
      <c r="AF689" s="22" t="s">
        <v>61</v>
      </c>
      <c r="AG689" s="16" t="s">
        <v>61</v>
      </c>
      <c r="AH689" s="16" t="s">
        <v>61</v>
      </c>
      <c r="AI689" s="16" t="s">
        <v>61</v>
      </c>
      <c r="AJ689" s="13" t="s">
        <v>61</v>
      </c>
      <c r="AK689" s="22" t="s">
        <v>61</v>
      </c>
      <c r="AL689" s="22" t="s">
        <v>61</v>
      </c>
      <c r="AM689" s="22" t="s">
        <v>61</v>
      </c>
      <c r="AN689" s="22" t="s">
        <v>61</v>
      </c>
      <c r="AO689" s="22" t="s">
        <v>61</v>
      </c>
      <c r="AP689" s="22" t="s">
        <v>61</v>
      </c>
      <c r="AQ689" s="16" t="s">
        <v>61</v>
      </c>
      <c r="AR689" s="16" t="s">
        <v>61</v>
      </c>
      <c r="AS689" s="22" t="s">
        <v>61</v>
      </c>
      <c r="AT689" s="22" t="s">
        <v>61</v>
      </c>
      <c r="AU689" s="22" t="s">
        <v>61</v>
      </c>
      <c r="AV689" s="22" t="s">
        <v>61</v>
      </c>
      <c r="AW689" s="22" t="s">
        <v>61</v>
      </c>
      <c r="AX689" s="22" t="s">
        <v>61</v>
      </c>
      <c r="AY689" s="22" t="s">
        <v>61</v>
      </c>
      <c r="AZ689" s="22" t="s">
        <v>61</v>
      </c>
      <c r="BA689" s="16" t="s">
        <v>61</v>
      </c>
      <c r="BB689" s="16" t="s">
        <v>61</v>
      </c>
      <c r="BC689" s="16" t="s">
        <v>61</v>
      </c>
      <c r="BD689" s="16" t="s">
        <v>61</v>
      </c>
      <c r="BE689" s="16" t="s">
        <v>61</v>
      </c>
    </row>
    <row r="690" spans="1:57" x14ac:dyDescent="0.25">
      <c r="A690" t="s">
        <v>61</v>
      </c>
      <c r="B690">
        <v>688</v>
      </c>
      <c r="C690" s="2" t="s">
        <v>61</v>
      </c>
      <c r="D690" s="2" t="s">
        <v>61</v>
      </c>
      <c r="E690" s="2" t="s">
        <v>61</v>
      </c>
      <c r="F690" s="2" t="s">
        <v>61</v>
      </c>
      <c r="G690" s="19" t="s">
        <v>61</v>
      </c>
      <c r="H690" s="19" t="s">
        <v>61</v>
      </c>
      <c r="I690" s="19" t="s">
        <v>61</v>
      </c>
      <c r="J690" s="19" t="s">
        <v>61</v>
      </c>
      <c r="K690" s="19" t="s">
        <v>61</v>
      </c>
      <c r="L690" s="2" t="s">
        <v>61</v>
      </c>
      <c r="M690" s="2" t="s">
        <v>61</v>
      </c>
      <c r="N690" s="2" t="s">
        <v>61</v>
      </c>
      <c r="O690" s="19" t="s">
        <v>61</v>
      </c>
      <c r="P690" s="19" t="s">
        <v>61</v>
      </c>
      <c r="Q690" s="19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2" t="s">
        <v>61</v>
      </c>
      <c r="AA690" s="22" t="s">
        <v>61</v>
      </c>
      <c r="AB690" s="22" t="s">
        <v>61</v>
      </c>
      <c r="AC690" s="22" t="s">
        <v>61</v>
      </c>
      <c r="AD690" s="22" t="s">
        <v>61</v>
      </c>
      <c r="AE690" s="22" t="s">
        <v>61</v>
      </c>
      <c r="AF690" s="22" t="s">
        <v>61</v>
      </c>
      <c r="AG690" s="16" t="s">
        <v>61</v>
      </c>
      <c r="AH690" s="16" t="s">
        <v>61</v>
      </c>
      <c r="AI690" s="16" t="s">
        <v>61</v>
      </c>
      <c r="AJ690" s="13" t="s">
        <v>61</v>
      </c>
      <c r="AK690" s="22" t="s">
        <v>61</v>
      </c>
      <c r="AL690" s="22" t="s">
        <v>61</v>
      </c>
      <c r="AM690" s="22" t="s">
        <v>61</v>
      </c>
      <c r="AN690" s="22" t="s">
        <v>61</v>
      </c>
      <c r="AO690" s="22" t="s">
        <v>61</v>
      </c>
      <c r="AP690" s="22" t="s">
        <v>61</v>
      </c>
      <c r="AQ690" s="16" t="s">
        <v>61</v>
      </c>
      <c r="AR690" s="16" t="s">
        <v>61</v>
      </c>
      <c r="AS690" s="22" t="s">
        <v>61</v>
      </c>
      <c r="AT690" s="22" t="s">
        <v>61</v>
      </c>
      <c r="AU690" s="22" t="s">
        <v>61</v>
      </c>
      <c r="AV690" s="22" t="s">
        <v>61</v>
      </c>
      <c r="AW690" s="22" t="s">
        <v>61</v>
      </c>
      <c r="AX690" s="22" t="s">
        <v>61</v>
      </c>
      <c r="AY690" s="22" t="s">
        <v>61</v>
      </c>
      <c r="AZ690" s="22" t="s">
        <v>61</v>
      </c>
      <c r="BA690" s="16" t="s">
        <v>61</v>
      </c>
      <c r="BB690" s="16" t="s">
        <v>61</v>
      </c>
      <c r="BC690" s="16" t="s">
        <v>61</v>
      </c>
      <c r="BD690" s="16" t="s">
        <v>61</v>
      </c>
      <c r="BE690" s="16" t="s">
        <v>61</v>
      </c>
    </row>
    <row r="691" spans="1:57" x14ac:dyDescent="0.25">
      <c r="A691" t="s">
        <v>61</v>
      </c>
      <c r="B691">
        <v>689</v>
      </c>
      <c r="C691" s="2" t="s">
        <v>61</v>
      </c>
      <c r="D691" s="2" t="s">
        <v>61</v>
      </c>
      <c r="E691" s="2" t="s">
        <v>61</v>
      </c>
      <c r="F691" s="2" t="s">
        <v>61</v>
      </c>
      <c r="G691" s="19" t="s">
        <v>61</v>
      </c>
      <c r="H691" s="19" t="s">
        <v>61</v>
      </c>
      <c r="I691" s="19" t="s">
        <v>61</v>
      </c>
      <c r="J691" s="19" t="s">
        <v>61</v>
      </c>
      <c r="K691" s="19" t="s">
        <v>61</v>
      </c>
      <c r="L691" s="2" t="s">
        <v>61</v>
      </c>
      <c r="M691" s="2" t="s">
        <v>61</v>
      </c>
      <c r="N691" s="2" t="s">
        <v>61</v>
      </c>
      <c r="O691" s="19" t="s">
        <v>61</v>
      </c>
      <c r="P691" s="19" t="s">
        <v>61</v>
      </c>
      <c r="Q691" s="19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2" t="s">
        <v>61</v>
      </c>
      <c r="AA691" s="22" t="s">
        <v>61</v>
      </c>
      <c r="AB691" s="22" t="s">
        <v>61</v>
      </c>
      <c r="AC691" s="22" t="s">
        <v>61</v>
      </c>
      <c r="AD691" s="22" t="s">
        <v>61</v>
      </c>
      <c r="AE691" s="22" t="s">
        <v>61</v>
      </c>
      <c r="AF691" s="22" t="s">
        <v>61</v>
      </c>
      <c r="AG691" s="16" t="s">
        <v>61</v>
      </c>
      <c r="AH691" s="16" t="s">
        <v>61</v>
      </c>
      <c r="AI691" s="16" t="s">
        <v>61</v>
      </c>
      <c r="AJ691" s="13" t="s">
        <v>61</v>
      </c>
      <c r="AK691" s="22" t="s">
        <v>61</v>
      </c>
      <c r="AL691" s="22" t="s">
        <v>61</v>
      </c>
      <c r="AM691" s="22" t="s">
        <v>61</v>
      </c>
      <c r="AN691" s="22" t="s">
        <v>61</v>
      </c>
      <c r="AO691" s="22" t="s">
        <v>61</v>
      </c>
      <c r="AP691" s="22" t="s">
        <v>61</v>
      </c>
      <c r="AQ691" s="16" t="s">
        <v>61</v>
      </c>
      <c r="AR691" s="16" t="s">
        <v>61</v>
      </c>
      <c r="AS691" s="22" t="s">
        <v>61</v>
      </c>
      <c r="AT691" s="22" t="s">
        <v>61</v>
      </c>
      <c r="AU691" s="22" t="s">
        <v>61</v>
      </c>
      <c r="AV691" s="22" t="s">
        <v>61</v>
      </c>
      <c r="AW691" s="22" t="s">
        <v>61</v>
      </c>
      <c r="AX691" s="22" t="s">
        <v>61</v>
      </c>
      <c r="AY691" s="22" t="s">
        <v>61</v>
      </c>
      <c r="AZ691" s="22" t="s">
        <v>61</v>
      </c>
      <c r="BA691" s="16" t="s">
        <v>61</v>
      </c>
      <c r="BB691" s="16" t="s">
        <v>61</v>
      </c>
      <c r="BC691" s="16" t="s">
        <v>61</v>
      </c>
      <c r="BD691" s="16" t="s">
        <v>61</v>
      </c>
      <c r="BE691" s="16" t="s">
        <v>61</v>
      </c>
    </row>
    <row r="692" spans="1:57" x14ac:dyDescent="0.25">
      <c r="A692" t="s">
        <v>61</v>
      </c>
      <c r="B692">
        <v>690</v>
      </c>
      <c r="C692" s="2" t="s">
        <v>61</v>
      </c>
      <c r="D692" s="2" t="s">
        <v>61</v>
      </c>
      <c r="E692" s="2" t="s">
        <v>61</v>
      </c>
      <c r="F692" s="2" t="s">
        <v>61</v>
      </c>
      <c r="G692" s="19" t="s">
        <v>61</v>
      </c>
      <c r="H692" s="19" t="s">
        <v>61</v>
      </c>
      <c r="I692" s="19" t="s">
        <v>61</v>
      </c>
      <c r="J692" s="19" t="s">
        <v>61</v>
      </c>
      <c r="K692" s="19" t="s">
        <v>61</v>
      </c>
      <c r="L692" s="2" t="s">
        <v>61</v>
      </c>
      <c r="M692" s="2" t="s">
        <v>61</v>
      </c>
      <c r="N692" s="2" t="s">
        <v>61</v>
      </c>
      <c r="O692" s="19" t="s">
        <v>61</v>
      </c>
      <c r="P692" s="19" t="s">
        <v>61</v>
      </c>
      <c r="Q692" s="19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2" t="s">
        <v>61</v>
      </c>
      <c r="AA692" s="22" t="s">
        <v>61</v>
      </c>
      <c r="AB692" s="22" t="s">
        <v>61</v>
      </c>
      <c r="AC692" s="22" t="s">
        <v>61</v>
      </c>
      <c r="AD692" s="22" t="s">
        <v>61</v>
      </c>
      <c r="AE692" s="22" t="s">
        <v>61</v>
      </c>
      <c r="AF692" s="22" t="s">
        <v>61</v>
      </c>
      <c r="AG692" s="16" t="s">
        <v>61</v>
      </c>
      <c r="AH692" s="16" t="s">
        <v>61</v>
      </c>
      <c r="AI692" s="16" t="s">
        <v>61</v>
      </c>
      <c r="AJ692" s="13" t="s">
        <v>61</v>
      </c>
      <c r="AK692" s="22" t="s">
        <v>61</v>
      </c>
      <c r="AL692" s="22" t="s">
        <v>61</v>
      </c>
      <c r="AM692" s="22" t="s">
        <v>61</v>
      </c>
      <c r="AN692" s="22" t="s">
        <v>61</v>
      </c>
      <c r="AO692" s="22" t="s">
        <v>61</v>
      </c>
      <c r="AP692" s="22" t="s">
        <v>61</v>
      </c>
      <c r="AQ692" s="16" t="s">
        <v>61</v>
      </c>
      <c r="AR692" s="16" t="s">
        <v>61</v>
      </c>
      <c r="AS692" s="22" t="s">
        <v>61</v>
      </c>
      <c r="AT692" s="22" t="s">
        <v>61</v>
      </c>
      <c r="AU692" s="22" t="s">
        <v>61</v>
      </c>
      <c r="AV692" s="22" t="s">
        <v>61</v>
      </c>
      <c r="AW692" s="22" t="s">
        <v>61</v>
      </c>
      <c r="AX692" s="22" t="s">
        <v>61</v>
      </c>
      <c r="AY692" s="22" t="s">
        <v>61</v>
      </c>
      <c r="AZ692" s="22" t="s">
        <v>61</v>
      </c>
      <c r="BA692" s="16" t="s">
        <v>61</v>
      </c>
      <c r="BB692" s="16" t="s">
        <v>61</v>
      </c>
      <c r="BC692" s="16" t="s">
        <v>61</v>
      </c>
      <c r="BD692" s="16" t="s">
        <v>61</v>
      </c>
      <c r="BE692" s="16" t="s">
        <v>61</v>
      </c>
    </row>
    <row r="693" spans="1:57" x14ac:dyDescent="0.25">
      <c r="A693" t="s">
        <v>61</v>
      </c>
      <c r="B693">
        <v>691</v>
      </c>
      <c r="C693" s="2" t="s">
        <v>61</v>
      </c>
      <c r="D693" s="2" t="s">
        <v>61</v>
      </c>
      <c r="E693" s="2" t="s">
        <v>61</v>
      </c>
      <c r="F693" s="2" t="s">
        <v>61</v>
      </c>
      <c r="G693" s="19" t="s">
        <v>61</v>
      </c>
      <c r="H693" s="19" t="s">
        <v>61</v>
      </c>
      <c r="I693" s="19" t="s">
        <v>61</v>
      </c>
      <c r="J693" s="19" t="s">
        <v>61</v>
      </c>
      <c r="K693" s="19" t="s">
        <v>61</v>
      </c>
      <c r="L693" s="2" t="s">
        <v>61</v>
      </c>
      <c r="M693" s="2" t="s">
        <v>61</v>
      </c>
      <c r="N693" s="2" t="s">
        <v>61</v>
      </c>
      <c r="O693" s="19" t="s">
        <v>61</v>
      </c>
      <c r="P693" s="19" t="s">
        <v>61</v>
      </c>
      <c r="Q693" s="19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2" t="s">
        <v>61</v>
      </c>
      <c r="AA693" s="22" t="s">
        <v>61</v>
      </c>
      <c r="AB693" s="22" t="s">
        <v>61</v>
      </c>
      <c r="AC693" s="22" t="s">
        <v>61</v>
      </c>
      <c r="AD693" s="22" t="s">
        <v>61</v>
      </c>
      <c r="AE693" s="22" t="s">
        <v>61</v>
      </c>
      <c r="AF693" s="22" t="s">
        <v>61</v>
      </c>
      <c r="AG693" s="16" t="s">
        <v>61</v>
      </c>
      <c r="AH693" s="16" t="s">
        <v>61</v>
      </c>
      <c r="AI693" s="16" t="s">
        <v>61</v>
      </c>
      <c r="AJ693" s="13" t="s">
        <v>61</v>
      </c>
      <c r="AK693" s="22" t="s">
        <v>61</v>
      </c>
      <c r="AL693" s="22" t="s">
        <v>61</v>
      </c>
      <c r="AM693" s="22" t="s">
        <v>61</v>
      </c>
      <c r="AN693" s="22" t="s">
        <v>61</v>
      </c>
      <c r="AO693" s="22" t="s">
        <v>61</v>
      </c>
      <c r="AP693" s="22" t="s">
        <v>61</v>
      </c>
      <c r="AQ693" s="16" t="s">
        <v>61</v>
      </c>
      <c r="AR693" s="16" t="s">
        <v>61</v>
      </c>
      <c r="AS693" s="22" t="s">
        <v>61</v>
      </c>
      <c r="AT693" s="22" t="s">
        <v>61</v>
      </c>
      <c r="AU693" s="22" t="s">
        <v>61</v>
      </c>
      <c r="AV693" s="22" t="s">
        <v>61</v>
      </c>
      <c r="AW693" s="22" t="s">
        <v>61</v>
      </c>
      <c r="AX693" s="22" t="s">
        <v>61</v>
      </c>
      <c r="AY693" s="22" t="s">
        <v>61</v>
      </c>
      <c r="AZ693" s="22" t="s">
        <v>61</v>
      </c>
      <c r="BA693" s="16" t="s">
        <v>61</v>
      </c>
      <c r="BB693" s="16" t="s">
        <v>61</v>
      </c>
      <c r="BC693" s="16" t="s">
        <v>61</v>
      </c>
      <c r="BD693" s="16" t="s">
        <v>61</v>
      </c>
      <c r="BE693" s="16" t="s">
        <v>61</v>
      </c>
    </row>
    <row r="694" spans="1:57" x14ac:dyDescent="0.25">
      <c r="A694" t="s">
        <v>61</v>
      </c>
      <c r="B694">
        <v>692</v>
      </c>
      <c r="C694" s="2" t="s">
        <v>61</v>
      </c>
      <c r="D694" s="2" t="s">
        <v>61</v>
      </c>
      <c r="E694" s="2" t="s">
        <v>61</v>
      </c>
      <c r="F694" s="2" t="s">
        <v>61</v>
      </c>
      <c r="G694" s="19" t="s">
        <v>61</v>
      </c>
      <c r="H694" s="19" t="s">
        <v>61</v>
      </c>
      <c r="I694" s="19" t="s">
        <v>61</v>
      </c>
      <c r="J694" s="19" t="s">
        <v>61</v>
      </c>
      <c r="K694" s="19" t="s">
        <v>61</v>
      </c>
      <c r="L694" s="2" t="s">
        <v>61</v>
      </c>
      <c r="M694" s="2" t="s">
        <v>61</v>
      </c>
      <c r="N694" s="2" t="s">
        <v>61</v>
      </c>
      <c r="O694" s="19" t="s">
        <v>61</v>
      </c>
      <c r="P694" s="19" t="s">
        <v>61</v>
      </c>
      <c r="Q694" s="19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2" t="s">
        <v>61</v>
      </c>
      <c r="AA694" s="22" t="s">
        <v>61</v>
      </c>
      <c r="AB694" s="22" t="s">
        <v>61</v>
      </c>
      <c r="AC694" s="22" t="s">
        <v>61</v>
      </c>
      <c r="AD694" s="22" t="s">
        <v>61</v>
      </c>
      <c r="AE694" s="22" t="s">
        <v>61</v>
      </c>
      <c r="AF694" s="22" t="s">
        <v>61</v>
      </c>
      <c r="AG694" s="16" t="s">
        <v>61</v>
      </c>
      <c r="AH694" s="16" t="s">
        <v>61</v>
      </c>
      <c r="AI694" s="16" t="s">
        <v>61</v>
      </c>
      <c r="AJ694" s="13" t="s">
        <v>61</v>
      </c>
      <c r="AK694" s="22" t="s">
        <v>61</v>
      </c>
      <c r="AL694" s="22" t="s">
        <v>61</v>
      </c>
      <c r="AM694" s="22" t="s">
        <v>61</v>
      </c>
      <c r="AN694" s="22" t="s">
        <v>61</v>
      </c>
      <c r="AO694" s="22" t="s">
        <v>61</v>
      </c>
      <c r="AP694" s="22" t="s">
        <v>61</v>
      </c>
      <c r="AQ694" s="16" t="s">
        <v>61</v>
      </c>
      <c r="AR694" s="16" t="s">
        <v>61</v>
      </c>
      <c r="AS694" s="22" t="s">
        <v>61</v>
      </c>
      <c r="AT694" s="22" t="s">
        <v>61</v>
      </c>
      <c r="AU694" s="22" t="s">
        <v>61</v>
      </c>
      <c r="AV694" s="22" t="s">
        <v>61</v>
      </c>
      <c r="AW694" s="22" t="s">
        <v>61</v>
      </c>
      <c r="AX694" s="22" t="s">
        <v>61</v>
      </c>
      <c r="AY694" s="22" t="s">
        <v>61</v>
      </c>
      <c r="AZ694" s="22" t="s">
        <v>61</v>
      </c>
      <c r="BA694" s="16" t="s">
        <v>61</v>
      </c>
      <c r="BB694" s="16" t="s">
        <v>61</v>
      </c>
      <c r="BC694" s="16" t="s">
        <v>61</v>
      </c>
      <c r="BD694" s="16" t="s">
        <v>61</v>
      </c>
      <c r="BE694" s="16" t="s">
        <v>61</v>
      </c>
    </row>
    <row r="695" spans="1:57" x14ac:dyDescent="0.25">
      <c r="A695" t="s">
        <v>61</v>
      </c>
      <c r="B695">
        <v>693</v>
      </c>
      <c r="C695" s="2" t="s">
        <v>61</v>
      </c>
      <c r="D695" s="2" t="s">
        <v>61</v>
      </c>
      <c r="E695" s="2" t="s">
        <v>61</v>
      </c>
      <c r="F695" s="2" t="s">
        <v>61</v>
      </c>
      <c r="G695" s="19" t="s">
        <v>61</v>
      </c>
      <c r="H695" s="19" t="s">
        <v>61</v>
      </c>
      <c r="I695" s="19" t="s">
        <v>61</v>
      </c>
      <c r="J695" s="19" t="s">
        <v>61</v>
      </c>
      <c r="K695" s="19" t="s">
        <v>61</v>
      </c>
      <c r="L695" s="2" t="s">
        <v>61</v>
      </c>
      <c r="M695" s="2" t="s">
        <v>61</v>
      </c>
      <c r="N695" s="2" t="s">
        <v>61</v>
      </c>
      <c r="O695" s="19" t="s">
        <v>61</v>
      </c>
      <c r="P695" s="19" t="s">
        <v>61</v>
      </c>
      <c r="Q695" s="19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2" t="s">
        <v>61</v>
      </c>
      <c r="AA695" s="22" t="s">
        <v>61</v>
      </c>
      <c r="AB695" s="22" t="s">
        <v>61</v>
      </c>
      <c r="AC695" s="22" t="s">
        <v>61</v>
      </c>
      <c r="AD695" s="22" t="s">
        <v>61</v>
      </c>
      <c r="AE695" s="22" t="s">
        <v>61</v>
      </c>
      <c r="AF695" s="22" t="s">
        <v>61</v>
      </c>
      <c r="AG695" s="16" t="s">
        <v>61</v>
      </c>
      <c r="AH695" s="16" t="s">
        <v>61</v>
      </c>
      <c r="AI695" s="16" t="s">
        <v>61</v>
      </c>
      <c r="AJ695" s="13" t="s">
        <v>61</v>
      </c>
      <c r="AK695" s="22" t="s">
        <v>61</v>
      </c>
      <c r="AL695" s="22" t="s">
        <v>61</v>
      </c>
      <c r="AM695" s="22" t="s">
        <v>61</v>
      </c>
      <c r="AN695" s="22" t="s">
        <v>61</v>
      </c>
      <c r="AO695" s="22" t="s">
        <v>61</v>
      </c>
      <c r="AP695" s="22" t="s">
        <v>61</v>
      </c>
      <c r="AQ695" s="16" t="s">
        <v>61</v>
      </c>
      <c r="AR695" s="16" t="s">
        <v>61</v>
      </c>
      <c r="AS695" s="22" t="s">
        <v>61</v>
      </c>
      <c r="AT695" s="22" t="s">
        <v>61</v>
      </c>
      <c r="AU695" s="22" t="s">
        <v>61</v>
      </c>
      <c r="AV695" s="22" t="s">
        <v>61</v>
      </c>
      <c r="AW695" s="22" t="s">
        <v>61</v>
      </c>
      <c r="AX695" s="22" t="s">
        <v>61</v>
      </c>
      <c r="AY695" s="22" t="s">
        <v>61</v>
      </c>
      <c r="AZ695" s="22" t="s">
        <v>61</v>
      </c>
      <c r="BA695" s="16" t="s">
        <v>61</v>
      </c>
      <c r="BB695" s="16" t="s">
        <v>61</v>
      </c>
      <c r="BC695" s="16" t="s">
        <v>61</v>
      </c>
      <c r="BD695" s="16" t="s">
        <v>61</v>
      </c>
      <c r="BE695" s="16" t="s">
        <v>61</v>
      </c>
    </row>
    <row r="696" spans="1:57" x14ac:dyDescent="0.25">
      <c r="A696" t="s">
        <v>61</v>
      </c>
      <c r="B696">
        <v>694</v>
      </c>
      <c r="C696" s="2" t="s">
        <v>61</v>
      </c>
      <c r="D696" s="2" t="s">
        <v>61</v>
      </c>
      <c r="E696" s="2" t="s">
        <v>61</v>
      </c>
      <c r="F696" s="2" t="s">
        <v>61</v>
      </c>
      <c r="G696" s="19" t="s">
        <v>61</v>
      </c>
      <c r="H696" s="19" t="s">
        <v>61</v>
      </c>
      <c r="I696" s="19" t="s">
        <v>61</v>
      </c>
      <c r="J696" s="19" t="s">
        <v>61</v>
      </c>
      <c r="K696" s="19" t="s">
        <v>61</v>
      </c>
      <c r="L696" s="2" t="s">
        <v>61</v>
      </c>
      <c r="M696" s="2" t="s">
        <v>61</v>
      </c>
      <c r="N696" s="2" t="s">
        <v>61</v>
      </c>
      <c r="O696" s="19" t="s">
        <v>61</v>
      </c>
      <c r="P696" s="19" t="s">
        <v>61</v>
      </c>
      <c r="Q696" s="19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2" t="s">
        <v>61</v>
      </c>
      <c r="AA696" s="22" t="s">
        <v>61</v>
      </c>
      <c r="AB696" s="22" t="s">
        <v>61</v>
      </c>
      <c r="AC696" s="22" t="s">
        <v>61</v>
      </c>
      <c r="AD696" s="22" t="s">
        <v>61</v>
      </c>
      <c r="AE696" s="22" t="s">
        <v>61</v>
      </c>
      <c r="AF696" s="22" t="s">
        <v>61</v>
      </c>
      <c r="AG696" s="16" t="s">
        <v>61</v>
      </c>
      <c r="AH696" s="16" t="s">
        <v>61</v>
      </c>
      <c r="AI696" s="16" t="s">
        <v>61</v>
      </c>
      <c r="AJ696" s="13" t="s">
        <v>61</v>
      </c>
      <c r="AK696" s="22" t="s">
        <v>61</v>
      </c>
      <c r="AL696" s="22" t="s">
        <v>61</v>
      </c>
      <c r="AM696" s="22" t="s">
        <v>61</v>
      </c>
      <c r="AN696" s="22" t="s">
        <v>61</v>
      </c>
      <c r="AO696" s="22" t="s">
        <v>61</v>
      </c>
      <c r="AP696" s="22" t="s">
        <v>61</v>
      </c>
      <c r="AQ696" s="16" t="s">
        <v>61</v>
      </c>
      <c r="AR696" s="16" t="s">
        <v>61</v>
      </c>
      <c r="AS696" s="22" t="s">
        <v>61</v>
      </c>
      <c r="AT696" s="22" t="s">
        <v>61</v>
      </c>
      <c r="AU696" s="22" t="s">
        <v>61</v>
      </c>
      <c r="AV696" s="22" t="s">
        <v>61</v>
      </c>
      <c r="AW696" s="22" t="s">
        <v>61</v>
      </c>
      <c r="AX696" s="22" t="s">
        <v>61</v>
      </c>
      <c r="AY696" s="22" t="s">
        <v>61</v>
      </c>
      <c r="AZ696" s="22" t="s">
        <v>61</v>
      </c>
      <c r="BA696" s="16" t="s">
        <v>61</v>
      </c>
      <c r="BB696" s="16" t="s">
        <v>61</v>
      </c>
      <c r="BC696" s="16" t="s">
        <v>61</v>
      </c>
      <c r="BD696" s="16" t="s">
        <v>61</v>
      </c>
      <c r="BE696" s="16" t="s">
        <v>61</v>
      </c>
    </row>
    <row r="697" spans="1:57" x14ac:dyDescent="0.25">
      <c r="A697" t="s">
        <v>61</v>
      </c>
      <c r="B697">
        <v>695</v>
      </c>
      <c r="C697" s="2" t="s">
        <v>61</v>
      </c>
      <c r="D697" s="2" t="s">
        <v>61</v>
      </c>
      <c r="E697" s="2" t="s">
        <v>61</v>
      </c>
      <c r="F697" s="2" t="s">
        <v>61</v>
      </c>
      <c r="G697" s="19" t="s">
        <v>61</v>
      </c>
      <c r="H697" s="19" t="s">
        <v>61</v>
      </c>
      <c r="I697" s="19" t="s">
        <v>61</v>
      </c>
      <c r="J697" s="19" t="s">
        <v>61</v>
      </c>
      <c r="K697" s="19" t="s">
        <v>61</v>
      </c>
      <c r="L697" s="2" t="s">
        <v>61</v>
      </c>
      <c r="M697" s="2" t="s">
        <v>61</v>
      </c>
      <c r="N697" s="2" t="s">
        <v>61</v>
      </c>
      <c r="O697" s="19" t="s">
        <v>61</v>
      </c>
      <c r="P697" s="19" t="s">
        <v>61</v>
      </c>
      <c r="Q697" s="19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2" t="s">
        <v>61</v>
      </c>
      <c r="AA697" s="22" t="s">
        <v>61</v>
      </c>
      <c r="AB697" s="22" t="s">
        <v>61</v>
      </c>
      <c r="AC697" s="22" t="s">
        <v>61</v>
      </c>
      <c r="AD697" s="22" t="s">
        <v>61</v>
      </c>
      <c r="AE697" s="22" t="s">
        <v>61</v>
      </c>
      <c r="AF697" s="22" t="s">
        <v>61</v>
      </c>
      <c r="AG697" s="16" t="s">
        <v>61</v>
      </c>
      <c r="AH697" s="16" t="s">
        <v>61</v>
      </c>
      <c r="AI697" s="16" t="s">
        <v>61</v>
      </c>
      <c r="AJ697" s="13" t="s">
        <v>61</v>
      </c>
      <c r="AK697" s="22" t="s">
        <v>61</v>
      </c>
      <c r="AL697" s="22" t="s">
        <v>61</v>
      </c>
      <c r="AM697" s="22" t="s">
        <v>61</v>
      </c>
      <c r="AN697" s="22" t="s">
        <v>61</v>
      </c>
      <c r="AO697" s="22" t="s">
        <v>61</v>
      </c>
      <c r="AP697" s="22" t="s">
        <v>61</v>
      </c>
      <c r="AQ697" s="16" t="s">
        <v>61</v>
      </c>
      <c r="AR697" s="16" t="s">
        <v>61</v>
      </c>
      <c r="AS697" s="22" t="s">
        <v>61</v>
      </c>
      <c r="AT697" s="22" t="s">
        <v>61</v>
      </c>
      <c r="AU697" s="22" t="s">
        <v>61</v>
      </c>
      <c r="AV697" s="22" t="s">
        <v>61</v>
      </c>
      <c r="AW697" s="22" t="s">
        <v>61</v>
      </c>
      <c r="AX697" s="22" t="s">
        <v>61</v>
      </c>
      <c r="AY697" s="22" t="s">
        <v>61</v>
      </c>
      <c r="AZ697" s="22" t="s">
        <v>61</v>
      </c>
      <c r="BA697" s="16" t="s">
        <v>61</v>
      </c>
      <c r="BB697" s="16" t="s">
        <v>61</v>
      </c>
      <c r="BC697" s="16" t="s">
        <v>61</v>
      </c>
      <c r="BD697" s="16" t="s">
        <v>61</v>
      </c>
      <c r="BE697" s="16" t="s">
        <v>61</v>
      </c>
    </row>
    <row r="698" spans="1:57" x14ac:dyDescent="0.25">
      <c r="A698" t="s">
        <v>61</v>
      </c>
      <c r="B698">
        <v>696</v>
      </c>
      <c r="C698" s="2" t="s">
        <v>61</v>
      </c>
      <c r="D698" s="2" t="s">
        <v>61</v>
      </c>
      <c r="E698" s="2" t="s">
        <v>61</v>
      </c>
      <c r="F698" s="2" t="s">
        <v>61</v>
      </c>
      <c r="G698" s="19" t="s">
        <v>61</v>
      </c>
      <c r="H698" s="19" t="s">
        <v>61</v>
      </c>
      <c r="I698" s="19" t="s">
        <v>61</v>
      </c>
      <c r="J698" s="19" t="s">
        <v>61</v>
      </c>
      <c r="K698" s="19" t="s">
        <v>61</v>
      </c>
      <c r="L698" s="2" t="s">
        <v>61</v>
      </c>
      <c r="M698" s="2" t="s">
        <v>61</v>
      </c>
      <c r="N698" s="2" t="s">
        <v>61</v>
      </c>
      <c r="O698" s="19" t="s">
        <v>61</v>
      </c>
      <c r="P698" s="19" t="s">
        <v>61</v>
      </c>
      <c r="Q698" s="19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2" t="s">
        <v>61</v>
      </c>
      <c r="AA698" s="22" t="s">
        <v>61</v>
      </c>
      <c r="AB698" s="22" t="s">
        <v>61</v>
      </c>
      <c r="AC698" s="22" t="s">
        <v>61</v>
      </c>
      <c r="AD698" s="22" t="s">
        <v>61</v>
      </c>
      <c r="AE698" s="22" t="s">
        <v>61</v>
      </c>
      <c r="AF698" s="22" t="s">
        <v>61</v>
      </c>
      <c r="AG698" s="16" t="s">
        <v>61</v>
      </c>
      <c r="AH698" s="16" t="s">
        <v>61</v>
      </c>
      <c r="AI698" s="16" t="s">
        <v>61</v>
      </c>
      <c r="AJ698" s="13" t="s">
        <v>61</v>
      </c>
      <c r="AK698" s="22" t="s">
        <v>61</v>
      </c>
      <c r="AL698" s="22" t="s">
        <v>61</v>
      </c>
      <c r="AM698" s="22" t="s">
        <v>61</v>
      </c>
      <c r="AN698" s="22" t="s">
        <v>61</v>
      </c>
      <c r="AO698" s="22" t="s">
        <v>61</v>
      </c>
      <c r="AP698" s="22" t="s">
        <v>61</v>
      </c>
      <c r="AQ698" s="16" t="s">
        <v>61</v>
      </c>
      <c r="AR698" s="16" t="s">
        <v>61</v>
      </c>
      <c r="AS698" s="22" t="s">
        <v>61</v>
      </c>
      <c r="AT698" s="22" t="s">
        <v>61</v>
      </c>
      <c r="AU698" s="22" t="s">
        <v>61</v>
      </c>
      <c r="AV698" s="22" t="s">
        <v>61</v>
      </c>
      <c r="AW698" s="22" t="s">
        <v>61</v>
      </c>
      <c r="AX698" s="22" t="s">
        <v>61</v>
      </c>
      <c r="AY698" s="22" t="s">
        <v>61</v>
      </c>
      <c r="AZ698" s="22" t="s">
        <v>61</v>
      </c>
      <c r="BA698" s="16" t="s">
        <v>61</v>
      </c>
      <c r="BB698" s="16" t="s">
        <v>61</v>
      </c>
      <c r="BC698" s="16" t="s">
        <v>61</v>
      </c>
      <c r="BD698" s="16" t="s">
        <v>61</v>
      </c>
      <c r="BE698" s="16" t="s">
        <v>61</v>
      </c>
    </row>
    <row r="699" spans="1:57" x14ac:dyDescent="0.25">
      <c r="A699" t="s">
        <v>61</v>
      </c>
      <c r="B699">
        <v>697</v>
      </c>
      <c r="C699" s="2" t="s">
        <v>61</v>
      </c>
      <c r="D699" s="2" t="s">
        <v>61</v>
      </c>
      <c r="E699" s="2" t="s">
        <v>61</v>
      </c>
      <c r="F699" s="2" t="s">
        <v>61</v>
      </c>
      <c r="G699" s="19" t="s">
        <v>61</v>
      </c>
      <c r="H699" s="19" t="s">
        <v>61</v>
      </c>
      <c r="I699" s="19" t="s">
        <v>61</v>
      </c>
      <c r="J699" s="19" t="s">
        <v>61</v>
      </c>
      <c r="K699" s="19" t="s">
        <v>61</v>
      </c>
      <c r="L699" s="2" t="s">
        <v>61</v>
      </c>
      <c r="M699" s="2" t="s">
        <v>61</v>
      </c>
      <c r="N699" s="2" t="s">
        <v>61</v>
      </c>
      <c r="O699" s="19" t="s">
        <v>61</v>
      </c>
      <c r="P699" s="19" t="s">
        <v>61</v>
      </c>
      <c r="Q699" s="19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2" t="s">
        <v>61</v>
      </c>
      <c r="AA699" s="22" t="s">
        <v>61</v>
      </c>
      <c r="AB699" s="22" t="s">
        <v>61</v>
      </c>
      <c r="AC699" s="22" t="s">
        <v>61</v>
      </c>
      <c r="AD699" s="22" t="s">
        <v>61</v>
      </c>
      <c r="AE699" s="22" t="s">
        <v>61</v>
      </c>
      <c r="AF699" s="22" t="s">
        <v>61</v>
      </c>
      <c r="AG699" s="16" t="s">
        <v>61</v>
      </c>
      <c r="AH699" s="16" t="s">
        <v>61</v>
      </c>
      <c r="AI699" s="16" t="s">
        <v>61</v>
      </c>
      <c r="AJ699" s="13" t="s">
        <v>61</v>
      </c>
      <c r="AK699" s="22" t="s">
        <v>61</v>
      </c>
      <c r="AL699" s="22" t="s">
        <v>61</v>
      </c>
      <c r="AM699" s="22" t="s">
        <v>61</v>
      </c>
      <c r="AN699" s="22" t="s">
        <v>61</v>
      </c>
      <c r="AO699" s="22" t="s">
        <v>61</v>
      </c>
      <c r="AP699" s="22" t="s">
        <v>61</v>
      </c>
      <c r="AQ699" s="16" t="s">
        <v>61</v>
      </c>
      <c r="AR699" s="16" t="s">
        <v>61</v>
      </c>
      <c r="AS699" s="22" t="s">
        <v>61</v>
      </c>
      <c r="AT699" s="22" t="s">
        <v>61</v>
      </c>
      <c r="AU699" s="22" t="s">
        <v>61</v>
      </c>
      <c r="AV699" s="22" t="s">
        <v>61</v>
      </c>
      <c r="AW699" s="22" t="s">
        <v>61</v>
      </c>
      <c r="AX699" s="22" t="s">
        <v>61</v>
      </c>
      <c r="AY699" s="22" t="s">
        <v>61</v>
      </c>
      <c r="AZ699" s="22" t="s">
        <v>61</v>
      </c>
      <c r="BA699" s="16" t="s">
        <v>61</v>
      </c>
      <c r="BB699" s="16" t="s">
        <v>61</v>
      </c>
      <c r="BC699" s="16" t="s">
        <v>61</v>
      </c>
      <c r="BD699" s="16" t="s">
        <v>61</v>
      </c>
      <c r="BE699" s="16" t="s">
        <v>61</v>
      </c>
    </row>
    <row r="700" spans="1:57" x14ac:dyDescent="0.25">
      <c r="A700" t="s">
        <v>61</v>
      </c>
      <c r="B700">
        <v>698</v>
      </c>
      <c r="C700" s="2" t="s">
        <v>61</v>
      </c>
      <c r="D700" s="2" t="s">
        <v>61</v>
      </c>
      <c r="E700" s="2" t="s">
        <v>61</v>
      </c>
      <c r="F700" s="2" t="s">
        <v>61</v>
      </c>
      <c r="G700" s="19" t="s">
        <v>61</v>
      </c>
      <c r="H700" s="19" t="s">
        <v>61</v>
      </c>
      <c r="I700" s="19" t="s">
        <v>61</v>
      </c>
      <c r="J700" s="19" t="s">
        <v>61</v>
      </c>
      <c r="K700" s="19" t="s">
        <v>61</v>
      </c>
      <c r="L700" s="2" t="s">
        <v>61</v>
      </c>
      <c r="M700" s="2" t="s">
        <v>61</v>
      </c>
      <c r="N700" s="2" t="s">
        <v>61</v>
      </c>
      <c r="O700" s="19" t="s">
        <v>61</v>
      </c>
      <c r="P700" s="19" t="s">
        <v>61</v>
      </c>
      <c r="Q700" s="19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2" t="s">
        <v>61</v>
      </c>
      <c r="AA700" s="22" t="s">
        <v>61</v>
      </c>
      <c r="AB700" s="22" t="s">
        <v>61</v>
      </c>
      <c r="AC700" s="22" t="s">
        <v>61</v>
      </c>
      <c r="AD700" s="22" t="s">
        <v>61</v>
      </c>
      <c r="AE700" s="22" t="s">
        <v>61</v>
      </c>
      <c r="AF700" s="22" t="s">
        <v>61</v>
      </c>
      <c r="AG700" s="16" t="s">
        <v>61</v>
      </c>
      <c r="AH700" s="16" t="s">
        <v>61</v>
      </c>
      <c r="AI700" s="16" t="s">
        <v>61</v>
      </c>
      <c r="AJ700" s="13" t="s">
        <v>61</v>
      </c>
      <c r="AK700" s="22" t="s">
        <v>61</v>
      </c>
      <c r="AL700" s="22" t="s">
        <v>61</v>
      </c>
      <c r="AM700" s="22" t="s">
        <v>61</v>
      </c>
      <c r="AN700" s="22" t="s">
        <v>61</v>
      </c>
      <c r="AO700" s="22" t="s">
        <v>61</v>
      </c>
      <c r="AP700" s="22" t="s">
        <v>61</v>
      </c>
      <c r="AQ700" s="16" t="s">
        <v>61</v>
      </c>
      <c r="AR700" s="16" t="s">
        <v>61</v>
      </c>
      <c r="AS700" s="22" t="s">
        <v>61</v>
      </c>
      <c r="AT700" s="22" t="s">
        <v>61</v>
      </c>
      <c r="AU700" s="22" t="s">
        <v>61</v>
      </c>
      <c r="AV700" s="22" t="s">
        <v>61</v>
      </c>
      <c r="AW700" s="22" t="s">
        <v>61</v>
      </c>
      <c r="AX700" s="22" t="s">
        <v>61</v>
      </c>
      <c r="AY700" s="22" t="s">
        <v>61</v>
      </c>
      <c r="AZ700" s="22" t="s">
        <v>61</v>
      </c>
      <c r="BA700" s="16" t="s">
        <v>61</v>
      </c>
      <c r="BB700" s="16" t="s">
        <v>61</v>
      </c>
      <c r="BC700" s="16" t="s">
        <v>61</v>
      </c>
      <c r="BD700" s="16" t="s">
        <v>61</v>
      </c>
      <c r="BE700" s="16" t="s">
        <v>61</v>
      </c>
    </row>
    <row r="701" spans="1:57" x14ac:dyDescent="0.25">
      <c r="A701" t="s">
        <v>61</v>
      </c>
      <c r="B701">
        <v>699</v>
      </c>
      <c r="C701" s="2" t="s">
        <v>61</v>
      </c>
      <c r="D701" s="2" t="s">
        <v>61</v>
      </c>
      <c r="E701" s="2" t="s">
        <v>61</v>
      </c>
      <c r="F701" s="2" t="s">
        <v>61</v>
      </c>
      <c r="G701" s="19" t="s">
        <v>61</v>
      </c>
      <c r="H701" s="19" t="s">
        <v>61</v>
      </c>
      <c r="I701" s="19" t="s">
        <v>61</v>
      </c>
      <c r="J701" s="19" t="s">
        <v>61</v>
      </c>
      <c r="K701" s="19" t="s">
        <v>61</v>
      </c>
      <c r="L701" s="2" t="s">
        <v>61</v>
      </c>
      <c r="M701" s="2" t="s">
        <v>61</v>
      </c>
      <c r="N701" s="2" t="s">
        <v>61</v>
      </c>
      <c r="O701" s="19" t="s">
        <v>61</v>
      </c>
      <c r="P701" s="19" t="s">
        <v>61</v>
      </c>
      <c r="Q701" s="19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2" t="s">
        <v>61</v>
      </c>
      <c r="AA701" s="22" t="s">
        <v>61</v>
      </c>
      <c r="AB701" s="22" t="s">
        <v>61</v>
      </c>
      <c r="AC701" s="22" t="s">
        <v>61</v>
      </c>
      <c r="AD701" s="22" t="s">
        <v>61</v>
      </c>
      <c r="AE701" s="22" t="s">
        <v>61</v>
      </c>
      <c r="AF701" s="22" t="s">
        <v>61</v>
      </c>
      <c r="AG701" s="16" t="s">
        <v>61</v>
      </c>
      <c r="AH701" s="16" t="s">
        <v>61</v>
      </c>
      <c r="AI701" s="16" t="s">
        <v>61</v>
      </c>
      <c r="AJ701" s="13" t="s">
        <v>61</v>
      </c>
      <c r="AK701" s="22" t="s">
        <v>61</v>
      </c>
      <c r="AL701" s="22" t="s">
        <v>61</v>
      </c>
      <c r="AM701" s="22" t="s">
        <v>61</v>
      </c>
      <c r="AN701" s="22" t="s">
        <v>61</v>
      </c>
      <c r="AO701" s="22" t="s">
        <v>61</v>
      </c>
      <c r="AP701" s="22" t="s">
        <v>61</v>
      </c>
      <c r="AQ701" s="16" t="s">
        <v>61</v>
      </c>
      <c r="AR701" s="16" t="s">
        <v>61</v>
      </c>
      <c r="AS701" s="22" t="s">
        <v>61</v>
      </c>
      <c r="AT701" s="22" t="s">
        <v>61</v>
      </c>
      <c r="AU701" s="22" t="s">
        <v>61</v>
      </c>
      <c r="AV701" s="22" t="s">
        <v>61</v>
      </c>
      <c r="AW701" s="22" t="s">
        <v>61</v>
      </c>
      <c r="AX701" s="22" t="s">
        <v>61</v>
      </c>
      <c r="AY701" s="22" t="s">
        <v>61</v>
      </c>
      <c r="AZ701" s="22" t="s">
        <v>61</v>
      </c>
      <c r="BA701" s="16" t="s">
        <v>61</v>
      </c>
      <c r="BB701" s="16" t="s">
        <v>61</v>
      </c>
      <c r="BC701" s="16" t="s">
        <v>61</v>
      </c>
      <c r="BD701" s="16" t="s">
        <v>61</v>
      </c>
      <c r="BE701" s="16" t="s">
        <v>61</v>
      </c>
    </row>
    <row r="702" spans="1:57" x14ac:dyDescent="0.25">
      <c r="A702" t="s">
        <v>61</v>
      </c>
      <c r="B702">
        <v>700</v>
      </c>
      <c r="C702" s="2" t="s">
        <v>61</v>
      </c>
      <c r="D702" s="2" t="s">
        <v>61</v>
      </c>
      <c r="E702" s="2" t="s">
        <v>61</v>
      </c>
      <c r="F702" s="2" t="s">
        <v>61</v>
      </c>
      <c r="G702" s="19" t="s">
        <v>61</v>
      </c>
      <c r="H702" s="19" t="s">
        <v>61</v>
      </c>
      <c r="I702" s="19" t="s">
        <v>61</v>
      </c>
      <c r="J702" s="19" t="s">
        <v>61</v>
      </c>
      <c r="K702" s="19" t="s">
        <v>61</v>
      </c>
      <c r="L702" s="2" t="s">
        <v>61</v>
      </c>
      <c r="M702" s="2" t="s">
        <v>61</v>
      </c>
      <c r="N702" s="2" t="s">
        <v>61</v>
      </c>
      <c r="O702" s="19" t="s">
        <v>61</v>
      </c>
      <c r="P702" s="19" t="s">
        <v>61</v>
      </c>
      <c r="Q702" s="19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2" t="s">
        <v>61</v>
      </c>
      <c r="AA702" s="22" t="s">
        <v>61</v>
      </c>
      <c r="AB702" s="22" t="s">
        <v>61</v>
      </c>
      <c r="AC702" s="22" t="s">
        <v>61</v>
      </c>
      <c r="AD702" s="22" t="s">
        <v>61</v>
      </c>
      <c r="AE702" s="22" t="s">
        <v>61</v>
      </c>
      <c r="AF702" s="22" t="s">
        <v>61</v>
      </c>
      <c r="AG702" s="16" t="s">
        <v>61</v>
      </c>
      <c r="AH702" s="16" t="s">
        <v>61</v>
      </c>
      <c r="AI702" s="16" t="s">
        <v>61</v>
      </c>
      <c r="AJ702" s="13" t="s">
        <v>61</v>
      </c>
      <c r="AK702" s="22" t="s">
        <v>61</v>
      </c>
      <c r="AL702" s="22" t="s">
        <v>61</v>
      </c>
      <c r="AM702" s="22" t="s">
        <v>61</v>
      </c>
      <c r="AN702" s="22" t="s">
        <v>61</v>
      </c>
      <c r="AO702" s="22" t="s">
        <v>61</v>
      </c>
      <c r="AP702" s="22" t="s">
        <v>61</v>
      </c>
      <c r="AQ702" s="16" t="s">
        <v>61</v>
      </c>
      <c r="AR702" s="16" t="s">
        <v>61</v>
      </c>
      <c r="AS702" s="22" t="s">
        <v>61</v>
      </c>
      <c r="AT702" s="22" t="s">
        <v>61</v>
      </c>
      <c r="AU702" s="22" t="s">
        <v>61</v>
      </c>
      <c r="AV702" s="22" t="s">
        <v>61</v>
      </c>
      <c r="AW702" s="22" t="s">
        <v>61</v>
      </c>
      <c r="AX702" s="22" t="s">
        <v>61</v>
      </c>
      <c r="AY702" s="22" t="s">
        <v>61</v>
      </c>
      <c r="AZ702" s="22" t="s">
        <v>61</v>
      </c>
      <c r="BA702" s="16" t="s">
        <v>61</v>
      </c>
      <c r="BB702" s="16" t="s">
        <v>61</v>
      </c>
      <c r="BC702" s="16" t="s">
        <v>61</v>
      </c>
      <c r="BD702" s="16" t="s">
        <v>61</v>
      </c>
      <c r="BE702" s="16" t="s">
        <v>61</v>
      </c>
    </row>
    <row r="703" spans="1:57" x14ac:dyDescent="0.25">
      <c r="A703" t="s">
        <v>61</v>
      </c>
      <c r="B703">
        <v>701</v>
      </c>
      <c r="C703" s="2" t="s">
        <v>61</v>
      </c>
      <c r="D703" s="2" t="s">
        <v>61</v>
      </c>
      <c r="E703" s="2" t="s">
        <v>61</v>
      </c>
      <c r="F703" s="2" t="s">
        <v>61</v>
      </c>
      <c r="G703" s="19" t="s">
        <v>61</v>
      </c>
      <c r="H703" s="19" t="s">
        <v>61</v>
      </c>
      <c r="I703" s="19" t="s">
        <v>61</v>
      </c>
      <c r="J703" s="19" t="s">
        <v>61</v>
      </c>
      <c r="K703" s="19" t="s">
        <v>61</v>
      </c>
      <c r="L703" s="2" t="s">
        <v>61</v>
      </c>
      <c r="M703" s="2" t="s">
        <v>61</v>
      </c>
      <c r="N703" s="2" t="s">
        <v>61</v>
      </c>
      <c r="O703" s="19" t="s">
        <v>61</v>
      </c>
      <c r="P703" s="19" t="s">
        <v>61</v>
      </c>
      <c r="Q703" s="19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2" t="s">
        <v>61</v>
      </c>
      <c r="AA703" s="22" t="s">
        <v>61</v>
      </c>
      <c r="AB703" s="22" t="s">
        <v>61</v>
      </c>
      <c r="AC703" s="22" t="s">
        <v>61</v>
      </c>
      <c r="AD703" s="22" t="s">
        <v>61</v>
      </c>
      <c r="AE703" s="22" t="s">
        <v>61</v>
      </c>
      <c r="AF703" s="22" t="s">
        <v>61</v>
      </c>
      <c r="AG703" s="16" t="s">
        <v>61</v>
      </c>
      <c r="AH703" s="16" t="s">
        <v>61</v>
      </c>
      <c r="AI703" s="16" t="s">
        <v>61</v>
      </c>
      <c r="AJ703" s="13" t="s">
        <v>61</v>
      </c>
      <c r="AK703" s="22" t="s">
        <v>61</v>
      </c>
      <c r="AL703" s="22" t="s">
        <v>61</v>
      </c>
      <c r="AM703" s="22" t="s">
        <v>61</v>
      </c>
      <c r="AN703" s="22" t="s">
        <v>61</v>
      </c>
      <c r="AO703" s="22" t="s">
        <v>61</v>
      </c>
      <c r="AP703" s="22" t="s">
        <v>61</v>
      </c>
      <c r="AQ703" s="16" t="s">
        <v>61</v>
      </c>
      <c r="AR703" s="16" t="s">
        <v>61</v>
      </c>
      <c r="AS703" s="22" t="s">
        <v>61</v>
      </c>
      <c r="AT703" s="22" t="s">
        <v>61</v>
      </c>
      <c r="AU703" s="22" t="s">
        <v>61</v>
      </c>
      <c r="AV703" s="22" t="s">
        <v>61</v>
      </c>
      <c r="AW703" s="22" t="s">
        <v>61</v>
      </c>
      <c r="AX703" s="22" t="s">
        <v>61</v>
      </c>
      <c r="AY703" s="22" t="s">
        <v>61</v>
      </c>
      <c r="AZ703" s="22" t="s">
        <v>61</v>
      </c>
      <c r="BA703" s="16" t="s">
        <v>61</v>
      </c>
      <c r="BB703" s="16" t="s">
        <v>61</v>
      </c>
      <c r="BC703" s="16" t="s">
        <v>61</v>
      </c>
      <c r="BD703" s="16" t="s">
        <v>61</v>
      </c>
      <c r="BE703" s="16" t="s">
        <v>61</v>
      </c>
    </row>
    <row r="704" spans="1:57" x14ac:dyDescent="0.25">
      <c r="A704" t="s">
        <v>61</v>
      </c>
      <c r="B704">
        <v>702</v>
      </c>
      <c r="C704" s="2" t="s">
        <v>61</v>
      </c>
      <c r="D704" s="2" t="s">
        <v>61</v>
      </c>
      <c r="E704" s="2" t="s">
        <v>61</v>
      </c>
      <c r="F704" s="2" t="s">
        <v>61</v>
      </c>
      <c r="G704" s="19" t="s">
        <v>61</v>
      </c>
      <c r="H704" s="19" t="s">
        <v>61</v>
      </c>
      <c r="I704" s="19" t="s">
        <v>61</v>
      </c>
      <c r="J704" s="19" t="s">
        <v>61</v>
      </c>
      <c r="K704" s="19" t="s">
        <v>61</v>
      </c>
      <c r="L704" s="2" t="s">
        <v>61</v>
      </c>
      <c r="M704" s="2" t="s">
        <v>61</v>
      </c>
      <c r="N704" s="2" t="s">
        <v>61</v>
      </c>
      <c r="O704" s="19" t="s">
        <v>61</v>
      </c>
      <c r="P704" s="19" t="s">
        <v>61</v>
      </c>
      <c r="Q704" s="19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2" t="s">
        <v>61</v>
      </c>
      <c r="AA704" s="22" t="s">
        <v>61</v>
      </c>
      <c r="AB704" s="22" t="s">
        <v>61</v>
      </c>
      <c r="AC704" s="22" t="s">
        <v>61</v>
      </c>
      <c r="AD704" s="22" t="s">
        <v>61</v>
      </c>
      <c r="AE704" s="22" t="s">
        <v>61</v>
      </c>
      <c r="AF704" s="22" t="s">
        <v>61</v>
      </c>
      <c r="AG704" s="16" t="s">
        <v>61</v>
      </c>
      <c r="AH704" s="16" t="s">
        <v>61</v>
      </c>
      <c r="AI704" s="16" t="s">
        <v>61</v>
      </c>
      <c r="AJ704" s="13" t="s">
        <v>61</v>
      </c>
      <c r="AK704" s="22" t="s">
        <v>61</v>
      </c>
      <c r="AL704" s="22" t="s">
        <v>61</v>
      </c>
      <c r="AM704" s="22" t="s">
        <v>61</v>
      </c>
      <c r="AN704" s="22" t="s">
        <v>61</v>
      </c>
      <c r="AO704" s="22" t="s">
        <v>61</v>
      </c>
      <c r="AP704" s="22" t="s">
        <v>61</v>
      </c>
      <c r="AQ704" s="16" t="s">
        <v>61</v>
      </c>
      <c r="AR704" s="16" t="s">
        <v>61</v>
      </c>
      <c r="AS704" s="22" t="s">
        <v>61</v>
      </c>
      <c r="AT704" s="22" t="s">
        <v>61</v>
      </c>
      <c r="AU704" s="22" t="s">
        <v>61</v>
      </c>
      <c r="AV704" s="22" t="s">
        <v>61</v>
      </c>
      <c r="AW704" s="22" t="s">
        <v>61</v>
      </c>
      <c r="AX704" s="22" t="s">
        <v>61</v>
      </c>
      <c r="AY704" s="22" t="s">
        <v>61</v>
      </c>
      <c r="AZ704" s="22" t="s">
        <v>61</v>
      </c>
      <c r="BA704" s="16" t="s">
        <v>61</v>
      </c>
      <c r="BB704" s="16" t="s">
        <v>61</v>
      </c>
      <c r="BC704" s="16" t="s">
        <v>61</v>
      </c>
      <c r="BD704" s="16" t="s">
        <v>61</v>
      </c>
      <c r="BE704" s="16" t="s">
        <v>61</v>
      </c>
    </row>
    <row r="705" spans="1:57" x14ac:dyDescent="0.25">
      <c r="A705" t="s">
        <v>61</v>
      </c>
      <c r="B705">
        <v>703</v>
      </c>
      <c r="C705" s="2" t="s">
        <v>61</v>
      </c>
      <c r="D705" s="2" t="s">
        <v>61</v>
      </c>
      <c r="E705" s="2" t="s">
        <v>61</v>
      </c>
      <c r="F705" s="2" t="s">
        <v>61</v>
      </c>
      <c r="G705" s="19" t="s">
        <v>61</v>
      </c>
      <c r="H705" s="19" t="s">
        <v>61</v>
      </c>
      <c r="I705" s="19" t="s">
        <v>61</v>
      </c>
      <c r="J705" s="19" t="s">
        <v>61</v>
      </c>
      <c r="K705" s="19" t="s">
        <v>61</v>
      </c>
      <c r="L705" s="2" t="s">
        <v>61</v>
      </c>
      <c r="M705" s="2" t="s">
        <v>61</v>
      </c>
      <c r="N705" s="2" t="s">
        <v>61</v>
      </c>
      <c r="O705" s="19" t="s">
        <v>61</v>
      </c>
      <c r="P705" s="19" t="s">
        <v>61</v>
      </c>
      <c r="Q705" s="19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2" t="s">
        <v>61</v>
      </c>
      <c r="AA705" s="22" t="s">
        <v>61</v>
      </c>
      <c r="AB705" s="22" t="s">
        <v>61</v>
      </c>
      <c r="AC705" s="22" t="s">
        <v>61</v>
      </c>
      <c r="AD705" s="22" t="s">
        <v>61</v>
      </c>
      <c r="AE705" s="22" t="s">
        <v>61</v>
      </c>
      <c r="AF705" s="22" t="s">
        <v>61</v>
      </c>
      <c r="AG705" s="16" t="s">
        <v>61</v>
      </c>
      <c r="AH705" s="16" t="s">
        <v>61</v>
      </c>
      <c r="AI705" s="16" t="s">
        <v>61</v>
      </c>
      <c r="AJ705" s="13" t="s">
        <v>61</v>
      </c>
      <c r="AK705" s="22" t="s">
        <v>61</v>
      </c>
      <c r="AL705" s="22" t="s">
        <v>61</v>
      </c>
      <c r="AM705" s="22" t="s">
        <v>61</v>
      </c>
      <c r="AN705" s="22" t="s">
        <v>61</v>
      </c>
      <c r="AO705" s="22" t="s">
        <v>61</v>
      </c>
      <c r="AP705" s="22" t="s">
        <v>61</v>
      </c>
      <c r="AQ705" s="16" t="s">
        <v>61</v>
      </c>
      <c r="AR705" s="16" t="s">
        <v>61</v>
      </c>
      <c r="AS705" s="22" t="s">
        <v>61</v>
      </c>
      <c r="AT705" s="22" t="s">
        <v>61</v>
      </c>
      <c r="AU705" s="22" t="s">
        <v>61</v>
      </c>
      <c r="AV705" s="22" t="s">
        <v>61</v>
      </c>
      <c r="AW705" s="22" t="s">
        <v>61</v>
      </c>
      <c r="AX705" s="22" t="s">
        <v>61</v>
      </c>
      <c r="AY705" s="22" t="s">
        <v>61</v>
      </c>
      <c r="AZ705" s="22" t="s">
        <v>61</v>
      </c>
      <c r="BA705" s="16" t="s">
        <v>61</v>
      </c>
      <c r="BB705" s="16" t="s">
        <v>61</v>
      </c>
      <c r="BC705" s="16" t="s">
        <v>61</v>
      </c>
      <c r="BD705" s="16" t="s">
        <v>61</v>
      </c>
      <c r="BE705" s="16" t="s">
        <v>61</v>
      </c>
    </row>
    <row r="706" spans="1:57" x14ac:dyDescent="0.25">
      <c r="A706" t="s">
        <v>61</v>
      </c>
      <c r="B706">
        <v>704</v>
      </c>
      <c r="C706" s="2" t="s">
        <v>61</v>
      </c>
      <c r="D706" s="2" t="s">
        <v>61</v>
      </c>
      <c r="E706" s="2" t="s">
        <v>61</v>
      </c>
      <c r="F706" s="2" t="s">
        <v>61</v>
      </c>
      <c r="G706" s="19" t="s">
        <v>61</v>
      </c>
      <c r="H706" s="19" t="s">
        <v>61</v>
      </c>
      <c r="I706" s="19" t="s">
        <v>61</v>
      </c>
      <c r="J706" s="19" t="s">
        <v>61</v>
      </c>
      <c r="K706" s="19" t="s">
        <v>61</v>
      </c>
      <c r="L706" s="2" t="s">
        <v>61</v>
      </c>
      <c r="M706" s="2" t="s">
        <v>61</v>
      </c>
      <c r="N706" s="2" t="s">
        <v>61</v>
      </c>
      <c r="O706" s="19" t="s">
        <v>61</v>
      </c>
      <c r="P706" s="19" t="s">
        <v>61</v>
      </c>
      <c r="Q706" s="19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2" t="s">
        <v>61</v>
      </c>
      <c r="AA706" s="22" t="s">
        <v>61</v>
      </c>
      <c r="AB706" s="22" t="s">
        <v>61</v>
      </c>
      <c r="AC706" s="22" t="s">
        <v>61</v>
      </c>
      <c r="AD706" s="22" t="s">
        <v>61</v>
      </c>
      <c r="AE706" s="22" t="s">
        <v>61</v>
      </c>
      <c r="AF706" s="22" t="s">
        <v>61</v>
      </c>
      <c r="AG706" s="16" t="s">
        <v>61</v>
      </c>
      <c r="AH706" s="16" t="s">
        <v>61</v>
      </c>
      <c r="AI706" s="16" t="s">
        <v>61</v>
      </c>
      <c r="AJ706" s="13" t="s">
        <v>61</v>
      </c>
      <c r="AK706" s="22" t="s">
        <v>61</v>
      </c>
      <c r="AL706" s="22" t="s">
        <v>61</v>
      </c>
      <c r="AM706" s="22" t="s">
        <v>61</v>
      </c>
      <c r="AN706" s="22" t="s">
        <v>61</v>
      </c>
      <c r="AO706" s="22" t="s">
        <v>61</v>
      </c>
      <c r="AP706" s="22" t="s">
        <v>61</v>
      </c>
      <c r="AQ706" s="16" t="s">
        <v>61</v>
      </c>
      <c r="AR706" s="16" t="s">
        <v>61</v>
      </c>
      <c r="AS706" s="22" t="s">
        <v>61</v>
      </c>
      <c r="AT706" s="22" t="s">
        <v>61</v>
      </c>
      <c r="AU706" s="22" t="s">
        <v>61</v>
      </c>
      <c r="AV706" s="22" t="s">
        <v>61</v>
      </c>
      <c r="AW706" s="22" t="s">
        <v>61</v>
      </c>
      <c r="AX706" s="22" t="s">
        <v>61</v>
      </c>
      <c r="AY706" s="22" t="s">
        <v>61</v>
      </c>
      <c r="AZ706" s="22" t="s">
        <v>61</v>
      </c>
      <c r="BA706" s="16" t="s">
        <v>61</v>
      </c>
      <c r="BB706" s="16" t="s">
        <v>61</v>
      </c>
      <c r="BC706" s="16" t="s">
        <v>61</v>
      </c>
      <c r="BD706" s="16" t="s">
        <v>61</v>
      </c>
      <c r="BE706" s="16" t="s">
        <v>61</v>
      </c>
    </row>
    <row r="707" spans="1:57" x14ac:dyDescent="0.25">
      <c r="A707" t="s">
        <v>61</v>
      </c>
      <c r="B707">
        <v>705</v>
      </c>
      <c r="C707" s="2" t="s">
        <v>61</v>
      </c>
      <c r="D707" s="2" t="s">
        <v>61</v>
      </c>
      <c r="E707" s="2" t="s">
        <v>61</v>
      </c>
      <c r="F707" s="2" t="s">
        <v>61</v>
      </c>
      <c r="G707" s="19" t="s">
        <v>61</v>
      </c>
      <c r="H707" s="19" t="s">
        <v>61</v>
      </c>
      <c r="I707" s="19" t="s">
        <v>61</v>
      </c>
      <c r="J707" s="19" t="s">
        <v>61</v>
      </c>
      <c r="K707" s="19" t="s">
        <v>61</v>
      </c>
      <c r="L707" s="2" t="s">
        <v>61</v>
      </c>
      <c r="M707" s="2" t="s">
        <v>61</v>
      </c>
      <c r="N707" s="2" t="s">
        <v>61</v>
      </c>
      <c r="O707" s="19" t="s">
        <v>61</v>
      </c>
      <c r="P707" s="19" t="s">
        <v>61</v>
      </c>
      <c r="Q707" s="19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2" t="s">
        <v>61</v>
      </c>
      <c r="AA707" s="22" t="s">
        <v>61</v>
      </c>
      <c r="AB707" s="22" t="s">
        <v>61</v>
      </c>
      <c r="AC707" s="22" t="s">
        <v>61</v>
      </c>
      <c r="AD707" s="22" t="s">
        <v>61</v>
      </c>
      <c r="AE707" s="22" t="s">
        <v>61</v>
      </c>
      <c r="AF707" s="22" t="s">
        <v>61</v>
      </c>
      <c r="AG707" s="16" t="s">
        <v>61</v>
      </c>
      <c r="AH707" s="16" t="s">
        <v>61</v>
      </c>
      <c r="AI707" s="16" t="s">
        <v>61</v>
      </c>
      <c r="AJ707" s="13" t="s">
        <v>61</v>
      </c>
      <c r="AK707" s="22" t="s">
        <v>61</v>
      </c>
      <c r="AL707" s="22" t="s">
        <v>61</v>
      </c>
      <c r="AM707" s="22" t="s">
        <v>61</v>
      </c>
      <c r="AN707" s="22" t="s">
        <v>61</v>
      </c>
      <c r="AO707" s="22" t="s">
        <v>61</v>
      </c>
      <c r="AP707" s="22" t="s">
        <v>61</v>
      </c>
      <c r="AQ707" s="16" t="s">
        <v>61</v>
      </c>
      <c r="AR707" s="16" t="s">
        <v>61</v>
      </c>
      <c r="AS707" s="22" t="s">
        <v>61</v>
      </c>
      <c r="AT707" s="22" t="s">
        <v>61</v>
      </c>
      <c r="AU707" s="22" t="s">
        <v>61</v>
      </c>
      <c r="AV707" s="22" t="s">
        <v>61</v>
      </c>
      <c r="AW707" s="22" t="s">
        <v>61</v>
      </c>
      <c r="AX707" s="22" t="s">
        <v>61</v>
      </c>
      <c r="AY707" s="22" t="s">
        <v>61</v>
      </c>
      <c r="AZ707" s="22" t="s">
        <v>61</v>
      </c>
      <c r="BA707" s="16" t="s">
        <v>61</v>
      </c>
      <c r="BB707" s="16" t="s">
        <v>61</v>
      </c>
      <c r="BC707" s="16" t="s">
        <v>61</v>
      </c>
      <c r="BD707" s="16" t="s">
        <v>61</v>
      </c>
      <c r="BE707" s="16" t="s">
        <v>61</v>
      </c>
    </row>
    <row r="708" spans="1:57" x14ac:dyDescent="0.25">
      <c r="A708" t="s">
        <v>61</v>
      </c>
      <c r="B708">
        <v>706</v>
      </c>
      <c r="C708" s="2" t="s">
        <v>61</v>
      </c>
      <c r="D708" s="2" t="s">
        <v>61</v>
      </c>
      <c r="E708" s="2" t="s">
        <v>61</v>
      </c>
      <c r="F708" s="2" t="s">
        <v>61</v>
      </c>
      <c r="G708" s="19" t="s">
        <v>61</v>
      </c>
      <c r="H708" s="19" t="s">
        <v>61</v>
      </c>
      <c r="I708" s="19" t="s">
        <v>61</v>
      </c>
      <c r="J708" s="19" t="s">
        <v>61</v>
      </c>
      <c r="K708" s="19" t="s">
        <v>61</v>
      </c>
      <c r="L708" s="2" t="s">
        <v>61</v>
      </c>
      <c r="M708" s="2" t="s">
        <v>61</v>
      </c>
      <c r="N708" s="2" t="s">
        <v>61</v>
      </c>
      <c r="O708" s="19" t="s">
        <v>61</v>
      </c>
      <c r="P708" s="19" t="s">
        <v>61</v>
      </c>
      <c r="Q708" s="19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2" t="s">
        <v>61</v>
      </c>
      <c r="AA708" s="22" t="s">
        <v>61</v>
      </c>
      <c r="AB708" s="22" t="s">
        <v>61</v>
      </c>
      <c r="AC708" s="22" t="s">
        <v>61</v>
      </c>
      <c r="AD708" s="22" t="s">
        <v>61</v>
      </c>
      <c r="AE708" s="22" t="s">
        <v>61</v>
      </c>
      <c r="AF708" s="22" t="s">
        <v>61</v>
      </c>
      <c r="AG708" s="16" t="s">
        <v>61</v>
      </c>
      <c r="AH708" s="16" t="s">
        <v>61</v>
      </c>
      <c r="AI708" s="16" t="s">
        <v>61</v>
      </c>
      <c r="AJ708" s="13" t="s">
        <v>61</v>
      </c>
      <c r="AK708" s="22" t="s">
        <v>61</v>
      </c>
      <c r="AL708" s="22" t="s">
        <v>61</v>
      </c>
      <c r="AM708" s="22" t="s">
        <v>61</v>
      </c>
      <c r="AN708" s="22" t="s">
        <v>61</v>
      </c>
      <c r="AO708" s="22" t="s">
        <v>61</v>
      </c>
      <c r="AP708" s="22" t="s">
        <v>61</v>
      </c>
      <c r="AQ708" s="16" t="s">
        <v>61</v>
      </c>
      <c r="AR708" s="16" t="s">
        <v>61</v>
      </c>
      <c r="AS708" s="22" t="s">
        <v>61</v>
      </c>
      <c r="AT708" s="22" t="s">
        <v>61</v>
      </c>
      <c r="AU708" s="22" t="s">
        <v>61</v>
      </c>
      <c r="AV708" s="22" t="s">
        <v>61</v>
      </c>
      <c r="AW708" s="22" t="s">
        <v>61</v>
      </c>
      <c r="AX708" s="22" t="s">
        <v>61</v>
      </c>
      <c r="AY708" s="22" t="s">
        <v>61</v>
      </c>
      <c r="AZ708" s="22" t="s">
        <v>61</v>
      </c>
      <c r="BA708" s="16" t="s">
        <v>61</v>
      </c>
      <c r="BB708" s="16" t="s">
        <v>61</v>
      </c>
      <c r="BC708" s="16" t="s">
        <v>61</v>
      </c>
      <c r="BD708" s="16" t="s">
        <v>61</v>
      </c>
      <c r="BE708" s="16" t="s">
        <v>61</v>
      </c>
    </row>
    <row r="709" spans="1:57" x14ac:dyDescent="0.25">
      <c r="A709" t="s">
        <v>61</v>
      </c>
      <c r="B709">
        <v>707</v>
      </c>
      <c r="C709" s="2" t="s">
        <v>61</v>
      </c>
      <c r="D709" s="2" t="s">
        <v>61</v>
      </c>
      <c r="E709" s="2" t="s">
        <v>61</v>
      </c>
      <c r="F709" s="2" t="s">
        <v>61</v>
      </c>
      <c r="G709" s="19" t="s">
        <v>61</v>
      </c>
      <c r="H709" s="19" t="s">
        <v>61</v>
      </c>
      <c r="I709" s="19" t="s">
        <v>61</v>
      </c>
      <c r="J709" s="19" t="s">
        <v>61</v>
      </c>
      <c r="K709" s="19" t="s">
        <v>61</v>
      </c>
      <c r="L709" s="2" t="s">
        <v>61</v>
      </c>
      <c r="M709" s="2" t="s">
        <v>61</v>
      </c>
      <c r="N709" s="2" t="s">
        <v>61</v>
      </c>
      <c r="O709" s="19" t="s">
        <v>61</v>
      </c>
      <c r="P709" s="19" t="s">
        <v>61</v>
      </c>
      <c r="Q709" s="19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2" t="s">
        <v>61</v>
      </c>
      <c r="AA709" s="22" t="s">
        <v>61</v>
      </c>
      <c r="AB709" s="22" t="s">
        <v>61</v>
      </c>
      <c r="AC709" s="22" t="s">
        <v>61</v>
      </c>
      <c r="AD709" s="22" t="s">
        <v>61</v>
      </c>
      <c r="AE709" s="22" t="s">
        <v>61</v>
      </c>
      <c r="AF709" s="22" t="s">
        <v>61</v>
      </c>
      <c r="AG709" s="16" t="s">
        <v>61</v>
      </c>
      <c r="AH709" s="16" t="s">
        <v>61</v>
      </c>
      <c r="AI709" s="16" t="s">
        <v>61</v>
      </c>
      <c r="AJ709" s="13" t="s">
        <v>61</v>
      </c>
      <c r="AK709" s="22" t="s">
        <v>61</v>
      </c>
      <c r="AL709" s="22" t="s">
        <v>61</v>
      </c>
      <c r="AM709" s="22" t="s">
        <v>61</v>
      </c>
      <c r="AN709" s="22" t="s">
        <v>61</v>
      </c>
      <c r="AO709" s="22" t="s">
        <v>61</v>
      </c>
      <c r="AP709" s="22" t="s">
        <v>61</v>
      </c>
      <c r="AQ709" s="16" t="s">
        <v>61</v>
      </c>
      <c r="AR709" s="16" t="s">
        <v>61</v>
      </c>
      <c r="AS709" s="22" t="s">
        <v>61</v>
      </c>
      <c r="AT709" s="22" t="s">
        <v>61</v>
      </c>
      <c r="AU709" s="22" t="s">
        <v>61</v>
      </c>
      <c r="AV709" s="22" t="s">
        <v>61</v>
      </c>
      <c r="AW709" s="22" t="s">
        <v>61</v>
      </c>
      <c r="AX709" s="22" t="s">
        <v>61</v>
      </c>
      <c r="AY709" s="22" t="s">
        <v>61</v>
      </c>
      <c r="AZ709" s="22" t="s">
        <v>61</v>
      </c>
      <c r="BA709" s="16" t="s">
        <v>61</v>
      </c>
      <c r="BB709" s="16" t="s">
        <v>61</v>
      </c>
      <c r="BC709" s="16" t="s">
        <v>61</v>
      </c>
      <c r="BD709" s="16" t="s">
        <v>61</v>
      </c>
      <c r="BE709" s="16" t="s">
        <v>61</v>
      </c>
    </row>
    <row r="710" spans="1:57" x14ac:dyDescent="0.25">
      <c r="A710" t="s">
        <v>61</v>
      </c>
      <c r="B710">
        <v>708</v>
      </c>
      <c r="C710" s="2" t="s">
        <v>61</v>
      </c>
      <c r="D710" s="2" t="s">
        <v>61</v>
      </c>
      <c r="E710" s="2" t="s">
        <v>61</v>
      </c>
      <c r="F710" s="2" t="s">
        <v>61</v>
      </c>
      <c r="G710" s="19" t="s">
        <v>61</v>
      </c>
      <c r="H710" s="19" t="s">
        <v>61</v>
      </c>
      <c r="I710" s="19" t="s">
        <v>61</v>
      </c>
      <c r="J710" s="19" t="s">
        <v>61</v>
      </c>
      <c r="K710" s="19" t="s">
        <v>61</v>
      </c>
      <c r="L710" s="2" t="s">
        <v>61</v>
      </c>
      <c r="M710" s="2" t="s">
        <v>61</v>
      </c>
      <c r="N710" s="2" t="s">
        <v>61</v>
      </c>
      <c r="O710" s="19" t="s">
        <v>61</v>
      </c>
      <c r="P710" s="19" t="s">
        <v>61</v>
      </c>
      <c r="Q710" s="19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2" t="s">
        <v>61</v>
      </c>
      <c r="AA710" s="22" t="s">
        <v>61</v>
      </c>
      <c r="AB710" s="22" t="s">
        <v>61</v>
      </c>
      <c r="AC710" s="22" t="s">
        <v>61</v>
      </c>
      <c r="AD710" s="22" t="s">
        <v>61</v>
      </c>
      <c r="AE710" s="22" t="s">
        <v>61</v>
      </c>
      <c r="AF710" s="22" t="s">
        <v>61</v>
      </c>
      <c r="AG710" s="16" t="s">
        <v>61</v>
      </c>
      <c r="AH710" s="16" t="s">
        <v>61</v>
      </c>
      <c r="AI710" s="16" t="s">
        <v>61</v>
      </c>
      <c r="AJ710" s="13" t="s">
        <v>61</v>
      </c>
      <c r="AK710" s="22" t="s">
        <v>61</v>
      </c>
      <c r="AL710" s="22" t="s">
        <v>61</v>
      </c>
      <c r="AM710" s="22" t="s">
        <v>61</v>
      </c>
      <c r="AN710" s="22" t="s">
        <v>61</v>
      </c>
      <c r="AO710" s="22" t="s">
        <v>61</v>
      </c>
      <c r="AP710" s="22" t="s">
        <v>61</v>
      </c>
      <c r="AQ710" s="16" t="s">
        <v>61</v>
      </c>
      <c r="AR710" s="16" t="s">
        <v>61</v>
      </c>
      <c r="AS710" s="22" t="s">
        <v>61</v>
      </c>
      <c r="AT710" s="22" t="s">
        <v>61</v>
      </c>
      <c r="AU710" s="22" t="s">
        <v>61</v>
      </c>
      <c r="AV710" s="22" t="s">
        <v>61</v>
      </c>
      <c r="AW710" s="22" t="s">
        <v>61</v>
      </c>
      <c r="AX710" s="22" t="s">
        <v>61</v>
      </c>
      <c r="AY710" s="22" t="s">
        <v>61</v>
      </c>
      <c r="AZ710" s="22" t="s">
        <v>61</v>
      </c>
      <c r="BA710" s="16" t="s">
        <v>61</v>
      </c>
      <c r="BB710" s="16" t="s">
        <v>61</v>
      </c>
      <c r="BC710" s="16" t="s">
        <v>61</v>
      </c>
      <c r="BD710" s="16" t="s">
        <v>61</v>
      </c>
      <c r="BE710" s="16" t="s">
        <v>61</v>
      </c>
    </row>
    <row r="711" spans="1:57" x14ac:dyDescent="0.25">
      <c r="A711" t="s">
        <v>61</v>
      </c>
      <c r="B711">
        <v>709</v>
      </c>
      <c r="C711" s="2" t="s">
        <v>61</v>
      </c>
      <c r="D711" s="2" t="s">
        <v>61</v>
      </c>
      <c r="E711" s="2" t="s">
        <v>61</v>
      </c>
      <c r="F711" s="2" t="s">
        <v>61</v>
      </c>
      <c r="G711" s="19" t="s">
        <v>61</v>
      </c>
      <c r="H711" s="19" t="s">
        <v>61</v>
      </c>
      <c r="I711" s="19" t="s">
        <v>61</v>
      </c>
      <c r="J711" s="19" t="s">
        <v>61</v>
      </c>
      <c r="K711" s="19" t="s">
        <v>61</v>
      </c>
      <c r="L711" s="2" t="s">
        <v>61</v>
      </c>
      <c r="M711" s="2" t="s">
        <v>61</v>
      </c>
      <c r="N711" s="2" t="s">
        <v>61</v>
      </c>
      <c r="O711" s="19" t="s">
        <v>61</v>
      </c>
      <c r="P711" s="19" t="s">
        <v>61</v>
      </c>
      <c r="Q711" s="19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2" t="s">
        <v>61</v>
      </c>
      <c r="AA711" s="22" t="s">
        <v>61</v>
      </c>
      <c r="AB711" s="22" t="s">
        <v>61</v>
      </c>
      <c r="AC711" s="22" t="s">
        <v>61</v>
      </c>
      <c r="AD711" s="22" t="s">
        <v>61</v>
      </c>
      <c r="AE711" s="22" t="s">
        <v>61</v>
      </c>
      <c r="AF711" s="22" t="s">
        <v>61</v>
      </c>
      <c r="AG711" s="16" t="s">
        <v>61</v>
      </c>
      <c r="AH711" s="16" t="s">
        <v>61</v>
      </c>
      <c r="AI711" s="16" t="s">
        <v>61</v>
      </c>
      <c r="AJ711" s="13" t="s">
        <v>61</v>
      </c>
      <c r="AK711" s="22" t="s">
        <v>61</v>
      </c>
      <c r="AL711" s="22" t="s">
        <v>61</v>
      </c>
      <c r="AM711" s="22" t="s">
        <v>61</v>
      </c>
      <c r="AN711" s="22" t="s">
        <v>61</v>
      </c>
      <c r="AO711" s="22" t="s">
        <v>61</v>
      </c>
      <c r="AP711" s="22" t="s">
        <v>61</v>
      </c>
      <c r="AQ711" s="16" t="s">
        <v>61</v>
      </c>
      <c r="AR711" s="16" t="s">
        <v>61</v>
      </c>
      <c r="AS711" s="22" t="s">
        <v>61</v>
      </c>
      <c r="AT711" s="22" t="s">
        <v>61</v>
      </c>
      <c r="AU711" s="22" t="s">
        <v>61</v>
      </c>
      <c r="AV711" s="22" t="s">
        <v>61</v>
      </c>
      <c r="AW711" s="22" t="s">
        <v>61</v>
      </c>
      <c r="AX711" s="22" t="s">
        <v>61</v>
      </c>
      <c r="AY711" s="22" t="s">
        <v>61</v>
      </c>
      <c r="AZ711" s="22" t="s">
        <v>61</v>
      </c>
      <c r="BA711" s="16" t="s">
        <v>61</v>
      </c>
      <c r="BB711" s="16" t="s">
        <v>61</v>
      </c>
      <c r="BC711" s="16" t="s">
        <v>61</v>
      </c>
      <c r="BD711" s="16" t="s">
        <v>61</v>
      </c>
      <c r="BE711" s="16" t="s">
        <v>61</v>
      </c>
    </row>
    <row r="712" spans="1:57" x14ac:dyDescent="0.25">
      <c r="A712" t="s">
        <v>61</v>
      </c>
      <c r="B712">
        <v>710</v>
      </c>
      <c r="C712" s="2" t="s">
        <v>61</v>
      </c>
      <c r="D712" s="2" t="s">
        <v>61</v>
      </c>
      <c r="E712" s="2" t="s">
        <v>61</v>
      </c>
      <c r="F712" s="2" t="s">
        <v>61</v>
      </c>
      <c r="G712" s="19" t="s">
        <v>61</v>
      </c>
      <c r="H712" s="19" t="s">
        <v>61</v>
      </c>
      <c r="I712" s="19" t="s">
        <v>61</v>
      </c>
      <c r="J712" s="19" t="s">
        <v>61</v>
      </c>
      <c r="K712" s="19" t="s">
        <v>61</v>
      </c>
      <c r="L712" s="2" t="s">
        <v>61</v>
      </c>
      <c r="M712" s="2" t="s">
        <v>61</v>
      </c>
      <c r="N712" s="2" t="s">
        <v>61</v>
      </c>
      <c r="O712" s="19" t="s">
        <v>61</v>
      </c>
      <c r="P712" s="19" t="s">
        <v>61</v>
      </c>
      <c r="Q712" s="19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2" t="s">
        <v>61</v>
      </c>
      <c r="AA712" s="22" t="s">
        <v>61</v>
      </c>
      <c r="AB712" s="22" t="s">
        <v>61</v>
      </c>
      <c r="AC712" s="22" t="s">
        <v>61</v>
      </c>
      <c r="AD712" s="22" t="s">
        <v>61</v>
      </c>
      <c r="AE712" s="22" t="s">
        <v>61</v>
      </c>
      <c r="AF712" s="22" t="s">
        <v>61</v>
      </c>
      <c r="AG712" s="16" t="s">
        <v>61</v>
      </c>
      <c r="AH712" s="16" t="s">
        <v>61</v>
      </c>
      <c r="AI712" s="16" t="s">
        <v>61</v>
      </c>
      <c r="AJ712" s="13" t="s">
        <v>61</v>
      </c>
      <c r="AK712" s="22" t="s">
        <v>61</v>
      </c>
      <c r="AL712" s="22" t="s">
        <v>61</v>
      </c>
      <c r="AM712" s="22" t="s">
        <v>61</v>
      </c>
      <c r="AN712" s="22" t="s">
        <v>61</v>
      </c>
      <c r="AO712" s="22" t="s">
        <v>61</v>
      </c>
      <c r="AP712" s="22" t="s">
        <v>61</v>
      </c>
      <c r="AQ712" s="16" t="s">
        <v>61</v>
      </c>
      <c r="AR712" s="16" t="s">
        <v>61</v>
      </c>
      <c r="AS712" s="22" t="s">
        <v>61</v>
      </c>
      <c r="AT712" s="22" t="s">
        <v>61</v>
      </c>
      <c r="AU712" s="22" t="s">
        <v>61</v>
      </c>
      <c r="AV712" s="22" t="s">
        <v>61</v>
      </c>
      <c r="AW712" s="22" t="s">
        <v>61</v>
      </c>
      <c r="AX712" s="22" t="s">
        <v>61</v>
      </c>
      <c r="AY712" s="22" t="s">
        <v>61</v>
      </c>
      <c r="AZ712" s="22" t="s">
        <v>61</v>
      </c>
      <c r="BA712" s="16" t="s">
        <v>61</v>
      </c>
      <c r="BB712" s="16" t="s">
        <v>61</v>
      </c>
      <c r="BC712" s="16" t="s">
        <v>61</v>
      </c>
      <c r="BD712" s="16" t="s">
        <v>61</v>
      </c>
      <c r="BE712" s="16" t="s">
        <v>61</v>
      </c>
    </row>
    <row r="713" spans="1:57" x14ac:dyDescent="0.25">
      <c r="A713" t="s">
        <v>61</v>
      </c>
      <c r="B713">
        <v>711</v>
      </c>
      <c r="C713" s="2" t="s">
        <v>61</v>
      </c>
      <c r="D713" s="2" t="s">
        <v>61</v>
      </c>
      <c r="E713" s="2" t="s">
        <v>61</v>
      </c>
      <c r="F713" s="2" t="s">
        <v>61</v>
      </c>
      <c r="G713" s="19" t="s">
        <v>61</v>
      </c>
      <c r="H713" s="19" t="s">
        <v>61</v>
      </c>
      <c r="I713" s="19" t="s">
        <v>61</v>
      </c>
      <c r="J713" s="19" t="s">
        <v>61</v>
      </c>
      <c r="K713" s="19" t="s">
        <v>61</v>
      </c>
      <c r="L713" s="2" t="s">
        <v>61</v>
      </c>
      <c r="M713" s="2" t="s">
        <v>61</v>
      </c>
      <c r="N713" s="2" t="s">
        <v>61</v>
      </c>
      <c r="O713" s="19" t="s">
        <v>61</v>
      </c>
      <c r="P713" s="19" t="s">
        <v>61</v>
      </c>
      <c r="Q713" s="19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2" t="s">
        <v>61</v>
      </c>
      <c r="AA713" s="22" t="s">
        <v>61</v>
      </c>
      <c r="AB713" s="22" t="s">
        <v>61</v>
      </c>
      <c r="AC713" s="22" t="s">
        <v>61</v>
      </c>
      <c r="AD713" s="22" t="s">
        <v>61</v>
      </c>
      <c r="AE713" s="22" t="s">
        <v>61</v>
      </c>
      <c r="AF713" s="22" t="s">
        <v>61</v>
      </c>
      <c r="AG713" s="16" t="s">
        <v>61</v>
      </c>
      <c r="AH713" s="16" t="s">
        <v>61</v>
      </c>
      <c r="AI713" s="16" t="s">
        <v>61</v>
      </c>
      <c r="AJ713" s="13" t="s">
        <v>61</v>
      </c>
      <c r="AK713" s="22" t="s">
        <v>61</v>
      </c>
      <c r="AL713" s="22" t="s">
        <v>61</v>
      </c>
      <c r="AM713" s="22" t="s">
        <v>61</v>
      </c>
      <c r="AN713" s="22" t="s">
        <v>61</v>
      </c>
      <c r="AO713" s="22" t="s">
        <v>61</v>
      </c>
      <c r="AP713" s="22" t="s">
        <v>61</v>
      </c>
      <c r="AQ713" s="16" t="s">
        <v>61</v>
      </c>
      <c r="AR713" s="16" t="s">
        <v>61</v>
      </c>
      <c r="AS713" s="22" t="s">
        <v>61</v>
      </c>
      <c r="AT713" s="22" t="s">
        <v>61</v>
      </c>
      <c r="AU713" s="22" t="s">
        <v>61</v>
      </c>
      <c r="AV713" s="22" t="s">
        <v>61</v>
      </c>
      <c r="AW713" s="22" t="s">
        <v>61</v>
      </c>
      <c r="AX713" s="22" t="s">
        <v>61</v>
      </c>
      <c r="AY713" s="22" t="s">
        <v>61</v>
      </c>
      <c r="AZ713" s="22" t="s">
        <v>61</v>
      </c>
      <c r="BA713" s="16" t="s">
        <v>61</v>
      </c>
      <c r="BB713" s="16" t="s">
        <v>61</v>
      </c>
      <c r="BC713" s="16" t="s">
        <v>61</v>
      </c>
      <c r="BD713" s="16" t="s">
        <v>61</v>
      </c>
      <c r="BE713" s="16" t="s">
        <v>61</v>
      </c>
    </row>
    <row r="714" spans="1:57" x14ac:dyDescent="0.25">
      <c r="A714" t="s">
        <v>61</v>
      </c>
      <c r="B714">
        <v>712</v>
      </c>
      <c r="C714" s="2" t="s">
        <v>61</v>
      </c>
      <c r="D714" s="2" t="s">
        <v>61</v>
      </c>
      <c r="E714" s="2" t="s">
        <v>61</v>
      </c>
      <c r="F714" s="2" t="s">
        <v>61</v>
      </c>
      <c r="G714" s="19" t="s">
        <v>61</v>
      </c>
      <c r="H714" s="19" t="s">
        <v>61</v>
      </c>
      <c r="I714" s="19" t="s">
        <v>61</v>
      </c>
      <c r="J714" s="19" t="s">
        <v>61</v>
      </c>
      <c r="K714" s="19" t="s">
        <v>61</v>
      </c>
      <c r="L714" s="2" t="s">
        <v>61</v>
      </c>
      <c r="M714" s="2" t="s">
        <v>61</v>
      </c>
      <c r="N714" s="2" t="s">
        <v>61</v>
      </c>
      <c r="O714" s="19" t="s">
        <v>61</v>
      </c>
      <c r="P714" s="19" t="s">
        <v>61</v>
      </c>
      <c r="Q714" s="19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2" t="s">
        <v>61</v>
      </c>
      <c r="AA714" s="22" t="s">
        <v>61</v>
      </c>
      <c r="AB714" s="22" t="s">
        <v>61</v>
      </c>
      <c r="AC714" s="22" t="s">
        <v>61</v>
      </c>
      <c r="AD714" s="22" t="s">
        <v>61</v>
      </c>
      <c r="AE714" s="22" t="s">
        <v>61</v>
      </c>
      <c r="AF714" s="22" t="s">
        <v>61</v>
      </c>
      <c r="AG714" s="16" t="s">
        <v>61</v>
      </c>
      <c r="AH714" s="16" t="s">
        <v>61</v>
      </c>
      <c r="AI714" s="16" t="s">
        <v>61</v>
      </c>
      <c r="AJ714" s="13" t="s">
        <v>61</v>
      </c>
      <c r="AK714" s="22" t="s">
        <v>61</v>
      </c>
      <c r="AL714" s="22" t="s">
        <v>61</v>
      </c>
      <c r="AM714" s="22" t="s">
        <v>61</v>
      </c>
      <c r="AN714" s="22" t="s">
        <v>61</v>
      </c>
      <c r="AO714" s="22" t="s">
        <v>61</v>
      </c>
      <c r="AP714" s="22" t="s">
        <v>61</v>
      </c>
      <c r="AQ714" s="16" t="s">
        <v>61</v>
      </c>
      <c r="AR714" s="16" t="s">
        <v>61</v>
      </c>
      <c r="AS714" s="22" t="s">
        <v>61</v>
      </c>
      <c r="AT714" s="22" t="s">
        <v>61</v>
      </c>
      <c r="AU714" s="22" t="s">
        <v>61</v>
      </c>
      <c r="AV714" s="22" t="s">
        <v>61</v>
      </c>
      <c r="AW714" s="22" t="s">
        <v>61</v>
      </c>
      <c r="AX714" s="22" t="s">
        <v>61</v>
      </c>
      <c r="AY714" s="22" t="s">
        <v>61</v>
      </c>
      <c r="AZ714" s="22" t="s">
        <v>61</v>
      </c>
      <c r="BA714" s="16" t="s">
        <v>61</v>
      </c>
      <c r="BB714" s="16" t="s">
        <v>61</v>
      </c>
      <c r="BC714" s="16" t="s">
        <v>61</v>
      </c>
      <c r="BD714" s="16" t="s">
        <v>61</v>
      </c>
      <c r="BE714" s="16" t="s">
        <v>61</v>
      </c>
    </row>
    <row r="715" spans="1:57" x14ac:dyDescent="0.25">
      <c r="A715" t="s">
        <v>61</v>
      </c>
      <c r="B715">
        <v>713</v>
      </c>
      <c r="C715" s="2" t="s">
        <v>61</v>
      </c>
      <c r="D715" s="2" t="s">
        <v>61</v>
      </c>
      <c r="E715" s="2" t="s">
        <v>61</v>
      </c>
      <c r="F715" s="2" t="s">
        <v>61</v>
      </c>
      <c r="G715" s="19" t="s">
        <v>61</v>
      </c>
      <c r="H715" s="19" t="s">
        <v>61</v>
      </c>
      <c r="I715" s="19" t="s">
        <v>61</v>
      </c>
      <c r="J715" s="19" t="s">
        <v>61</v>
      </c>
      <c r="K715" s="19" t="s">
        <v>61</v>
      </c>
      <c r="L715" s="2" t="s">
        <v>61</v>
      </c>
      <c r="M715" s="2" t="s">
        <v>61</v>
      </c>
      <c r="N715" s="2" t="s">
        <v>61</v>
      </c>
      <c r="O715" s="19" t="s">
        <v>61</v>
      </c>
      <c r="P715" s="19" t="s">
        <v>61</v>
      </c>
      <c r="Q715" s="19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2" t="s">
        <v>61</v>
      </c>
      <c r="AA715" s="22" t="s">
        <v>61</v>
      </c>
      <c r="AB715" s="22" t="s">
        <v>61</v>
      </c>
      <c r="AC715" s="22" t="s">
        <v>61</v>
      </c>
      <c r="AD715" s="22" t="s">
        <v>61</v>
      </c>
      <c r="AE715" s="22" t="s">
        <v>61</v>
      </c>
      <c r="AF715" s="22" t="s">
        <v>61</v>
      </c>
      <c r="AG715" s="16" t="s">
        <v>61</v>
      </c>
      <c r="AH715" s="16" t="s">
        <v>61</v>
      </c>
      <c r="AI715" s="16" t="s">
        <v>61</v>
      </c>
      <c r="AJ715" s="13" t="s">
        <v>61</v>
      </c>
      <c r="AK715" s="22" t="s">
        <v>61</v>
      </c>
      <c r="AL715" s="22" t="s">
        <v>61</v>
      </c>
      <c r="AM715" s="22" t="s">
        <v>61</v>
      </c>
      <c r="AN715" s="22" t="s">
        <v>61</v>
      </c>
      <c r="AO715" s="22" t="s">
        <v>61</v>
      </c>
      <c r="AP715" s="22" t="s">
        <v>61</v>
      </c>
      <c r="AQ715" s="16" t="s">
        <v>61</v>
      </c>
      <c r="AR715" s="16" t="s">
        <v>61</v>
      </c>
      <c r="AS715" s="22" t="s">
        <v>61</v>
      </c>
      <c r="AT715" s="22" t="s">
        <v>61</v>
      </c>
      <c r="AU715" s="22" t="s">
        <v>61</v>
      </c>
      <c r="AV715" s="22" t="s">
        <v>61</v>
      </c>
      <c r="AW715" s="22" t="s">
        <v>61</v>
      </c>
      <c r="AX715" s="22" t="s">
        <v>61</v>
      </c>
      <c r="AY715" s="22" t="s">
        <v>61</v>
      </c>
      <c r="AZ715" s="22" t="s">
        <v>61</v>
      </c>
      <c r="BA715" s="16" t="s">
        <v>61</v>
      </c>
      <c r="BB715" s="16" t="s">
        <v>61</v>
      </c>
      <c r="BC715" s="16" t="s">
        <v>61</v>
      </c>
      <c r="BD715" s="16" t="s">
        <v>61</v>
      </c>
      <c r="BE715" s="16" t="s">
        <v>61</v>
      </c>
    </row>
    <row r="716" spans="1:57" x14ac:dyDescent="0.25">
      <c r="A716" t="s">
        <v>61</v>
      </c>
      <c r="B716">
        <v>714</v>
      </c>
      <c r="C716" s="2" t="s">
        <v>61</v>
      </c>
      <c r="D716" s="2" t="s">
        <v>61</v>
      </c>
      <c r="E716" s="2" t="s">
        <v>61</v>
      </c>
      <c r="F716" s="2" t="s">
        <v>61</v>
      </c>
      <c r="G716" s="19" t="s">
        <v>61</v>
      </c>
      <c r="H716" s="19" t="s">
        <v>61</v>
      </c>
      <c r="I716" s="19" t="s">
        <v>61</v>
      </c>
      <c r="J716" s="19" t="s">
        <v>61</v>
      </c>
      <c r="K716" s="19" t="s">
        <v>61</v>
      </c>
      <c r="L716" s="2" t="s">
        <v>61</v>
      </c>
      <c r="M716" s="2" t="s">
        <v>61</v>
      </c>
      <c r="N716" s="2" t="s">
        <v>61</v>
      </c>
      <c r="O716" s="19" t="s">
        <v>61</v>
      </c>
      <c r="P716" s="19" t="s">
        <v>61</v>
      </c>
      <c r="Q716" s="19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2" t="s">
        <v>61</v>
      </c>
      <c r="AA716" s="22" t="s">
        <v>61</v>
      </c>
      <c r="AB716" s="22" t="s">
        <v>61</v>
      </c>
      <c r="AC716" s="22" t="s">
        <v>61</v>
      </c>
      <c r="AD716" s="22" t="s">
        <v>61</v>
      </c>
      <c r="AE716" s="22" t="s">
        <v>61</v>
      </c>
      <c r="AF716" s="22" t="s">
        <v>61</v>
      </c>
      <c r="AG716" s="16" t="s">
        <v>61</v>
      </c>
      <c r="AH716" s="16" t="s">
        <v>61</v>
      </c>
      <c r="AI716" s="16" t="s">
        <v>61</v>
      </c>
      <c r="AJ716" s="13" t="s">
        <v>61</v>
      </c>
      <c r="AK716" s="22" t="s">
        <v>61</v>
      </c>
      <c r="AL716" s="22" t="s">
        <v>61</v>
      </c>
      <c r="AM716" s="22" t="s">
        <v>61</v>
      </c>
      <c r="AN716" s="22" t="s">
        <v>61</v>
      </c>
      <c r="AO716" s="22" t="s">
        <v>61</v>
      </c>
      <c r="AP716" s="22" t="s">
        <v>61</v>
      </c>
      <c r="AQ716" s="16" t="s">
        <v>61</v>
      </c>
      <c r="AR716" s="16" t="s">
        <v>61</v>
      </c>
      <c r="AS716" s="22" t="s">
        <v>61</v>
      </c>
      <c r="AT716" s="22" t="s">
        <v>61</v>
      </c>
      <c r="AU716" s="22" t="s">
        <v>61</v>
      </c>
      <c r="AV716" s="22" t="s">
        <v>61</v>
      </c>
      <c r="AW716" s="22" t="s">
        <v>61</v>
      </c>
      <c r="AX716" s="22" t="s">
        <v>61</v>
      </c>
      <c r="AY716" s="22" t="s">
        <v>61</v>
      </c>
      <c r="AZ716" s="22" t="s">
        <v>61</v>
      </c>
      <c r="BA716" s="16" t="s">
        <v>61</v>
      </c>
      <c r="BB716" s="16" t="s">
        <v>61</v>
      </c>
      <c r="BC716" s="16" t="s">
        <v>61</v>
      </c>
      <c r="BD716" s="16" t="s">
        <v>61</v>
      </c>
      <c r="BE716" s="16" t="s">
        <v>61</v>
      </c>
    </row>
    <row r="717" spans="1:57" x14ac:dyDescent="0.25">
      <c r="A717" t="s">
        <v>61</v>
      </c>
      <c r="B717">
        <v>715</v>
      </c>
      <c r="C717" s="2" t="s">
        <v>61</v>
      </c>
      <c r="D717" s="2" t="s">
        <v>61</v>
      </c>
      <c r="E717" s="2" t="s">
        <v>61</v>
      </c>
      <c r="F717" s="2" t="s">
        <v>61</v>
      </c>
      <c r="G717" s="19" t="s">
        <v>61</v>
      </c>
      <c r="H717" s="19" t="s">
        <v>61</v>
      </c>
      <c r="I717" s="19" t="s">
        <v>61</v>
      </c>
      <c r="J717" s="19" t="s">
        <v>61</v>
      </c>
      <c r="K717" s="19" t="s">
        <v>61</v>
      </c>
      <c r="L717" s="2" t="s">
        <v>61</v>
      </c>
      <c r="M717" s="2" t="s">
        <v>61</v>
      </c>
      <c r="N717" s="2" t="s">
        <v>61</v>
      </c>
      <c r="O717" s="19" t="s">
        <v>61</v>
      </c>
      <c r="P717" s="19" t="s">
        <v>61</v>
      </c>
      <c r="Q717" s="19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2" t="s">
        <v>61</v>
      </c>
      <c r="AA717" s="22" t="s">
        <v>61</v>
      </c>
      <c r="AB717" s="22" t="s">
        <v>61</v>
      </c>
      <c r="AC717" s="22" t="s">
        <v>61</v>
      </c>
      <c r="AD717" s="22" t="s">
        <v>61</v>
      </c>
      <c r="AE717" s="22" t="s">
        <v>61</v>
      </c>
      <c r="AF717" s="22" t="s">
        <v>61</v>
      </c>
      <c r="AG717" s="16" t="s">
        <v>61</v>
      </c>
      <c r="AH717" s="16" t="s">
        <v>61</v>
      </c>
      <c r="AI717" s="16" t="s">
        <v>61</v>
      </c>
      <c r="AJ717" s="13" t="s">
        <v>61</v>
      </c>
      <c r="AK717" s="22" t="s">
        <v>61</v>
      </c>
      <c r="AL717" s="22" t="s">
        <v>61</v>
      </c>
      <c r="AM717" s="22" t="s">
        <v>61</v>
      </c>
      <c r="AN717" s="22" t="s">
        <v>61</v>
      </c>
      <c r="AO717" s="22" t="s">
        <v>61</v>
      </c>
      <c r="AP717" s="22" t="s">
        <v>61</v>
      </c>
      <c r="AQ717" s="16" t="s">
        <v>61</v>
      </c>
      <c r="AR717" s="16" t="s">
        <v>61</v>
      </c>
      <c r="AS717" s="22" t="s">
        <v>61</v>
      </c>
      <c r="AT717" s="22" t="s">
        <v>61</v>
      </c>
      <c r="AU717" s="22" t="s">
        <v>61</v>
      </c>
      <c r="AV717" s="22" t="s">
        <v>61</v>
      </c>
      <c r="AW717" s="22" t="s">
        <v>61</v>
      </c>
      <c r="AX717" s="22" t="s">
        <v>61</v>
      </c>
      <c r="AY717" s="22" t="s">
        <v>61</v>
      </c>
      <c r="AZ717" s="22" t="s">
        <v>61</v>
      </c>
      <c r="BA717" s="16" t="s">
        <v>61</v>
      </c>
      <c r="BB717" s="16" t="s">
        <v>61</v>
      </c>
      <c r="BC717" s="16" t="s">
        <v>61</v>
      </c>
      <c r="BD717" s="16" t="s">
        <v>61</v>
      </c>
      <c r="BE717" s="16" t="s">
        <v>61</v>
      </c>
    </row>
    <row r="718" spans="1:57" x14ac:dyDescent="0.25">
      <c r="A718" t="s">
        <v>61</v>
      </c>
      <c r="B718">
        <v>716</v>
      </c>
      <c r="C718" s="2" t="s">
        <v>61</v>
      </c>
      <c r="D718" s="2" t="s">
        <v>61</v>
      </c>
      <c r="E718" s="2" t="s">
        <v>61</v>
      </c>
      <c r="F718" s="2" t="s">
        <v>61</v>
      </c>
      <c r="G718" s="19" t="s">
        <v>61</v>
      </c>
      <c r="H718" s="19" t="s">
        <v>61</v>
      </c>
      <c r="I718" s="19" t="s">
        <v>61</v>
      </c>
      <c r="J718" s="19" t="s">
        <v>61</v>
      </c>
      <c r="K718" s="19" t="s">
        <v>61</v>
      </c>
      <c r="L718" s="2" t="s">
        <v>61</v>
      </c>
      <c r="M718" s="2" t="s">
        <v>61</v>
      </c>
      <c r="N718" s="2" t="s">
        <v>61</v>
      </c>
      <c r="O718" s="19" t="s">
        <v>61</v>
      </c>
      <c r="P718" s="19" t="s">
        <v>61</v>
      </c>
      <c r="Q718" s="19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2" t="s">
        <v>61</v>
      </c>
      <c r="AA718" s="22" t="s">
        <v>61</v>
      </c>
      <c r="AB718" s="22" t="s">
        <v>61</v>
      </c>
      <c r="AC718" s="22" t="s">
        <v>61</v>
      </c>
      <c r="AD718" s="22" t="s">
        <v>61</v>
      </c>
      <c r="AE718" s="22" t="s">
        <v>61</v>
      </c>
      <c r="AF718" s="22" t="s">
        <v>61</v>
      </c>
      <c r="AG718" s="16" t="s">
        <v>61</v>
      </c>
      <c r="AH718" s="16" t="s">
        <v>61</v>
      </c>
      <c r="AI718" s="16" t="s">
        <v>61</v>
      </c>
      <c r="AJ718" s="13" t="s">
        <v>61</v>
      </c>
      <c r="AK718" s="22" t="s">
        <v>61</v>
      </c>
      <c r="AL718" s="22" t="s">
        <v>61</v>
      </c>
      <c r="AM718" s="22" t="s">
        <v>61</v>
      </c>
      <c r="AN718" s="22" t="s">
        <v>61</v>
      </c>
      <c r="AO718" s="22" t="s">
        <v>61</v>
      </c>
      <c r="AP718" s="22" t="s">
        <v>61</v>
      </c>
      <c r="AQ718" s="16" t="s">
        <v>61</v>
      </c>
      <c r="AR718" s="16" t="s">
        <v>61</v>
      </c>
      <c r="AS718" s="22" t="s">
        <v>61</v>
      </c>
      <c r="AT718" s="22" t="s">
        <v>61</v>
      </c>
      <c r="AU718" s="22" t="s">
        <v>61</v>
      </c>
      <c r="AV718" s="22" t="s">
        <v>61</v>
      </c>
      <c r="AW718" s="22" t="s">
        <v>61</v>
      </c>
      <c r="AX718" s="22" t="s">
        <v>61</v>
      </c>
      <c r="AY718" s="22" t="s">
        <v>61</v>
      </c>
      <c r="AZ718" s="22" t="s">
        <v>61</v>
      </c>
      <c r="BA718" s="16" t="s">
        <v>61</v>
      </c>
      <c r="BB718" s="16" t="s">
        <v>61</v>
      </c>
      <c r="BC718" s="16" t="s">
        <v>61</v>
      </c>
      <c r="BD718" s="16" t="s">
        <v>61</v>
      </c>
      <c r="BE718" s="16" t="s">
        <v>61</v>
      </c>
    </row>
    <row r="719" spans="1:57" x14ac:dyDescent="0.25">
      <c r="A719" t="s">
        <v>61</v>
      </c>
      <c r="B719">
        <v>717</v>
      </c>
      <c r="C719" s="2" t="s">
        <v>61</v>
      </c>
      <c r="D719" s="2" t="s">
        <v>61</v>
      </c>
      <c r="E719" s="2" t="s">
        <v>61</v>
      </c>
      <c r="F719" s="2" t="s">
        <v>61</v>
      </c>
      <c r="G719" s="19" t="s">
        <v>61</v>
      </c>
      <c r="H719" s="19" t="s">
        <v>61</v>
      </c>
      <c r="I719" s="19" t="s">
        <v>61</v>
      </c>
      <c r="J719" s="19" t="s">
        <v>61</v>
      </c>
      <c r="K719" s="19" t="s">
        <v>61</v>
      </c>
      <c r="L719" s="2" t="s">
        <v>61</v>
      </c>
      <c r="M719" s="2" t="s">
        <v>61</v>
      </c>
      <c r="N719" s="2" t="s">
        <v>61</v>
      </c>
      <c r="O719" s="19" t="s">
        <v>61</v>
      </c>
      <c r="P719" s="19" t="s">
        <v>61</v>
      </c>
      <c r="Q719" s="19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2" t="s">
        <v>61</v>
      </c>
      <c r="AA719" s="22" t="s">
        <v>61</v>
      </c>
      <c r="AB719" s="22" t="s">
        <v>61</v>
      </c>
      <c r="AC719" s="22" t="s">
        <v>61</v>
      </c>
      <c r="AD719" s="22" t="s">
        <v>61</v>
      </c>
      <c r="AE719" s="22" t="s">
        <v>61</v>
      </c>
      <c r="AF719" s="22" t="s">
        <v>61</v>
      </c>
      <c r="AG719" s="16" t="s">
        <v>61</v>
      </c>
      <c r="AH719" s="16" t="s">
        <v>61</v>
      </c>
      <c r="AI719" s="16" t="s">
        <v>61</v>
      </c>
      <c r="AJ719" s="13" t="s">
        <v>61</v>
      </c>
      <c r="AK719" s="22" t="s">
        <v>61</v>
      </c>
      <c r="AL719" s="22" t="s">
        <v>61</v>
      </c>
      <c r="AM719" s="22" t="s">
        <v>61</v>
      </c>
      <c r="AN719" s="22" t="s">
        <v>61</v>
      </c>
      <c r="AO719" s="22" t="s">
        <v>61</v>
      </c>
      <c r="AP719" s="22" t="s">
        <v>61</v>
      </c>
      <c r="AQ719" s="16" t="s">
        <v>61</v>
      </c>
      <c r="AR719" s="16" t="s">
        <v>61</v>
      </c>
      <c r="AS719" s="22" t="s">
        <v>61</v>
      </c>
      <c r="AT719" s="22" t="s">
        <v>61</v>
      </c>
      <c r="AU719" s="22" t="s">
        <v>61</v>
      </c>
      <c r="AV719" s="22" t="s">
        <v>61</v>
      </c>
      <c r="AW719" s="22" t="s">
        <v>61</v>
      </c>
      <c r="AX719" s="22" t="s">
        <v>61</v>
      </c>
      <c r="AY719" s="22" t="s">
        <v>61</v>
      </c>
      <c r="AZ719" s="22" t="s">
        <v>61</v>
      </c>
      <c r="BA719" s="16" t="s">
        <v>61</v>
      </c>
      <c r="BB719" s="16" t="s">
        <v>61</v>
      </c>
      <c r="BC719" s="16" t="s">
        <v>61</v>
      </c>
      <c r="BD719" s="16" t="s">
        <v>61</v>
      </c>
      <c r="BE719" s="16" t="s">
        <v>61</v>
      </c>
    </row>
    <row r="720" spans="1:57" x14ac:dyDescent="0.25">
      <c r="A720" t="s">
        <v>61</v>
      </c>
      <c r="B720">
        <v>718</v>
      </c>
      <c r="C720" s="2" t="s">
        <v>61</v>
      </c>
      <c r="D720" s="2" t="s">
        <v>61</v>
      </c>
      <c r="E720" s="2" t="s">
        <v>61</v>
      </c>
      <c r="F720" s="2" t="s">
        <v>61</v>
      </c>
      <c r="G720" s="19" t="s">
        <v>61</v>
      </c>
      <c r="H720" s="19" t="s">
        <v>61</v>
      </c>
      <c r="I720" s="19" t="s">
        <v>61</v>
      </c>
      <c r="J720" s="19" t="s">
        <v>61</v>
      </c>
      <c r="K720" s="19" t="s">
        <v>61</v>
      </c>
      <c r="L720" s="2" t="s">
        <v>61</v>
      </c>
      <c r="M720" s="2" t="s">
        <v>61</v>
      </c>
      <c r="N720" s="2" t="s">
        <v>61</v>
      </c>
      <c r="O720" s="19" t="s">
        <v>61</v>
      </c>
      <c r="P720" s="19" t="s">
        <v>61</v>
      </c>
      <c r="Q720" s="19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2" t="s">
        <v>61</v>
      </c>
      <c r="AA720" s="22" t="s">
        <v>61</v>
      </c>
      <c r="AB720" s="22" t="s">
        <v>61</v>
      </c>
      <c r="AC720" s="22" t="s">
        <v>61</v>
      </c>
      <c r="AD720" s="22" t="s">
        <v>61</v>
      </c>
      <c r="AE720" s="22" t="s">
        <v>61</v>
      </c>
      <c r="AF720" s="22" t="s">
        <v>61</v>
      </c>
      <c r="AG720" s="16" t="s">
        <v>61</v>
      </c>
      <c r="AH720" s="16" t="s">
        <v>61</v>
      </c>
      <c r="AI720" s="16" t="s">
        <v>61</v>
      </c>
      <c r="AJ720" s="13" t="s">
        <v>61</v>
      </c>
      <c r="AK720" s="22" t="s">
        <v>61</v>
      </c>
      <c r="AL720" s="22" t="s">
        <v>61</v>
      </c>
      <c r="AM720" s="22" t="s">
        <v>61</v>
      </c>
      <c r="AN720" s="22" t="s">
        <v>61</v>
      </c>
      <c r="AO720" s="22" t="s">
        <v>61</v>
      </c>
      <c r="AP720" s="22" t="s">
        <v>61</v>
      </c>
      <c r="AQ720" s="16" t="s">
        <v>61</v>
      </c>
      <c r="AR720" s="16" t="s">
        <v>61</v>
      </c>
      <c r="AS720" s="22" t="s">
        <v>61</v>
      </c>
      <c r="AT720" s="22" t="s">
        <v>61</v>
      </c>
      <c r="AU720" s="22" t="s">
        <v>61</v>
      </c>
      <c r="AV720" s="22" t="s">
        <v>61</v>
      </c>
      <c r="AW720" s="22" t="s">
        <v>61</v>
      </c>
      <c r="AX720" s="22" t="s">
        <v>61</v>
      </c>
      <c r="AY720" s="22" t="s">
        <v>61</v>
      </c>
      <c r="AZ720" s="22" t="s">
        <v>61</v>
      </c>
      <c r="BA720" s="16" t="s">
        <v>61</v>
      </c>
      <c r="BB720" s="16" t="s">
        <v>61</v>
      </c>
      <c r="BC720" s="16" t="s">
        <v>61</v>
      </c>
      <c r="BD720" s="16" t="s">
        <v>61</v>
      </c>
      <c r="BE720" s="16" t="s">
        <v>61</v>
      </c>
    </row>
    <row r="721" spans="1:57" x14ac:dyDescent="0.25">
      <c r="A721" t="s">
        <v>61</v>
      </c>
      <c r="B721">
        <v>719</v>
      </c>
      <c r="C721" s="2" t="s">
        <v>61</v>
      </c>
      <c r="D721" s="2" t="s">
        <v>61</v>
      </c>
      <c r="E721" s="2" t="s">
        <v>61</v>
      </c>
      <c r="F721" s="2" t="s">
        <v>61</v>
      </c>
      <c r="G721" s="19" t="s">
        <v>61</v>
      </c>
      <c r="H721" s="19" t="s">
        <v>61</v>
      </c>
      <c r="I721" s="19" t="s">
        <v>61</v>
      </c>
      <c r="J721" s="19" t="s">
        <v>61</v>
      </c>
      <c r="K721" s="19" t="s">
        <v>61</v>
      </c>
      <c r="L721" s="2" t="s">
        <v>61</v>
      </c>
      <c r="M721" s="2" t="s">
        <v>61</v>
      </c>
      <c r="N721" s="2" t="s">
        <v>61</v>
      </c>
      <c r="O721" s="19" t="s">
        <v>61</v>
      </c>
      <c r="P721" s="19" t="s">
        <v>61</v>
      </c>
      <c r="Q721" s="19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2" t="s">
        <v>61</v>
      </c>
      <c r="AA721" s="22" t="s">
        <v>61</v>
      </c>
      <c r="AB721" s="22" t="s">
        <v>61</v>
      </c>
      <c r="AC721" s="22" t="s">
        <v>61</v>
      </c>
      <c r="AD721" s="22" t="s">
        <v>61</v>
      </c>
      <c r="AE721" s="22" t="s">
        <v>61</v>
      </c>
      <c r="AF721" s="22" t="s">
        <v>61</v>
      </c>
      <c r="AG721" s="16" t="s">
        <v>61</v>
      </c>
      <c r="AH721" s="16" t="s">
        <v>61</v>
      </c>
      <c r="AI721" s="16" t="s">
        <v>61</v>
      </c>
      <c r="AJ721" s="13" t="s">
        <v>61</v>
      </c>
      <c r="AK721" s="22" t="s">
        <v>61</v>
      </c>
      <c r="AL721" s="22" t="s">
        <v>61</v>
      </c>
      <c r="AM721" s="22" t="s">
        <v>61</v>
      </c>
      <c r="AN721" s="22" t="s">
        <v>61</v>
      </c>
      <c r="AO721" s="22" t="s">
        <v>61</v>
      </c>
      <c r="AP721" s="22" t="s">
        <v>61</v>
      </c>
      <c r="AQ721" s="16" t="s">
        <v>61</v>
      </c>
      <c r="AR721" s="16" t="s">
        <v>61</v>
      </c>
      <c r="AS721" s="22" t="s">
        <v>61</v>
      </c>
      <c r="AT721" s="22" t="s">
        <v>61</v>
      </c>
      <c r="AU721" s="22" t="s">
        <v>61</v>
      </c>
      <c r="AV721" s="22" t="s">
        <v>61</v>
      </c>
      <c r="AW721" s="22" t="s">
        <v>61</v>
      </c>
      <c r="AX721" s="22" t="s">
        <v>61</v>
      </c>
      <c r="AY721" s="22" t="s">
        <v>61</v>
      </c>
      <c r="AZ721" s="22" t="s">
        <v>61</v>
      </c>
      <c r="BA721" s="16" t="s">
        <v>61</v>
      </c>
      <c r="BB721" s="16" t="s">
        <v>61</v>
      </c>
      <c r="BC721" s="16" t="s">
        <v>61</v>
      </c>
      <c r="BD721" s="16" t="s">
        <v>61</v>
      </c>
      <c r="BE721" s="16" t="s">
        <v>61</v>
      </c>
    </row>
    <row r="722" spans="1:57" x14ac:dyDescent="0.25">
      <c r="A722" t="s">
        <v>61</v>
      </c>
      <c r="B722">
        <v>720</v>
      </c>
      <c r="C722" s="2" t="s">
        <v>61</v>
      </c>
      <c r="D722" s="2" t="s">
        <v>61</v>
      </c>
      <c r="E722" s="2" t="s">
        <v>61</v>
      </c>
      <c r="F722" s="2" t="s">
        <v>61</v>
      </c>
      <c r="G722" s="19" t="s">
        <v>61</v>
      </c>
      <c r="H722" s="19" t="s">
        <v>61</v>
      </c>
      <c r="I722" s="19" t="s">
        <v>61</v>
      </c>
      <c r="J722" s="19" t="s">
        <v>61</v>
      </c>
      <c r="K722" s="19" t="s">
        <v>61</v>
      </c>
      <c r="L722" s="2" t="s">
        <v>61</v>
      </c>
      <c r="M722" s="2" t="s">
        <v>61</v>
      </c>
      <c r="N722" s="2" t="s">
        <v>61</v>
      </c>
      <c r="O722" s="19" t="s">
        <v>61</v>
      </c>
      <c r="P722" s="19" t="s">
        <v>61</v>
      </c>
      <c r="Q722" s="19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2" t="s">
        <v>61</v>
      </c>
      <c r="AA722" s="22" t="s">
        <v>61</v>
      </c>
      <c r="AB722" s="22" t="s">
        <v>61</v>
      </c>
      <c r="AC722" s="22" t="s">
        <v>61</v>
      </c>
      <c r="AD722" s="22" t="s">
        <v>61</v>
      </c>
      <c r="AE722" s="22" t="s">
        <v>61</v>
      </c>
      <c r="AF722" s="22" t="s">
        <v>61</v>
      </c>
      <c r="AG722" s="16" t="s">
        <v>61</v>
      </c>
      <c r="AH722" s="16" t="s">
        <v>61</v>
      </c>
      <c r="AI722" s="16" t="s">
        <v>61</v>
      </c>
      <c r="AJ722" s="13" t="s">
        <v>61</v>
      </c>
      <c r="AK722" s="22" t="s">
        <v>61</v>
      </c>
      <c r="AL722" s="22" t="s">
        <v>61</v>
      </c>
      <c r="AM722" s="22" t="s">
        <v>61</v>
      </c>
      <c r="AN722" s="22" t="s">
        <v>61</v>
      </c>
      <c r="AO722" s="22" t="s">
        <v>61</v>
      </c>
      <c r="AP722" s="22" t="s">
        <v>61</v>
      </c>
      <c r="AQ722" s="16" t="s">
        <v>61</v>
      </c>
      <c r="AR722" s="16" t="s">
        <v>61</v>
      </c>
      <c r="AS722" s="22" t="s">
        <v>61</v>
      </c>
      <c r="AT722" s="22" t="s">
        <v>61</v>
      </c>
      <c r="AU722" s="22" t="s">
        <v>61</v>
      </c>
      <c r="AV722" s="22" t="s">
        <v>61</v>
      </c>
      <c r="AW722" s="22" t="s">
        <v>61</v>
      </c>
      <c r="AX722" s="22" t="s">
        <v>61</v>
      </c>
      <c r="AY722" s="22" t="s">
        <v>61</v>
      </c>
      <c r="AZ722" s="22" t="s">
        <v>61</v>
      </c>
      <c r="BA722" s="16" t="s">
        <v>61</v>
      </c>
      <c r="BB722" s="16" t="s">
        <v>61</v>
      </c>
      <c r="BC722" s="16" t="s">
        <v>61</v>
      </c>
      <c r="BD722" s="16" t="s">
        <v>61</v>
      </c>
      <c r="BE722" s="16" t="s">
        <v>61</v>
      </c>
    </row>
    <row r="723" spans="1:57" x14ac:dyDescent="0.25">
      <c r="A723" t="s">
        <v>61</v>
      </c>
      <c r="B723">
        <v>721</v>
      </c>
      <c r="C723" s="2" t="s">
        <v>61</v>
      </c>
      <c r="D723" s="2" t="s">
        <v>61</v>
      </c>
      <c r="E723" s="2" t="s">
        <v>61</v>
      </c>
      <c r="F723" s="2" t="s">
        <v>61</v>
      </c>
      <c r="G723" s="19" t="s">
        <v>61</v>
      </c>
      <c r="H723" s="19" t="s">
        <v>61</v>
      </c>
      <c r="I723" s="19" t="s">
        <v>61</v>
      </c>
      <c r="J723" s="19" t="s">
        <v>61</v>
      </c>
      <c r="K723" s="19" t="s">
        <v>61</v>
      </c>
      <c r="L723" s="2" t="s">
        <v>61</v>
      </c>
      <c r="M723" s="2" t="s">
        <v>61</v>
      </c>
      <c r="N723" s="2" t="s">
        <v>61</v>
      </c>
      <c r="O723" s="19" t="s">
        <v>61</v>
      </c>
      <c r="P723" s="19" t="s">
        <v>61</v>
      </c>
      <c r="Q723" s="19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2" t="s">
        <v>61</v>
      </c>
      <c r="AA723" s="22" t="s">
        <v>61</v>
      </c>
      <c r="AB723" s="22" t="s">
        <v>61</v>
      </c>
      <c r="AC723" s="22" t="s">
        <v>61</v>
      </c>
      <c r="AD723" s="22" t="s">
        <v>61</v>
      </c>
      <c r="AE723" s="22" t="s">
        <v>61</v>
      </c>
      <c r="AF723" s="22" t="s">
        <v>61</v>
      </c>
      <c r="AG723" s="16" t="s">
        <v>61</v>
      </c>
      <c r="AH723" s="16" t="s">
        <v>61</v>
      </c>
      <c r="AI723" s="16" t="s">
        <v>61</v>
      </c>
      <c r="AJ723" s="13" t="s">
        <v>61</v>
      </c>
      <c r="AK723" s="22" t="s">
        <v>61</v>
      </c>
      <c r="AL723" s="22" t="s">
        <v>61</v>
      </c>
      <c r="AM723" s="22" t="s">
        <v>61</v>
      </c>
      <c r="AN723" s="22" t="s">
        <v>61</v>
      </c>
      <c r="AO723" s="22" t="s">
        <v>61</v>
      </c>
      <c r="AP723" s="22" t="s">
        <v>61</v>
      </c>
      <c r="AQ723" s="16" t="s">
        <v>61</v>
      </c>
      <c r="AR723" s="16" t="s">
        <v>61</v>
      </c>
      <c r="AS723" s="22" t="s">
        <v>61</v>
      </c>
      <c r="AT723" s="22" t="s">
        <v>61</v>
      </c>
      <c r="AU723" s="22" t="s">
        <v>61</v>
      </c>
      <c r="AV723" s="22" t="s">
        <v>61</v>
      </c>
      <c r="AW723" s="22" t="s">
        <v>61</v>
      </c>
      <c r="AX723" s="22" t="s">
        <v>61</v>
      </c>
      <c r="AY723" s="22" t="s">
        <v>61</v>
      </c>
      <c r="AZ723" s="22" t="s">
        <v>61</v>
      </c>
      <c r="BA723" s="16" t="s">
        <v>61</v>
      </c>
      <c r="BB723" s="16" t="s">
        <v>61</v>
      </c>
      <c r="BC723" s="16" t="s">
        <v>61</v>
      </c>
      <c r="BD723" s="16" t="s">
        <v>61</v>
      </c>
      <c r="BE723" s="16" t="s">
        <v>61</v>
      </c>
    </row>
    <row r="724" spans="1:57" x14ac:dyDescent="0.25">
      <c r="A724" t="s">
        <v>61</v>
      </c>
      <c r="B724">
        <v>722</v>
      </c>
      <c r="C724" s="2" t="s">
        <v>61</v>
      </c>
      <c r="D724" s="2" t="s">
        <v>61</v>
      </c>
      <c r="E724" s="2" t="s">
        <v>61</v>
      </c>
      <c r="F724" s="2" t="s">
        <v>61</v>
      </c>
      <c r="G724" s="19" t="s">
        <v>61</v>
      </c>
      <c r="H724" s="19" t="s">
        <v>61</v>
      </c>
      <c r="I724" s="19" t="s">
        <v>61</v>
      </c>
      <c r="J724" s="19" t="s">
        <v>61</v>
      </c>
      <c r="K724" s="19" t="s">
        <v>61</v>
      </c>
      <c r="L724" s="2" t="s">
        <v>61</v>
      </c>
      <c r="M724" s="2" t="s">
        <v>61</v>
      </c>
      <c r="N724" s="2" t="s">
        <v>61</v>
      </c>
      <c r="O724" s="19" t="s">
        <v>61</v>
      </c>
      <c r="P724" s="19" t="s">
        <v>61</v>
      </c>
      <c r="Q724" s="19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2" t="s">
        <v>61</v>
      </c>
      <c r="AA724" s="22" t="s">
        <v>61</v>
      </c>
      <c r="AB724" s="22" t="s">
        <v>61</v>
      </c>
      <c r="AC724" s="22" t="s">
        <v>61</v>
      </c>
      <c r="AD724" s="22" t="s">
        <v>61</v>
      </c>
      <c r="AE724" s="22" t="s">
        <v>61</v>
      </c>
      <c r="AF724" s="22" t="s">
        <v>61</v>
      </c>
      <c r="AG724" s="16" t="s">
        <v>61</v>
      </c>
      <c r="AH724" s="16" t="s">
        <v>61</v>
      </c>
      <c r="AI724" s="16" t="s">
        <v>61</v>
      </c>
      <c r="AJ724" s="13" t="s">
        <v>61</v>
      </c>
      <c r="AK724" s="22" t="s">
        <v>61</v>
      </c>
      <c r="AL724" s="22" t="s">
        <v>61</v>
      </c>
      <c r="AM724" s="22" t="s">
        <v>61</v>
      </c>
      <c r="AN724" s="22" t="s">
        <v>61</v>
      </c>
      <c r="AO724" s="22" t="s">
        <v>61</v>
      </c>
      <c r="AP724" s="22" t="s">
        <v>61</v>
      </c>
      <c r="AQ724" s="16" t="s">
        <v>61</v>
      </c>
      <c r="AR724" s="16" t="s">
        <v>61</v>
      </c>
      <c r="AS724" s="22" t="s">
        <v>61</v>
      </c>
      <c r="AT724" s="22" t="s">
        <v>61</v>
      </c>
      <c r="AU724" s="22" t="s">
        <v>61</v>
      </c>
      <c r="AV724" s="22" t="s">
        <v>61</v>
      </c>
      <c r="AW724" s="22" t="s">
        <v>61</v>
      </c>
      <c r="AX724" s="22" t="s">
        <v>61</v>
      </c>
      <c r="AY724" s="22" t="s">
        <v>61</v>
      </c>
      <c r="AZ724" s="22" t="s">
        <v>61</v>
      </c>
      <c r="BA724" s="16" t="s">
        <v>61</v>
      </c>
      <c r="BB724" s="16" t="s">
        <v>61</v>
      </c>
      <c r="BC724" s="16" t="s">
        <v>61</v>
      </c>
      <c r="BD724" s="16" t="s">
        <v>61</v>
      </c>
      <c r="BE724" s="16" t="s">
        <v>61</v>
      </c>
    </row>
    <row r="725" spans="1:57" x14ac:dyDescent="0.25">
      <c r="A725" t="s">
        <v>61</v>
      </c>
      <c r="B725">
        <v>723</v>
      </c>
      <c r="C725" s="2" t="s">
        <v>61</v>
      </c>
      <c r="D725" s="2" t="s">
        <v>61</v>
      </c>
      <c r="E725" s="2" t="s">
        <v>61</v>
      </c>
      <c r="F725" s="2" t="s">
        <v>61</v>
      </c>
      <c r="G725" s="19" t="s">
        <v>61</v>
      </c>
      <c r="H725" s="19" t="s">
        <v>61</v>
      </c>
      <c r="I725" s="19" t="s">
        <v>61</v>
      </c>
      <c r="J725" s="19" t="s">
        <v>61</v>
      </c>
      <c r="K725" s="19" t="s">
        <v>61</v>
      </c>
      <c r="L725" s="2" t="s">
        <v>61</v>
      </c>
      <c r="M725" s="2" t="s">
        <v>61</v>
      </c>
      <c r="N725" s="2" t="s">
        <v>61</v>
      </c>
      <c r="O725" s="19" t="s">
        <v>61</v>
      </c>
      <c r="P725" s="19" t="s">
        <v>61</v>
      </c>
      <c r="Q725" s="19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2" t="s">
        <v>61</v>
      </c>
      <c r="AA725" s="22" t="s">
        <v>61</v>
      </c>
      <c r="AB725" s="22" t="s">
        <v>61</v>
      </c>
      <c r="AC725" s="22" t="s">
        <v>61</v>
      </c>
      <c r="AD725" s="22" t="s">
        <v>61</v>
      </c>
      <c r="AE725" s="22" t="s">
        <v>61</v>
      </c>
      <c r="AF725" s="22" t="s">
        <v>61</v>
      </c>
      <c r="AG725" s="16" t="s">
        <v>61</v>
      </c>
      <c r="AH725" s="16" t="s">
        <v>61</v>
      </c>
      <c r="AI725" s="16" t="s">
        <v>61</v>
      </c>
      <c r="AJ725" s="13" t="s">
        <v>61</v>
      </c>
      <c r="AK725" s="22" t="s">
        <v>61</v>
      </c>
      <c r="AL725" s="22" t="s">
        <v>61</v>
      </c>
      <c r="AM725" s="22" t="s">
        <v>61</v>
      </c>
      <c r="AN725" s="22" t="s">
        <v>61</v>
      </c>
      <c r="AO725" s="22" t="s">
        <v>61</v>
      </c>
      <c r="AP725" s="22" t="s">
        <v>61</v>
      </c>
      <c r="AQ725" s="16" t="s">
        <v>61</v>
      </c>
      <c r="AR725" s="16" t="s">
        <v>61</v>
      </c>
      <c r="AS725" s="22" t="s">
        <v>61</v>
      </c>
      <c r="AT725" s="22" t="s">
        <v>61</v>
      </c>
      <c r="AU725" s="22" t="s">
        <v>61</v>
      </c>
      <c r="AV725" s="22" t="s">
        <v>61</v>
      </c>
      <c r="AW725" s="22" t="s">
        <v>61</v>
      </c>
      <c r="AX725" s="22" t="s">
        <v>61</v>
      </c>
      <c r="AY725" s="22" t="s">
        <v>61</v>
      </c>
      <c r="AZ725" s="22" t="s">
        <v>61</v>
      </c>
      <c r="BA725" s="16" t="s">
        <v>61</v>
      </c>
      <c r="BB725" s="16" t="s">
        <v>61</v>
      </c>
      <c r="BC725" s="16" t="s">
        <v>61</v>
      </c>
      <c r="BD725" s="16" t="s">
        <v>61</v>
      </c>
      <c r="BE725" s="16" t="s">
        <v>61</v>
      </c>
    </row>
    <row r="726" spans="1:57" x14ac:dyDescent="0.25">
      <c r="A726" t="s">
        <v>61</v>
      </c>
      <c r="B726">
        <v>724</v>
      </c>
      <c r="C726" s="2" t="s">
        <v>61</v>
      </c>
      <c r="D726" s="2" t="s">
        <v>61</v>
      </c>
      <c r="E726" s="2" t="s">
        <v>61</v>
      </c>
      <c r="F726" s="2" t="s">
        <v>61</v>
      </c>
      <c r="G726" s="19" t="s">
        <v>61</v>
      </c>
      <c r="H726" s="19" t="s">
        <v>61</v>
      </c>
      <c r="I726" s="19" t="s">
        <v>61</v>
      </c>
      <c r="J726" s="19" t="s">
        <v>61</v>
      </c>
      <c r="K726" s="19" t="s">
        <v>61</v>
      </c>
      <c r="L726" s="2" t="s">
        <v>61</v>
      </c>
      <c r="M726" s="2" t="s">
        <v>61</v>
      </c>
      <c r="N726" s="2" t="s">
        <v>61</v>
      </c>
      <c r="O726" s="19" t="s">
        <v>61</v>
      </c>
      <c r="P726" s="19" t="s">
        <v>61</v>
      </c>
      <c r="Q726" s="19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2" t="s">
        <v>61</v>
      </c>
      <c r="AA726" s="22" t="s">
        <v>61</v>
      </c>
      <c r="AB726" s="22" t="s">
        <v>61</v>
      </c>
      <c r="AC726" s="22" t="s">
        <v>61</v>
      </c>
      <c r="AD726" s="22" t="s">
        <v>61</v>
      </c>
      <c r="AE726" s="22" t="s">
        <v>61</v>
      </c>
      <c r="AF726" s="22" t="s">
        <v>61</v>
      </c>
      <c r="AG726" s="16" t="s">
        <v>61</v>
      </c>
      <c r="AH726" s="16" t="s">
        <v>61</v>
      </c>
      <c r="AI726" s="16" t="s">
        <v>61</v>
      </c>
      <c r="AJ726" s="13" t="s">
        <v>61</v>
      </c>
      <c r="AK726" s="22" t="s">
        <v>61</v>
      </c>
      <c r="AL726" s="22" t="s">
        <v>61</v>
      </c>
      <c r="AM726" s="22" t="s">
        <v>61</v>
      </c>
      <c r="AN726" s="22" t="s">
        <v>61</v>
      </c>
      <c r="AO726" s="22" t="s">
        <v>61</v>
      </c>
      <c r="AP726" s="22" t="s">
        <v>61</v>
      </c>
      <c r="AQ726" s="16" t="s">
        <v>61</v>
      </c>
      <c r="AR726" s="16" t="s">
        <v>61</v>
      </c>
      <c r="AS726" s="22" t="s">
        <v>61</v>
      </c>
      <c r="AT726" s="22" t="s">
        <v>61</v>
      </c>
      <c r="AU726" s="22" t="s">
        <v>61</v>
      </c>
      <c r="AV726" s="22" t="s">
        <v>61</v>
      </c>
      <c r="AW726" s="22" t="s">
        <v>61</v>
      </c>
      <c r="AX726" s="22" t="s">
        <v>61</v>
      </c>
      <c r="AY726" s="22" t="s">
        <v>61</v>
      </c>
      <c r="AZ726" s="22" t="s">
        <v>61</v>
      </c>
      <c r="BA726" s="16" t="s">
        <v>61</v>
      </c>
      <c r="BB726" s="16" t="s">
        <v>61</v>
      </c>
      <c r="BC726" s="16" t="s">
        <v>61</v>
      </c>
      <c r="BD726" s="16" t="s">
        <v>61</v>
      </c>
      <c r="BE726" s="16" t="s">
        <v>61</v>
      </c>
    </row>
    <row r="727" spans="1:57" x14ac:dyDescent="0.25">
      <c r="A727" t="s">
        <v>61</v>
      </c>
      <c r="B727">
        <v>725</v>
      </c>
      <c r="C727" s="2" t="s">
        <v>61</v>
      </c>
      <c r="D727" s="2" t="s">
        <v>61</v>
      </c>
      <c r="E727" s="2" t="s">
        <v>61</v>
      </c>
      <c r="F727" s="2" t="s">
        <v>61</v>
      </c>
      <c r="G727" s="19" t="s">
        <v>61</v>
      </c>
      <c r="H727" s="19" t="s">
        <v>61</v>
      </c>
      <c r="I727" s="19" t="s">
        <v>61</v>
      </c>
      <c r="J727" s="19" t="s">
        <v>61</v>
      </c>
      <c r="K727" s="19" t="s">
        <v>61</v>
      </c>
      <c r="L727" s="2" t="s">
        <v>61</v>
      </c>
      <c r="M727" s="2" t="s">
        <v>61</v>
      </c>
      <c r="N727" s="2" t="s">
        <v>61</v>
      </c>
      <c r="O727" s="19" t="s">
        <v>61</v>
      </c>
      <c r="P727" s="19" t="s">
        <v>61</v>
      </c>
      <c r="Q727" s="19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2" t="s">
        <v>61</v>
      </c>
      <c r="AA727" s="22" t="s">
        <v>61</v>
      </c>
      <c r="AB727" s="22" t="s">
        <v>61</v>
      </c>
      <c r="AC727" s="22" t="s">
        <v>61</v>
      </c>
      <c r="AD727" s="22" t="s">
        <v>61</v>
      </c>
      <c r="AE727" s="22" t="s">
        <v>61</v>
      </c>
      <c r="AF727" s="22" t="s">
        <v>61</v>
      </c>
      <c r="AG727" s="16" t="s">
        <v>61</v>
      </c>
      <c r="AH727" s="16" t="s">
        <v>61</v>
      </c>
      <c r="AI727" s="16" t="s">
        <v>61</v>
      </c>
      <c r="AJ727" s="13" t="s">
        <v>61</v>
      </c>
      <c r="AK727" s="22" t="s">
        <v>61</v>
      </c>
      <c r="AL727" s="22" t="s">
        <v>61</v>
      </c>
      <c r="AM727" s="22" t="s">
        <v>61</v>
      </c>
      <c r="AN727" s="22" t="s">
        <v>61</v>
      </c>
      <c r="AO727" s="22" t="s">
        <v>61</v>
      </c>
      <c r="AP727" s="22" t="s">
        <v>61</v>
      </c>
      <c r="AQ727" s="16" t="s">
        <v>61</v>
      </c>
      <c r="AR727" s="16" t="s">
        <v>61</v>
      </c>
      <c r="AS727" s="22" t="s">
        <v>61</v>
      </c>
      <c r="AT727" s="22" t="s">
        <v>61</v>
      </c>
      <c r="AU727" s="22" t="s">
        <v>61</v>
      </c>
      <c r="AV727" s="22" t="s">
        <v>61</v>
      </c>
      <c r="AW727" s="22" t="s">
        <v>61</v>
      </c>
      <c r="AX727" s="22" t="s">
        <v>61</v>
      </c>
      <c r="AY727" s="22" t="s">
        <v>61</v>
      </c>
      <c r="AZ727" s="22" t="s">
        <v>61</v>
      </c>
      <c r="BA727" s="16" t="s">
        <v>61</v>
      </c>
      <c r="BB727" s="16" t="s">
        <v>61</v>
      </c>
      <c r="BC727" s="16" t="s">
        <v>61</v>
      </c>
      <c r="BD727" s="16" t="s">
        <v>61</v>
      </c>
      <c r="BE727" s="16" t="s">
        <v>61</v>
      </c>
    </row>
    <row r="728" spans="1:57" x14ac:dyDescent="0.25">
      <c r="A728" t="s">
        <v>61</v>
      </c>
      <c r="B728">
        <v>726</v>
      </c>
      <c r="C728" s="2" t="s">
        <v>61</v>
      </c>
      <c r="D728" s="2" t="s">
        <v>61</v>
      </c>
      <c r="E728" s="2" t="s">
        <v>61</v>
      </c>
      <c r="F728" s="2" t="s">
        <v>61</v>
      </c>
      <c r="G728" s="19" t="s">
        <v>61</v>
      </c>
      <c r="H728" s="19" t="s">
        <v>61</v>
      </c>
      <c r="I728" s="19" t="s">
        <v>61</v>
      </c>
      <c r="J728" s="19" t="s">
        <v>61</v>
      </c>
      <c r="K728" s="19" t="s">
        <v>61</v>
      </c>
      <c r="L728" s="2" t="s">
        <v>61</v>
      </c>
      <c r="M728" s="2" t="s">
        <v>61</v>
      </c>
      <c r="N728" s="2" t="s">
        <v>61</v>
      </c>
      <c r="O728" s="19" t="s">
        <v>61</v>
      </c>
      <c r="P728" s="19" t="s">
        <v>61</v>
      </c>
      <c r="Q728" s="19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2" t="s">
        <v>61</v>
      </c>
      <c r="AA728" s="22" t="s">
        <v>61</v>
      </c>
      <c r="AB728" s="22" t="s">
        <v>61</v>
      </c>
      <c r="AC728" s="22" t="s">
        <v>61</v>
      </c>
      <c r="AD728" s="22" t="s">
        <v>61</v>
      </c>
      <c r="AE728" s="22" t="s">
        <v>61</v>
      </c>
      <c r="AF728" s="22" t="s">
        <v>61</v>
      </c>
      <c r="AG728" s="16" t="s">
        <v>61</v>
      </c>
      <c r="AH728" s="16" t="s">
        <v>61</v>
      </c>
      <c r="AI728" s="16" t="s">
        <v>61</v>
      </c>
      <c r="AJ728" s="13" t="s">
        <v>61</v>
      </c>
      <c r="AK728" s="22" t="s">
        <v>61</v>
      </c>
      <c r="AL728" s="22" t="s">
        <v>61</v>
      </c>
      <c r="AM728" s="22" t="s">
        <v>61</v>
      </c>
      <c r="AN728" s="22" t="s">
        <v>61</v>
      </c>
      <c r="AO728" s="22" t="s">
        <v>61</v>
      </c>
      <c r="AP728" s="22" t="s">
        <v>61</v>
      </c>
      <c r="AQ728" s="16" t="s">
        <v>61</v>
      </c>
      <c r="AR728" s="16" t="s">
        <v>61</v>
      </c>
      <c r="AS728" s="22" t="s">
        <v>61</v>
      </c>
      <c r="AT728" s="22" t="s">
        <v>61</v>
      </c>
      <c r="AU728" s="22" t="s">
        <v>61</v>
      </c>
      <c r="AV728" s="22" t="s">
        <v>61</v>
      </c>
      <c r="AW728" s="22" t="s">
        <v>61</v>
      </c>
      <c r="AX728" s="22" t="s">
        <v>61</v>
      </c>
      <c r="AY728" s="22" t="s">
        <v>61</v>
      </c>
      <c r="AZ728" s="22" t="s">
        <v>61</v>
      </c>
      <c r="BA728" s="16" t="s">
        <v>61</v>
      </c>
      <c r="BB728" s="16" t="s">
        <v>61</v>
      </c>
      <c r="BC728" s="16" t="s">
        <v>61</v>
      </c>
      <c r="BD728" s="16" t="s">
        <v>61</v>
      </c>
      <c r="BE728" s="16" t="s">
        <v>61</v>
      </c>
    </row>
    <row r="729" spans="1:57" x14ac:dyDescent="0.25">
      <c r="A729" t="s">
        <v>61</v>
      </c>
      <c r="B729">
        <v>727</v>
      </c>
      <c r="C729" s="2" t="s">
        <v>61</v>
      </c>
      <c r="D729" s="2" t="s">
        <v>61</v>
      </c>
      <c r="E729" s="2" t="s">
        <v>61</v>
      </c>
      <c r="F729" s="2" t="s">
        <v>61</v>
      </c>
      <c r="G729" s="19" t="s">
        <v>61</v>
      </c>
      <c r="H729" s="19" t="s">
        <v>61</v>
      </c>
      <c r="I729" s="19" t="s">
        <v>61</v>
      </c>
      <c r="J729" s="19" t="s">
        <v>61</v>
      </c>
      <c r="K729" s="19" t="s">
        <v>61</v>
      </c>
      <c r="L729" s="2" t="s">
        <v>61</v>
      </c>
      <c r="M729" s="2" t="s">
        <v>61</v>
      </c>
      <c r="N729" s="2" t="s">
        <v>61</v>
      </c>
      <c r="O729" s="19" t="s">
        <v>61</v>
      </c>
      <c r="P729" s="19" t="s">
        <v>61</v>
      </c>
      <c r="Q729" s="19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2" t="s">
        <v>61</v>
      </c>
      <c r="AA729" s="22" t="s">
        <v>61</v>
      </c>
      <c r="AB729" s="22" t="s">
        <v>61</v>
      </c>
      <c r="AC729" s="22" t="s">
        <v>61</v>
      </c>
      <c r="AD729" s="22" t="s">
        <v>61</v>
      </c>
      <c r="AE729" s="22" t="s">
        <v>61</v>
      </c>
      <c r="AF729" s="22" t="s">
        <v>61</v>
      </c>
      <c r="AG729" s="16" t="s">
        <v>61</v>
      </c>
      <c r="AH729" s="16" t="s">
        <v>61</v>
      </c>
      <c r="AI729" s="16" t="s">
        <v>61</v>
      </c>
      <c r="AJ729" s="13" t="s">
        <v>61</v>
      </c>
      <c r="AK729" s="22" t="s">
        <v>61</v>
      </c>
      <c r="AL729" s="22" t="s">
        <v>61</v>
      </c>
      <c r="AM729" s="22" t="s">
        <v>61</v>
      </c>
      <c r="AN729" s="22" t="s">
        <v>61</v>
      </c>
      <c r="AO729" s="22" t="s">
        <v>61</v>
      </c>
      <c r="AP729" s="22" t="s">
        <v>61</v>
      </c>
      <c r="AQ729" s="16" t="s">
        <v>61</v>
      </c>
      <c r="AR729" s="16" t="s">
        <v>61</v>
      </c>
      <c r="AS729" s="22" t="s">
        <v>61</v>
      </c>
      <c r="AT729" s="22" t="s">
        <v>61</v>
      </c>
      <c r="AU729" s="22" t="s">
        <v>61</v>
      </c>
      <c r="AV729" s="22" t="s">
        <v>61</v>
      </c>
      <c r="AW729" s="22" t="s">
        <v>61</v>
      </c>
      <c r="AX729" s="22" t="s">
        <v>61</v>
      </c>
      <c r="AY729" s="22" t="s">
        <v>61</v>
      </c>
      <c r="AZ729" s="22" t="s">
        <v>61</v>
      </c>
      <c r="BA729" s="16" t="s">
        <v>61</v>
      </c>
      <c r="BB729" s="16" t="s">
        <v>61</v>
      </c>
      <c r="BC729" s="16" t="s">
        <v>61</v>
      </c>
      <c r="BD729" s="16" t="s">
        <v>61</v>
      </c>
      <c r="BE729" s="16" t="s">
        <v>61</v>
      </c>
    </row>
    <row r="730" spans="1:57" x14ac:dyDescent="0.25">
      <c r="A730" t="s">
        <v>61</v>
      </c>
      <c r="B730">
        <v>728</v>
      </c>
      <c r="C730" s="2" t="s">
        <v>61</v>
      </c>
      <c r="D730" s="2" t="s">
        <v>61</v>
      </c>
      <c r="E730" s="2" t="s">
        <v>61</v>
      </c>
      <c r="F730" s="2" t="s">
        <v>61</v>
      </c>
      <c r="G730" s="19" t="s">
        <v>61</v>
      </c>
      <c r="H730" s="19" t="s">
        <v>61</v>
      </c>
      <c r="I730" s="19" t="s">
        <v>61</v>
      </c>
      <c r="J730" s="19" t="s">
        <v>61</v>
      </c>
      <c r="K730" s="19" t="s">
        <v>61</v>
      </c>
      <c r="L730" s="2" t="s">
        <v>61</v>
      </c>
      <c r="M730" s="2" t="s">
        <v>61</v>
      </c>
      <c r="N730" s="2" t="s">
        <v>61</v>
      </c>
      <c r="O730" s="19" t="s">
        <v>61</v>
      </c>
      <c r="P730" s="19" t="s">
        <v>61</v>
      </c>
      <c r="Q730" s="19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2" t="s">
        <v>61</v>
      </c>
      <c r="AA730" s="22" t="s">
        <v>61</v>
      </c>
      <c r="AB730" s="22" t="s">
        <v>61</v>
      </c>
      <c r="AC730" s="22" t="s">
        <v>61</v>
      </c>
      <c r="AD730" s="22" t="s">
        <v>61</v>
      </c>
      <c r="AE730" s="22" t="s">
        <v>61</v>
      </c>
      <c r="AF730" s="22" t="s">
        <v>61</v>
      </c>
      <c r="AG730" s="16" t="s">
        <v>61</v>
      </c>
      <c r="AH730" s="16" t="s">
        <v>61</v>
      </c>
      <c r="AI730" s="16" t="s">
        <v>61</v>
      </c>
      <c r="AJ730" s="13" t="s">
        <v>61</v>
      </c>
      <c r="AK730" s="22" t="s">
        <v>61</v>
      </c>
      <c r="AL730" s="22" t="s">
        <v>61</v>
      </c>
      <c r="AM730" s="22" t="s">
        <v>61</v>
      </c>
      <c r="AN730" s="22" t="s">
        <v>61</v>
      </c>
      <c r="AO730" s="22" t="s">
        <v>61</v>
      </c>
      <c r="AP730" s="22" t="s">
        <v>61</v>
      </c>
      <c r="AQ730" s="16" t="s">
        <v>61</v>
      </c>
      <c r="AR730" s="16" t="s">
        <v>61</v>
      </c>
      <c r="AS730" s="22" t="s">
        <v>61</v>
      </c>
      <c r="AT730" s="22" t="s">
        <v>61</v>
      </c>
      <c r="AU730" s="22" t="s">
        <v>61</v>
      </c>
      <c r="AV730" s="22" t="s">
        <v>61</v>
      </c>
      <c r="AW730" s="22" t="s">
        <v>61</v>
      </c>
      <c r="AX730" s="22" t="s">
        <v>61</v>
      </c>
      <c r="AY730" s="22" t="s">
        <v>61</v>
      </c>
      <c r="AZ730" s="22" t="s">
        <v>61</v>
      </c>
      <c r="BA730" s="16" t="s">
        <v>61</v>
      </c>
      <c r="BB730" s="16" t="s">
        <v>61</v>
      </c>
      <c r="BC730" s="16" t="s">
        <v>61</v>
      </c>
      <c r="BD730" s="16" t="s">
        <v>61</v>
      </c>
      <c r="BE730" s="16" t="s">
        <v>61</v>
      </c>
    </row>
    <row r="731" spans="1:57" x14ac:dyDescent="0.25">
      <c r="A731" t="s">
        <v>61</v>
      </c>
      <c r="B731">
        <v>729</v>
      </c>
      <c r="C731" s="2" t="s">
        <v>61</v>
      </c>
      <c r="D731" s="2" t="s">
        <v>61</v>
      </c>
      <c r="E731" s="2" t="s">
        <v>61</v>
      </c>
      <c r="F731" s="2" t="s">
        <v>61</v>
      </c>
      <c r="G731" s="19" t="s">
        <v>61</v>
      </c>
      <c r="H731" s="19" t="s">
        <v>61</v>
      </c>
      <c r="I731" s="19" t="s">
        <v>61</v>
      </c>
      <c r="J731" s="19" t="s">
        <v>61</v>
      </c>
      <c r="K731" s="19" t="s">
        <v>61</v>
      </c>
      <c r="L731" s="2" t="s">
        <v>61</v>
      </c>
      <c r="M731" s="2" t="s">
        <v>61</v>
      </c>
      <c r="N731" s="2" t="s">
        <v>61</v>
      </c>
      <c r="O731" s="19" t="s">
        <v>61</v>
      </c>
      <c r="P731" s="19" t="s">
        <v>61</v>
      </c>
      <c r="Q731" s="19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2" t="s">
        <v>61</v>
      </c>
      <c r="AA731" s="22" t="s">
        <v>61</v>
      </c>
      <c r="AB731" s="22" t="s">
        <v>61</v>
      </c>
      <c r="AC731" s="22" t="s">
        <v>61</v>
      </c>
      <c r="AD731" s="22" t="s">
        <v>61</v>
      </c>
      <c r="AE731" s="22" t="s">
        <v>61</v>
      </c>
      <c r="AF731" s="22" t="s">
        <v>61</v>
      </c>
      <c r="AG731" s="16" t="s">
        <v>61</v>
      </c>
      <c r="AH731" s="16" t="s">
        <v>61</v>
      </c>
      <c r="AI731" s="16" t="s">
        <v>61</v>
      </c>
      <c r="AJ731" s="13" t="s">
        <v>61</v>
      </c>
      <c r="AK731" s="22" t="s">
        <v>61</v>
      </c>
      <c r="AL731" s="22" t="s">
        <v>61</v>
      </c>
      <c r="AM731" s="22" t="s">
        <v>61</v>
      </c>
      <c r="AN731" s="22" t="s">
        <v>61</v>
      </c>
      <c r="AO731" s="22" t="s">
        <v>61</v>
      </c>
      <c r="AP731" s="22" t="s">
        <v>61</v>
      </c>
      <c r="AQ731" s="16" t="s">
        <v>61</v>
      </c>
      <c r="AR731" s="16" t="s">
        <v>61</v>
      </c>
      <c r="AS731" s="22" t="s">
        <v>61</v>
      </c>
      <c r="AT731" s="22" t="s">
        <v>61</v>
      </c>
      <c r="AU731" s="22" t="s">
        <v>61</v>
      </c>
      <c r="AV731" s="22" t="s">
        <v>61</v>
      </c>
      <c r="AW731" s="22" t="s">
        <v>61</v>
      </c>
      <c r="AX731" s="22" t="s">
        <v>61</v>
      </c>
      <c r="AY731" s="22" t="s">
        <v>61</v>
      </c>
      <c r="AZ731" s="22" t="s">
        <v>61</v>
      </c>
      <c r="BA731" s="16" t="s">
        <v>61</v>
      </c>
      <c r="BB731" s="16" t="s">
        <v>61</v>
      </c>
      <c r="BC731" s="16" t="s">
        <v>61</v>
      </c>
      <c r="BD731" s="16" t="s">
        <v>61</v>
      </c>
      <c r="BE731" s="16" t="s">
        <v>61</v>
      </c>
    </row>
    <row r="732" spans="1:57" x14ac:dyDescent="0.25">
      <c r="A732" t="s">
        <v>61</v>
      </c>
      <c r="B732">
        <v>730</v>
      </c>
      <c r="C732" s="2" t="s">
        <v>61</v>
      </c>
      <c r="D732" s="2" t="s">
        <v>61</v>
      </c>
      <c r="E732" s="2" t="s">
        <v>61</v>
      </c>
      <c r="F732" s="2" t="s">
        <v>61</v>
      </c>
      <c r="G732" s="19" t="s">
        <v>61</v>
      </c>
      <c r="H732" s="19" t="s">
        <v>61</v>
      </c>
      <c r="I732" s="19" t="s">
        <v>61</v>
      </c>
      <c r="J732" s="19" t="s">
        <v>61</v>
      </c>
      <c r="K732" s="19" t="s">
        <v>61</v>
      </c>
      <c r="L732" s="2" t="s">
        <v>61</v>
      </c>
      <c r="M732" s="2" t="s">
        <v>61</v>
      </c>
      <c r="N732" s="2" t="s">
        <v>61</v>
      </c>
      <c r="O732" s="19" t="s">
        <v>61</v>
      </c>
      <c r="P732" s="19" t="s">
        <v>61</v>
      </c>
      <c r="Q732" s="19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2" t="s">
        <v>61</v>
      </c>
      <c r="AA732" s="22" t="s">
        <v>61</v>
      </c>
      <c r="AB732" s="22" t="s">
        <v>61</v>
      </c>
      <c r="AC732" s="22" t="s">
        <v>61</v>
      </c>
      <c r="AD732" s="22" t="s">
        <v>61</v>
      </c>
      <c r="AE732" s="22" t="s">
        <v>61</v>
      </c>
      <c r="AF732" s="22" t="s">
        <v>61</v>
      </c>
      <c r="AG732" s="16" t="s">
        <v>61</v>
      </c>
      <c r="AH732" s="16" t="s">
        <v>61</v>
      </c>
      <c r="AI732" s="16" t="s">
        <v>61</v>
      </c>
      <c r="AJ732" s="13" t="s">
        <v>61</v>
      </c>
      <c r="AK732" s="22" t="s">
        <v>61</v>
      </c>
      <c r="AL732" s="22" t="s">
        <v>61</v>
      </c>
      <c r="AM732" s="22" t="s">
        <v>61</v>
      </c>
      <c r="AN732" s="22" t="s">
        <v>61</v>
      </c>
      <c r="AO732" s="22" t="s">
        <v>61</v>
      </c>
      <c r="AP732" s="22" t="s">
        <v>61</v>
      </c>
      <c r="AQ732" s="16" t="s">
        <v>61</v>
      </c>
      <c r="AR732" s="16" t="s">
        <v>61</v>
      </c>
      <c r="AS732" s="22" t="s">
        <v>61</v>
      </c>
      <c r="AT732" s="22" t="s">
        <v>61</v>
      </c>
      <c r="AU732" s="22" t="s">
        <v>61</v>
      </c>
      <c r="AV732" s="22" t="s">
        <v>61</v>
      </c>
      <c r="AW732" s="22" t="s">
        <v>61</v>
      </c>
      <c r="AX732" s="22" t="s">
        <v>61</v>
      </c>
      <c r="AY732" s="22" t="s">
        <v>61</v>
      </c>
      <c r="AZ732" s="22" t="s">
        <v>61</v>
      </c>
      <c r="BA732" s="16" t="s">
        <v>61</v>
      </c>
      <c r="BB732" s="16" t="s">
        <v>61</v>
      </c>
      <c r="BC732" s="16" t="s">
        <v>61</v>
      </c>
      <c r="BD732" s="16" t="s">
        <v>61</v>
      </c>
      <c r="BE732" s="16" t="s">
        <v>61</v>
      </c>
    </row>
    <row r="733" spans="1:57" x14ac:dyDescent="0.25">
      <c r="A733" t="s">
        <v>61</v>
      </c>
      <c r="B733">
        <v>731</v>
      </c>
      <c r="C733" s="2" t="s">
        <v>61</v>
      </c>
      <c r="D733" s="2" t="s">
        <v>61</v>
      </c>
      <c r="E733" s="2" t="s">
        <v>61</v>
      </c>
      <c r="F733" s="2" t="s">
        <v>61</v>
      </c>
      <c r="G733" s="19" t="s">
        <v>61</v>
      </c>
      <c r="H733" s="19" t="s">
        <v>61</v>
      </c>
      <c r="I733" s="19" t="s">
        <v>61</v>
      </c>
      <c r="J733" s="19" t="s">
        <v>61</v>
      </c>
      <c r="K733" s="19" t="s">
        <v>61</v>
      </c>
      <c r="L733" s="2" t="s">
        <v>61</v>
      </c>
      <c r="M733" s="2" t="s">
        <v>61</v>
      </c>
      <c r="N733" s="2" t="s">
        <v>61</v>
      </c>
      <c r="O733" s="19" t="s">
        <v>61</v>
      </c>
      <c r="P733" s="19" t="s">
        <v>61</v>
      </c>
      <c r="Q733" s="19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2" t="s">
        <v>61</v>
      </c>
      <c r="AA733" s="22" t="s">
        <v>61</v>
      </c>
      <c r="AB733" s="22" t="s">
        <v>61</v>
      </c>
      <c r="AC733" s="22" t="s">
        <v>61</v>
      </c>
      <c r="AD733" s="22" t="s">
        <v>61</v>
      </c>
      <c r="AE733" s="22" t="s">
        <v>61</v>
      </c>
      <c r="AF733" s="22" t="s">
        <v>61</v>
      </c>
      <c r="AG733" s="16" t="s">
        <v>61</v>
      </c>
      <c r="AH733" s="16" t="s">
        <v>61</v>
      </c>
      <c r="AI733" s="16" t="s">
        <v>61</v>
      </c>
      <c r="AJ733" s="13" t="s">
        <v>61</v>
      </c>
      <c r="AK733" s="22" t="s">
        <v>61</v>
      </c>
      <c r="AL733" s="22" t="s">
        <v>61</v>
      </c>
      <c r="AM733" s="22" t="s">
        <v>61</v>
      </c>
      <c r="AN733" s="22" t="s">
        <v>61</v>
      </c>
      <c r="AO733" s="22" t="s">
        <v>61</v>
      </c>
      <c r="AP733" s="22" t="s">
        <v>61</v>
      </c>
      <c r="AQ733" s="16" t="s">
        <v>61</v>
      </c>
      <c r="AR733" s="16" t="s">
        <v>61</v>
      </c>
      <c r="AS733" s="22" t="s">
        <v>61</v>
      </c>
      <c r="AT733" s="22" t="s">
        <v>61</v>
      </c>
      <c r="AU733" s="22" t="s">
        <v>61</v>
      </c>
      <c r="AV733" s="22" t="s">
        <v>61</v>
      </c>
      <c r="AW733" s="22" t="s">
        <v>61</v>
      </c>
      <c r="AX733" s="22" t="s">
        <v>61</v>
      </c>
      <c r="AY733" s="22" t="s">
        <v>61</v>
      </c>
      <c r="AZ733" s="22" t="s">
        <v>61</v>
      </c>
      <c r="BA733" s="16" t="s">
        <v>61</v>
      </c>
      <c r="BB733" s="16" t="s">
        <v>61</v>
      </c>
      <c r="BC733" s="16" t="s">
        <v>61</v>
      </c>
      <c r="BD733" s="16" t="s">
        <v>61</v>
      </c>
      <c r="BE733" s="16" t="s">
        <v>61</v>
      </c>
    </row>
    <row r="734" spans="1:57" x14ac:dyDescent="0.25">
      <c r="A734" t="s">
        <v>61</v>
      </c>
      <c r="B734">
        <v>732</v>
      </c>
      <c r="C734" s="2" t="s">
        <v>61</v>
      </c>
      <c r="D734" s="2" t="s">
        <v>61</v>
      </c>
      <c r="E734" s="2" t="s">
        <v>61</v>
      </c>
      <c r="F734" s="2" t="s">
        <v>61</v>
      </c>
      <c r="G734" s="19" t="s">
        <v>61</v>
      </c>
      <c r="H734" s="19" t="s">
        <v>61</v>
      </c>
      <c r="I734" s="19" t="s">
        <v>61</v>
      </c>
      <c r="J734" s="19" t="s">
        <v>61</v>
      </c>
      <c r="K734" s="19" t="s">
        <v>61</v>
      </c>
      <c r="L734" s="2" t="s">
        <v>61</v>
      </c>
      <c r="M734" s="2" t="s">
        <v>61</v>
      </c>
      <c r="N734" s="2" t="s">
        <v>61</v>
      </c>
      <c r="O734" s="19" t="s">
        <v>61</v>
      </c>
      <c r="P734" s="19" t="s">
        <v>61</v>
      </c>
      <c r="Q734" s="19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2" t="s">
        <v>61</v>
      </c>
      <c r="AA734" s="22" t="s">
        <v>61</v>
      </c>
      <c r="AB734" s="22" t="s">
        <v>61</v>
      </c>
      <c r="AC734" s="22" t="s">
        <v>61</v>
      </c>
      <c r="AD734" s="22" t="s">
        <v>61</v>
      </c>
      <c r="AE734" s="22" t="s">
        <v>61</v>
      </c>
      <c r="AF734" s="22" t="s">
        <v>61</v>
      </c>
      <c r="AG734" s="16" t="s">
        <v>61</v>
      </c>
      <c r="AH734" s="16" t="s">
        <v>61</v>
      </c>
      <c r="AI734" s="16" t="s">
        <v>61</v>
      </c>
      <c r="AJ734" s="13" t="s">
        <v>61</v>
      </c>
      <c r="AK734" s="22" t="s">
        <v>61</v>
      </c>
      <c r="AL734" s="22" t="s">
        <v>61</v>
      </c>
      <c r="AM734" s="22" t="s">
        <v>61</v>
      </c>
      <c r="AN734" s="22" t="s">
        <v>61</v>
      </c>
      <c r="AO734" s="22" t="s">
        <v>61</v>
      </c>
      <c r="AP734" s="22" t="s">
        <v>61</v>
      </c>
      <c r="AQ734" s="16" t="s">
        <v>61</v>
      </c>
      <c r="AR734" s="16" t="s">
        <v>61</v>
      </c>
      <c r="AS734" s="22" t="s">
        <v>61</v>
      </c>
      <c r="AT734" s="22" t="s">
        <v>61</v>
      </c>
      <c r="AU734" s="22" t="s">
        <v>61</v>
      </c>
      <c r="AV734" s="22" t="s">
        <v>61</v>
      </c>
      <c r="AW734" s="22" t="s">
        <v>61</v>
      </c>
      <c r="AX734" s="22" t="s">
        <v>61</v>
      </c>
      <c r="AY734" s="22" t="s">
        <v>61</v>
      </c>
      <c r="AZ734" s="22" t="s">
        <v>61</v>
      </c>
      <c r="BA734" s="16" t="s">
        <v>61</v>
      </c>
      <c r="BB734" s="16" t="s">
        <v>61</v>
      </c>
      <c r="BC734" s="16" t="s">
        <v>61</v>
      </c>
      <c r="BD734" s="16" t="s">
        <v>61</v>
      </c>
      <c r="BE734" s="16" t="s">
        <v>61</v>
      </c>
    </row>
    <row r="735" spans="1:57" x14ac:dyDescent="0.25">
      <c r="A735" t="s">
        <v>61</v>
      </c>
      <c r="B735">
        <v>733</v>
      </c>
      <c r="C735" s="2" t="s">
        <v>61</v>
      </c>
      <c r="D735" s="2" t="s">
        <v>61</v>
      </c>
      <c r="E735" s="2" t="s">
        <v>61</v>
      </c>
      <c r="F735" s="2" t="s">
        <v>61</v>
      </c>
      <c r="G735" s="19" t="s">
        <v>61</v>
      </c>
      <c r="H735" s="19" t="s">
        <v>61</v>
      </c>
      <c r="I735" s="19" t="s">
        <v>61</v>
      </c>
      <c r="J735" s="19" t="s">
        <v>61</v>
      </c>
      <c r="K735" s="19" t="s">
        <v>61</v>
      </c>
      <c r="L735" s="2" t="s">
        <v>61</v>
      </c>
      <c r="M735" s="2" t="s">
        <v>61</v>
      </c>
      <c r="N735" s="2" t="s">
        <v>61</v>
      </c>
      <c r="O735" s="19" t="s">
        <v>61</v>
      </c>
      <c r="P735" s="19" t="s">
        <v>61</v>
      </c>
      <c r="Q735" s="19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2" t="s">
        <v>61</v>
      </c>
      <c r="AA735" s="22" t="s">
        <v>61</v>
      </c>
      <c r="AB735" s="22" t="s">
        <v>61</v>
      </c>
      <c r="AC735" s="22" t="s">
        <v>61</v>
      </c>
      <c r="AD735" s="22" t="s">
        <v>61</v>
      </c>
      <c r="AE735" s="22" t="s">
        <v>61</v>
      </c>
      <c r="AF735" s="22" t="s">
        <v>61</v>
      </c>
      <c r="AG735" s="16" t="s">
        <v>61</v>
      </c>
      <c r="AH735" s="16" t="s">
        <v>61</v>
      </c>
      <c r="AI735" s="16" t="s">
        <v>61</v>
      </c>
      <c r="AJ735" s="13" t="s">
        <v>61</v>
      </c>
      <c r="AK735" s="22" t="s">
        <v>61</v>
      </c>
      <c r="AL735" s="22" t="s">
        <v>61</v>
      </c>
      <c r="AM735" s="22" t="s">
        <v>61</v>
      </c>
      <c r="AN735" s="22" t="s">
        <v>61</v>
      </c>
      <c r="AO735" s="22" t="s">
        <v>61</v>
      </c>
      <c r="AP735" s="22" t="s">
        <v>61</v>
      </c>
      <c r="AQ735" s="16" t="s">
        <v>61</v>
      </c>
      <c r="AR735" s="16" t="s">
        <v>61</v>
      </c>
      <c r="AS735" s="22" t="s">
        <v>61</v>
      </c>
      <c r="AT735" s="22" t="s">
        <v>61</v>
      </c>
      <c r="AU735" s="22" t="s">
        <v>61</v>
      </c>
      <c r="AV735" s="22" t="s">
        <v>61</v>
      </c>
      <c r="AW735" s="22" t="s">
        <v>61</v>
      </c>
      <c r="AX735" s="22" t="s">
        <v>61</v>
      </c>
      <c r="AY735" s="22" t="s">
        <v>61</v>
      </c>
      <c r="AZ735" s="22" t="s">
        <v>61</v>
      </c>
      <c r="BA735" s="16" t="s">
        <v>61</v>
      </c>
      <c r="BB735" s="16" t="s">
        <v>61</v>
      </c>
      <c r="BC735" s="16" t="s">
        <v>61</v>
      </c>
      <c r="BD735" s="16" t="s">
        <v>61</v>
      </c>
      <c r="BE735" s="16" t="s">
        <v>61</v>
      </c>
    </row>
    <row r="736" spans="1:57" x14ac:dyDescent="0.25">
      <c r="A736" t="s">
        <v>61</v>
      </c>
      <c r="B736">
        <v>734</v>
      </c>
      <c r="C736" s="2" t="s">
        <v>61</v>
      </c>
      <c r="D736" s="2" t="s">
        <v>61</v>
      </c>
      <c r="E736" s="2" t="s">
        <v>61</v>
      </c>
      <c r="F736" s="2" t="s">
        <v>61</v>
      </c>
      <c r="G736" s="19" t="s">
        <v>61</v>
      </c>
      <c r="H736" s="19" t="s">
        <v>61</v>
      </c>
      <c r="I736" s="19" t="s">
        <v>61</v>
      </c>
      <c r="J736" s="19" t="s">
        <v>61</v>
      </c>
      <c r="K736" s="19" t="s">
        <v>61</v>
      </c>
      <c r="L736" s="2" t="s">
        <v>61</v>
      </c>
      <c r="M736" s="2" t="s">
        <v>61</v>
      </c>
      <c r="N736" s="2" t="s">
        <v>61</v>
      </c>
      <c r="O736" s="19" t="s">
        <v>61</v>
      </c>
      <c r="P736" s="19" t="s">
        <v>61</v>
      </c>
      <c r="Q736" s="19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2" t="s">
        <v>61</v>
      </c>
      <c r="AA736" s="22" t="s">
        <v>61</v>
      </c>
      <c r="AB736" s="22" t="s">
        <v>61</v>
      </c>
      <c r="AC736" s="22" t="s">
        <v>61</v>
      </c>
      <c r="AD736" s="22" t="s">
        <v>61</v>
      </c>
      <c r="AE736" s="22" t="s">
        <v>61</v>
      </c>
      <c r="AF736" s="22" t="s">
        <v>61</v>
      </c>
      <c r="AG736" s="16" t="s">
        <v>61</v>
      </c>
      <c r="AH736" s="16" t="s">
        <v>61</v>
      </c>
      <c r="AI736" s="16" t="s">
        <v>61</v>
      </c>
      <c r="AJ736" s="13" t="s">
        <v>61</v>
      </c>
      <c r="AK736" s="22" t="s">
        <v>61</v>
      </c>
      <c r="AL736" s="22" t="s">
        <v>61</v>
      </c>
      <c r="AM736" s="22" t="s">
        <v>61</v>
      </c>
      <c r="AN736" s="22" t="s">
        <v>61</v>
      </c>
      <c r="AO736" s="22" t="s">
        <v>61</v>
      </c>
      <c r="AP736" s="22" t="s">
        <v>61</v>
      </c>
      <c r="AQ736" s="16" t="s">
        <v>61</v>
      </c>
      <c r="AR736" s="16" t="s">
        <v>61</v>
      </c>
      <c r="AS736" s="22" t="s">
        <v>61</v>
      </c>
      <c r="AT736" s="22" t="s">
        <v>61</v>
      </c>
      <c r="AU736" s="22" t="s">
        <v>61</v>
      </c>
      <c r="AV736" s="22" t="s">
        <v>61</v>
      </c>
      <c r="AW736" s="22" t="s">
        <v>61</v>
      </c>
      <c r="AX736" s="22" t="s">
        <v>61</v>
      </c>
      <c r="AY736" s="22" t="s">
        <v>61</v>
      </c>
      <c r="AZ736" s="22" t="s">
        <v>61</v>
      </c>
      <c r="BA736" s="16" t="s">
        <v>61</v>
      </c>
      <c r="BB736" s="16" t="s">
        <v>61</v>
      </c>
      <c r="BC736" s="16" t="s">
        <v>61</v>
      </c>
      <c r="BD736" s="16" t="s">
        <v>61</v>
      </c>
      <c r="BE736" s="16" t="s">
        <v>61</v>
      </c>
    </row>
    <row r="737" spans="1:57" x14ac:dyDescent="0.25">
      <c r="A737" t="s">
        <v>61</v>
      </c>
      <c r="B737">
        <v>735</v>
      </c>
      <c r="C737" s="2" t="s">
        <v>61</v>
      </c>
      <c r="D737" s="2" t="s">
        <v>61</v>
      </c>
      <c r="E737" s="2" t="s">
        <v>61</v>
      </c>
      <c r="F737" s="2" t="s">
        <v>61</v>
      </c>
      <c r="G737" s="19" t="s">
        <v>61</v>
      </c>
      <c r="H737" s="19" t="s">
        <v>61</v>
      </c>
      <c r="I737" s="19" t="s">
        <v>61</v>
      </c>
      <c r="J737" s="19" t="s">
        <v>61</v>
      </c>
      <c r="K737" s="19" t="s">
        <v>61</v>
      </c>
      <c r="L737" s="2" t="s">
        <v>61</v>
      </c>
      <c r="M737" s="2" t="s">
        <v>61</v>
      </c>
      <c r="N737" s="2" t="s">
        <v>61</v>
      </c>
      <c r="O737" s="19" t="s">
        <v>61</v>
      </c>
      <c r="P737" s="19" t="s">
        <v>61</v>
      </c>
      <c r="Q737" s="19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2" t="s">
        <v>61</v>
      </c>
      <c r="AA737" s="22" t="s">
        <v>61</v>
      </c>
      <c r="AB737" s="22" t="s">
        <v>61</v>
      </c>
      <c r="AC737" s="22" t="s">
        <v>61</v>
      </c>
      <c r="AD737" s="22" t="s">
        <v>61</v>
      </c>
      <c r="AE737" s="22" t="s">
        <v>61</v>
      </c>
      <c r="AF737" s="22" t="s">
        <v>61</v>
      </c>
      <c r="AG737" s="16" t="s">
        <v>61</v>
      </c>
      <c r="AH737" s="16" t="s">
        <v>61</v>
      </c>
      <c r="AI737" s="16" t="s">
        <v>61</v>
      </c>
      <c r="AJ737" s="13" t="s">
        <v>61</v>
      </c>
      <c r="AK737" s="22" t="s">
        <v>61</v>
      </c>
      <c r="AL737" s="22" t="s">
        <v>61</v>
      </c>
      <c r="AM737" s="22" t="s">
        <v>61</v>
      </c>
      <c r="AN737" s="22" t="s">
        <v>61</v>
      </c>
      <c r="AO737" s="22" t="s">
        <v>61</v>
      </c>
      <c r="AP737" s="22" t="s">
        <v>61</v>
      </c>
      <c r="AQ737" s="16" t="s">
        <v>61</v>
      </c>
      <c r="AR737" s="16" t="s">
        <v>61</v>
      </c>
      <c r="AS737" s="22" t="s">
        <v>61</v>
      </c>
      <c r="AT737" s="22" t="s">
        <v>61</v>
      </c>
      <c r="AU737" s="22" t="s">
        <v>61</v>
      </c>
      <c r="AV737" s="22" t="s">
        <v>61</v>
      </c>
      <c r="AW737" s="22" t="s">
        <v>61</v>
      </c>
      <c r="AX737" s="22" t="s">
        <v>61</v>
      </c>
      <c r="AY737" s="22" t="s">
        <v>61</v>
      </c>
      <c r="AZ737" s="22" t="s">
        <v>61</v>
      </c>
      <c r="BA737" s="16" t="s">
        <v>61</v>
      </c>
      <c r="BB737" s="16" t="s">
        <v>61</v>
      </c>
      <c r="BC737" s="16" t="s">
        <v>61</v>
      </c>
      <c r="BD737" s="16" t="s">
        <v>61</v>
      </c>
      <c r="BE737" s="16" t="s">
        <v>61</v>
      </c>
    </row>
    <row r="738" spans="1:57" x14ac:dyDescent="0.25">
      <c r="A738" t="s">
        <v>61</v>
      </c>
      <c r="B738">
        <v>736</v>
      </c>
      <c r="C738" s="2" t="s">
        <v>61</v>
      </c>
      <c r="D738" s="2" t="s">
        <v>61</v>
      </c>
      <c r="E738" s="2" t="s">
        <v>61</v>
      </c>
      <c r="F738" s="2" t="s">
        <v>61</v>
      </c>
      <c r="G738" s="19" t="s">
        <v>61</v>
      </c>
      <c r="H738" s="19" t="s">
        <v>61</v>
      </c>
      <c r="I738" s="19" t="s">
        <v>61</v>
      </c>
      <c r="J738" s="19" t="s">
        <v>61</v>
      </c>
      <c r="K738" s="19" t="s">
        <v>61</v>
      </c>
      <c r="L738" s="2" t="s">
        <v>61</v>
      </c>
      <c r="M738" s="2" t="s">
        <v>61</v>
      </c>
      <c r="N738" s="2" t="s">
        <v>61</v>
      </c>
      <c r="O738" s="19" t="s">
        <v>61</v>
      </c>
      <c r="P738" s="19" t="s">
        <v>61</v>
      </c>
      <c r="Q738" s="19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2" t="s">
        <v>61</v>
      </c>
      <c r="AA738" s="22" t="s">
        <v>61</v>
      </c>
      <c r="AB738" s="22" t="s">
        <v>61</v>
      </c>
      <c r="AC738" s="22" t="s">
        <v>61</v>
      </c>
      <c r="AD738" s="22" t="s">
        <v>61</v>
      </c>
      <c r="AE738" s="22" t="s">
        <v>61</v>
      </c>
      <c r="AF738" s="22" t="s">
        <v>61</v>
      </c>
      <c r="AG738" s="16" t="s">
        <v>61</v>
      </c>
      <c r="AH738" s="16" t="s">
        <v>61</v>
      </c>
      <c r="AI738" s="16" t="s">
        <v>61</v>
      </c>
      <c r="AJ738" s="13" t="s">
        <v>61</v>
      </c>
      <c r="AK738" s="22" t="s">
        <v>61</v>
      </c>
      <c r="AL738" s="22" t="s">
        <v>61</v>
      </c>
      <c r="AM738" s="22" t="s">
        <v>61</v>
      </c>
      <c r="AN738" s="22" t="s">
        <v>61</v>
      </c>
      <c r="AO738" s="22" t="s">
        <v>61</v>
      </c>
      <c r="AP738" s="22" t="s">
        <v>61</v>
      </c>
      <c r="AQ738" s="16" t="s">
        <v>61</v>
      </c>
      <c r="AR738" s="16" t="s">
        <v>61</v>
      </c>
      <c r="AS738" s="22" t="s">
        <v>61</v>
      </c>
      <c r="AT738" s="22" t="s">
        <v>61</v>
      </c>
      <c r="AU738" s="22" t="s">
        <v>61</v>
      </c>
      <c r="AV738" s="22" t="s">
        <v>61</v>
      </c>
      <c r="AW738" s="22" t="s">
        <v>61</v>
      </c>
      <c r="AX738" s="22" t="s">
        <v>61</v>
      </c>
      <c r="AY738" s="22" t="s">
        <v>61</v>
      </c>
      <c r="AZ738" s="22" t="s">
        <v>61</v>
      </c>
      <c r="BA738" s="16" t="s">
        <v>61</v>
      </c>
      <c r="BB738" s="16" t="s">
        <v>61</v>
      </c>
      <c r="BC738" s="16" t="s">
        <v>61</v>
      </c>
      <c r="BD738" s="16" t="s">
        <v>61</v>
      </c>
      <c r="BE738" s="16" t="s">
        <v>61</v>
      </c>
    </row>
    <row r="739" spans="1:57" x14ac:dyDescent="0.25">
      <c r="A739" t="s">
        <v>61</v>
      </c>
      <c r="B739">
        <v>737</v>
      </c>
      <c r="C739" s="2" t="s">
        <v>61</v>
      </c>
      <c r="D739" s="2" t="s">
        <v>61</v>
      </c>
      <c r="E739" s="2" t="s">
        <v>61</v>
      </c>
      <c r="F739" s="2" t="s">
        <v>61</v>
      </c>
      <c r="G739" s="19" t="s">
        <v>61</v>
      </c>
      <c r="H739" s="19" t="s">
        <v>61</v>
      </c>
      <c r="I739" s="19" t="s">
        <v>61</v>
      </c>
      <c r="J739" s="19" t="s">
        <v>61</v>
      </c>
      <c r="K739" s="19" t="s">
        <v>61</v>
      </c>
      <c r="L739" s="2" t="s">
        <v>61</v>
      </c>
      <c r="M739" s="2" t="s">
        <v>61</v>
      </c>
      <c r="N739" s="2" t="s">
        <v>61</v>
      </c>
      <c r="O739" s="19" t="s">
        <v>61</v>
      </c>
      <c r="P739" s="19" t="s">
        <v>61</v>
      </c>
      <c r="Q739" s="19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2" t="s">
        <v>61</v>
      </c>
      <c r="AA739" s="22" t="s">
        <v>61</v>
      </c>
      <c r="AB739" s="22" t="s">
        <v>61</v>
      </c>
      <c r="AC739" s="22" t="s">
        <v>61</v>
      </c>
      <c r="AD739" s="22" t="s">
        <v>61</v>
      </c>
      <c r="AE739" s="22" t="s">
        <v>61</v>
      </c>
      <c r="AF739" s="22" t="s">
        <v>61</v>
      </c>
      <c r="AG739" s="16" t="s">
        <v>61</v>
      </c>
      <c r="AH739" s="16" t="s">
        <v>61</v>
      </c>
      <c r="AI739" s="16" t="s">
        <v>61</v>
      </c>
      <c r="AJ739" s="13" t="s">
        <v>61</v>
      </c>
      <c r="AK739" s="22" t="s">
        <v>61</v>
      </c>
      <c r="AL739" s="22" t="s">
        <v>61</v>
      </c>
      <c r="AM739" s="22" t="s">
        <v>61</v>
      </c>
      <c r="AN739" s="22" t="s">
        <v>61</v>
      </c>
      <c r="AO739" s="22" t="s">
        <v>61</v>
      </c>
      <c r="AP739" s="22" t="s">
        <v>61</v>
      </c>
      <c r="AQ739" s="16" t="s">
        <v>61</v>
      </c>
      <c r="AR739" s="16" t="s">
        <v>61</v>
      </c>
      <c r="AS739" s="22" t="s">
        <v>61</v>
      </c>
      <c r="AT739" s="22" t="s">
        <v>61</v>
      </c>
      <c r="AU739" s="22" t="s">
        <v>61</v>
      </c>
      <c r="AV739" s="22" t="s">
        <v>61</v>
      </c>
      <c r="AW739" s="22" t="s">
        <v>61</v>
      </c>
      <c r="AX739" s="22" t="s">
        <v>61</v>
      </c>
      <c r="AY739" s="22" t="s">
        <v>61</v>
      </c>
      <c r="AZ739" s="22" t="s">
        <v>61</v>
      </c>
      <c r="BA739" s="16" t="s">
        <v>61</v>
      </c>
      <c r="BB739" s="16" t="s">
        <v>61</v>
      </c>
      <c r="BC739" s="16" t="s">
        <v>61</v>
      </c>
      <c r="BD739" s="16" t="s">
        <v>61</v>
      </c>
      <c r="BE739" s="16" t="s">
        <v>61</v>
      </c>
    </row>
    <row r="740" spans="1:57" x14ac:dyDescent="0.25">
      <c r="A740" t="s">
        <v>61</v>
      </c>
      <c r="B740">
        <v>738</v>
      </c>
      <c r="C740" s="2" t="s">
        <v>61</v>
      </c>
      <c r="D740" s="2" t="s">
        <v>61</v>
      </c>
      <c r="E740" s="2" t="s">
        <v>61</v>
      </c>
      <c r="F740" s="2" t="s">
        <v>61</v>
      </c>
      <c r="G740" s="19" t="s">
        <v>61</v>
      </c>
      <c r="H740" s="19" t="s">
        <v>61</v>
      </c>
      <c r="I740" s="19" t="s">
        <v>61</v>
      </c>
      <c r="J740" s="19" t="s">
        <v>61</v>
      </c>
      <c r="K740" s="19" t="s">
        <v>61</v>
      </c>
      <c r="L740" s="2" t="s">
        <v>61</v>
      </c>
      <c r="M740" s="2" t="s">
        <v>61</v>
      </c>
      <c r="N740" s="2" t="s">
        <v>61</v>
      </c>
      <c r="O740" s="19" t="s">
        <v>61</v>
      </c>
      <c r="P740" s="19" t="s">
        <v>61</v>
      </c>
      <c r="Q740" s="19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2" t="s">
        <v>61</v>
      </c>
      <c r="AA740" s="22" t="s">
        <v>61</v>
      </c>
      <c r="AB740" s="22" t="s">
        <v>61</v>
      </c>
      <c r="AC740" s="22" t="s">
        <v>61</v>
      </c>
      <c r="AD740" s="22" t="s">
        <v>61</v>
      </c>
      <c r="AE740" s="22" t="s">
        <v>61</v>
      </c>
      <c r="AF740" s="22" t="s">
        <v>61</v>
      </c>
      <c r="AG740" s="16" t="s">
        <v>61</v>
      </c>
      <c r="AH740" s="16" t="s">
        <v>61</v>
      </c>
      <c r="AI740" s="16" t="s">
        <v>61</v>
      </c>
      <c r="AJ740" s="13" t="s">
        <v>61</v>
      </c>
      <c r="AK740" s="22" t="s">
        <v>61</v>
      </c>
      <c r="AL740" s="22" t="s">
        <v>61</v>
      </c>
      <c r="AM740" s="22" t="s">
        <v>61</v>
      </c>
      <c r="AN740" s="22" t="s">
        <v>61</v>
      </c>
      <c r="AO740" s="22" t="s">
        <v>61</v>
      </c>
      <c r="AP740" s="22" t="s">
        <v>61</v>
      </c>
      <c r="AQ740" s="16" t="s">
        <v>61</v>
      </c>
      <c r="AR740" s="16" t="s">
        <v>61</v>
      </c>
      <c r="AS740" s="22" t="s">
        <v>61</v>
      </c>
      <c r="AT740" s="22" t="s">
        <v>61</v>
      </c>
      <c r="AU740" s="22" t="s">
        <v>61</v>
      </c>
      <c r="AV740" s="22" t="s">
        <v>61</v>
      </c>
      <c r="AW740" s="22" t="s">
        <v>61</v>
      </c>
      <c r="AX740" s="22" t="s">
        <v>61</v>
      </c>
      <c r="AY740" s="22" t="s">
        <v>61</v>
      </c>
      <c r="AZ740" s="22" t="s">
        <v>61</v>
      </c>
      <c r="BA740" s="16" t="s">
        <v>61</v>
      </c>
      <c r="BB740" s="16" t="s">
        <v>61</v>
      </c>
      <c r="BC740" s="16" t="s">
        <v>61</v>
      </c>
      <c r="BD740" s="16" t="s">
        <v>61</v>
      </c>
      <c r="BE740" s="16" t="s">
        <v>61</v>
      </c>
    </row>
    <row r="741" spans="1:57" x14ac:dyDescent="0.25">
      <c r="A741" t="s">
        <v>61</v>
      </c>
      <c r="B741">
        <v>739</v>
      </c>
      <c r="C741" s="2" t="s">
        <v>61</v>
      </c>
      <c r="D741" s="2" t="s">
        <v>61</v>
      </c>
      <c r="E741" s="2" t="s">
        <v>61</v>
      </c>
      <c r="F741" s="2" t="s">
        <v>61</v>
      </c>
      <c r="G741" s="19" t="s">
        <v>61</v>
      </c>
      <c r="H741" s="19" t="s">
        <v>61</v>
      </c>
      <c r="I741" s="19" t="s">
        <v>61</v>
      </c>
      <c r="J741" s="19" t="s">
        <v>61</v>
      </c>
      <c r="K741" s="19" t="s">
        <v>61</v>
      </c>
      <c r="L741" s="2" t="s">
        <v>61</v>
      </c>
      <c r="M741" s="2" t="s">
        <v>61</v>
      </c>
      <c r="N741" s="2" t="s">
        <v>61</v>
      </c>
      <c r="O741" s="19" t="s">
        <v>61</v>
      </c>
      <c r="P741" s="19" t="s">
        <v>61</v>
      </c>
      <c r="Q741" s="19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2" t="s">
        <v>61</v>
      </c>
      <c r="AA741" s="22" t="s">
        <v>61</v>
      </c>
      <c r="AB741" s="22" t="s">
        <v>61</v>
      </c>
      <c r="AC741" s="22" t="s">
        <v>61</v>
      </c>
      <c r="AD741" s="22" t="s">
        <v>61</v>
      </c>
      <c r="AE741" s="22" t="s">
        <v>61</v>
      </c>
      <c r="AF741" s="22" t="s">
        <v>61</v>
      </c>
      <c r="AG741" s="16" t="s">
        <v>61</v>
      </c>
      <c r="AH741" s="16" t="s">
        <v>61</v>
      </c>
      <c r="AI741" s="16" t="s">
        <v>61</v>
      </c>
      <c r="AJ741" s="13" t="s">
        <v>61</v>
      </c>
      <c r="AK741" s="22" t="s">
        <v>61</v>
      </c>
      <c r="AL741" s="22" t="s">
        <v>61</v>
      </c>
      <c r="AM741" s="22" t="s">
        <v>61</v>
      </c>
      <c r="AN741" s="22" t="s">
        <v>61</v>
      </c>
      <c r="AO741" s="22" t="s">
        <v>61</v>
      </c>
      <c r="AP741" s="22" t="s">
        <v>61</v>
      </c>
      <c r="AQ741" s="16" t="s">
        <v>61</v>
      </c>
      <c r="AR741" s="16" t="s">
        <v>61</v>
      </c>
      <c r="AS741" s="22" t="s">
        <v>61</v>
      </c>
      <c r="AT741" s="22" t="s">
        <v>61</v>
      </c>
      <c r="AU741" s="22" t="s">
        <v>61</v>
      </c>
      <c r="AV741" s="22" t="s">
        <v>61</v>
      </c>
      <c r="AW741" s="22" t="s">
        <v>61</v>
      </c>
      <c r="AX741" s="22" t="s">
        <v>61</v>
      </c>
      <c r="AY741" s="22" t="s">
        <v>61</v>
      </c>
      <c r="AZ741" s="22" t="s">
        <v>61</v>
      </c>
      <c r="BA741" s="16" t="s">
        <v>61</v>
      </c>
      <c r="BB741" s="16" t="s">
        <v>61</v>
      </c>
      <c r="BC741" s="16" t="s">
        <v>61</v>
      </c>
      <c r="BD741" s="16" t="s">
        <v>61</v>
      </c>
      <c r="BE741" s="16" t="s">
        <v>61</v>
      </c>
    </row>
    <row r="742" spans="1:57" x14ac:dyDescent="0.25">
      <c r="A742" t="s">
        <v>61</v>
      </c>
      <c r="B742">
        <v>740</v>
      </c>
      <c r="C742" s="2" t="s">
        <v>61</v>
      </c>
      <c r="D742" s="2" t="s">
        <v>61</v>
      </c>
      <c r="E742" s="2" t="s">
        <v>61</v>
      </c>
      <c r="F742" s="2" t="s">
        <v>61</v>
      </c>
      <c r="G742" s="19" t="s">
        <v>61</v>
      </c>
      <c r="H742" s="19" t="s">
        <v>61</v>
      </c>
      <c r="I742" s="19" t="s">
        <v>61</v>
      </c>
      <c r="J742" s="19" t="s">
        <v>61</v>
      </c>
      <c r="K742" s="19" t="s">
        <v>61</v>
      </c>
      <c r="L742" s="2" t="s">
        <v>61</v>
      </c>
      <c r="M742" s="2" t="s">
        <v>61</v>
      </c>
      <c r="N742" s="2" t="s">
        <v>61</v>
      </c>
      <c r="O742" s="19" t="s">
        <v>61</v>
      </c>
      <c r="P742" s="19" t="s">
        <v>61</v>
      </c>
      <c r="Q742" s="19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2" t="s">
        <v>61</v>
      </c>
      <c r="AA742" s="22" t="s">
        <v>61</v>
      </c>
      <c r="AB742" s="22" t="s">
        <v>61</v>
      </c>
      <c r="AC742" s="22" t="s">
        <v>61</v>
      </c>
      <c r="AD742" s="22" t="s">
        <v>61</v>
      </c>
      <c r="AE742" s="22" t="s">
        <v>61</v>
      </c>
      <c r="AF742" s="22" t="s">
        <v>61</v>
      </c>
      <c r="AG742" s="16" t="s">
        <v>61</v>
      </c>
      <c r="AH742" s="16" t="s">
        <v>61</v>
      </c>
      <c r="AI742" s="16" t="s">
        <v>61</v>
      </c>
      <c r="AJ742" s="13" t="s">
        <v>61</v>
      </c>
      <c r="AK742" s="22" t="s">
        <v>61</v>
      </c>
      <c r="AL742" s="22" t="s">
        <v>61</v>
      </c>
      <c r="AM742" s="22" t="s">
        <v>61</v>
      </c>
      <c r="AN742" s="22" t="s">
        <v>61</v>
      </c>
      <c r="AO742" s="22" t="s">
        <v>61</v>
      </c>
      <c r="AP742" s="22" t="s">
        <v>61</v>
      </c>
      <c r="AQ742" s="16" t="s">
        <v>61</v>
      </c>
      <c r="AR742" s="16" t="s">
        <v>61</v>
      </c>
      <c r="AS742" s="22" t="s">
        <v>61</v>
      </c>
      <c r="AT742" s="22" t="s">
        <v>61</v>
      </c>
      <c r="AU742" s="22" t="s">
        <v>61</v>
      </c>
      <c r="AV742" s="22" t="s">
        <v>61</v>
      </c>
      <c r="AW742" s="22" t="s">
        <v>61</v>
      </c>
      <c r="AX742" s="22" t="s">
        <v>61</v>
      </c>
      <c r="AY742" s="22" t="s">
        <v>61</v>
      </c>
      <c r="AZ742" s="22" t="s">
        <v>61</v>
      </c>
      <c r="BA742" s="16" t="s">
        <v>61</v>
      </c>
      <c r="BB742" s="16" t="s">
        <v>61</v>
      </c>
      <c r="BC742" s="16" t="s">
        <v>61</v>
      </c>
      <c r="BD742" s="16" t="s">
        <v>61</v>
      </c>
      <c r="BE742" s="16" t="s">
        <v>61</v>
      </c>
    </row>
    <row r="743" spans="1:57" x14ac:dyDescent="0.25">
      <c r="A743" t="s">
        <v>61</v>
      </c>
      <c r="B743">
        <v>741</v>
      </c>
      <c r="C743" s="2" t="s">
        <v>61</v>
      </c>
      <c r="D743" s="2" t="s">
        <v>61</v>
      </c>
      <c r="E743" s="2" t="s">
        <v>61</v>
      </c>
      <c r="F743" s="2" t="s">
        <v>61</v>
      </c>
      <c r="G743" s="19" t="s">
        <v>61</v>
      </c>
      <c r="H743" s="19" t="s">
        <v>61</v>
      </c>
      <c r="I743" s="19" t="s">
        <v>61</v>
      </c>
      <c r="J743" s="19" t="s">
        <v>61</v>
      </c>
      <c r="K743" s="19" t="s">
        <v>61</v>
      </c>
      <c r="L743" s="2" t="s">
        <v>61</v>
      </c>
      <c r="M743" s="2" t="s">
        <v>61</v>
      </c>
      <c r="N743" s="2" t="s">
        <v>61</v>
      </c>
      <c r="O743" s="19" t="s">
        <v>61</v>
      </c>
      <c r="P743" s="19" t="s">
        <v>61</v>
      </c>
      <c r="Q743" s="19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2" t="s">
        <v>61</v>
      </c>
      <c r="AA743" s="22" t="s">
        <v>61</v>
      </c>
      <c r="AB743" s="22" t="s">
        <v>61</v>
      </c>
      <c r="AC743" s="22" t="s">
        <v>61</v>
      </c>
      <c r="AD743" s="22" t="s">
        <v>61</v>
      </c>
      <c r="AE743" s="22" t="s">
        <v>61</v>
      </c>
      <c r="AF743" s="22" t="s">
        <v>61</v>
      </c>
      <c r="AG743" s="16" t="s">
        <v>61</v>
      </c>
      <c r="AH743" s="16" t="s">
        <v>61</v>
      </c>
      <c r="AI743" s="16" t="s">
        <v>61</v>
      </c>
      <c r="AJ743" s="13" t="s">
        <v>61</v>
      </c>
      <c r="AK743" s="22" t="s">
        <v>61</v>
      </c>
      <c r="AL743" s="22" t="s">
        <v>61</v>
      </c>
      <c r="AM743" s="22" t="s">
        <v>61</v>
      </c>
      <c r="AN743" s="22" t="s">
        <v>61</v>
      </c>
      <c r="AO743" s="22" t="s">
        <v>61</v>
      </c>
      <c r="AP743" s="22" t="s">
        <v>61</v>
      </c>
      <c r="AQ743" s="16" t="s">
        <v>61</v>
      </c>
      <c r="AR743" s="16" t="s">
        <v>61</v>
      </c>
      <c r="AS743" s="22" t="s">
        <v>61</v>
      </c>
      <c r="AT743" s="22" t="s">
        <v>61</v>
      </c>
      <c r="AU743" s="22" t="s">
        <v>61</v>
      </c>
      <c r="AV743" s="22" t="s">
        <v>61</v>
      </c>
      <c r="AW743" s="22" t="s">
        <v>61</v>
      </c>
      <c r="AX743" s="22" t="s">
        <v>61</v>
      </c>
      <c r="AY743" s="22" t="s">
        <v>61</v>
      </c>
      <c r="AZ743" s="22" t="s">
        <v>61</v>
      </c>
      <c r="BA743" s="16" t="s">
        <v>61</v>
      </c>
      <c r="BB743" s="16" t="s">
        <v>61</v>
      </c>
      <c r="BC743" s="16" t="s">
        <v>61</v>
      </c>
      <c r="BD743" s="16" t="s">
        <v>61</v>
      </c>
      <c r="BE743" s="16" t="s">
        <v>61</v>
      </c>
    </row>
    <row r="744" spans="1:57" x14ac:dyDescent="0.25">
      <c r="A744" t="s">
        <v>61</v>
      </c>
      <c r="B744">
        <v>742</v>
      </c>
      <c r="C744" s="2" t="s">
        <v>61</v>
      </c>
      <c r="D744" s="2" t="s">
        <v>61</v>
      </c>
      <c r="E744" s="2" t="s">
        <v>61</v>
      </c>
      <c r="F744" s="2" t="s">
        <v>61</v>
      </c>
      <c r="G744" s="19" t="s">
        <v>61</v>
      </c>
      <c r="H744" s="19" t="s">
        <v>61</v>
      </c>
      <c r="I744" s="19" t="s">
        <v>61</v>
      </c>
      <c r="J744" s="19" t="s">
        <v>61</v>
      </c>
      <c r="K744" s="19" t="s">
        <v>61</v>
      </c>
      <c r="L744" s="2" t="s">
        <v>61</v>
      </c>
      <c r="M744" s="2" t="s">
        <v>61</v>
      </c>
      <c r="N744" s="2" t="s">
        <v>61</v>
      </c>
      <c r="O744" s="19" t="s">
        <v>61</v>
      </c>
      <c r="P744" s="19" t="s">
        <v>61</v>
      </c>
      <c r="Q744" s="19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2" t="s">
        <v>61</v>
      </c>
      <c r="AA744" s="22" t="s">
        <v>61</v>
      </c>
      <c r="AB744" s="22" t="s">
        <v>61</v>
      </c>
      <c r="AC744" s="22" t="s">
        <v>61</v>
      </c>
      <c r="AD744" s="22" t="s">
        <v>61</v>
      </c>
      <c r="AE744" s="22" t="s">
        <v>61</v>
      </c>
      <c r="AF744" s="22" t="s">
        <v>61</v>
      </c>
      <c r="AG744" s="16" t="s">
        <v>61</v>
      </c>
      <c r="AH744" s="16" t="s">
        <v>61</v>
      </c>
      <c r="AI744" s="16" t="s">
        <v>61</v>
      </c>
      <c r="AJ744" s="13" t="s">
        <v>61</v>
      </c>
      <c r="AK744" s="22" t="s">
        <v>61</v>
      </c>
      <c r="AL744" s="22" t="s">
        <v>61</v>
      </c>
      <c r="AM744" s="22" t="s">
        <v>61</v>
      </c>
      <c r="AN744" s="22" t="s">
        <v>61</v>
      </c>
      <c r="AO744" s="22" t="s">
        <v>61</v>
      </c>
      <c r="AP744" s="22" t="s">
        <v>61</v>
      </c>
      <c r="AQ744" s="16" t="s">
        <v>61</v>
      </c>
      <c r="AR744" s="16" t="s">
        <v>61</v>
      </c>
      <c r="AS744" s="22" t="s">
        <v>61</v>
      </c>
      <c r="AT744" s="22" t="s">
        <v>61</v>
      </c>
      <c r="AU744" s="22" t="s">
        <v>61</v>
      </c>
      <c r="AV744" s="22" t="s">
        <v>61</v>
      </c>
      <c r="AW744" s="22" t="s">
        <v>61</v>
      </c>
      <c r="AX744" s="22" t="s">
        <v>61</v>
      </c>
      <c r="AY744" s="22" t="s">
        <v>61</v>
      </c>
      <c r="AZ744" s="22" t="s">
        <v>61</v>
      </c>
      <c r="BA744" s="16" t="s">
        <v>61</v>
      </c>
      <c r="BB744" s="16" t="s">
        <v>61</v>
      </c>
      <c r="BC744" s="16" t="s">
        <v>61</v>
      </c>
      <c r="BD744" s="16" t="s">
        <v>61</v>
      </c>
      <c r="BE744" s="16" t="s">
        <v>61</v>
      </c>
    </row>
    <row r="745" spans="1:57" x14ac:dyDescent="0.25">
      <c r="A745" t="s">
        <v>61</v>
      </c>
      <c r="B745">
        <v>743</v>
      </c>
      <c r="C745" s="2" t="s">
        <v>61</v>
      </c>
      <c r="D745" s="2" t="s">
        <v>61</v>
      </c>
      <c r="E745" s="2" t="s">
        <v>61</v>
      </c>
      <c r="F745" s="2" t="s">
        <v>61</v>
      </c>
      <c r="G745" s="19" t="s">
        <v>61</v>
      </c>
      <c r="H745" s="19" t="s">
        <v>61</v>
      </c>
      <c r="I745" s="19" t="s">
        <v>61</v>
      </c>
      <c r="J745" s="19" t="s">
        <v>61</v>
      </c>
      <c r="K745" s="19" t="s">
        <v>61</v>
      </c>
      <c r="L745" s="2" t="s">
        <v>61</v>
      </c>
      <c r="M745" s="2" t="s">
        <v>61</v>
      </c>
      <c r="N745" s="2" t="s">
        <v>61</v>
      </c>
      <c r="O745" s="19" t="s">
        <v>61</v>
      </c>
      <c r="P745" s="19" t="s">
        <v>61</v>
      </c>
      <c r="Q745" s="19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2" t="s">
        <v>61</v>
      </c>
      <c r="AA745" s="22" t="s">
        <v>61</v>
      </c>
      <c r="AB745" s="22" t="s">
        <v>61</v>
      </c>
      <c r="AC745" s="22" t="s">
        <v>61</v>
      </c>
      <c r="AD745" s="22" t="s">
        <v>61</v>
      </c>
      <c r="AE745" s="22" t="s">
        <v>61</v>
      </c>
      <c r="AF745" s="22" t="s">
        <v>61</v>
      </c>
      <c r="AG745" s="16" t="s">
        <v>61</v>
      </c>
      <c r="AH745" s="16" t="s">
        <v>61</v>
      </c>
      <c r="AI745" s="16" t="s">
        <v>61</v>
      </c>
      <c r="AJ745" s="13" t="s">
        <v>61</v>
      </c>
      <c r="AK745" s="22" t="s">
        <v>61</v>
      </c>
      <c r="AL745" s="22" t="s">
        <v>61</v>
      </c>
      <c r="AM745" s="22" t="s">
        <v>61</v>
      </c>
      <c r="AN745" s="22" t="s">
        <v>61</v>
      </c>
      <c r="AO745" s="22" t="s">
        <v>61</v>
      </c>
      <c r="AP745" s="22" t="s">
        <v>61</v>
      </c>
      <c r="AQ745" s="16" t="s">
        <v>61</v>
      </c>
      <c r="AR745" s="16" t="s">
        <v>61</v>
      </c>
      <c r="AS745" s="22" t="s">
        <v>61</v>
      </c>
      <c r="AT745" s="22" t="s">
        <v>61</v>
      </c>
      <c r="AU745" s="22" t="s">
        <v>61</v>
      </c>
      <c r="AV745" s="22" t="s">
        <v>61</v>
      </c>
      <c r="AW745" s="22" t="s">
        <v>61</v>
      </c>
      <c r="AX745" s="22" t="s">
        <v>61</v>
      </c>
      <c r="AY745" s="22" t="s">
        <v>61</v>
      </c>
      <c r="AZ745" s="22" t="s">
        <v>61</v>
      </c>
      <c r="BA745" s="16" t="s">
        <v>61</v>
      </c>
      <c r="BB745" s="16" t="s">
        <v>61</v>
      </c>
      <c r="BC745" s="16" t="s">
        <v>61</v>
      </c>
      <c r="BD745" s="16" t="s">
        <v>61</v>
      </c>
      <c r="BE745" s="16" t="s">
        <v>61</v>
      </c>
    </row>
    <row r="746" spans="1:57" x14ac:dyDescent="0.25">
      <c r="A746" t="s">
        <v>61</v>
      </c>
      <c r="B746">
        <v>744</v>
      </c>
      <c r="C746" s="2" t="s">
        <v>61</v>
      </c>
      <c r="D746" s="2" t="s">
        <v>61</v>
      </c>
      <c r="E746" s="2" t="s">
        <v>61</v>
      </c>
      <c r="F746" s="2" t="s">
        <v>61</v>
      </c>
      <c r="G746" s="19" t="s">
        <v>61</v>
      </c>
      <c r="H746" s="19" t="s">
        <v>61</v>
      </c>
      <c r="I746" s="19" t="s">
        <v>61</v>
      </c>
      <c r="J746" s="19" t="s">
        <v>61</v>
      </c>
      <c r="K746" s="19" t="s">
        <v>61</v>
      </c>
      <c r="L746" s="2" t="s">
        <v>61</v>
      </c>
      <c r="M746" s="2" t="s">
        <v>61</v>
      </c>
      <c r="N746" s="2" t="s">
        <v>61</v>
      </c>
      <c r="O746" s="19" t="s">
        <v>61</v>
      </c>
      <c r="P746" s="19" t="s">
        <v>61</v>
      </c>
      <c r="Q746" s="19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2" t="s">
        <v>61</v>
      </c>
      <c r="AA746" s="22" t="s">
        <v>61</v>
      </c>
      <c r="AB746" s="22" t="s">
        <v>61</v>
      </c>
      <c r="AC746" s="22" t="s">
        <v>61</v>
      </c>
      <c r="AD746" s="22" t="s">
        <v>61</v>
      </c>
      <c r="AE746" s="22" t="s">
        <v>61</v>
      </c>
      <c r="AF746" s="22" t="s">
        <v>61</v>
      </c>
      <c r="AG746" s="16" t="s">
        <v>61</v>
      </c>
      <c r="AH746" s="16" t="s">
        <v>61</v>
      </c>
      <c r="AI746" s="16" t="s">
        <v>61</v>
      </c>
      <c r="AJ746" s="13" t="s">
        <v>61</v>
      </c>
      <c r="AK746" s="22" t="s">
        <v>61</v>
      </c>
      <c r="AL746" s="22" t="s">
        <v>61</v>
      </c>
      <c r="AM746" s="22" t="s">
        <v>61</v>
      </c>
      <c r="AN746" s="22" t="s">
        <v>61</v>
      </c>
      <c r="AO746" s="22" t="s">
        <v>61</v>
      </c>
      <c r="AP746" s="22" t="s">
        <v>61</v>
      </c>
      <c r="AQ746" s="16" t="s">
        <v>61</v>
      </c>
      <c r="AR746" s="16" t="s">
        <v>61</v>
      </c>
      <c r="AS746" s="22" t="s">
        <v>61</v>
      </c>
      <c r="AT746" s="22" t="s">
        <v>61</v>
      </c>
      <c r="AU746" s="22" t="s">
        <v>61</v>
      </c>
      <c r="AV746" s="22" t="s">
        <v>61</v>
      </c>
      <c r="AW746" s="22" t="s">
        <v>61</v>
      </c>
      <c r="AX746" s="22" t="s">
        <v>61</v>
      </c>
      <c r="AY746" s="22" t="s">
        <v>61</v>
      </c>
      <c r="AZ746" s="22" t="s">
        <v>61</v>
      </c>
      <c r="BA746" s="16" t="s">
        <v>61</v>
      </c>
      <c r="BB746" s="16" t="s">
        <v>61</v>
      </c>
      <c r="BC746" s="16" t="s">
        <v>61</v>
      </c>
      <c r="BD746" s="16" t="s">
        <v>61</v>
      </c>
      <c r="BE746" s="16" t="s">
        <v>61</v>
      </c>
    </row>
    <row r="747" spans="1:57" x14ac:dyDescent="0.25">
      <c r="A747" t="s">
        <v>61</v>
      </c>
      <c r="B747">
        <v>745</v>
      </c>
      <c r="C747" s="2" t="s">
        <v>61</v>
      </c>
      <c r="D747" s="2" t="s">
        <v>61</v>
      </c>
      <c r="E747" s="2" t="s">
        <v>61</v>
      </c>
      <c r="F747" s="2" t="s">
        <v>61</v>
      </c>
      <c r="G747" s="19" t="s">
        <v>61</v>
      </c>
      <c r="H747" s="19" t="s">
        <v>61</v>
      </c>
      <c r="I747" s="19" t="s">
        <v>61</v>
      </c>
      <c r="J747" s="19" t="s">
        <v>61</v>
      </c>
      <c r="K747" s="19" t="s">
        <v>61</v>
      </c>
      <c r="L747" s="2" t="s">
        <v>61</v>
      </c>
      <c r="M747" s="2" t="s">
        <v>61</v>
      </c>
      <c r="N747" s="2" t="s">
        <v>61</v>
      </c>
      <c r="O747" s="19" t="s">
        <v>61</v>
      </c>
      <c r="P747" s="19" t="s">
        <v>61</v>
      </c>
      <c r="Q747" s="19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2" t="s">
        <v>61</v>
      </c>
      <c r="AA747" s="22" t="s">
        <v>61</v>
      </c>
      <c r="AB747" s="22" t="s">
        <v>61</v>
      </c>
      <c r="AC747" s="22" t="s">
        <v>61</v>
      </c>
      <c r="AD747" s="22" t="s">
        <v>61</v>
      </c>
      <c r="AE747" s="22" t="s">
        <v>61</v>
      </c>
      <c r="AF747" s="22" t="s">
        <v>61</v>
      </c>
      <c r="AG747" s="16" t="s">
        <v>61</v>
      </c>
      <c r="AH747" s="16" t="s">
        <v>61</v>
      </c>
      <c r="AI747" s="16" t="s">
        <v>61</v>
      </c>
      <c r="AJ747" s="13" t="s">
        <v>61</v>
      </c>
      <c r="AK747" s="22" t="s">
        <v>61</v>
      </c>
      <c r="AL747" s="22" t="s">
        <v>61</v>
      </c>
      <c r="AM747" s="22" t="s">
        <v>61</v>
      </c>
      <c r="AN747" s="22" t="s">
        <v>61</v>
      </c>
      <c r="AO747" s="22" t="s">
        <v>61</v>
      </c>
      <c r="AP747" s="22" t="s">
        <v>61</v>
      </c>
      <c r="AQ747" s="16" t="s">
        <v>61</v>
      </c>
      <c r="AR747" s="16" t="s">
        <v>61</v>
      </c>
      <c r="AS747" s="22" t="s">
        <v>61</v>
      </c>
      <c r="AT747" s="22" t="s">
        <v>61</v>
      </c>
      <c r="AU747" s="22" t="s">
        <v>61</v>
      </c>
      <c r="AV747" s="22" t="s">
        <v>61</v>
      </c>
      <c r="AW747" s="22" t="s">
        <v>61</v>
      </c>
      <c r="AX747" s="22" t="s">
        <v>61</v>
      </c>
      <c r="AY747" s="22" t="s">
        <v>61</v>
      </c>
      <c r="AZ747" s="22" t="s">
        <v>61</v>
      </c>
      <c r="BA747" s="16" t="s">
        <v>61</v>
      </c>
      <c r="BB747" s="16" t="s">
        <v>61</v>
      </c>
      <c r="BC747" s="16" t="s">
        <v>61</v>
      </c>
      <c r="BD747" s="16" t="s">
        <v>61</v>
      </c>
      <c r="BE747" s="16" t="s">
        <v>61</v>
      </c>
    </row>
    <row r="748" spans="1:57" x14ac:dyDescent="0.25">
      <c r="A748" t="s">
        <v>61</v>
      </c>
      <c r="B748">
        <v>746</v>
      </c>
      <c r="C748" s="2" t="s">
        <v>61</v>
      </c>
      <c r="D748" s="2" t="s">
        <v>61</v>
      </c>
      <c r="E748" s="2" t="s">
        <v>61</v>
      </c>
      <c r="F748" s="2" t="s">
        <v>61</v>
      </c>
      <c r="G748" s="19" t="s">
        <v>61</v>
      </c>
      <c r="H748" s="19" t="s">
        <v>61</v>
      </c>
      <c r="I748" s="19" t="s">
        <v>61</v>
      </c>
      <c r="J748" s="19" t="s">
        <v>61</v>
      </c>
      <c r="K748" s="19" t="s">
        <v>61</v>
      </c>
      <c r="L748" s="2" t="s">
        <v>61</v>
      </c>
      <c r="M748" s="2" t="s">
        <v>61</v>
      </c>
      <c r="N748" s="2" t="s">
        <v>61</v>
      </c>
      <c r="O748" s="19" t="s">
        <v>61</v>
      </c>
      <c r="P748" s="19" t="s">
        <v>61</v>
      </c>
      <c r="Q748" s="19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2" t="s">
        <v>61</v>
      </c>
      <c r="AA748" s="22" t="s">
        <v>61</v>
      </c>
      <c r="AB748" s="22" t="s">
        <v>61</v>
      </c>
      <c r="AC748" s="22" t="s">
        <v>61</v>
      </c>
      <c r="AD748" s="22" t="s">
        <v>61</v>
      </c>
      <c r="AE748" s="22" t="s">
        <v>61</v>
      </c>
      <c r="AF748" s="22" t="s">
        <v>61</v>
      </c>
      <c r="AG748" s="16" t="s">
        <v>61</v>
      </c>
      <c r="AH748" s="16" t="s">
        <v>61</v>
      </c>
      <c r="AI748" s="16" t="s">
        <v>61</v>
      </c>
      <c r="AJ748" s="13" t="s">
        <v>61</v>
      </c>
      <c r="AK748" s="22" t="s">
        <v>61</v>
      </c>
      <c r="AL748" s="22" t="s">
        <v>61</v>
      </c>
      <c r="AM748" s="22" t="s">
        <v>61</v>
      </c>
      <c r="AN748" s="22" t="s">
        <v>61</v>
      </c>
      <c r="AO748" s="22" t="s">
        <v>61</v>
      </c>
      <c r="AP748" s="22" t="s">
        <v>61</v>
      </c>
      <c r="AQ748" s="16" t="s">
        <v>61</v>
      </c>
      <c r="AR748" s="16" t="s">
        <v>61</v>
      </c>
      <c r="AS748" s="22" t="s">
        <v>61</v>
      </c>
      <c r="AT748" s="22" t="s">
        <v>61</v>
      </c>
      <c r="AU748" s="22" t="s">
        <v>61</v>
      </c>
      <c r="AV748" s="22" t="s">
        <v>61</v>
      </c>
      <c r="AW748" s="22" t="s">
        <v>61</v>
      </c>
      <c r="AX748" s="22" t="s">
        <v>61</v>
      </c>
      <c r="AY748" s="22" t="s">
        <v>61</v>
      </c>
      <c r="AZ748" s="22" t="s">
        <v>61</v>
      </c>
      <c r="BA748" s="16" t="s">
        <v>61</v>
      </c>
      <c r="BB748" s="16" t="s">
        <v>61</v>
      </c>
      <c r="BC748" s="16" t="s">
        <v>61</v>
      </c>
      <c r="BD748" s="16" t="s">
        <v>61</v>
      </c>
      <c r="BE748" s="16" t="s">
        <v>61</v>
      </c>
    </row>
    <row r="749" spans="1:57" x14ac:dyDescent="0.25">
      <c r="A749" t="s">
        <v>61</v>
      </c>
      <c r="B749">
        <v>747</v>
      </c>
      <c r="C749" s="2" t="s">
        <v>61</v>
      </c>
      <c r="D749" s="2" t="s">
        <v>61</v>
      </c>
      <c r="E749" s="2" t="s">
        <v>61</v>
      </c>
      <c r="F749" s="2" t="s">
        <v>61</v>
      </c>
      <c r="G749" s="19" t="s">
        <v>61</v>
      </c>
      <c r="H749" s="19" t="s">
        <v>61</v>
      </c>
      <c r="I749" s="19" t="s">
        <v>61</v>
      </c>
      <c r="J749" s="19" t="s">
        <v>61</v>
      </c>
      <c r="K749" s="19" t="s">
        <v>61</v>
      </c>
      <c r="L749" s="2" t="s">
        <v>61</v>
      </c>
      <c r="M749" s="2" t="s">
        <v>61</v>
      </c>
      <c r="N749" s="2" t="s">
        <v>61</v>
      </c>
      <c r="O749" s="19" t="s">
        <v>61</v>
      </c>
      <c r="P749" s="19" t="s">
        <v>61</v>
      </c>
      <c r="Q749" s="19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2" t="s">
        <v>61</v>
      </c>
      <c r="AA749" s="22" t="s">
        <v>61</v>
      </c>
      <c r="AB749" s="22" t="s">
        <v>61</v>
      </c>
      <c r="AC749" s="22" t="s">
        <v>61</v>
      </c>
      <c r="AD749" s="22" t="s">
        <v>61</v>
      </c>
      <c r="AE749" s="22" t="s">
        <v>61</v>
      </c>
      <c r="AF749" s="22" t="s">
        <v>61</v>
      </c>
      <c r="AG749" s="16" t="s">
        <v>61</v>
      </c>
      <c r="AH749" s="16" t="s">
        <v>61</v>
      </c>
      <c r="AI749" s="16" t="s">
        <v>61</v>
      </c>
      <c r="AJ749" s="13" t="s">
        <v>61</v>
      </c>
      <c r="AK749" s="22" t="s">
        <v>61</v>
      </c>
      <c r="AL749" s="22" t="s">
        <v>61</v>
      </c>
      <c r="AM749" s="22" t="s">
        <v>61</v>
      </c>
      <c r="AN749" s="22" t="s">
        <v>61</v>
      </c>
      <c r="AO749" s="22" t="s">
        <v>61</v>
      </c>
      <c r="AP749" s="22" t="s">
        <v>61</v>
      </c>
      <c r="AQ749" s="16" t="s">
        <v>61</v>
      </c>
      <c r="AR749" s="16" t="s">
        <v>61</v>
      </c>
      <c r="AS749" s="22" t="s">
        <v>61</v>
      </c>
      <c r="AT749" s="22" t="s">
        <v>61</v>
      </c>
      <c r="AU749" s="22" t="s">
        <v>61</v>
      </c>
      <c r="AV749" s="22" t="s">
        <v>61</v>
      </c>
      <c r="AW749" s="22" t="s">
        <v>61</v>
      </c>
      <c r="AX749" s="22" t="s">
        <v>61</v>
      </c>
      <c r="AY749" s="22" t="s">
        <v>61</v>
      </c>
      <c r="AZ749" s="22" t="s">
        <v>61</v>
      </c>
      <c r="BA749" s="16" t="s">
        <v>61</v>
      </c>
      <c r="BB749" s="16" t="s">
        <v>61</v>
      </c>
      <c r="BC749" s="16" t="s">
        <v>61</v>
      </c>
      <c r="BD749" s="16" t="s">
        <v>61</v>
      </c>
      <c r="BE749" s="16" t="s">
        <v>61</v>
      </c>
    </row>
    <row r="750" spans="1:57" x14ac:dyDescent="0.25">
      <c r="A750" t="s">
        <v>61</v>
      </c>
      <c r="B750">
        <v>748</v>
      </c>
      <c r="C750" s="2" t="s">
        <v>61</v>
      </c>
      <c r="D750" s="2" t="s">
        <v>61</v>
      </c>
      <c r="E750" s="2" t="s">
        <v>61</v>
      </c>
      <c r="F750" s="2" t="s">
        <v>61</v>
      </c>
      <c r="G750" s="19" t="s">
        <v>61</v>
      </c>
      <c r="H750" s="19" t="s">
        <v>61</v>
      </c>
      <c r="I750" s="19" t="s">
        <v>61</v>
      </c>
      <c r="J750" s="19" t="s">
        <v>61</v>
      </c>
      <c r="K750" s="19" t="s">
        <v>61</v>
      </c>
      <c r="L750" s="2" t="s">
        <v>61</v>
      </c>
      <c r="M750" s="2" t="s">
        <v>61</v>
      </c>
      <c r="N750" s="2" t="s">
        <v>61</v>
      </c>
      <c r="O750" s="19" t="s">
        <v>61</v>
      </c>
      <c r="P750" s="19" t="s">
        <v>61</v>
      </c>
      <c r="Q750" s="19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2" t="s">
        <v>61</v>
      </c>
      <c r="AA750" s="22" t="s">
        <v>61</v>
      </c>
      <c r="AB750" s="22" t="s">
        <v>61</v>
      </c>
      <c r="AC750" s="22" t="s">
        <v>61</v>
      </c>
      <c r="AD750" s="22" t="s">
        <v>61</v>
      </c>
      <c r="AE750" s="22" t="s">
        <v>61</v>
      </c>
      <c r="AF750" s="22" t="s">
        <v>61</v>
      </c>
      <c r="AG750" s="16" t="s">
        <v>61</v>
      </c>
      <c r="AH750" s="16" t="s">
        <v>61</v>
      </c>
      <c r="AI750" s="16" t="s">
        <v>61</v>
      </c>
      <c r="AJ750" s="13" t="s">
        <v>61</v>
      </c>
      <c r="AK750" s="22" t="s">
        <v>61</v>
      </c>
      <c r="AL750" s="22" t="s">
        <v>61</v>
      </c>
      <c r="AM750" s="22" t="s">
        <v>61</v>
      </c>
      <c r="AN750" s="22" t="s">
        <v>61</v>
      </c>
      <c r="AO750" s="22" t="s">
        <v>61</v>
      </c>
      <c r="AP750" s="22" t="s">
        <v>61</v>
      </c>
      <c r="AQ750" s="16" t="s">
        <v>61</v>
      </c>
      <c r="AR750" s="16" t="s">
        <v>61</v>
      </c>
      <c r="AS750" s="22" t="s">
        <v>61</v>
      </c>
      <c r="AT750" s="22" t="s">
        <v>61</v>
      </c>
      <c r="AU750" s="22" t="s">
        <v>61</v>
      </c>
      <c r="AV750" s="22" t="s">
        <v>61</v>
      </c>
      <c r="AW750" s="22" t="s">
        <v>61</v>
      </c>
      <c r="AX750" s="22" t="s">
        <v>61</v>
      </c>
      <c r="AY750" s="22" t="s">
        <v>61</v>
      </c>
      <c r="AZ750" s="22" t="s">
        <v>61</v>
      </c>
      <c r="BA750" s="16" t="s">
        <v>61</v>
      </c>
      <c r="BB750" s="16" t="s">
        <v>61</v>
      </c>
      <c r="BC750" s="16" t="s">
        <v>61</v>
      </c>
      <c r="BD750" s="16" t="s">
        <v>61</v>
      </c>
      <c r="BE750" s="16" t="s">
        <v>61</v>
      </c>
    </row>
    <row r="751" spans="1:57" x14ac:dyDescent="0.25">
      <c r="A751" t="s">
        <v>61</v>
      </c>
      <c r="B751">
        <v>749</v>
      </c>
      <c r="C751" s="2" t="s">
        <v>61</v>
      </c>
      <c r="D751" s="2" t="s">
        <v>61</v>
      </c>
      <c r="E751" s="2" t="s">
        <v>61</v>
      </c>
      <c r="F751" s="2" t="s">
        <v>61</v>
      </c>
      <c r="G751" s="19" t="s">
        <v>61</v>
      </c>
      <c r="H751" s="19" t="s">
        <v>61</v>
      </c>
      <c r="I751" s="19" t="s">
        <v>61</v>
      </c>
      <c r="J751" s="19" t="s">
        <v>61</v>
      </c>
      <c r="K751" s="19" t="s">
        <v>61</v>
      </c>
      <c r="L751" s="2" t="s">
        <v>61</v>
      </c>
      <c r="M751" s="2" t="s">
        <v>61</v>
      </c>
      <c r="N751" s="2" t="s">
        <v>61</v>
      </c>
      <c r="O751" s="19" t="s">
        <v>61</v>
      </c>
      <c r="P751" s="19" t="s">
        <v>61</v>
      </c>
      <c r="Q751" s="19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2" t="s">
        <v>61</v>
      </c>
      <c r="AA751" s="22" t="s">
        <v>61</v>
      </c>
      <c r="AB751" s="22" t="s">
        <v>61</v>
      </c>
      <c r="AC751" s="22" t="s">
        <v>61</v>
      </c>
      <c r="AD751" s="22" t="s">
        <v>61</v>
      </c>
      <c r="AE751" s="22" t="s">
        <v>61</v>
      </c>
      <c r="AF751" s="22" t="s">
        <v>61</v>
      </c>
      <c r="AG751" s="16" t="s">
        <v>61</v>
      </c>
      <c r="AH751" s="16" t="s">
        <v>61</v>
      </c>
      <c r="AI751" s="16" t="s">
        <v>61</v>
      </c>
      <c r="AJ751" s="13" t="s">
        <v>61</v>
      </c>
      <c r="AK751" s="22" t="s">
        <v>61</v>
      </c>
      <c r="AL751" s="22" t="s">
        <v>61</v>
      </c>
      <c r="AM751" s="22" t="s">
        <v>61</v>
      </c>
      <c r="AN751" s="22" t="s">
        <v>61</v>
      </c>
      <c r="AO751" s="22" t="s">
        <v>61</v>
      </c>
      <c r="AP751" s="22" t="s">
        <v>61</v>
      </c>
      <c r="AQ751" s="16" t="s">
        <v>61</v>
      </c>
      <c r="AR751" s="16" t="s">
        <v>61</v>
      </c>
      <c r="AS751" s="22" t="s">
        <v>61</v>
      </c>
      <c r="AT751" s="22" t="s">
        <v>61</v>
      </c>
      <c r="AU751" s="22" t="s">
        <v>61</v>
      </c>
      <c r="AV751" s="22" t="s">
        <v>61</v>
      </c>
      <c r="AW751" s="22" t="s">
        <v>61</v>
      </c>
      <c r="AX751" s="22" t="s">
        <v>61</v>
      </c>
      <c r="AY751" s="22" t="s">
        <v>61</v>
      </c>
      <c r="AZ751" s="22" t="s">
        <v>61</v>
      </c>
      <c r="BA751" s="16" t="s">
        <v>61</v>
      </c>
      <c r="BB751" s="16" t="s">
        <v>61</v>
      </c>
      <c r="BC751" s="16" t="s">
        <v>61</v>
      </c>
      <c r="BD751" s="16" t="s">
        <v>61</v>
      </c>
      <c r="BE751" s="16" t="s">
        <v>61</v>
      </c>
    </row>
    <row r="752" spans="1:57" x14ac:dyDescent="0.25">
      <c r="A752" t="s">
        <v>61</v>
      </c>
      <c r="B752">
        <v>750</v>
      </c>
      <c r="C752" s="2" t="s">
        <v>61</v>
      </c>
      <c r="D752" s="2" t="s">
        <v>61</v>
      </c>
      <c r="E752" s="2" t="s">
        <v>61</v>
      </c>
      <c r="F752" s="2" t="s">
        <v>61</v>
      </c>
      <c r="G752" s="19" t="s">
        <v>61</v>
      </c>
      <c r="H752" s="19" t="s">
        <v>61</v>
      </c>
      <c r="I752" s="19" t="s">
        <v>61</v>
      </c>
      <c r="J752" s="19" t="s">
        <v>61</v>
      </c>
      <c r="K752" s="19" t="s">
        <v>61</v>
      </c>
      <c r="L752" s="2" t="s">
        <v>61</v>
      </c>
      <c r="M752" s="2" t="s">
        <v>61</v>
      </c>
      <c r="N752" s="2" t="s">
        <v>61</v>
      </c>
      <c r="O752" s="19" t="s">
        <v>61</v>
      </c>
      <c r="P752" s="19" t="s">
        <v>61</v>
      </c>
      <c r="Q752" s="19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2" t="s">
        <v>61</v>
      </c>
      <c r="AA752" s="22" t="s">
        <v>61</v>
      </c>
      <c r="AB752" s="22" t="s">
        <v>61</v>
      </c>
      <c r="AC752" s="22" t="s">
        <v>61</v>
      </c>
      <c r="AD752" s="22" t="s">
        <v>61</v>
      </c>
      <c r="AE752" s="22" t="s">
        <v>61</v>
      </c>
      <c r="AF752" s="22" t="s">
        <v>61</v>
      </c>
      <c r="AG752" s="16" t="s">
        <v>61</v>
      </c>
      <c r="AH752" s="16" t="s">
        <v>61</v>
      </c>
      <c r="AI752" s="16" t="s">
        <v>61</v>
      </c>
      <c r="AJ752" s="13" t="s">
        <v>61</v>
      </c>
      <c r="AK752" s="22" t="s">
        <v>61</v>
      </c>
      <c r="AL752" s="22" t="s">
        <v>61</v>
      </c>
      <c r="AM752" s="22" t="s">
        <v>61</v>
      </c>
      <c r="AN752" s="22" t="s">
        <v>61</v>
      </c>
      <c r="AO752" s="22" t="s">
        <v>61</v>
      </c>
      <c r="AP752" s="22" t="s">
        <v>61</v>
      </c>
      <c r="AQ752" s="16" t="s">
        <v>61</v>
      </c>
      <c r="AR752" s="16" t="s">
        <v>61</v>
      </c>
      <c r="AS752" s="22" t="s">
        <v>61</v>
      </c>
      <c r="AT752" s="22" t="s">
        <v>61</v>
      </c>
      <c r="AU752" s="22" t="s">
        <v>61</v>
      </c>
      <c r="AV752" s="22" t="s">
        <v>61</v>
      </c>
      <c r="AW752" s="22" t="s">
        <v>61</v>
      </c>
      <c r="AX752" s="22" t="s">
        <v>61</v>
      </c>
      <c r="AY752" s="22" t="s">
        <v>61</v>
      </c>
      <c r="AZ752" s="22" t="s">
        <v>61</v>
      </c>
      <c r="BA752" s="16" t="s">
        <v>61</v>
      </c>
      <c r="BB752" s="16" t="s">
        <v>61</v>
      </c>
      <c r="BC752" s="16" t="s">
        <v>61</v>
      </c>
      <c r="BD752" s="16" t="s">
        <v>61</v>
      </c>
      <c r="BE752" s="16" t="s">
        <v>61</v>
      </c>
    </row>
    <row r="753" spans="1:57" x14ac:dyDescent="0.25">
      <c r="A753" t="s">
        <v>61</v>
      </c>
      <c r="B753">
        <v>751</v>
      </c>
      <c r="C753" s="2" t="s">
        <v>61</v>
      </c>
      <c r="D753" s="2" t="s">
        <v>61</v>
      </c>
      <c r="E753" s="2" t="s">
        <v>61</v>
      </c>
      <c r="F753" s="2" t="s">
        <v>61</v>
      </c>
      <c r="G753" s="19" t="s">
        <v>61</v>
      </c>
      <c r="H753" s="19" t="s">
        <v>61</v>
      </c>
      <c r="I753" s="19" t="s">
        <v>61</v>
      </c>
      <c r="J753" s="19" t="s">
        <v>61</v>
      </c>
      <c r="K753" s="19" t="s">
        <v>61</v>
      </c>
      <c r="L753" s="2" t="s">
        <v>61</v>
      </c>
      <c r="M753" s="2" t="s">
        <v>61</v>
      </c>
      <c r="N753" s="2" t="s">
        <v>61</v>
      </c>
      <c r="O753" s="19" t="s">
        <v>61</v>
      </c>
      <c r="P753" s="19" t="s">
        <v>61</v>
      </c>
      <c r="Q753" s="19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2" t="s">
        <v>61</v>
      </c>
      <c r="AA753" s="22" t="s">
        <v>61</v>
      </c>
      <c r="AB753" s="22" t="s">
        <v>61</v>
      </c>
      <c r="AC753" s="22" t="s">
        <v>61</v>
      </c>
      <c r="AD753" s="22" t="s">
        <v>61</v>
      </c>
      <c r="AE753" s="22" t="s">
        <v>61</v>
      </c>
      <c r="AF753" s="22" t="s">
        <v>61</v>
      </c>
      <c r="AG753" s="16" t="s">
        <v>61</v>
      </c>
      <c r="AH753" s="16" t="s">
        <v>61</v>
      </c>
      <c r="AI753" s="16" t="s">
        <v>61</v>
      </c>
      <c r="AJ753" s="13" t="s">
        <v>61</v>
      </c>
      <c r="AK753" s="22" t="s">
        <v>61</v>
      </c>
      <c r="AL753" s="22" t="s">
        <v>61</v>
      </c>
      <c r="AM753" s="22" t="s">
        <v>61</v>
      </c>
      <c r="AN753" s="22" t="s">
        <v>61</v>
      </c>
      <c r="AO753" s="22" t="s">
        <v>61</v>
      </c>
      <c r="AP753" s="22" t="s">
        <v>61</v>
      </c>
      <c r="AQ753" s="16" t="s">
        <v>61</v>
      </c>
      <c r="AR753" s="16" t="s">
        <v>61</v>
      </c>
      <c r="AS753" s="22" t="s">
        <v>61</v>
      </c>
      <c r="AT753" s="22" t="s">
        <v>61</v>
      </c>
      <c r="AU753" s="22" t="s">
        <v>61</v>
      </c>
      <c r="AV753" s="22" t="s">
        <v>61</v>
      </c>
      <c r="AW753" s="22" t="s">
        <v>61</v>
      </c>
      <c r="AX753" s="22" t="s">
        <v>61</v>
      </c>
      <c r="AY753" s="22" t="s">
        <v>61</v>
      </c>
      <c r="AZ753" s="22" t="s">
        <v>61</v>
      </c>
      <c r="BA753" s="16" t="s">
        <v>61</v>
      </c>
      <c r="BB753" s="16" t="s">
        <v>61</v>
      </c>
      <c r="BC753" s="16" t="s">
        <v>61</v>
      </c>
      <c r="BD753" s="16" t="s">
        <v>61</v>
      </c>
      <c r="BE753" s="16" t="s">
        <v>61</v>
      </c>
    </row>
    <row r="754" spans="1:57" x14ac:dyDescent="0.25">
      <c r="A754" t="s">
        <v>61</v>
      </c>
      <c r="B754">
        <v>752</v>
      </c>
      <c r="C754" s="2" t="s">
        <v>61</v>
      </c>
      <c r="D754" s="2" t="s">
        <v>61</v>
      </c>
      <c r="E754" s="2" t="s">
        <v>61</v>
      </c>
      <c r="F754" s="2" t="s">
        <v>61</v>
      </c>
      <c r="G754" s="19" t="s">
        <v>61</v>
      </c>
      <c r="H754" s="19" t="s">
        <v>61</v>
      </c>
      <c r="I754" s="19" t="s">
        <v>61</v>
      </c>
      <c r="J754" s="19" t="s">
        <v>61</v>
      </c>
      <c r="K754" s="19" t="s">
        <v>61</v>
      </c>
      <c r="L754" s="2" t="s">
        <v>61</v>
      </c>
      <c r="M754" s="2" t="s">
        <v>61</v>
      </c>
      <c r="N754" s="2" t="s">
        <v>61</v>
      </c>
      <c r="O754" s="19" t="s">
        <v>61</v>
      </c>
      <c r="P754" s="19" t="s">
        <v>61</v>
      </c>
      <c r="Q754" s="19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2" t="s">
        <v>61</v>
      </c>
      <c r="AA754" s="22" t="s">
        <v>61</v>
      </c>
      <c r="AB754" s="22" t="s">
        <v>61</v>
      </c>
      <c r="AC754" s="22" t="s">
        <v>61</v>
      </c>
      <c r="AD754" s="22" t="s">
        <v>61</v>
      </c>
      <c r="AE754" s="22" t="s">
        <v>61</v>
      </c>
      <c r="AF754" s="22" t="s">
        <v>61</v>
      </c>
      <c r="AG754" s="16" t="s">
        <v>61</v>
      </c>
      <c r="AH754" s="16" t="s">
        <v>61</v>
      </c>
      <c r="AI754" s="16" t="s">
        <v>61</v>
      </c>
      <c r="AJ754" s="13" t="s">
        <v>61</v>
      </c>
      <c r="AK754" s="22" t="s">
        <v>61</v>
      </c>
      <c r="AL754" s="22" t="s">
        <v>61</v>
      </c>
      <c r="AM754" s="22" t="s">
        <v>61</v>
      </c>
      <c r="AN754" s="22" t="s">
        <v>61</v>
      </c>
      <c r="AO754" s="22" t="s">
        <v>61</v>
      </c>
      <c r="AP754" s="22" t="s">
        <v>61</v>
      </c>
      <c r="AQ754" s="16" t="s">
        <v>61</v>
      </c>
      <c r="AR754" s="16" t="s">
        <v>61</v>
      </c>
      <c r="AS754" s="22" t="s">
        <v>61</v>
      </c>
      <c r="AT754" s="22" t="s">
        <v>61</v>
      </c>
      <c r="AU754" s="22" t="s">
        <v>61</v>
      </c>
      <c r="AV754" s="22" t="s">
        <v>61</v>
      </c>
      <c r="AW754" s="22" t="s">
        <v>61</v>
      </c>
      <c r="AX754" s="22" t="s">
        <v>61</v>
      </c>
      <c r="AY754" s="22" t="s">
        <v>61</v>
      </c>
      <c r="AZ754" s="22" t="s">
        <v>61</v>
      </c>
      <c r="BA754" s="16" t="s">
        <v>61</v>
      </c>
      <c r="BB754" s="16" t="s">
        <v>61</v>
      </c>
      <c r="BC754" s="16" t="s">
        <v>61</v>
      </c>
      <c r="BD754" s="16" t="s">
        <v>61</v>
      </c>
      <c r="BE754" s="16" t="s">
        <v>61</v>
      </c>
    </row>
    <row r="755" spans="1:57" x14ac:dyDescent="0.25">
      <c r="A755" t="s">
        <v>61</v>
      </c>
      <c r="B755">
        <v>753</v>
      </c>
      <c r="C755" s="2" t="s">
        <v>61</v>
      </c>
      <c r="D755" s="2" t="s">
        <v>61</v>
      </c>
      <c r="E755" s="2" t="s">
        <v>61</v>
      </c>
      <c r="F755" s="2" t="s">
        <v>61</v>
      </c>
      <c r="G755" s="19" t="s">
        <v>61</v>
      </c>
      <c r="H755" s="19" t="s">
        <v>61</v>
      </c>
      <c r="I755" s="19" t="s">
        <v>61</v>
      </c>
      <c r="J755" s="19" t="s">
        <v>61</v>
      </c>
      <c r="K755" s="19" t="s">
        <v>61</v>
      </c>
      <c r="L755" s="2" t="s">
        <v>61</v>
      </c>
      <c r="M755" s="2" t="s">
        <v>61</v>
      </c>
      <c r="N755" s="2" t="s">
        <v>61</v>
      </c>
      <c r="O755" s="19" t="s">
        <v>61</v>
      </c>
      <c r="P755" s="19" t="s">
        <v>61</v>
      </c>
      <c r="Q755" s="19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2" t="s">
        <v>61</v>
      </c>
      <c r="AA755" s="22" t="s">
        <v>61</v>
      </c>
      <c r="AB755" s="22" t="s">
        <v>61</v>
      </c>
      <c r="AC755" s="22" t="s">
        <v>61</v>
      </c>
      <c r="AD755" s="22" t="s">
        <v>61</v>
      </c>
      <c r="AE755" s="22" t="s">
        <v>61</v>
      </c>
      <c r="AF755" s="22" t="s">
        <v>61</v>
      </c>
      <c r="AG755" s="16" t="s">
        <v>61</v>
      </c>
      <c r="AH755" s="16" t="s">
        <v>61</v>
      </c>
      <c r="AI755" s="16" t="s">
        <v>61</v>
      </c>
      <c r="AJ755" s="13" t="s">
        <v>61</v>
      </c>
      <c r="AK755" s="22" t="s">
        <v>61</v>
      </c>
      <c r="AL755" s="22" t="s">
        <v>61</v>
      </c>
      <c r="AM755" s="22" t="s">
        <v>61</v>
      </c>
      <c r="AN755" s="22" t="s">
        <v>61</v>
      </c>
      <c r="AO755" s="22" t="s">
        <v>61</v>
      </c>
      <c r="AP755" s="22" t="s">
        <v>61</v>
      </c>
      <c r="AQ755" s="16" t="s">
        <v>61</v>
      </c>
      <c r="AR755" s="16" t="s">
        <v>61</v>
      </c>
      <c r="AS755" s="22" t="s">
        <v>61</v>
      </c>
      <c r="AT755" s="22" t="s">
        <v>61</v>
      </c>
      <c r="AU755" s="22" t="s">
        <v>61</v>
      </c>
      <c r="AV755" s="22" t="s">
        <v>61</v>
      </c>
      <c r="AW755" s="22" t="s">
        <v>61</v>
      </c>
      <c r="AX755" s="22" t="s">
        <v>61</v>
      </c>
      <c r="AY755" s="22" t="s">
        <v>61</v>
      </c>
      <c r="AZ755" s="22" t="s">
        <v>61</v>
      </c>
      <c r="BA755" s="16" t="s">
        <v>61</v>
      </c>
      <c r="BB755" s="16" t="s">
        <v>61</v>
      </c>
      <c r="BC755" s="16" t="s">
        <v>61</v>
      </c>
      <c r="BD755" s="16" t="s">
        <v>61</v>
      </c>
      <c r="BE755" s="16" t="s">
        <v>61</v>
      </c>
    </row>
    <row r="756" spans="1:57" x14ac:dyDescent="0.25">
      <c r="A756" t="s">
        <v>61</v>
      </c>
      <c r="B756">
        <v>754</v>
      </c>
      <c r="C756" s="2" t="s">
        <v>61</v>
      </c>
      <c r="D756" s="2" t="s">
        <v>61</v>
      </c>
      <c r="E756" s="2" t="s">
        <v>61</v>
      </c>
      <c r="F756" s="2" t="s">
        <v>61</v>
      </c>
      <c r="G756" s="19" t="s">
        <v>61</v>
      </c>
      <c r="H756" s="19" t="s">
        <v>61</v>
      </c>
      <c r="I756" s="19" t="s">
        <v>61</v>
      </c>
      <c r="J756" s="19" t="s">
        <v>61</v>
      </c>
      <c r="K756" s="19" t="s">
        <v>61</v>
      </c>
      <c r="L756" s="2" t="s">
        <v>61</v>
      </c>
      <c r="M756" s="2" t="s">
        <v>61</v>
      </c>
      <c r="N756" s="2" t="s">
        <v>61</v>
      </c>
      <c r="O756" s="19" t="s">
        <v>61</v>
      </c>
      <c r="P756" s="19" t="s">
        <v>61</v>
      </c>
      <c r="Q756" s="19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2" t="s">
        <v>61</v>
      </c>
      <c r="AA756" s="22" t="s">
        <v>61</v>
      </c>
      <c r="AB756" s="22" t="s">
        <v>61</v>
      </c>
      <c r="AC756" s="22" t="s">
        <v>61</v>
      </c>
      <c r="AD756" s="22" t="s">
        <v>61</v>
      </c>
      <c r="AE756" s="22" t="s">
        <v>61</v>
      </c>
      <c r="AF756" s="22" t="s">
        <v>61</v>
      </c>
      <c r="AG756" s="16" t="s">
        <v>61</v>
      </c>
      <c r="AH756" s="16" t="s">
        <v>61</v>
      </c>
      <c r="AI756" s="16" t="s">
        <v>61</v>
      </c>
      <c r="AJ756" s="13" t="s">
        <v>61</v>
      </c>
      <c r="AK756" s="22" t="s">
        <v>61</v>
      </c>
      <c r="AL756" s="22" t="s">
        <v>61</v>
      </c>
      <c r="AM756" s="22" t="s">
        <v>61</v>
      </c>
      <c r="AN756" s="22" t="s">
        <v>61</v>
      </c>
      <c r="AO756" s="22" t="s">
        <v>61</v>
      </c>
      <c r="AP756" s="22" t="s">
        <v>61</v>
      </c>
      <c r="AQ756" s="16" t="s">
        <v>61</v>
      </c>
      <c r="AR756" s="16" t="s">
        <v>61</v>
      </c>
      <c r="AS756" s="22" t="s">
        <v>61</v>
      </c>
      <c r="AT756" s="22" t="s">
        <v>61</v>
      </c>
      <c r="AU756" s="22" t="s">
        <v>61</v>
      </c>
      <c r="AV756" s="22" t="s">
        <v>61</v>
      </c>
      <c r="AW756" s="22" t="s">
        <v>61</v>
      </c>
      <c r="AX756" s="22" t="s">
        <v>61</v>
      </c>
      <c r="AY756" s="22" t="s">
        <v>61</v>
      </c>
      <c r="AZ756" s="22" t="s">
        <v>61</v>
      </c>
      <c r="BA756" s="16" t="s">
        <v>61</v>
      </c>
      <c r="BB756" s="16" t="s">
        <v>61</v>
      </c>
      <c r="BC756" s="16" t="s">
        <v>61</v>
      </c>
      <c r="BD756" s="16" t="s">
        <v>61</v>
      </c>
      <c r="BE756" s="16" t="s">
        <v>61</v>
      </c>
    </row>
    <row r="757" spans="1:57" x14ac:dyDescent="0.25">
      <c r="A757" t="s">
        <v>61</v>
      </c>
      <c r="B757">
        <v>755</v>
      </c>
      <c r="C757" s="2" t="s">
        <v>61</v>
      </c>
      <c r="D757" s="2" t="s">
        <v>61</v>
      </c>
      <c r="E757" s="2" t="s">
        <v>61</v>
      </c>
      <c r="F757" s="2" t="s">
        <v>61</v>
      </c>
      <c r="G757" s="19" t="s">
        <v>61</v>
      </c>
      <c r="H757" s="19" t="s">
        <v>61</v>
      </c>
      <c r="I757" s="19" t="s">
        <v>61</v>
      </c>
      <c r="J757" s="19" t="s">
        <v>61</v>
      </c>
      <c r="K757" s="19" t="s">
        <v>61</v>
      </c>
      <c r="L757" s="2" t="s">
        <v>61</v>
      </c>
      <c r="M757" s="2" t="s">
        <v>61</v>
      </c>
      <c r="N757" s="2" t="s">
        <v>61</v>
      </c>
      <c r="O757" s="19" t="s">
        <v>61</v>
      </c>
      <c r="P757" s="19" t="s">
        <v>61</v>
      </c>
      <c r="Q757" s="19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2" t="s">
        <v>61</v>
      </c>
      <c r="AA757" s="22" t="s">
        <v>61</v>
      </c>
      <c r="AB757" s="22" t="s">
        <v>61</v>
      </c>
      <c r="AC757" s="22" t="s">
        <v>61</v>
      </c>
      <c r="AD757" s="22" t="s">
        <v>61</v>
      </c>
      <c r="AE757" s="22" t="s">
        <v>61</v>
      </c>
      <c r="AF757" s="22" t="s">
        <v>61</v>
      </c>
      <c r="AG757" s="16" t="s">
        <v>61</v>
      </c>
      <c r="AH757" s="16" t="s">
        <v>61</v>
      </c>
      <c r="AI757" s="16" t="s">
        <v>61</v>
      </c>
      <c r="AJ757" s="13" t="s">
        <v>61</v>
      </c>
      <c r="AK757" s="22" t="s">
        <v>61</v>
      </c>
      <c r="AL757" s="22" t="s">
        <v>61</v>
      </c>
      <c r="AM757" s="22" t="s">
        <v>61</v>
      </c>
      <c r="AN757" s="22" t="s">
        <v>61</v>
      </c>
      <c r="AO757" s="22" t="s">
        <v>61</v>
      </c>
      <c r="AP757" s="22" t="s">
        <v>61</v>
      </c>
      <c r="AQ757" s="16" t="s">
        <v>61</v>
      </c>
      <c r="AR757" s="16" t="s">
        <v>61</v>
      </c>
      <c r="AS757" s="22" t="s">
        <v>61</v>
      </c>
      <c r="AT757" s="22" t="s">
        <v>61</v>
      </c>
      <c r="AU757" s="22" t="s">
        <v>61</v>
      </c>
      <c r="AV757" s="22" t="s">
        <v>61</v>
      </c>
      <c r="AW757" s="22" t="s">
        <v>61</v>
      </c>
      <c r="AX757" s="22" t="s">
        <v>61</v>
      </c>
      <c r="AY757" s="22" t="s">
        <v>61</v>
      </c>
      <c r="AZ757" s="22" t="s">
        <v>61</v>
      </c>
      <c r="BA757" s="16" t="s">
        <v>61</v>
      </c>
      <c r="BB757" s="16" t="s">
        <v>61</v>
      </c>
      <c r="BC757" s="16" t="s">
        <v>61</v>
      </c>
      <c r="BD757" s="16" t="s">
        <v>61</v>
      </c>
      <c r="BE757" s="16" t="s">
        <v>61</v>
      </c>
    </row>
    <row r="758" spans="1:57" x14ac:dyDescent="0.25">
      <c r="A758" t="s">
        <v>61</v>
      </c>
      <c r="B758">
        <v>756</v>
      </c>
      <c r="C758" s="2" t="s">
        <v>61</v>
      </c>
      <c r="D758" s="2" t="s">
        <v>61</v>
      </c>
      <c r="E758" s="2" t="s">
        <v>61</v>
      </c>
      <c r="F758" s="2" t="s">
        <v>61</v>
      </c>
      <c r="G758" s="19" t="s">
        <v>61</v>
      </c>
      <c r="H758" s="19" t="s">
        <v>61</v>
      </c>
      <c r="I758" s="19" t="s">
        <v>61</v>
      </c>
      <c r="J758" s="19" t="s">
        <v>61</v>
      </c>
      <c r="K758" s="19" t="s">
        <v>61</v>
      </c>
      <c r="L758" s="2" t="s">
        <v>61</v>
      </c>
      <c r="M758" s="2" t="s">
        <v>61</v>
      </c>
      <c r="N758" s="2" t="s">
        <v>61</v>
      </c>
      <c r="O758" s="19" t="s">
        <v>61</v>
      </c>
      <c r="P758" s="19" t="s">
        <v>61</v>
      </c>
      <c r="Q758" s="19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2" t="s">
        <v>61</v>
      </c>
      <c r="AA758" s="22" t="s">
        <v>61</v>
      </c>
      <c r="AB758" s="22" t="s">
        <v>61</v>
      </c>
      <c r="AC758" s="22" t="s">
        <v>61</v>
      </c>
      <c r="AD758" s="22" t="s">
        <v>61</v>
      </c>
      <c r="AE758" s="22" t="s">
        <v>61</v>
      </c>
      <c r="AF758" s="22" t="s">
        <v>61</v>
      </c>
      <c r="AG758" s="16" t="s">
        <v>61</v>
      </c>
      <c r="AH758" s="16" t="s">
        <v>61</v>
      </c>
      <c r="AI758" s="16" t="s">
        <v>61</v>
      </c>
      <c r="AJ758" s="13" t="s">
        <v>61</v>
      </c>
      <c r="AK758" s="22" t="s">
        <v>61</v>
      </c>
      <c r="AL758" s="22" t="s">
        <v>61</v>
      </c>
      <c r="AM758" s="22" t="s">
        <v>61</v>
      </c>
      <c r="AN758" s="22" t="s">
        <v>61</v>
      </c>
      <c r="AO758" s="22" t="s">
        <v>61</v>
      </c>
      <c r="AP758" s="22" t="s">
        <v>61</v>
      </c>
      <c r="AQ758" s="16" t="s">
        <v>61</v>
      </c>
      <c r="AR758" s="16" t="s">
        <v>61</v>
      </c>
      <c r="AS758" s="22" t="s">
        <v>61</v>
      </c>
      <c r="AT758" s="22" t="s">
        <v>61</v>
      </c>
      <c r="AU758" s="22" t="s">
        <v>61</v>
      </c>
      <c r="AV758" s="22" t="s">
        <v>61</v>
      </c>
      <c r="AW758" s="22" t="s">
        <v>61</v>
      </c>
      <c r="AX758" s="22" t="s">
        <v>61</v>
      </c>
      <c r="AY758" s="22" t="s">
        <v>61</v>
      </c>
      <c r="AZ758" s="22" t="s">
        <v>61</v>
      </c>
      <c r="BA758" s="16" t="s">
        <v>61</v>
      </c>
      <c r="BB758" s="16" t="s">
        <v>61</v>
      </c>
      <c r="BC758" s="16" t="s">
        <v>61</v>
      </c>
      <c r="BD758" s="16" t="s">
        <v>61</v>
      </c>
      <c r="BE758" s="16" t="s">
        <v>61</v>
      </c>
    </row>
    <row r="759" spans="1:57" x14ac:dyDescent="0.25">
      <c r="A759" t="s">
        <v>61</v>
      </c>
      <c r="B759">
        <v>757</v>
      </c>
      <c r="C759" s="2" t="s">
        <v>61</v>
      </c>
      <c r="D759" s="2" t="s">
        <v>61</v>
      </c>
      <c r="E759" s="2" t="s">
        <v>61</v>
      </c>
      <c r="F759" s="2" t="s">
        <v>61</v>
      </c>
      <c r="G759" s="19" t="s">
        <v>61</v>
      </c>
      <c r="H759" s="19" t="s">
        <v>61</v>
      </c>
      <c r="I759" s="19" t="s">
        <v>61</v>
      </c>
      <c r="J759" s="19" t="s">
        <v>61</v>
      </c>
      <c r="K759" s="19" t="s">
        <v>61</v>
      </c>
      <c r="L759" s="2" t="s">
        <v>61</v>
      </c>
      <c r="M759" s="2" t="s">
        <v>61</v>
      </c>
      <c r="N759" s="2" t="s">
        <v>61</v>
      </c>
      <c r="O759" s="19" t="s">
        <v>61</v>
      </c>
      <c r="P759" s="19" t="s">
        <v>61</v>
      </c>
      <c r="Q759" s="19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2" t="s">
        <v>61</v>
      </c>
      <c r="AA759" s="22" t="s">
        <v>61</v>
      </c>
      <c r="AB759" s="22" t="s">
        <v>61</v>
      </c>
      <c r="AC759" s="22" t="s">
        <v>61</v>
      </c>
      <c r="AD759" s="22" t="s">
        <v>61</v>
      </c>
      <c r="AE759" s="22" t="s">
        <v>61</v>
      </c>
      <c r="AF759" s="22" t="s">
        <v>61</v>
      </c>
      <c r="AG759" s="16" t="s">
        <v>61</v>
      </c>
      <c r="AH759" s="16" t="s">
        <v>61</v>
      </c>
      <c r="AI759" s="16" t="s">
        <v>61</v>
      </c>
      <c r="AJ759" s="13" t="s">
        <v>61</v>
      </c>
      <c r="AK759" s="22" t="s">
        <v>61</v>
      </c>
      <c r="AL759" s="22" t="s">
        <v>61</v>
      </c>
      <c r="AM759" s="22" t="s">
        <v>61</v>
      </c>
      <c r="AN759" s="22" t="s">
        <v>61</v>
      </c>
      <c r="AO759" s="22" t="s">
        <v>61</v>
      </c>
      <c r="AP759" s="22" t="s">
        <v>61</v>
      </c>
      <c r="AQ759" s="16" t="s">
        <v>61</v>
      </c>
      <c r="AR759" s="16" t="s">
        <v>61</v>
      </c>
      <c r="AS759" s="22" t="s">
        <v>61</v>
      </c>
      <c r="AT759" s="22" t="s">
        <v>61</v>
      </c>
      <c r="AU759" s="22" t="s">
        <v>61</v>
      </c>
      <c r="AV759" s="22" t="s">
        <v>61</v>
      </c>
      <c r="AW759" s="22" t="s">
        <v>61</v>
      </c>
      <c r="AX759" s="22" t="s">
        <v>61</v>
      </c>
      <c r="AY759" s="22" t="s">
        <v>61</v>
      </c>
      <c r="AZ759" s="22" t="s">
        <v>61</v>
      </c>
      <c r="BA759" s="16" t="s">
        <v>61</v>
      </c>
      <c r="BB759" s="16" t="s">
        <v>61</v>
      </c>
      <c r="BC759" s="16" t="s">
        <v>61</v>
      </c>
      <c r="BD759" s="16" t="s">
        <v>61</v>
      </c>
      <c r="BE759" s="16" t="s">
        <v>61</v>
      </c>
    </row>
    <row r="760" spans="1:57" x14ac:dyDescent="0.25">
      <c r="A760" t="s">
        <v>61</v>
      </c>
      <c r="B760">
        <v>758</v>
      </c>
      <c r="C760" s="2" t="s">
        <v>61</v>
      </c>
      <c r="D760" s="2" t="s">
        <v>61</v>
      </c>
      <c r="E760" s="2" t="s">
        <v>61</v>
      </c>
      <c r="F760" s="2" t="s">
        <v>61</v>
      </c>
      <c r="G760" s="19" t="s">
        <v>61</v>
      </c>
      <c r="H760" s="19" t="s">
        <v>61</v>
      </c>
      <c r="I760" s="19" t="s">
        <v>61</v>
      </c>
      <c r="J760" s="19" t="s">
        <v>61</v>
      </c>
      <c r="K760" s="19" t="s">
        <v>61</v>
      </c>
      <c r="L760" s="2" t="s">
        <v>61</v>
      </c>
      <c r="M760" s="2" t="s">
        <v>61</v>
      </c>
      <c r="N760" s="2" t="s">
        <v>61</v>
      </c>
      <c r="O760" s="19" t="s">
        <v>61</v>
      </c>
      <c r="P760" s="19" t="s">
        <v>61</v>
      </c>
      <c r="Q760" s="19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2" t="s">
        <v>61</v>
      </c>
      <c r="AA760" s="22" t="s">
        <v>61</v>
      </c>
      <c r="AB760" s="22" t="s">
        <v>61</v>
      </c>
      <c r="AC760" s="22" t="s">
        <v>61</v>
      </c>
      <c r="AD760" s="22" t="s">
        <v>61</v>
      </c>
      <c r="AE760" s="22" t="s">
        <v>61</v>
      </c>
      <c r="AF760" s="22" t="s">
        <v>61</v>
      </c>
      <c r="AG760" s="16" t="s">
        <v>61</v>
      </c>
      <c r="AH760" s="16" t="s">
        <v>61</v>
      </c>
      <c r="AI760" s="16" t="s">
        <v>61</v>
      </c>
      <c r="AJ760" s="13" t="s">
        <v>61</v>
      </c>
      <c r="AK760" s="22" t="s">
        <v>61</v>
      </c>
      <c r="AL760" s="22" t="s">
        <v>61</v>
      </c>
      <c r="AM760" s="22" t="s">
        <v>61</v>
      </c>
      <c r="AN760" s="22" t="s">
        <v>61</v>
      </c>
      <c r="AO760" s="22" t="s">
        <v>61</v>
      </c>
      <c r="AP760" s="22" t="s">
        <v>61</v>
      </c>
      <c r="AQ760" s="16" t="s">
        <v>61</v>
      </c>
      <c r="AR760" s="16" t="s">
        <v>61</v>
      </c>
      <c r="AS760" s="22" t="s">
        <v>61</v>
      </c>
      <c r="AT760" s="22" t="s">
        <v>61</v>
      </c>
      <c r="AU760" s="22" t="s">
        <v>61</v>
      </c>
      <c r="AV760" s="22" t="s">
        <v>61</v>
      </c>
      <c r="AW760" s="22" t="s">
        <v>61</v>
      </c>
      <c r="AX760" s="22" t="s">
        <v>61</v>
      </c>
      <c r="AY760" s="22" t="s">
        <v>61</v>
      </c>
      <c r="AZ760" s="22" t="s">
        <v>61</v>
      </c>
      <c r="BA760" s="16" t="s">
        <v>61</v>
      </c>
      <c r="BB760" s="16" t="s">
        <v>61</v>
      </c>
      <c r="BC760" s="16" t="s">
        <v>61</v>
      </c>
      <c r="BD760" s="16" t="s">
        <v>61</v>
      </c>
      <c r="BE760" s="16" t="s">
        <v>61</v>
      </c>
    </row>
    <row r="761" spans="1:57" x14ac:dyDescent="0.25">
      <c r="A761" t="s">
        <v>61</v>
      </c>
      <c r="B761">
        <v>759</v>
      </c>
      <c r="C761" s="2" t="s">
        <v>61</v>
      </c>
      <c r="D761" s="2" t="s">
        <v>61</v>
      </c>
      <c r="E761" s="2" t="s">
        <v>61</v>
      </c>
      <c r="F761" s="2" t="s">
        <v>61</v>
      </c>
      <c r="G761" s="19" t="s">
        <v>61</v>
      </c>
      <c r="H761" s="19" t="s">
        <v>61</v>
      </c>
      <c r="I761" s="19" t="s">
        <v>61</v>
      </c>
      <c r="J761" s="19" t="s">
        <v>61</v>
      </c>
      <c r="K761" s="19" t="s">
        <v>61</v>
      </c>
      <c r="L761" s="2" t="s">
        <v>61</v>
      </c>
      <c r="M761" s="2" t="s">
        <v>61</v>
      </c>
      <c r="N761" s="2" t="s">
        <v>61</v>
      </c>
      <c r="O761" s="19" t="s">
        <v>61</v>
      </c>
      <c r="P761" s="19" t="s">
        <v>61</v>
      </c>
      <c r="Q761" s="19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2" t="s">
        <v>61</v>
      </c>
      <c r="AA761" s="22" t="s">
        <v>61</v>
      </c>
      <c r="AB761" s="22" t="s">
        <v>61</v>
      </c>
      <c r="AC761" s="22" t="s">
        <v>61</v>
      </c>
      <c r="AD761" s="22" t="s">
        <v>61</v>
      </c>
      <c r="AE761" s="22" t="s">
        <v>61</v>
      </c>
      <c r="AF761" s="22" t="s">
        <v>61</v>
      </c>
      <c r="AG761" s="16" t="s">
        <v>61</v>
      </c>
      <c r="AH761" s="16" t="s">
        <v>61</v>
      </c>
      <c r="AI761" s="16" t="s">
        <v>61</v>
      </c>
      <c r="AJ761" s="13" t="s">
        <v>61</v>
      </c>
      <c r="AK761" s="22" t="s">
        <v>61</v>
      </c>
      <c r="AL761" s="22" t="s">
        <v>61</v>
      </c>
      <c r="AM761" s="22" t="s">
        <v>61</v>
      </c>
      <c r="AN761" s="22" t="s">
        <v>61</v>
      </c>
      <c r="AO761" s="22" t="s">
        <v>61</v>
      </c>
      <c r="AP761" s="22" t="s">
        <v>61</v>
      </c>
      <c r="AQ761" s="16" t="s">
        <v>61</v>
      </c>
      <c r="AR761" s="16" t="s">
        <v>61</v>
      </c>
      <c r="AS761" s="22" t="s">
        <v>61</v>
      </c>
      <c r="AT761" s="22" t="s">
        <v>61</v>
      </c>
      <c r="AU761" s="22" t="s">
        <v>61</v>
      </c>
      <c r="AV761" s="22" t="s">
        <v>61</v>
      </c>
      <c r="AW761" s="22" t="s">
        <v>61</v>
      </c>
      <c r="AX761" s="22" t="s">
        <v>61</v>
      </c>
      <c r="AY761" s="22" t="s">
        <v>61</v>
      </c>
      <c r="AZ761" s="22" t="s">
        <v>61</v>
      </c>
      <c r="BA761" s="16" t="s">
        <v>61</v>
      </c>
      <c r="BB761" s="16" t="s">
        <v>61</v>
      </c>
      <c r="BC761" s="16" t="s">
        <v>61</v>
      </c>
      <c r="BD761" s="16" t="s">
        <v>61</v>
      </c>
      <c r="BE761" s="16" t="s">
        <v>61</v>
      </c>
    </row>
    <row r="762" spans="1:57" x14ac:dyDescent="0.25">
      <c r="A762" t="s">
        <v>61</v>
      </c>
      <c r="B762">
        <v>760</v>
      </c>
      <c r="C762" s="2" t="s">
        <v>61</v>
      </c>
      <c r="D762" s="2" t="s">
        <v>61</v>
      </c>
      <c r="E762" s="2" t="s">
        <v>61</v>
      </c>
      <c r="F762" s="2" t="s">
        <v>61</v>
      </c>
      <c r="G762" s="19" t="s">
        <v>61</v>
      </c>
      <c r="H762" s="19" t="s">
        <v>61</v>
      </c>
      <c r="I762" s="19" t="s">
        <v>61</v>
      </c>
      <c r="J762" s="19" t="s">
        <v>61</v>
      </c>
      <c r="K762" s="19" t="s">
        <v>61</v>
      </c>
      <c r="L762" s="2" t="s">
        <v>61</v>
      </c>
      <c r="M762" s="2" t="s">
        <v>61</v>
      </c>
      <c r="N762" s="2" t="s">
        <v>61</v>
      </c>
      <c r="O762" s="19" t="s">
        <v>61</v>
      </c>
      <c r="P762" s="19" t="s">
        <v>61</v>
      </c>
      <c r="Q762" s="19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2" t="s">
        <v>61</v>
      </c>
      <c r="AA762" s="22" t="s">
        <v>61</v>
      </c>
      <c r="AB762" s="22" t="s">
        <v>61</v>
      </c>
      <c r="AC762" s="22" t="s">
        <v>61</v>
      </c>
      <c r="AD762" s="22" t="s">
        <v>61</v>
      </c>
      <c r="AE762" s="22" t="s">
        <v>61</v>
      </c>
      <c r="AF762" s="22" t="s">
        <v>61</v>
      </c>
      <c r="AG762" s="16" t="s">
        <v>61</v>
      </c>
      <c r="AH762" s="16" t="s">
        <v>61</v>
      </c>
      <c r="AI762" s="16" t="s">
        <v>61</v>
      </c>
      <c r="AJ762" s="13" t="s">
        <v>61</v>
      </c>
      <c r="AK762" s="22" t="s">
        <v>61</v>
      </c>
      <c r="AL762" s="22" t="s">
        <v>61</v>
      </c>
      <c r="AM762" s="22" t="s">
        <v>61</v>
      </c>
      <c r="AN762" s="22" t="s">
        <v>61</v>
      </c>
      <c r="AO762" s="22" t="s">
        <v>61</v>
      </c>
      <c r="AP762" s="22" t="s">
        <v>61</v>
      </c>
      <c r="AQ762" s="16" t="s">
        <v>61</v>
      </c>
      <c r="AR762" s="16" t="s">
        <v>61</v>
      </c>
      <c r="AS762" s="22" t="s">
        <v>61</v>
      </c>
      <c r="AT762" s="22" t="s">
        <v>61</v>
      </c>
      <c r="AU762" s="22" t="s">
        <v>61</v>
      </c>
      <c r="AV762" s="22" t="s">
        <v>61</v>
      </c>
      <c r="AW762" s="22" t="s">
        <v>61</v>
      </c>
      <c r="AX762" s="22" t="s">
        <v>61</v>
      </c>
      <c r="AY762" s="22" t="s">
        <v>61</v>
      </c>
      <c r="AZ762" s="22" t="s">
        <v>61</v>
      </c>
      <c r="BA762" s="16" t="s">
        <v>61</v>
      </c>
      <c r="BB762" s="16" t="s">
        <v>61</v>
      </c>
      <c r="BC762" s="16" t="s">
        <v>61</v>
      </c>
      <c r="BD762" s="16" t="s">
        <v>61</v>
      </c>
      <c r="BE762" s="16" t="s">
        <v>61</v>
      </c>
    </row>
    <row r="763" spans="1:57" x14ac:dyDescent="0.25">
      <c r="A763" t="s">
        <v>61</v>
      </c>
      <c r="B763">
        <v>761</v>
      </c>
      <c r="C763" s="2" t="s">
        <v>61</v>
      </c>
      <c r="D763" s="2" t="s">
        <v>61</v>
      </c>
      <c r="E763" s="2" t="s">
        <v>61</v>
      </c>
      <c r="F763" s="2" t="s">
        <v>61</v>
      </c>
      <c r="G763" s="19" t="s">
        <v>61</v>
      </c>
      <c r="H763" s="19" t="s">
        <v>61</v>
      </c>
      <c r="I763" s="19" t="s">
        <v>61</v>
      </c>
      <c r="J763" s="19" t="s">
        <v>61</v>
      </c>
      <c r="K763" s="19" t="s">
        <v>61</v>
      </c>
      <c r="L763" s="2" t="s">
        <v>61</v>
      </c>
      <c r="M763" s="2" t="s">
        <v>61</v>
      </c>
      <c r="N763" s="2" t="s">
        <v>61</v>
      </c>
      <c r="O763" s="19" t="s">
        <v>61</v>
      </c>
      <c r="P763" s="19" t="s">
        <v>61</v>
      </c>
      <c r="Q763" s="19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2" t="s">
        <v>61</v>
      </c>
      <c r="AA763" s="22" t="s">
        <v>61</v>
      </c>
      <c r="AB763" s="22" t="s">
        <v>61</v>
      </c>
      <c r="AC763" s="22" t="s">
        <v>61</v>
      </c>
      <c r="AD763" s="22" t="s">
        <v>61</v>
      </c>
      <c r="AE763" s="22" t="s">
        <v>61</v>
      </c>
      <c r="AF763" s="22" t="s">
        <v>61</v>
      </c>
      <c r="AG763" s="16" t="s">
        <v>61</v>
      </c>
      <c r="AH763" s="16" t="s">
        <v>61</v>
      </c>
      <c r="AI763" s="16" t="s">
        <v>61</v>
      </c>
      <c r="AJ763" s="13" t="s">
        <v>61</v>
      </c>
      <c r="AK763" s="22" t="s">
        <v>61</v>
      </c>
      <c r="AL763" s="22" t="s">
        <v>61</v>
      </c>
      <c r="AM763" s="22" t="s">
        <v>61</v>
      </c>
      <c r="AN763" s="22" t="s">
        <v>61</v>
      </c>
      <c r="AO763" s="22" t="s">
        <v>61</v>
      </c>
      <c r="AP763" s="22" t="s">
        <v>61</v>
      </c>
      <c r="AQ763" s="16" t="s">
        <v>61</v>
      </c>
      <c r="AR763" s="16" t="s">
        <v>61</v>
      </c>
      <c r="AS763" s="22" t="s">
        <v>61</v>
      </c>
      <c r="AT763" s="22" t="s">
        <v>61</v>
      </c>
      <c r="AU763" s="22" t="s">
        <v>61</v>
      </c>
      <c r="AV763" s="22" t="s">
        <v>61</v>
      </c>
      <c r="AW763" s="22" t="s">
        <v>61</v>
      </c>
      <c r="AX763" s="22" t="s">
        <v>61</v>
      </c>
      <c r="AY763" s="22" t="s">
        <v>61</v>
      </c>
      <c r="AZ763" s="22" t="s">
        <v>61</v>
      </c>
      <c r="BA763" s="16" t="s">
        <v>61</v>
      </c>
      <c r="BB763" s="16" t="s">
        <v>61</v>
      </c>
      <c r="BC763" s="16" t="s">
        <v>61</v>
      </c>
      <c r="BD763" s="16" t="s">
        <v>61</v>
      </c>
      <c r="BE763" s="16" t="s">
        <v>61</v>
      </c>
    </row>
    <row r="764" spans="1:57" x14ac:dyDescent="0.25">
      <c r="A764" t="s">
        <v>61</v>
      </c>
      <c r="B764">
        <v>762</v>
      </c>
      <c r="C764" s="2" t="s">
        <v>61</v>
      </c>
      <c r="D764" s="2" t="s">
        <v>61</v>
      </c>
      <c r="E764" s="2" t="s">
        <v>61</v>
      </c>
      <c r="F764" s="2" t="s">
        <v>61</v>
      </c>
      <c r="G764" s="19" t="s">
        <v>61</v>
      </c>
      <c r="H764" s="19" t="s">
        <v>61</v>
      </c>
      <c r="I764" s="19" t="s">
        <v>61</v>
      </c>
      <c r="J764" s="19" t="s">
        <v>61</v>
      </c>
      <c r="K764" s="19" t="s">
        <v>61</v>
      </c>
      <c r="L764" s="2" t="s">
        <v>61</v>
      </c>
      <c r="M764" s="2" t="s">
        <v>61</v>
      </c>
      <c r="N764" s="2" t="s">
        <v>61</v>
      </c>
      <c r="O764" s="19" t="s">
        <v>61</v>
      </c>
      <c r="P764" s="19" t="s">
        <v>61</v>
      </c>
      <c r="Q764" s="19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2" t="s">
        <v>61</v>
      </c>
      <c r="AA764" s="22" t="s">
        <v>61</v>
      </c>
      <c r="AB764" s="22" t="s">
        <v>61</v>
      </c>
      <c r="AC764" s="22" t="s">
        <v>61</v>
      </c>
      <c r="AD764" s="22" t="s">
        <v>61</v>
      </c>
      <c r="AE764" s="22" t="s">
        <v>61</v>
      </c>
      <c r="AF764" s="22" t="s">
        <v>61</v>
      </c>
      <c r="AG764" s="16" t="s">
        <v>61</v>
      </c>
      <c r="AH764" s="16" t="s">
        <v>61</v>
      </c>
      <c r="AI764" s="16" t="s">
        <v>61</v>
      </c>
      <c r="AJ764" s="13" t="s">
        <v>61</v>
      </c>
      <c r="AK764" s="22" t="s">
        <v>61</v>
      </c>
      <c r="AL764" s="22" t="s">
        <v>61</v>
      </c>
      <c r="AM764" s="22" t="s">
        <v>61</v>
      </c>
      <c r="AN764" s="22" t="s">
        <v>61</v>
      </c>
      <c r="AO764" s="22" t="s">
        <v>61</v>
      </c>
      <c r="AP764" s="22" t="s">
        <v>61</v>
      </c>
      <c r="AQ764" s="16" t="s">
        <v>61</v>
      </c>
      <c r="AR764" s="16" t="s">
        <v>61</v>
      </c>
      <c r="AS764" s="22" t="s">
        <v>61</v>
      </c>
      <c r="AT764" s="22" t="s">
        <v>61</v>
      </c>
      <c r="AU764" s="22" t="s">
        <v>61</v>
      </c>
      <c r="AV764" s="22" t="s">
        <v>61</v>
      </c>
      <c r="AW764" s="22" t="s">
        <v>61</v>
      </c>
      <c r="AX764" s="22" t="s">
        <v>61</v>
      </c>
      <c r="AY764" s="22" t="s">
        <v>61</v>
      </c>
      <c r="AZ764" s="22" t="s">
        <v>61</v>
      </c>
      <c r="BA764" s="16" t="s">
        <v>61</v>
      </c>
      <c r="BB764" s="16" t="s">
        <v>61</v>
      </c>
      <c r="BC764" s="16" t="s">
        <v>61</v>
      </c>
      <c r="BD764" s="16" t="s">
        <v>61</v>
      </c>
      <c r="BE764" s="16" t="s">
        <v>61</v>
      </c>
    </row>
    <row r="765" spans="1:57" x14ac:dyDescent="0.25">
      <c r="A765" t="s">
        <v>61</v>
      </c>
      <c r="B765">
        <v>763</v>
      </c>
      <c r="C765" s="2" t="s">
        <v>61</v>
      </c>
      <c r="D765" s="2" t="s">
        <v>61</v>
      </c>
      <c r="E765" s="2" t="s">
        <v>61</v>
      </c>
      <c r="F765" s="2" t="s">
        <v>61</v>
      </c>
      <c r="G765" s="19" t="s">
        <v>61</v>
      </c>
      <c r="H765" s="19" t="s">
        <v>61</v>
      </c>
      <c r="I765" s="19" t="s">
        <v>61</v>
      </c>
      <c r="J765" s="19" t="s">
        <v>61</v>
      </c>
      <c r="K765" s="19" t="s">
        <v>61</v>
      </c>
      <c r="L765" s="2" t="s">
        <v>61</v>
      </c>
      <c r="M765" s="2" t="s">
        <v>61</v>
      </c>
      <c r="N765" s="2" t="s">
        <v>61</v>
      </c>
      <c r="O765" s="19" t="s">
        <v>61</v>
      </c>
      <c r="P765" s="19" t="s">
        <v>61</v>
      </c>
      <c r="Q765" s="19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2" t="s">
        <v>61</v>
      </c>
      <c r="AA765" s="22" t="s">
        <v>61</v>
      </c>
      <c r="AB765" s="22" t="s">
        <v>61</v>
      </c>
      <c r="AC765" s="22" t="s">
        <v>61</v>
      </c>
      <c r="AD765" s="22" t="s">
        <v>61</v>
      </c>
      <c r="AE765" s="22" t="s">
        <v>61</v>
      </c>
      <c r="AF765" s="22" t="s">
        <v>61</v>
      </c>
      <c r="AG765" s="16" t="s">
        <v>61</v>
      </c>
      <c r="AH765" s="16" t="s">
        <v>61</v>
      </c>
      <c r="AI765" s="16" t="s">
        <v>61</v>
      </c>
      <c r="AJ765" s="13" t="s">
        <v>61</v>
      </c>
      <c r="AK765" s="22" t="s">
        <v>61</v>
      </c>
      <c r="AL765" s="22" t="s">
        <v>61</v>
      </c>
      <c r="AM765" s="22" t="s">
        <v>61</v>
      </c>
      <c r="AN765" s="22" t="s">
        <v>61</v>
      </c>
      <c r="AO765" s="22" t="s">
        <v>61</v>
      </c>
      <c r="AP765" s="22" t="s">
        <v>61</v>
      </c>
      <c r="AQ765" s="16" t="s">
        <v>61</v>
      </c>
      <c r="AR765" s="16" t="s">
        <v>61</v>
      </c>
      <c r="AS765" s="22" t="s">
        <v>61</v>
      </c>
      <c r="AT765" s="22" t="s">
        <v>61</v>
      </c>
      <c r="AU765" s="22" t="s">
        <v>61</v>
      </c>
      <c r="AV765" s="22" t="s">
        <v>61</v>
      </c>
      <c r="AW765" s="22" t="s">
        <v>61</v>
      </c>
      <c r="AX765" s="22" t="s">
        <v>61</v>
      </c>
      <c r="AY765" s="22" t="s">
        <v>61</v>
      </c>
      <c r="AZ765" s="22" t="s">
        <v>61</v>
      </c>
      <c r="BA765" s="16" t="s">
        <v>61</v>
      </c>
      <c r="BB765" s="16" t="s">
        <v>61</v>
      </c>
      <c r="BC765" s="16" t="s">
        <v>61</v>
      </c>
      <c r="BD765" s="16" t="s">
        <v>61</v>
      </c>
      <c r="BE765" s="16" t="s">
        <v>61</v>
      </c>
    </row>
    <row r="766" spans="1:57" x14ac:dyDescent="0.25">
      <c r="A766" t="s">
        <v>61</v>
      </c>
      <c r="B766">
        <v>764</v>
      </c>
      <c r="C766" s="2" t="s">
        <v>61</v>
      </c>
      <c r="D766" s="2" t="s">
        <v>61</v>
      </c>
      <c r="E766" s="2" t="s">
        <v>61</v>
      </c>
      <c r="F766" s="2" t="s">
        <v>61</v>
      </c>
      <c r="G766" s="19" t="s">
        <v>61</v>
      </c>
      <c r="H766" s="19" t="s">
        <v>61</v>
      </c>
      <c r="I766" s="19" t="s">
        <v>61</v>
      </c>
      <c r="J766" s="19" t="s">
        <v>61</v>
      </c>
      <c r="K766" s="19" t="s">
        <v>61</v>
      </c>
      <c r="L766" s="2" t="s">
        <v>61</v>
      </c>
      <c r="M766" s="2" t="s">
        <v>61</v>
      </c>
      <c r="N766" s="2" t="s">
        <v>61</v>
      </c>
      <c r="O766" s="19" t="s">
        <v>61</v>
      </c>
      <c r="P766" s="19" t="s">
        <v>61</v>
      </c>
      <c r="Q766" s="19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2" t="s">
        <v>61</v>
      </c>
      <c r="AA766" s="22" t="s">
        <v>61</v>
      </c>
      <c r="AB766" s="22" t="s">
        <v>61</v>
      </c>
      <c r="AC766" s="22" t="s">
        <v>61</v>
      </c>
      <c r="AD766" s="22" t="s">
        <v>61</v>
      </c>
      <c r="AE766" s="22" t="s">
        <v>61</v>
      </c>
      <c r="AF766" s="22" t="s">
        <v>61</v>
      </c>
      <c r="AG766" s="16" t="s">
        <v>61</v>
      </c>
      <c r="AH766" s="16" t="s">
        <v>61</v>
      </c>
      <c r="AI766" s="16" t="s">
        <v>61</v>
      </c>
      <c r="AJ766" s="13" t="s">
        <v>61</v>
      </c>
      <c r="AK766" s="22" t="s">
        <v>61</v>
      </c>
      <c r="AL766" s="22" t="s">
        <v>61</v>
      </c>
      <c r="AM766" s="22" t="s">
        <v>61</v>
      </c>
      <c r="AN766" s="22" t="s">
        <v>61</v>
      </c>
      <c r="AO766" s="22" t="s">
        <v>61</v>
      </c>
      <c r="AP766" s="22" t="s">
        <v>61</v>
      </c>
      <c r="AQ766" s="16" t="s">
        <v>61</v>
      </c>
      <c r="AR766" s="16" t="s">
        <v>61</v>
      </c>
      <c r="AS766" s="22" t="s">
        <v>61</v>
      </c>
      <c r="AT766" s="22" t="s">
        <v>61</v>
      </c>
      <c r="AU766" s="22" t="s">
        <v>61</v>
      </c>
      <c r="AV766" s="22" t="s">
        <v>61</v>
      </c>
      <c r="AW766" s="22" t="s">
        <v>61</v>
      </c>
      <c r="AX766" s="22" t="s">
        <v>61</v>
      </c>
      <c r="AY766" s="22" t="s">
        <v>61</v>
      </c>
      <c r="AZ766" s="22" t="s">
        <v>61</v>
      </c>
      <c r="BA766" s="16" t="s">
        <v>61</v>
      </c>
      <c r="BB766" s="16" t="s">
        <v>61</v>
      </c>
      <c r="BC766" s="16" t="s">
        <v>61</v>
      </c>
      <c r="BD766" s="16" t="s">
        <v>61</v>
      </c>
      <c r="BE766" s="16" t="s">
        <v>61</v>
      </c>
    </row>
    <row r="767" spans="1:57" x14ac:dyDescent="0.25">
      <c r="A767" t="s">
        <v>61</v>
      </c>
      <c r="B767">
        <v>765</v>
      </c>
      <c r="C767" s="2" t="s">
        <v>61</v>
      </c>
      <c r="D767" s="2" t="s">
        <v>61</v>
      </c>
      <c r="E767" s="2" t="s">
        <v>61</v>
      </c>
      <c r="F767" s="2" t="s">
        <v>61</v>
      </c>
      <c r="G767" s="19" t="s">
        <v>61</v>
      </c>
      <c r="H767" s="19" t="s">
        <v>61</v>
      </c>
      <c r="I767" s="19" t="s">
        <v>61</v>
      </c>
      <c r="J767" s="19" t="s">
        <v>61</v>
      </c>
      <c r="K767" s="19" t="s">
        <v>61</v>
      </c>
      <c r="L767" s="2" t="s">
        <v>61</v>
      </c>
      <c r="M767" s="2" t="s">
        <v>61</v>
      </c>
      <c r="N767" s="2" t="s">
        <v>61</v>
      </c>
      <c r="O767" s="19" t="s">
        <v>61</v>
      </c>
      <c r="P767" s="19" t="s">
        <v>61</v>
      </c>
      <c r="Q767" s="19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2" t="s">
        <v>61</v>
      </c>
      <c r="AA767" s="22" t="s">
        <v>61</v>
      </c>
      <c r="AB767" s="22" t="s">
        <v>61</v>
      </c>
      <c r="AC767" s="22" t="s">
        <v>61</v>
      </c>
      <c r="AD767" s="22" t="s">
        <v>61</v>
      </c>
      <c r="AE767" s="22" t="s">
        <v>61</v>
      </c>
      <c r="AF767" s="22" t="s">
        <v>61</v>
      </c>
      <c r="AG767" s="16" t="s">
        <v>61</v>
      </c>
      <c r="AH767" s="16" t="s">
        <v>61</v>
      </c>
      <c r="AI767" s="16" t="s">
        <v>61</v>
      </c>
      <c r="AJ767" s="13" t="s">
        <v>61</v>
      </c>
      <c r="AK767" s="22" t="s">
        <v>61</v>
      </c>
      <c r="AL767" s="22" t="s">
        <v>61</v>
      </c>
      <c r="AM767" s="22" t="s">
        <v>61</v>
      </c>
      <c r="AN767" s="22" t="s">
        <v>61</v>
      </c>
      <c r="AO767" s="22" t="s">
        <v>61</v>
      </c>
      <c r="AP767" s="22" t="s">
        <v>61</v>
      </c>
      <c r="AQ767" s="16" t="s">
        <v>61</v>
      </c>
      <c r="AR767" s="16" t="s">
        <v>61</v>
      </c>
      <c r="AS767" s="22" t="s">
        <v>61</v>
      </c>
      <c r="AT767" s="22" t="s">
        <v>61</v>
      </c>
      <c r="AU767" s="22" t="s">
        <v>61</v>
      </c>
      <c r="AV767" s="22" t="s">
        <v>61</v>
      </c>
      <c r="AW767" s="22" t="s">
        <v>61</v>
      </c>
      <c r="AX767" s="22" t="s">
        <v>61</v>
      </c>
      <c r="AY767" s="22" t="s">
        <v>61</v>
      </c>
      <c r="AZ767" s="22" t="s">
        <v>61</v>
      </c>
      <c r="BA767" s="16" t="s">
        <v>61</v>
      </c>
      <c r="BB767" s="16" t="s">
        <v>61</v>
      </c>
      <c r="BC767" s="16" t="s">
        <v>61</v>
      </c>
      <c r="BD767" s="16" t="s">
        <v>61</v>
      </c>
      <c r="BE767" s="16" t="s">
        <v>61</v>
      </c>
    </row>
    <row r="768" spans="1:57" x14ac:dyDescent="0.25">
      <c r="A768" t="s">
        <v>61</v>
      </c>
      <c r="B768">
        <v>766</v>
      </c>
      <c r="C768" s="2" t="s">
        <v>61</v>
      </c>
      <c r="D768" s="2" t="s">
        <v>61</v>
      </c>
      <c r="E768" s="2" t="s">
        <v>61</v>
      </c>
      <c r="F768" s="2" t="s">
        <v>61</v>
      </c>
      <c r="G768" s="19" t="s">
        <v>61</v>
      </c>
      <c r="H768" s="19" t="s">
        <v>61</v>
      </c>
      <c r="I768" s="19" t="s">
        <v>61</v>
      </c>
      <c r="J768" s="19" t="s">
        <v>61</v>
      </c>
      <c r="K768" s="19" t="s">
        <v>61</v>
      </c>
      <c r="L768" s="2" t="s">
        <v>61</v>
      </c>
      <c r="M768" s="2" t="s">
        <v>61</v>
      </c>
      <c r="N768" s="2" t="s">
        <v>61</v>
      </c>
      <c r="O768" s="19" t="s">
        <v>61</v>
      </c>
      <c r="P768" s="19" t="s">
        <v>61</v>
      </c>
      <c r="Q768" s="19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2" t="s">
        <v>61</v>
      </c>
      <c r="AA768" s="22" t="s">
        <v>61</v>
      </c>
      <c r="AB768" s="22" t="s">
        <v>61</v>
      </c>
      <c r="AC768" s="22" t="s">
        <v>61</v>
      </c>
      <c r="AD768" s="22" t="s">
        <v>61</v>
      </c>
      <c r="AE768" s="22" t="s">
        <v>61</v>
      </c>
      <c r="AF768" s="22" t="s">
        <v>61</v>
      </c>
      <c r="AG768" s="16" t="s">
        <v>61</v>
      </c>
      <c r="AH768" s="16" t="s">
        <v>61</v>
      </c>
      <c r="AI768" s="16" t="s">
        <v>61</v>
      </c>
      <c r="AJ768" s="13" t="s">
        <v>61</v>
      </c>
      <c r="AK768" s="22" t="s">
        <v>61</v>
      </c>
      <c r="AL768" s="22" t="s">
        <v>61</v>
      </c>
      <c r="AM768" s="22" t="s">
        <v>61</v>
      </c>
      <c r="AN768" s="22" t="s">
        <v>61</v>
      </c>
      <c r="AO768" s="22" t="s">
        <v>61</v>
      </c>
      <c r="AP768" s="22" t="s">
        <v>61</v>
      </c>
      <c r="AQ768" s="16" t="s">
        <v>61</v>
      </c>
      <c r="AR768" s="16" t="s">
        <v>61</v>
      </c>
      <c r="AS768" s="22" t="s">
        <v>61</v>
      </c>
      <c r="AT768" s="22" t="s">
        <v>61</v>
      </c>
      <c r="AU768" s="22" t="s">
        <v>61</v>
      </c>
      <c r="AV768" s="22" t="s">
        <v>61</v>
      </c>
      <c r="AW768" s="22" t="s">
        <v>61</v>
      </c>
      <c r="AX768" s="22" t="s">
        <v>61</v>
      </c>
      <c r="AY768" s="22" t="s">
        <v>61</v>
      </c>
      <c r="AZ768" s="22" t="s">
        <v>61</v>
      </c>
      <c r="BA768" s="16" t="s">
        <v>61</v>
      </c>
      <c r="BB768" s="16" t="s">
        <v>61</v>
      </c>
      <c r="BC768" s="16" t="s">
        <v>61</v>
      </c>
      <c r="BD768" s="16" t="s">
        <v>61</v>
      </c>
      <c r="BE768" s="16" t="s">
        <v>61</v>
      </c>
    </row>
    <row r="769" spans="1:57" x14ac:dyDescent="0.25">
      <c r="A769" t="s">
        <v>61</v>
      </c>
      <c r="B769">
        <v>767</v>
      </c>
      <c r="C769" s="2" t="s">
        <v>61</v>
      </c>
      <c r="D769" s="2" t="s">
        <v>61</v>
      </c>
      <c r="E769" s="2" t="s">
        <v>61</v>
      </c>
      <c r="F769" s="2" t="s">
        <v>61</v>
      </c>
      <c r="G769" s="19" t="s">
        <v>61</v>
      </c>
      <c r="H769" s="19" t="s">
        <v>61</v>
      </c>
      <c r="I769" s="19" t="s">
        <v>61</v>
      </c>
      <c r="J769" s="19" t="s">
        <v>61</v>
      </c>
      <c r="K769" s="19" t="s">
        <v>61</v>
      </c>
      <c r="L769" s="2" t="s">
        <v>61</v>
      </c>
      <c r="M769" s="2" t="s">
        <v>61</v>
      </c>
      <c r="N769" s="2" t="s">
        <v>61</v>
      </c>
      <c r="O769" s="19" t="s">
        <v>61</v>
      </c>
      <c r="P769" s="19" t="s">
        <v>61</v>
      </c>
      <c r="Q769" s="19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2" t="s">
        <v>61</v>
      </c>
      <c r="AA769" s="22" t="s">
        <v>61</v>
      </c>
      <c r="AB769" s="22" t="s">
        <v>61</v>
      </c>
      <c r="AC769" s="22" t="s">
        <v>61</v>
      </c>
      <c r="AD769" s="22" t="s">
        <v>61</v>
      </c>
      <c r="AE769" s="22" t="s">
        <v>61</v>
      </c>
      <c r="AF769" s="22" t="s">
        <v>61</v>
      </c>
      <c r="AG769" s="16" t="s">
        <v>61</v>
      </c>
      <c r="AH769" s="16" t="s">
        <v>61</v>
      </c>
      <c r="AI769" s="16" t="s">
        <v>61</v>
      </c>
      <c r="AJ769" s="13" t="s">
        <v>61</v>
      </c>
      <c r="AK769" s="22" t="s">
        <v>61</v>
      </c>
      <c r="AL769" s="22" t="s">
        <v>61</v>
      </c>
      <c r="AM769" s="22" t="s">
        <v>61</v>
      </c>
      <c r="AN769" s="22" t="s">
        <v>61</v>
      </c>
      <c r="AO769" s="22" t="s">
        <v>61</v>
      </c>
      <c r="AP769" s="22" t="s">
        <v>61</v>
      </c>
      <c r="AQ769" s="16" t="s">
        <v>61</v>
      </c>
      <c r="AR769" s="16" t="s">
        <v>61</v>
      </c>
      <c r="AS769" s="22" t="s">
        <v>61</v>
      </c>
      <c r="AT769" s="22" t="s">
        <v>61</v>
      </c>
      <c r="AU769" s="22" t="s">
        <v>61</v>
      </c>
      <c r="AV769" s="22" t="s">
        <v>61</v>
      </c>
      <c r="AW769" s="22" t="s">
        <v>61</v>
      </c>
      <c r="AX769" s="22" t="s">
        <v>61</v>
      </c>
      <c r="AY769" s="22" t="s">
        <v>61</v>
      </c>
      <c r="AZ769" s="22" t="s">
        <v>61</v>
      </c>
      <c r="BA769" s="16" t="s">
        <v>61</v>
      </c>
      <c r="BB769" s="16" t="s">
        <v>61</v>
      </c>
      <c r="BC769" s="16" t="s">
        <v>61</v>
      </c>
      <c r="BD769" s="16" t="s">
        <v>61</v>
      </c>
      <c r="BE769" s="16" t="s">
        <v>61</v>
      </c>
    </row>
    <row r="770" spans="1:57" x14ac:dyDescent="0.25">
      <c r="A770" t="s">
        <v>61</v>
      </c>
      <c r="B770">
        <v>768</v>
      </c>
      <c r="C770" s="2" t="s">
        <v>61</v>
      </c>
      <c r="D770" s="2" t="s">
        <v>61</v>
      </c>
      <c r="E770" s="2" t="s">
        <v>61</v>
      </c>
      <c r="F770" s="2" t="s">
        <v>61</v>
      </c>
      <c r="G770" s="19" t="s">
        <v>61</v>
      </c>
      <c r="H770" s="19" t="s">
        <v>61</v>
      </c>
      <c r="I770" s="19" t="s">
        <v>61</v>
      </c>
      <c r="J770" s="19" t="s">
        <v>61</v>
      </c>
      <c r="K770" s="19" t="s">
        <v>61</v>
      </c>
      <c r="L770" s="2" t="s">
        <v>61</v>
      </c>
      <c r="M770" s="2" t="s">
        <v>61</v>
      </c>
      <c r="N770" s="2" t="s">
        <v>61</v>
      </c>
      <c r="O770" s="19" t="s">
        <v>61</v>
      </c>
      <c r="P770" s="19" t="s">
        <v>61</v>
      </c>
      <c r="Q770" s="19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2" t="s">
        <v>61</v>
      </c>
      <c r="AA770" s="22" t="s">
        <v>61</v>
      </c>
      <c r="AB770" s="22" t="s">
        <v>61</v>
      </c>
      <c r="AC770" s="22" t="s">
        <v>61</v>
      </c>
      <c r="AD770" s="22" t="s">
        <v>61</v>
      </c>
      <c r="AE770" s="22" t="s">
        <v>61</v>
      </c>
      <c r="AF770" s="22" t="s">
        <v>61</v>
      </c>
      <c r="AG770" s="16" t="s">
        <v>61</v>
      </c>
      <c r="AH770" s="16" t="s">
        <v>61</v>
      </c>
      <c r="AI770" s="16" t="s">
        <v>61</v>
      </c>
      <c r="AJ770" s="13" t="s">
        <v>61</v>
      </c>
      <c r="AK770" s="22" t="s">
        <v>61</v>
      </c>
      <c r="AL770" s="22" t="s">
        <v>61</v>
      </c>
      <c r="AM770" s="22" t="s">
        <v>61</v>
      </c>
      <c r="AN770" s="22" t="s">
        <v>61</v>
      </c>
      <c r="AO770" s="22" t="s">
        <v>61</v>
      </c>
      <c r="AP770" s="22" t="s">
        <v>61</v>
      </c>
      <c r="AQ770" s="16" t="s">
        <v>61</v>
      </c>
      <c r="AR770" s="16" t="s">
        <v>61</v>
      </c>
      <c r="AS770" s="22" t="s">
        <v>61</v>
      </c>
      <c r="AT770" s="22" t="s">
        <v>61</v>
      </c>
      <c r="AU770" s="22" t="s">
        <v>61</v>
      </c>
      <c r="AV770" s="22" t="s">
        <v>61</v>
      </c>
      <c r="AW770" s="22" t="s">
        <v>61</v>
      </c>
      <c r="AX770" s="22" t="s">
        <v>61</v>
      </c>
      <c r="AY770" s="22" t="s">
        <v>61</v>
      </c>
      <c r="AZ770" s="22" t="s">
        <v>61</v>
      </c>
      <c r="BA770" s="16" t="s">
        <v>61</v>
      </c>
      <c r="BB770" s="16" t="s">
        <v>61</v>
      </c>
      <c r="BC770" s="16" t="s">
        <v>61</v>
      </c>
      <c r="BD770" s="16" t="s">
        <v>61</v>
      </c>
      <c r="BE770" s="16" t="s">
        <v>61</v>
      </c>
    </row>
    <row r="771" spans="1:57" x14ac:dyDescent="0.25">
      <c r="A771" t="s">
        <v>61</v>
      </c>
      <c r="B771">
        <v>769</v>
      </c>
      <c r="C771" s="2" t="s">
        <v>61</v>
      </c>
      <c r="D771" s="2" t="s">
        <v>61</v>
      </c>
      <c r="E771" s="2" t="s">
        <v>61</v>
      </c>
      <c r="F771" s="2" t="s">
        <v>61</v>
      </c>
      <c r="G771" s="19" t="s">
        <v>61</v>
      </c>
      <c r="H771" s="19" t="s">
        <v>61</v>
      </c>
      <c r="I771" s="19" t="s">
        <v>61</v>
      </c>
      <c r="J771" s="19" t="s">
        <v>61</v>
      </c>
      <c r="K771" s="19" t="s">
        <v>61</v>
      </c>
      <c r="L771" s="2" t="s">
        <v>61</v>
      </c>
      <c r="M771" s="2" t="s">
        <v>61</v>
      </c>
      <c r="N771" s="2" t="s">
        <v>61</v>
      </c>
      <c r="O771" s="19" t="s">
        <v>61</v>
      </c>
      <c r="P771" s="19" t="s">
        <v>61</v>
      </c>
      <c r="Q771" s="19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2" t="s">
        <v>61</v>
      </c>
      <c r="AA771" s="22" t="s">
        <v>61</v>
      </c>
      <c r="AB771" s="22" t="s">
        <v>61</v>
      </c>
      <c r="AC771" s="22" t="s">
        <v>61</v>
      </c>
      <c r="AD771" s="22" t="s">
        <v>61</v>
      </c>
      <c r="AE771" s="22" t="s">
        <v>61</v>
      </c>
      <c r="AF771" s="22" t="s">
        <v>61</v>
      </c>
      <c r="AG771" s="16" t="s">
        <v>61</v>
      </c>
      <c r="AH771" s="16" t="s">
        <v>61</v>
      </c>
      <c r="AI771" s="16" t="s">
        <v>61</v>
      </c>
      <c r="AJ771" s="13" t="s">
        <v>61</v>
      </c>
      <c r="AK771" s="22" t="s">
        <v>61</v>
      </c>
      <c r="AL771" s="22" t="s">
        <v>61</v>
      </c>
      <c r="AM771" s="22" t="s">
        <v>61</v>
      </c>
      <c r="AN771" s="22" t="s">
        <v>61</v>
      </c>
      <c r="AO771" s="22" t="s">
        <v>61</v>
      </c>
      <c r="AP771" s="22" t="s">
        <v>61</v>
      </c>
      <c r="AQ771" s="16" t="s">
        <v>61</v>
      </c>
      <c r="AR771" s="16" t="s">
        <v>61</v>
      </c>
      <c r="AS771" s="22" t="s">
        <v>61</v>
      </c>
      <c r="AT771" s="22" t="s">
        <v>61</v>
      </c>
      <c r="AU771" s="22" t="s">
        <v>61</v>
      </c>
      <c r="AV771" s="22" t="s">
        <v>61</v>
      </c>
      <c r="AW771" s="22" t="s">
        <v>61</v>
      </c>
      <c r="AX771" s="22" t="s">
        <v>61</v>
      </c>
      <c r="AY771" s="22" t="s">
        <v>61</v>
      </c>
      <c r="AZ771" s="22" t="s">
        <v>61</v>
      </c>
      <c r="BA771" s="16" t="s">
        <v>61</v>
      </c>
      <c r="BB771" s="16" t="s">
        <v>61</v>
      </c>
      <c r="BC771" s="16" t="s">
        <v>61</v>
      </c>
      <c r="BD771" s="16" t="s">
        <v>61</v>
      </c>
      <c r="BE771" s="16" t="s">
        <v>61</v>
      </c>
    </row>
    <row r="772" spans="1:57" x14ac:dyDescent="0.25">
      <c r="A772" t="s">
        <v>61</v>
      </c>
      <c r="B772">
        <v>770</v>
      </c>
      <c r="C772" s="2" t="s">
        <v>61</v>
      </c>
      <c r="D772" s="2" t="s">
        <v>61</v>
      </c>
      <c r="E772" s="2" t="s">
        <v>61</v>
      </c>
      <c r="F772" s="2" t="s">
        <v>61</v>
      </c>
      <c r="G772" s="19" t="s">
        <v>61</v>
      </c>
      <c r="H772" s="19" t="s">
        <v>61</v>
      </c>
      <c r="I772" s="19" t="s">
        <v>61</v>
      </c>
      <c r="J772" s="19" t="s">
        <v>61</v>
      </c>
      <c r="K772" s="19" t="s">
        <v>61</v>
      </c>
      <c r="L772" s="2" t="s">
        <v>61</v>
      </c>
      <c r="M772" s="2" t="s">
        <v>61</v>
      </c>
      <c r="N772" s="2" t="s">
        <v>61</v>
      </c>
      <c r="O772" s="19" t="s">
        <v>61</v>
      </c>
      <c r="P772" s="19" t="s">
        <v>61</v>
      </c>
      <c r="Q772" s="19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2" t="s">
        <v>61</v>
      </c>
      <c r="AA772" s="22" t="s">
        <v>61</v>
      </c>
      <c r="AB772" s="22" t="s">
        <v>61</v>
      </c>
      <c r="AC772" s="22" t="s">
        <v>61</v>
      </c>
      <c r="AD772" s="22" t="s">
        <v>61</v>
      </c>
      <c r="AE772" s="22" t="s">
        <v>61</v>
      </c>
      <c r="AF772" s="22" t="s">
        <v>61</v>
      </c>
      <c r="AG772" s="16" t="s">
        <v>61</v>
      </c>
      <c r="AH772" s="16" t="s">
        <v>61</v>
      </c>
      <c r="AI772" s="16" t="s">
        <v>61</v>
      </c>
      <c r="AJ772" s="13" t="s">
        <v>61</v>
      </c>
      <c r="AK772" s="22" t="s">
        <v>61</v>
      </c>
      <c r="AL772" s="22" t="s">
        <v>61</v>
      </c>
      <c r="AM772" s="22" t="s">
        <v>61</v>
      </c>
      <c r="AN772" s="22" t="s">
        <v>61</v>
      </c>
      <c r="AO772" s="22" t="s">
        <v>61</v>
      </c>
      <c r="AP772" s="22" t="s">
        <v>61</v>
      </c>
      <c r="AQ772" s="16" t="s">
        <v>61</v>
      </c>
      <c r="AR772" s="16" t="s">
        <v>61</v>
      </c>
      <c r="AS772" s="22" t="s">
        <v>61</v>
      </c>
      <c r="AT772" s="22" t="s">
        <v>61</v>
      </c>
      <c r="AU772" s="22" t="s">
        <v>61</v>
      </c>
      <c r="AV772" s="22" t="s">
        <v>61</v>
      </c>
      <c r="AW772" s="22" t="s">
        <v>61</v>
      </c>
      <c r="AX772" s="22" t="s">
        <v>61</v>
      </c>
      <c r="AY772" s="22" t="s">
        <v>61</v>
      </c>
      <c r="AZ772" s="22" t="s">
        <v>61</v>
      </c>
      <c r="BA772" s="16" t="s">
        <v>61</v>
      </c>
      <c r="BB772" s="16" t="s">
        <v>61</v>
      </c>
      <c r="BC772" s="16" t="s">
        <v>61</v>
      </c>
      <c r="BD772" s="16" t="s">
        <v>61</v>
      </c>
      <c r="BE772" s="16" t="s">
        <v>61</v>
      </c>
    </row>
    <row r="773" spans="1:57" x14ac:dyDescent="0.25">
      <c r="A773" t="s">
        <v>61</v>
      </c>
      <c r="B773">
        <v>771</v>
      </c>
      <c r="C773" s="2" t="s">
        <v>61</v>
      </c>
      <c r="D773" s="2" t="s">
        <v>61</v>
      </c>
      <c r="E773" s="2" t="s">
        <v>61</v>
      </c>
      <c r="F773" s="2" t="s">
        <v>61</v>
      </c>
      <c r="G773" s="19" t="s">
        <v>61</v>
      </c>
      <c r="H773" s="19" t="s">
        <v>61</v>
      </c>
      <c r="I773" s="19" t="s">
        <v>61</v>
      </c>
      <c r="J773" s="19" t="s">
        <v>61</v>
      </c>
      <c r="K773" s="19" t="s">
        <v>61</v>
      </c>
      <c r="L773" s="2" t="s">
        <v>61</v>
      </c>
      <c r="M773" s="2" t="s">
        <v>61</v>
      </c>
      <c r="N773" s="2" t="s">
        <v>61</v>
      </c>
      <c r="O773" s="19" t="s">
        <v>61</v>
      </c>
      <c r="P773" s="19" t="s">
        <v>61</v>
      </c>
      <c r="Q773" s="19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2" t="s">
        <v>61</v>
      </c>
      <c r="AA773" s="22" t="s">
        <v>61</v>
      </c>
      <c r="AB773" s="22" t="s">
        <v>61</v>
      </c>
      <c r="AC773" s="22" t="s">
        <v>61</v>
      </c>
      <c r="AD773" s="22" t="s">
        <v>61</v>
      </c>
      <c r="AE773" s="22" t="s">
        <v>61</v>
      </c>
      <c r="AF773" s="22" t="s">
        <v>61</v>
      </c>
      <c r="AG773" s="16" t="s">
        <v>61</v>
      </c>
      <c r="AH773" s="16" t="s">
        <v>61</v>
      </c>
      <c r="AI773" s="16" t="s">
        <v>61</v>
      </c>
      <c r="AJ773" s="13" t="s">
        <v>61</v>
      </c>
      <c r="AK773" s="22" t="s">
        <v>61</v>
      </c>
      <c r="AL773" s="22" t="s">
        <v>61</v>
      </c>
      <c r="AM773" s="22" t="s">
        <v>61</v>
      </c>
      <c r="AN773" s="22" t="s">
        <v>61</v>
      </c>
      <c r="AO773" s="22" t="s">
        <v>61</v>
      </c>
      <c r="AP773" s="22" t="s">
        <v>61</v>
      </c>
      <c r="AQ773" s="16" t="s">
        <v>61</v>
      </c>
      <c r="AR773" s="16" t="s">
        <v>61</v>
      </c>
      <c r="AS773" s="22" t="s">
        <v>61</v>
      </c>
      <c r="AT773" s="22" t="s">
        <v>61</v>
      </c>
      <c r="AU773" s="22" t="s">
        <v>61</v>
      </c>
      <c r="AV773" s="22" t="s">
        <v>61</v>
      </c>
      <c r="AW773" s="22" t="s">
        <v>61</v>
      </c>
      <c r="AX773" s="22" t="s">
        <v>61</v>
      </c>
      <c r="AY773" s="22" t="s">
        <v>61</v>
      </c>
      <c r="AZ773" s="22" t="s">
        <v>61</v>
      </c>
      <c r="BA773" s="16" t="s">
        <v>61</v>
      </c>
      <c r="BB773" s="16" t="s">
        <v>61</v>
      </c>
      <c r="BC773" s="16" t="s">
        <v>61</v>
      </c>
      <c r="BD773" s="16" t="s">
        <v>61</v>
      </c>
      <c r="BE773" s="16" t="s">
        <v>61</v>
      </c>
    </row>
    <row r="774" spans="1:57" x14ac:dyDescent="0.25">
      <c r="A774" t="s">
        <v>61</v>
      </c>
      <c r="B774">
        <v>772</v>
      </c>
      <c r="C774" s="2" t="s">
        <v>61</v>
      </c>
      <c r="D774" s="2" t="s">
        <v>61</v>
      </c>
      <c r="E774" s="2" t="s">
        <v>61</v>
      </c>
      <c r="F774" s="2" t="s">
        <v>61</v>
      </c>
      <c r="G774" s="19" t="s">
        <v>61</v>
      </c>
      <c r="H774" s="19" t="s">
        <v>61</v>
      </c>
      <c r="I774" s="19" t="s">
        <v>61</v>
      </c>
      <c r="J774" s="19" t="s">
        <v>61</v>
      </c>
      <c r="K774" s="19" t="s">
        <v>61</v>
      </c>
      <c r="L774" s="2" t="s">
        <v>61</v>
      </c>
      <c r="M774" s="2" t="s">
        <v>61</v>
      </c>
      <c r="N774" s="2" t="s">
        <v>61</v>
      </c>
      <c r="O774" s="19" t="s">
        <v>61</v>
      </c>
      <c r="P774" s="19" t="s">
        <v>61</v>
      </c>
      <c r="Q774" s="19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2" t="s">
        <v>61</v>
      </c>
      <c r="AA774" s="22" t="s">
        <v>61</v>
      </c>
      <c r="AB774" s="22" t="s">
        <v>61</v>
      </c>
      <c r="AC774" s="22" t="s">
        <v>61</v>
      </c>
      <c r="AD774" s="22" t="s">
        <v>61</v>
      </c>
      <c r="AE774" s="22" t="s">
        <v>61</v>
      </c>
      <c r="AF774" s="22" t="s">
        <v>61</v>
      </c>
      <c r="AG774" s="16" t="s">
        <v>61</v>
      </c>
      <c r="AH774" s="16" t="s">
        <v>61</v>
      </c>
      <c r="AI774" s="16" t="s">
        <v>61</v>
      </c>
      <c r="AJ774" s="13" t="s">
        <v>61</v>
      </c>
      <c r="AK774" s="22" t="s">
        <v>61</v>
      </c>
      <c r="AL774" s="22" t="s">
        <v>61</v>
      </c>
      <c r="AM774" s="22" t="s">
        <v>61</v>
      </c>
      <c r="AN774" s="22" t="s">
        <v>61</v>
      </c>
      <c r="AO774" s="22" t="s">
        <v>61</v>
      </c>
      <c r="AP774" s="22" t="s">
        <v>61</v>
      </c>
      <c r="AQ774" s="16" t="s">
        <v>61</v>
      </c>
      <c r="AR774" s="16" t="s">
        <v>61</v>
      </c>
      <c r="AS774" s="22" t="s">
        <v>61</v>
      </c>
      <c r="AT774" s="22" t="s">
        <v>61</v>
      </c>
      <c r="AU774" s="22" t="s">
        <v>61</v>
      </c>
      <c r="AV774" s="22" t="s">
        <v>61</v>
      </c>
      <c r="AW774" s="22" t="s">
        <v>61</v>
      </c>
      <c r="AX774" s="22" t="s">
        <v>61</v>
      </c>
      <c r="AY774" s="22" t="s">
        <v>61</v>
      </c>
      <c r="AZ774" s="22" t="s">
        <v>61</v>
      </c>
      <c r="BA774" s="16" t="s">
        <v>61</v>
      </c>
      <c r="BB774" s="16" t="s">
        <v>61</v>
      </c>
      <c r="BC774" s="16" t="s">
        <v>61</v>
      </c>
      <c r="BD774" s="16" t="s">
        <v>61</v>
      </c>
      <c r="BE774" s="16" t="s">
        <v>61</v>
      </c>
    </row>
    <row r="775" spans="1:57" x14ac:dyDescent="0.25">
      <c r="A775" t="s">
        <v>61</v>
      </c>
      <c r="B775">
        <v>773</v>
      </c>
      <c r="C775" s="2" t="s">
        <v>61</v>
      </c>
      <c r="D775" s="2" t="s">
        <v>61</v>
      </c>
      <c r="E775" s="2" t="s">
        <v>61</v>
      </c>
      <c r="F775" s="2" t="s">
        <v>61</v>
      </c>
      <c r="G775" s="19" t="s">
        <v>61</v>
      </c>
      <c r="H775" s="19" t="s">
        <v>61</v>
      </c>
      <c r="I775" s="19" t="s">
        <v>61</v>
      </c>
      <c r="J775" s="19" t="s">
        <v>61</v>
      </c>
      <c r="K775" s="19" t="s">
        <v>61</v>
      </c>
      <c r="L775" s="2" t="s">
        <v>61</v>
      </c>
      <c r="M775" s="2" t="s">
        <v>61</v>
      </c>
      <c r="N775" s="2" t="s">
        <v>61</v>
      </c>
      <c r="O775" s="19" t="s">
        <v>61</v>
      </c>
      <c r="P775" s="19" t="s">
        <v>61</v>
      </c>
      <c r="Q775" s="19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2" t="s">
        <v>61</v>
      </c>
      <c r="AA775" s="22" t="s">
        <v>61</v>
      </c>
      <c r="AB775" s="22" t="s">
        <v>61</v>
      </c>
      <c r="AC775" s="22" t="s">
        <v>61</v>
      </c>
      <c r="AD775" s="22" t="s">
        <v>61</v>
      </c>
      <c r="AE775" s="22" t="s">
        <v>61</v>
      </c>
      <c r="AF775" s="22" t="s">
        <v>61</v>
      </c>
      <c r="AG775" s="16" t="s">
        <v>61</v>
      </c>
      <c r="AH775" s="16" t="s">
        <v>61</v>
      </c>
      <c r="AI775" s="16" t="s">
        <v>61</v>
      </c>
      <c r="AJ775" s="13" t="s">
        <v>61</v>
      </c>
      <c r="AK775" s="22" t="s">
        <v>61</v>
      </c>
      <c r="AL775" s="22" t="s">
        <v>61</v>
      </c>
      <c r="AM775" s="22" t="s">
        <v>61</v>
      </c>
      <c r="AN775" s="22" t="s">
        <v>61</v>
      </c>
      <c r="AO775" s="22" t="s">
        <v>61</v>
      </c>
      <c r="AP775" s="22" t="s">
        <v>61</v>
      </c>
      <c r="AQ775" s="16" t="s">
        <v>61</v>
      </c>
      <c r="AR775" s="16" t="s">
        <v>61</v>
      </c>
      <c r="AS775" s="22" t="s">
        <v>61</v>
      </c>
      <c r="AT775" s="22" t="s">
        <v>61</v>
      </c>
      <c r="AU775" s="22" t="s">
        <v>61</v>
      </c>
      <c r="AV775" s="22" t="s">
        <v>61</v>
      </c>
      <c r="AW775" s="22" t="s">
        <v>61</v>
      </c>
      <c r="AX775" s="22" t="s">
        <v>61</v>
      </c>
      <c r="AY775" s="22" t="s">
        <v>61</v>
      </c>
      <c r="AZ775" s="22" t="s">
        <v>61</v>
      </c>
      <c r="BA775" s="16" t="s">
        <v>61</v>
      </c>
      <c r="BB775" s="16" t="s">
        <v>61</v>
      </c>
      <c r="BC775" s="16" t="s">
        <v>61</v>
      </c>
      <c r="BD775" s="16" t="s">
        <v>61</v>
      </c>
      <c r="BE775" s="16" t="s">
        <v>61</v>
      </c>
    </row>
    <row r="776" spans="1:57" x14ac:dyDescent="0.25">
      <c r="A776" t="s">
        <v>61</v>
      </c>
      <c r="B776">
        <v>774</v>
      </c>
      <c r="C776" s="2" t="s">
        <v>61</v>
      </c>
      <c r="D776" s="2" t="s">
        <v>61</v>
      </c>
      <c r="E776" s="2" t="s">
        <v>61</v>
      </c>
      <c r="F776" s="2" t="s">
        <v>61</v>
      </c>
      <c r="G776" s="19" t="s">
        <v>61</v>
      </c>
      <c r="H776" s="19" t="s">
        <v>61</v>
      </c>
      <c r="I776" s="19" t="s">
        <v>61</v>
      </c>
      <c r="J776" s="19" t="s">
        <v>61</v>
      </c>
      <c r="K776" s="19" t="s">
        <v>61</v>
      </c>
      <c r="L776" s="2" t="s">
        <v>61</v>
      </c>
      <c r="M776" s="2" t="s">
        <v>61</v>
      </c>
      <c r="N776" s="2" t="s">
        <v>61</v>
      </c>
      <c r="O776" s="19" t="s">
        <v>61</v>
      </c>
      <c r="P776" s="19" t="s">
        <v>61</v>
      </c>
      <c r="Q776" s="19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2" t="s">
        <v>61</v>
      </c>
      <c r="AA776" s="22" t="s">
        <v>61</v>
      </c>
      <c r="AB776" s="22" t="s">
        <v>61</v>
      </c>
      <c r="AC776" s="22" t="s">
        <v>61</v>
      </c>
      <c r="AD776" s="22" t="s">
        <v>61</v>
      </c>
      <c r="AE776" s="22" t="s">
        <v>61</v>
      </c>
      <c r="AF776" s="22" t="s">
        <v>61</v>
      </c>
      <c r="AG776" s="16" t="s">
        <v>61</v>
      </c>
      <c r="AH776" s="16" t="s">
        <v>61</v>
      </c>
      <c r="AI776" s="16" t="s">
        <v>61</v>
      </c>
      <c r="AJ776" s="13" t="s">
        <v>61</v>
      </c>
      <c r="AK776" s="22" t="s">
        <v>61</v>
      </c>
      <c r="AL776" s="22" t="s">
        <v>61</v>
      </c>
      <c r="AM776" s="22" t="s">
        <v>61</v>
      </c>
      <c r="AN776" s="22" t="s">
        <v>61</v>
      </c>
      <c r="AO776" s="22" t="s">
        <v>61</v>
      </c>
      <c r="AP776" s="22" t="s">
        <v>61</v>
      </c>
      <c r="AQ776" s="16" t="s">
        <v>61</v>
      </c>
      <c r="AR776" s="16" t="s">
        <v>61</v>
      </c>
      <c r="AS776" s="22" t="s">
        <v>61</v>
      </c>
      <c r="AT776" s="22" t="s">
        <v>61</v>
      </c>
      <c r="AU776" s="22" t="s">
        <v>61</v>
      </c>
      <c r="AV776" s="22" t="s">
        <v>61</v>
      </c>
      <c r="AW776" s="22" t="s">
        <v>61</v>
      </c>
      <c r="AX776" s="22" t="s">
        <v>61</v>
      </c>
      <c r="AY776" s="22" t="s">
        <v>61</v>
      </c>
      <c r="AZ776" s="22" t="s">
        <v>61</v>
      </c>
      <c r="BA776" s="16" t="s">
        <v>61</v>
      </c>
      <c r="BB776" s="16" t="s">
        <v>61</v>
      </c>
      <c r="BC776" s="16" t="s">
        <v>61</v>
      </c>
      <c r="BD776" s="16" t="s">
        <v>61</v>
      </c>
      <c r="BE776" s="16" t="s">
        <v>61</v>
      </c>
    </row>
    <row r="777" spans="1:57" x14ac:dyDescent="0.25">
      <c r="A777" t="s">
        <v>61</v>
      </c>
      <c r="B777">
        <v>775</v>
      </c>
      <c r="C777" s="2" t="s">
        <v>61</v>
      </c>
      <c r="D777" s="2" t="s">
        <v>61</v>
      </c>
      <c r="E777" s="2" t="s">
        <v>61</v>
      </c>
      <c r="F777" s="2" t="s">
        <v>61</v>
      </c>
      <c r="G777" s="19" t="s">
        <v>61</v>
      </c>
      <c r="H777" s="19" t="s">
        <v>61</v>
      </c>
      <c r="I777" s="19" t="s">
        <v>61</v>
      </c>
      <c r="J777" s="19" t="s">
        <v>61</v>
      </c>
      <c r="K777" s="19" t="s">
        <v>61</v>
      </c>
      <c r="L777" s="2" t="s">
        <v>61</v>
      </c>
      <c r="M777" s="2" t="s">
        <v>61</v>
      </c>
      <c r="N777" s="2" t="s">
        <v>61</v>
      </c>
      <c r="O777" s="19" t="s">
        <v>61</v>
      </c>
      <c r="P777" s="19" t="s">
        <v>61</v>
      </c>
      <c r="Q777" s="19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2" t="s">
        <v>61</v>
      </c>
      <c r="AA777" s="22" t="s">
        <v>61</v>
      </c>
      <c r="AB777" s="22" t="s">
        <v>61</v>
      </c>
      <c r="AC777" s="22" t="s">
        <v>61</v>
      </c>
      <c r="AD777" s="22" t="s">
        <v>61</v>
      </c>
      <c r="AE777" s="22" t="s">
        <v>61</v>
      </c>
      <c r="AF777" s="22" t="s">
        <v>61</v>
      </c>
      <c r="AG777" s="16" t="s">
        <v>61</v>
      </c>
      <c r="AH777" s="16" t="s">
        <v>61</v>
      </c>
      <c r="AI777" s="16" t="s">
        <v>61</v>
      </c>
      <c r="AJ777" s="13" t="s">
        <v>61</v>
      </c>
      <c r="AK777" s="22" t="s">
        <v>61</v>
      </c>
      <c r="AL777" s="22" t="s">
        <v>61</v>
      </c>
      <c r="AM777" s="22" t="s">
        <v>61</v>
      </c>
      <c r="AN777" s="22" t="s">
        <v>61</v>
      </c>
      <c r="AO777" s="22" t="s">
        <v>61</v>
      </c>
      <c r="AP777" s="22" t="s">
        <v>61</v>
      </c>
      <c r="AQ777" s="16" t="s">
        <v>61</v>
      </c>
      <c r="AR777" s="16" t="s">
        <v>61</v>
      </c>
      <c r="AS777" s="22" t="s">
        <v>61</v>
      </c>
      <c r="AT777" s="22" t="s">
        <v>61</v>
      </c>
      <c r="AU777" s="22" t="s">
        <v>61</v>
      </c>
      <c r="AV777" s="22" t="s">
        <v>61</v>
      </c>
      <c r="AW777" s="22" t="s">
        <v>61</v>
      </c>
      <c r="AX777" s="22" t="s">
        <v>61</v>
      </c>
      <c r="AY777" s="22" t="s">
        <v>61</v>
      </c>
      <c r="AZ777" s="22" t="s">
        <v>61</v>
      </c>
      <c r="BA777" s="16" t="s">
        <v>61</v>
      </c>
      <c r="BB777" s="16" t="s">
        <v>61</v>
      </c>
      <c r="BC777" s="16" t="s">
        <v>61</v>
      </c>
      <c r="BD777" s="16" t="s">
        <v>61</v>
      </c>
      <c r="BE777" s="16" t="s">
        <v>61</v>
      </c>
    </row>
    <row r="778" spans="1:57" x14ac:dyDescent="0.25">
      <c r="A778" t="s">
        <v>61</v>
      </c>
      <c r="B778">
        <v>776</v>
      </c>
      <c r="C778" s="2" t="s">
        <v>61</v>
      </c>
      <c r="D778" s="2" t="s">
        <v>61</v>
      </c>
      <c r="E778" s="2" t="s">
        <v>61</v>
      </c>
      <c r="F778" s="2" t="s">
        <v>61</v>
      </c>
      <c r="G778" s="19" t="s">
        <v>61</v>
      </c>
      <c r="H778" s="19" t="s">
        <v>61</v>
      </c>
      <c r="I778" s="19" t="s">
        <v>61</v>
      </c>
      <c r="J778" s="19" t="s">
        <v>61</v>
      </c>
      <c r="K778" s="19" t="s">
        <v>61</v>
      </c>
      <c r="L778" s="2" t="s">
        <v>61</v>
      </c>
      <c r="M778" s="2" t="s">
        <v>61</v>
      </c>
      <c r="N778" s="2" t="s">
        <v>61</v>
      </c>
      <c r="O778" s="19" t="s">
        <v>61</v>
      </c>
      <c r="P778" s="19" t="s">
        <v>61</v>
      </c>
      <c r="Q778" s="19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2" t="s">
        <v>61</v>
      </c>
      <c r="AA778" s="22" t="s">
        <v>61</v>
      </c>
      <c r="AB778" s="22" t="s">
        <v>61</v>
      </c>
      <c r="AC778" s="22" t="s">
        <v>61</v>
      </c>
      <c r="AD778" s="22" t="s">
        <v>61</v>
      </c>
      <c r="AE778" s="22" t="s">
        <v>61</v>
      </c>
      <c r="AF778" s="22" t="s">
        <v>61</v>
      </c>
      <c r="AG778" s="16" t="s">
        <v>61</v>
      </c>
      <c r="AH778" s="16" t="s">
        <v>61</v>
      </c>
      <c r="AI778" s="16" t="s">
        <v>61</v>
      </c>
      <c r="AJ778" s="13" t="s">
        <v>61</v>
      </c>
      <c r="AK778" s="22" t="s">
        <v>61</v>
      </c>
      <c r="AL778" s="22" t="s">
        <v>61</v>
      </c>
      <c r="AM778" s="22" t="s">
        <v>61</v>
      </c>
      <c r="AN778" s="22" t="s">
        <v>61</v>
      </c>
      <c r="AO778" s="22" t="s">
        <v>61</v>
      </c>
      <c r="AP778" s="22" t="s">
        <v>61</v>
      </c>
      <c r="AQ778" s="16" t="s">
        <v>61</v>
      </c>
      <c r="AR778" s="16" t="s">
        <v>61</v>
      </c>
      <c r="AS778" s="22" t="s">
        <v>61</v>
      </c>
      <c r="AT778" s="22" t="s">
        <v>61</v>
      </c>
      <c r="AU778" s="22" t="s">
        <v>61</v>
      </c>
      <c r="AV778" s="22" t="s">
        <v>61</v>
      </c>
      <c r="AW778" s="22" t="s">
        <v>61</v>
      </c>
      <c r="AX778" s="22" t="s">
        <v>61</v>
      </c>
      <c r="AY778" s="22" t="s">
        <v>61</v>
      </c>
      <c r="AZ778" s="22" t="s">
        <v>61</v>
      </c>
      <c r="BA778" s="16" t="s">
        <v>61</v>
      </c>
      <c r="BB778" s="16" t="s">
        <v>61</v>
      </c>
      <c r="BC778" s="16" t="s">
        <v>61</v>
      </c>
      <c r="BD778" s="16" t="s">
        <v>61</v>
      </c>
      <c r="BE778" s="16" t="s">
        <v>61</v>
      </c>
    </row>
    <row r="779" spans="1:57" x14ac:dyDescent="0.25">
      <c r="A779" t="s">
        <v>61</v>
      </c>
      <c r="B779">
        <v>777</v>
      </c>
      <c r="C779" s="2" t="s">
        <v>61</v>
      </c>
      <c r="D779" s="2" t="s">
        <v>61</v>
      </c>
      <c r="E779" s="2" t="s">
        <v>61</v>
      </c>
      <c r="F779" s="2" t="s">
        <v>61</v>
      </c>
      <c r="G779" s="19" t="s">
        <v>61</v>
      </c>
      <c r="H779" s="19" t="s">
        <v>61</v>
      </c>
      <c r="I779" s="19" t="s">
        <v>61</v>
      </c>
      <c r="J779" s="19" t="s">
        <v>61</v>
      </c>
      <c r="K779" s="19" t="s">
        <v>61</v>
      </c>
      <c r="L779" s="2" t="s">
        <v>61</v>
      </c>
      <c r="M779" s="2" t="s">
        <v>61</v>
      </c>
      <c r="N779" s="2" t="s">
        <v>61</v>
      </c>
      <c r="O779" s="19" t="s">
        <v>61</v>
      </c>
      <c r="P779" s="19" t="s">
        <v>61</v>
      </c>
      <c r="Q779" s="19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2" t="s">
        <v>61</v>
      </c>
      <c r="AA779" s="22" t="s">
        <v>61</v>
      </c>
      <c r="AB779" s="22" t="s">
        <v>61</v>
      </c>
      <c r="AC779" s="22" t="s">
        <v>61</v>
      </c>
      <c r="AD779" s="22" t="s">
        <v>61</v>
      </c>
      <c r="AE779" s="22" t="s">
        <v>61</v>
      </c>
      <c r="AF779" s="22" t="s">
        <v>61</v>
      </c>
      <c r="AG779" s="16" t="s">
        <v>61</v>
      </c>
      <c r="AH779" s="16" t="s">
        <v>61</v>
      </c>
      <c r="AI779" s="16" t="s">
        <v>61</v>
      </c>
      <c r="AJ779" s="13" t="s">
        <v>61</v>
      </c>
      <c r="AK779" s="22" t="s">
        <v>61</v>
      </c>
      <c r="AL779" s="22" t="s">
        <v>61</v>
      </c>
      <c r="AM779" s="22" t="s">
        <v>61</v>
      </c>
      <c r="AN779" s="22" t="s">
        <v>61</v>
      </c>
      <c r="AO779" s="22" t="s">
        <v>61</v>
      </c>
      <c r="AP779" s="22" t="s">
        <v>61</v>
      </c>
      <c r="AQ779" s="16" t="s">
        <v>61</v>
      </c>
      <c r="AR779" s="16" t="s">
        <v>61</v>
      </c>
      <c r="AS779" s="22" t="s">
        <v>61</v>
      </c>
      <c r="AT779" s="22" t="s">
        <v>61</v>
      </c>
      <c r="AU779" s="22" t="s">
        <v>61</v>
      </c>
      <c r="AV779" s="22" t="s">
        <v>61</v>
      </c>
      <c r="AW779" s="22" t="s">
        <v>61</v>
      </c>
      <c r="AX779" s="22" t="s">
        <v>61</v>
      </c>
      <c r="AY779" s="22" t="s">
        <v>61</v>
      </c>
      <c r="AZ779" s="22" t="s">
        <v>61</v>
      </c>
      <c r="BA779" s="16" t="s">
        <v>61</v>
      </c>
      <c r="BB779" s="16" t="s">
        <v>61</v>
      </c>
      <c r="BC779" s="16" t="s">
        <v>61</v>
      </c>
      <c r="BD779" s="16" t="s">
        <v>61</v>
      </c>
      <c r="BE779" s="16" t="s">
        <v>61</v>
      </c>
    </row>
    <row r="780" spans="1:57" x14ac:dyDescent="0.25">
      <c r="A780" t="s">
        <v>61</v>
      </c>
      <c r="B780">
        <v>778</v>
      </c>
      <c r="C780" s="2" t="s">
        <v>61</v>
      </c>
      <c r="D780" s="2" t="s">
        <v>61</v>
      </c>
      <c r="E780" s="2" t="s">
        <v>61</v>
      </c>
      <c r="F780" s="2" t="s">
        <v>61</v>
      </c>
      <c r="G780" s="19" t="s">
        <v>61</v>
      </c>
      <c r="H780" s="19" t="s">
        <v>61</v>
      </c>
      <c r="I780" s="19" t="s">
        <v>61</v>
      </c>
      <c r="J780" s="19" t="s">
        <v>61</v>
      </c>
      <c r="K780" s="19" t="s">
        <v>61</v>
      </c>
      <c r="L780" s="2" t="s">
        <v>61</v>
      </c>
      <c r="M780" s="2" t="s">
        <v>61</v>
      </c>
      <c r="N780" s="2" t="s">
        <v>61</v>
      </c>
      <c r="O780" s="19" t="s">
        <v>61</v>
      </c>
      <c r="P780" s="19" t="s">
        <v>61</v>
      </c>
      <c r="Q780" s="19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2" t="s">
        <v>61</v>
      </c>
      <c r="AA780" s="22" t="s">
        <v>61</v>
      </c>
      <c r="AB780" s="22" t="s">
        <v>61</v>
      </c>
      <c r="AC780" s="22" t="s">
        <v>61</v>
      </c>
      <c r="AD780" s="22" t="s">
        <v>61</v>
      </c>
      <c r="AE780" s="22" t="s">
        <v>61</v>
      </c>
      <c r="AF780" s="22" t="s">
        <v>61</v>
      </c>
      <c r="AG780" s="16" t="s">
        <v>61</v>
      </c>
      <c r="AH780" s="16" t="s">
        <v>61</v>
      </c>
      <c r="AI780" s="16" t="s">
        <v>61</v>
      </c>
      <c r="AJ780" s="13" t="s">
        <v>61</v>
      </c>
      <c r="AK780" s="22" t="s">
        <v>61</v>
      </c>
      <c r="AL780" s="22" t="s">
        <v>61</v>
      </c>
      <c r="AM780" s="22" t="s">
        <v>61</v>
      </c>
      <c r="AN780" s="22" t="s">
        <v>61</v>
      </c>
      <c r="AO780" s="22" t="s">
        <v>61</v>
      </c>
      <c r="AP780" s="22" t="s">
        <v>61</v>
      </c>
      <c r="AQ780" s="16" t="s">
        <v>61</v>
      </c>
      <c r="AR780" s="16" t="s">
        <v>61</v>
      </c>
      <c r="AS780" s="22" t="s">
        <v>61</v>
      </c>
      <c r="AT780" s="22" t="s">
        <v>61</v>
      </c>
      <c r="AU780" s="22" t="s">
        <v>61</v>
      </c>
      <c r="AV780" s="22" t="s">
        <v>61</v>
      </c>
      <c r="AW780" s="22" t="s">
        <v>61</v>
      </c>
      <c r="AX780" s="22" t="s">
        <v>61</v>
      </c>
      <c r="AY780" s="22" t="s">
        <v>61</v>
      </c>
      <c r="AZ780" s="22" t="s">
        <v>61</v>
      </c>
      <c r="BA780" s="16" t="s">
        <v>61</v>
      </c>
      <c r="BB780" s="16" t="s">
        <v>61</v>
      </c>
      <c r="BC780" s="16" t="s">
        <v>61</v>
      </c>
      <c r="BD780" s="16" t="s">
        <v>61</v>
      </c>
      <c r="BE780" s="16" t="s">
        <v>61</v>
      </c>
    </row>
    <row r="781" spans="1:57" x14ac:dyDescent="0.25">
      <c r="A781" t="s">
        <v>61</v>
      </c>
      <c r="B781">
        <v>779</v>
      </c>
      <c r="C781" s="2" t="s">
        <v>61</v>
      </c>
      <c r="D781" s="2" t="s">
        <v>61</v>
      </c>
      <c r="E781" s="2" t="s">
        <v>61</v>
      </c>
      <c r="F781" s="2" t="s">
        <v>61</v>
      </c>
      <c r="G781" s="19" t="s">
        <v>61</v>
      </c>
      <c r="H781" s="19" t="s">
        <v>61</v>
      </c>
      <c r="I781" s="19" t="s">
        <v>61</v>
      </c>
      <c r="J781" s="19" t="s">
        <v>61</v>
      </c>
      <c r="K781" s="19" t="s">
        <v>61</v>
      </c>
      <c r="L781" s="2" t="s">
        <v>61</v>
      </c>
      <c r="M781" s="2" t="s">
        <v>61</v>
      </c>
      <c r="N781" s="2" t="s">
        <v>61</v>
      </c>
      <c r="O781" s="19" t="s">
        <v>61</v>
      </c>
      <c r="P781" s="19" t="s">
        <v>61</v>
      </c>
      <c r="Q781" s="19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2" t="s">
        <v>61</v>
      </c>
      <c r="AA781" s="22" t="s">
        <v>61</v>
      </c>
      <c r="AB781" s="22" t="s">
        <v>61</v>
      </c>
      <c r="AC781" s="22" t="s">
        <v>61</v>
      </c>
      <c r="AD781" s="22" t="s">
        <v>61</v>
      </c>
      <c r="AE781" s="22" t="s">
        <v>61</v>
      </c>
      <c r="AF781" s="22" t="s">
        <v>61</v>
      </c>
      <c r="AG781" s="16" t="s">
        <v>61</v>
      </c>
      <c r="AH781" s="16" t="s">
        <v>61</v>
      </c>
      <c r="AI781" s="16" t="s">
        <v>61</v>
      </c>
      <c r="AJ781" s="13" t="s">
        <v>61</v>
      </c>
      <c r="AK781" s="22" t="s">
        <v>61</v>
      </c>
      <c r="AL781" s="22" t="s">
        <v>61</v>
      </c>
      <c r="AM781" s="22" t="s">
        <v>61</v>
      </c>
      <c r="AN781" s="22" t="s">
        <v>61</v>
      </c>
      <c r="AO781" s="22" t="s">
        <v>61</v>
      </c>
      <c r="AP781" s="22" t="s">
        <v>61</v>
      </c>
      <c r="AQ781" s="16" t="s">
        <v>61</v>
      </c>
      <c r="AR781" s="16" t="s">
        <v>61</v>
      </c>
      <c r="AS781" s="22" t="s">
        <v>61</v>
      </c>
      <c r="AT781" s="22" t="s">
        <v>61</v>
      </c>
      <c r="AU781" s="22" t="s">
        <v>61</v>
      </c>
      <c r="AV781" s="22" t="s">
        <v>61</v>
      </c>
      <c r="AW781" s="22" t="s">
        <v>61</v>
      </c>
      <c r="AX781" s="22" t="s">
        <v>61</v>
      </c>
      <c r="AY781" s="22" t="s">
        <v>61</v>
      </c>
      <c r="AZ781" s="22" t="s">
        <v>61</v>
      </c>
      <c r="BA781" s="16" t="s">
        <v>61</v>
      </c>
      <c r="BB781" s="16" t="s">
        <v>61</v>
      </c>
      <c r="BC781" s="16" t="s">
        <v>61</v>
      </c>
      <c r="BD781" s="16" t="s">
        <v>61</v>
      </c>
      <c r="BE781" s="16" t="s">
        <v>61</v>
      </c>
    </row>
    <row r="782" spans="1:57" x14ac:dyDescent="0.25">
      <c r="A782" t="s">
        <v>61</v>
      </c>
      <c r="B782">
        <v>780</v>
      </c>
      <c r="C782" s="2" t="s">
        <v>61</v>
      </c>
      <c r="D782" s="2" t="s">
        <v>61</v>
      </c>
      <c r="E782" s="2" t="s">
        <v>61</v>
      </c>
      <c r="F782" s="2" t="s">
        <v>61</v>
      </c>
      <c r="G782" s="19" t="s">
        <v>61</v>
      </c>
      <c r="H782" s="19" t="s">
        <v>61</v>
      </c>
      <c r="I782" s="19" t="s">
        <v>61</v>
      </c>
      <c r="J782" s="19" t="s">
        <v>61</v>
      </c>
      <c r="K782" s="19" t="s">
        <v>61</v>
      </c>
      <c r="L782" s="2" t="s">
        <v>61</v>
      </c>
      <c r="M782" s="2" t="s">
        <v>61</v>
      </c>
      <c r="N782" s="2" t="s">
        <v>61</v>
      </c>
      <c r="O782" s="19" t="s">
        <v>61</v>
      </c>
      <c r="P782" s="19" t="s">
        <v>61</v>
      </c>
      <c r="Q782" s="19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2" t="s">
        <v>61</v>
      </c>
      <c r="AA782" s="22" t="s">
        <v>61</v>
      </c>
      <c r="AB782" s="22" t="s">
        <v>61</v>
      </c>
      <c r="AC782" s="22" t="s">
        <v>61</v>
      </c>
      <c r="AD782" s="22" t="s">
        <v>61</v>
      </c>
      <c r="AE782" s="22" t="s">
        <v>61</v>
      </c>
      <c r="AF782" s="22" t="s">
        <v>61</v>
      </c>
      <c r="AG782" s="16" t="s">
        <v>61</v>
      </c>
      <c r="AH782" s="16" t="s">
        <v>61</v>
      </c>
      <c r="AI782" s="16" t="s">
        <v>61</v>
      </c>
      <c r="AJ782" s="13" t="s">
        <v>61</v>
      </c>
      <c r="AK782" s="22" t="s">
        <v>61</v>
      </c>
      <c r="AL782" s="22" t="s">
        <v>61</v>
      </c>
      <c r="AM782" s="22" t="s">
        <v>61</v>
      </c>
      <c r="AN782" s="22" t="s">
        <v>61</v>
      </c>
      <c r="AO782" s="22" t="s">
        <v>61</v>
      </c>
      <c r="AP782" s="22" t="s">
        <v>61</v>
      </c>
      <c r="AQ782" s="16" t="s">
        <v>61</v>
      </c>
      <c r="AR782" s="16" t="s">
        <v>61</v>
      </c>
      <c r="AS782" s="22" t="s">
        <v>61</v>
      </c>
      <c r="AT782" s="22" t="s">
        <v>61</v>
      </c>
      <c r="AU782" s="22" t="s">
        <v>61</v>
      </c>
      <c r="AV782" s="22" t="s">
        <v>61</v>
      </c>
      <c r="AW782" s="22" t="s">
        <v>61</v>
      </c>
      <c r="AX782" s="22" t="s">
        <v>61</v>
      </c>
      <c r="AY782" s="22" t="s">
        <v>61</v>
      </c>
      <c r="AZ782" s="22" t="s">
        <v>61</v>
      </c>
      <c r="BA782" s="16" t="s">
        <v>61</v>
      </c>
      <c r="BB782" s="16" t="s">
        <v>61</v>
      </c>
      <c r="BC782" s="16" t="s">
        <v>61</v>
      </c>
      <c r="BD782" s="16" t="s">
        <v>61</v>
      </c>
      <c r="BE782" s="16" t="s">
        <v>61</v>
      </c>
    </row>
    <row r="783" spans="1:57" x14ac:dyDescent="0.25">
      <c r="A783" t="s">
        <v>61</v>
      </c>
      <c r="B783">
        <v>781</v>
      </c>
      <c r="C783" s="2" t="s">
        <v>61</v>
      </c>
      <c r="D783" s="2" t="s">
        <v>61</v>
      </c>
      <c r="E783" s="2" t="s">
        <v>61</v>
      </c>
      <c r="F783" s="2" t="s">
        <v>61</v>
      </c>
      <c r="G783" s="19" t="s">
        <v>61</v>
      </c>
      <c r="H783" s="19" t="s">
        <v>61</v>
      </c>
      <c r="I783" s="19" t="s">
        <v>61</v>
      </c>
      <c r="J783" s="19" t="s">
        <v>61</v>
      </c>
      <c r="K783" s="19" t="s">
        <v>61</v>
      </c>
      <c r="L783" s="2" t="s">
        <v>61</v>
      </c>
      <c r="M783" s="2" t="s">
        <v>61</v>
      </c>
      <c r="N783" s="2" t="s">
        <v>61</v>
      </c>
      <c r="O783" s="19" t="s">
        <v>61</v>
      </c>
      <c r="P783" s="19" t="s">
        <v>61</v>
      </c>
      <c r="Q783" s="19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2" t="s">
        <v>61</v>
      </c>
      <c r="AA783" s="22" t="s">
        <v>61</v>
      </c>
      <c r="AB783" s="22" t="s">
        <v>61</v>
      </c>
      <c r="AC783" s="22" t="s">
        <v>61</v>
      </c>
      <c r="AD783" s="22" t="s">
        <v>61</v>
      </c>
      <c r="AE783" s="22" t="s">
        <v>61</v>
      </c>
      <c r="AF783" s="22" t="s">
        <v>61</v>
      </c>
      <c r="AG783" s="16" t="s">
        <v>61</v>
      </c>
      <c r="AH783" s="16" t="s">
        <v>61</v>
      </c>
      <c r="AI783" s="16" t="s">
        <v>61</v>
      </c>
      <c r="AJ783" s="13" t="s">
        <v>61</v>
      </c>
      <c r="AK783" s="22" t="s">
        <v>61</v>
      </c>
      <c r="AL783" s="22" t="s">
        <v>61</v>
      </c>
      <c r="AM783" s="22" t="s">
        <v>61</v>
      </c>
      <c r="AN783" s="22" t="s">
        <v>61</v>
      </c>
      <c r="AO783" s="22" t="s">
        <v>61</v>
      </c>
      <c r="AP783" s="22" t="s">
        <v>61</v>
      </c>
      <c r="AQ783" s="16" t="s">
        <v>61</v>
      </c>
      <c r="AR783" s="16" t="s">
        <v>61</v>
      </c>
      <c r="AS783" s="22" t="s">
        <v>61</v>
      </c>
      <c r="AT783" s="22" t="s">
        <v>61</v>
      </c>
      <c r="AU783" s="22" t="s">
        <v>61</v>
      </c>
      <c r="AV783" s="22" t="s">
        <v>61</v>
      </c>
      <c r="AW783" s="22" t="s">
        <v>61</v>
      </c>
      <c r="AX783" s="22" t="s">
        <v>61</v>
      </c>
      <c r="AY783" s="22" t="s">
        <v>61</v>
      </c>
      <c r="AZ783" s="22" t="s">
        <v>61</v>
      </c>
      <c r="BA783" s="16" t="s">
        <v>61</v>
      </c>
      <c r="BB783" s="16" t="s">
        <v>61</v>
      </c>
      <c r="BC783" s="16" t="s">
        <v>61</v>
      </c>
      <c r="BD783" s="16" t="s">
        <v>61</v>
      </c>
      <c r="BE783" s="16" t="s">
        <v>61</v>
      </c>
    </row>
    <row r="784" spans="1:57" x14ac:dyDescent="0.25">
      <c r="A784" t="s">
        <v>61</v>
      </c>
      <c r="B784">
        <v>782</v>
      </c>
      <c r="C784" s="2" t="s">
        <v>61</v>
      </c>
      <c r="D784" s="2" t="s">
        <v>61</v>
      </c>
      <c r="E784" s="2" t="s">
        <v>61</v>
      </c>
      <c r="F784" s="2" t="s">
        <v>61</v>
      </c>
      <c r="G784" s="19" t="s">
        <v>61</v>
      </c>
      <c r="H784" s="19" t="s">
        <v>61</v>
      </c>
      <c r="I784" s="19" t="s">
        <v>61</v>
      </c>
      <c r="J784" s="19" t="s">
        <v>61</v>
      </c>
      <c r="K784" s="19" t="s">
        <v>61</v>
      </c>
      <c r="L784" s="2" t="s">
        <v>61</v>
      </c>
      <c r="M784" s="2" t="s">
        <v>61</v>
      </c>
      <c r="N784" s="2" t="s">
        <v>61</v>
      </c>
      <c r="O784" s="19" t="s">
        <v>61</v>
      </c>
      <c r="P784" s="19" t="s">
        <v>61</v>
      </c>
      <c r="Q784" s="19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2" t="s">
        <v>61</v>
      </c>
      <c r="AA784" s="22" t="s">
        <v>61</v>
      </c>
      <c r="AB784" s="22" t="s">
        <v>61</v>
      </c>
      <c r="AC784" s="22" t="s">
        <v>61</v>
      </c>
      <c r="AD784" s="22" t="s">
        <v>61</v>
      </c>
      <c r="AE784" s="22" t="s">
        <v>61</v>
      </c>
      <c r="AF784" s="22" t="s">
        <v>61</v>
      </c>
      <c r="AG784" s="16" t="s">
        <v>61</v>
      </c>
      <c r="AH784" s="16" t="s">
        <v>61</v>
      </c>
      <c r="AI784" s="16" t="s">
        <v>61</v>
      </c>
      <c r="AJ784" s="13" t="s">
        <v>61</v>
      </c>
      <c r="AK784" s="22" t="s">
        <v>61</v>
      </c>
      <c r="AL784" s="22" t="s">
        <v>61</v>
      </c>
      <c r="AM784" s="22" t="s">
        <v>61</v>
      </c>
      <c r="AN784" s="22" t="s">
        <v>61</v>
      </c>
      <c r="AO784" s="22" t="s">
        <v>61</v>
      </c>
      <c r="AP784" s="22" t="s">
        <v>61</v>
      </c>
      <c r="AQ784" s="16" t="s">
        <v>61</v>
      </c>
      <c r="AR784" s="16" t="s">
        <v>61</v>
      </c>
      <c r="AS784" s="22" t="s">
        <v>61</v>
      </c>
      <c r="AT784" s="22" t="s">
        <v>61</v>
      </c>
      <c r="AU784" s="22" t="s">
        <v>61</v>
      </c>
      <c r="AV784" s="22" t="s">
        <v>61</v>
      </c>
      <c r="AW784" s="22" t="s">
        <v>61</v>
      </c>
      <c r="AX784" s="22" t="s">
        <v>61</v>
      </c>
      <c r="AY784" s="22" t="s">
        <v>61</v>
      </c>
      <c r="AZ784" s="22" t="s">
        <v>61</v>
      </c>
      <c r="BA784" s="16" t="s">
        <v>61</v>
      </c>
      <c r="BB784" s="16" t="s">
        <v>61</v>
      </c>
      <c r="BC784" s="16" t="s">
        <v>61</v>
      </c>
      <c r="BD784" s="16" t="s">
        <v>61</v>
      </c>
      <c r="BE784" s="16" t="s">
        <v>61</v>
      </c>
    </row>
    <row r="785" spans="1:57" x14ac:dyDescent="0.25">
      <c r="A785" t="s">
        <v>61</v>
      </c>
      <c r="B785">
        <v>783</v>
      </c>
      <c r="C785" s="2" t="s">
        <v>61</v>
      </c>
      <c r="D785" s="2" t="s">
        <v>61</v>
      </c>
      <c r="E785" s="2" t="s">
        <v>61</v>
      </c>
      <c r="F785" s="2" t="s">
        <v>61</v>
      </c>
      <c r="G785" s="19" t="s">
        <v>61</v>
      </c>
      <c r="H785" s="19" t="s">
        <v>61</v>
      </c>
      <c r="I785" s="19" t="s">
        <v>61</v>
      </c>
      <c r="J785" s="19" t="s">
        <v>61</v>
      </c>
      <c r="K785" s="19" t="s">
        <v>61</v>
      </c>
      <c r="L785" s="2" t="s">
        <v>61</v>
      </c>
      <c r="M785" s="2" t="s">
        <v>61</v>
      </c>
      <c r="N785" s="2" t="s">
        <v>61</v>
      </c>
      <c r="O785" s="19" t="s">
        <v>61</v>
      </c>
      <c r="P785" s="19" t="s">
        <v>61</v>
      </c>
      <c r="Q785" s="19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2" t="s">
        <v>61</v>
      </c>
      <c r="AA785" s="22" t="s">
        <v>61</v>
      </c>
      <c r="AB785" s="22" t="s">
        <v>61</v>
      </c>
      <c r="AC785" s="22" t="s">
        <v>61</v>
      </c>
      <c r="AD785" s="22" t="s">
        <v>61</v>
      </c>
      <c r="AE785" s="22" t="s">
        <v>61</v>
      </c>
      <c r="AF785" s="22" t="s">
        <v>61</v>
      </c>
      <c r="AG785" s="16" t="s">
        <v>61</v>
      </c>
      <c r="AH785" s="16" t="s">
        <v>61</v>
      </c>
      <c r="AI785" s="16" t="s">
        <v>61</v>
      </c>
      <c r="AJ785" s="13" t="s">
        <v>61</v>
      </c>
      <c r="AK785" s="22" t="s">
        <v>61</v>
      </c>
      <c r="AL785" s="22" t="s">
        <v>61</v>
      </c>
      <c r="AM785" s="22" t="s">
        <v>61</v>
      </c>
      <c r="AN785" s="22" t="s">
        <v>61</v>
      </c>
      <c r="AO785" s="22" t="s">
        <v>61</v>
      </c>
      <c r="AP785" s="22" t="s">
        <v>61</v>
      </c>
      <c r="AQ785" s="16" t="s">
        <v>61</v>
      </c>
      <c r="AR785" s="16" t="s">
        <v>61</v>
      </c>
      <c r="AS785" s="22" t="s">
        <v>61</v>
      </c>
      <c r="AT785" s="22" t="s">
        <v>61</v>
      </c>
      <c r="AU785" s="22" t="s">
        <v>61</v>
      </c>
      <c r="AV785" s="22" t="s">
        <v>61</v>
      </c>
      <c r="AW785" s="22" t="s">
        <v>61</v>
      </c>
      <c r="AX785" s="22" t="s">
        <v>61</v>
      </c>
      <c r="AY785" s="22" t="s">
        <v>61</v>
      </c>
      <c r="AZ785" s="22" t="s">
        <v>61</v>
      </c>
      <c r="BA785" s="16" t="s">
        <v>61</v>
      </c>
      <c r="BB785" s="16" t="s">
        <v>61</v>
      </c>
      <c r="BC785" s="16" t="s">
        <v>61</v>
      </c>
      <c r="BD785" s="16" t="s">
        <v>61</v>
      </c>
      <c r="BE785" s="16" t="s">
        <v>61</v>
      </c>
    </row>
    <row r="786" spans="1:57" x14ac:dyDescent="0.25">
      <c r="A786" t="s">
        <v>61</v>
      </c>
      <c r="B786">
        <v>784</v>
      </c>
      <c r="C786" s="2" t="s">
        <v>61</v>
      </c>
      <c r="D786" s="2" t="s">
        <v>61</v>
      </c>
      <c r="E786" s="2" t="s">
        <v>61</v>
      </c>
      <c r="F786" s="2" t="s">
        <v>61</v>
      </c>
      <c r="G786" s="19" t="s">
        <v>61</v>
      </c>
      <c r="H786" s="19" t="s">
        <v>61</v>
      </c>
      <c r="I786" s="19" t="s">
        <v>61</v>
      </c>
      <c r="J786" s="19" t="s">
        <v>61</v>
      </c>
      <c r="K786" s="19" t="s">
        <v>61</v>
      </c>
      <c r="L786" s="2" t="s">
        <v>61</v>
      </c>
      <c r="M786" s="2" t="s">
        <v>61</v>
      </c>
      <c r="N786" s="2" t="s">
        <v>61</v>
      </c>
      <c r="O786" s="19" t="s">
        <v>61</v>
      </c>
      <c r="P786" s="19" t="s">
        <v>61</v>
      </c>
      <c r="Q786" s="19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2" t="s">
        <v>61</v>
      </c>
      <c r="AA786" s="22" t="s">
        <v>61</v>
      </c>
      <c r="AB786" s="22" t="s">
        <v>61</v>
      </c>
      <c r="AC786" s="22" t="s">
        <v>61</v>
      </c>
      <c r="AD786" s="22" t="s">
        <v>61</v>
      </c>
      <c r="AE786" s="22" t="s">
        <v>61</v>
      </c>
      <c r="AF786" s="22" t="s">
        <v>61</v>
      </c>
      <c r="AG786" s="16" t="s">
        <v>61</v>
      </c>
      <c r="AH786" s="16" t="s">
        <v>61</v>
      </c>
      <c r="AI786" s="16" t="s">
        <v>61</v>
      </c>
      <c r="AJ786" s="13" t="s">
        <v>61</v>
      </c>
      <c r="AK786" s="22" t="s">
        <v>61</v>
      </c>
      <c r="AL786" s="22" t="s">
        <v>61</v>
      </c>
      <c r="AM786" s="22" t="s">
        <v>61</v>
      </c>
      <c r="AN786" s="22" t="s">
        <v>61</v>
      </c>
      <c r="AO786" s="22" t="s">
        <v>61</v>
      </c>
      <c r="AP786" s="22" t="s">
        <v>61</v>
      </c>
      <c r="AQ786" s="16" t="s">
        <v>61</v>
      </c>
      <c r="AR786" s="16" t="s">
        <v>61</v>
      </c>
      <c r="AS786" s="22" t="s">
        <v>61</v>
      </c>
      <c r="AT786" s="22" t="s">
        <v>61</v>
      </c>
      <c r="AU786" s="22" t="s">
        <v>61</v>
      </c>
      <c r="AV786" s="22" t="s">
        <v>61</v>
      </c>
      <c r="AW786" s="22" t="s">
        <v>61</v>
      </c>
      <c r="AX786" s="22" t="s">
        <v>61</v>
      </c>
      <c r="AY786" s="22" t="s">
        <v>61</v>
      </c>
      <c r="AZ786" s="22" t="s">
        <v>61</v>
      </c>
      <c r="BA786" s="16" t="s">
        <v>61</v>
      </c>
      <c r="BB786" s="16" t="s">
        <v>61</v>
      </c>
      <c r="BC786" s="16" t="s">
        <v>61</v>
      </c>
      <c r="BD786" s="16" t="s">
        <v>61</v>
      </c>
      <c r="BE786" s="16" t="s">
        <v>61</v>
      </c>
    </row>
    <row r="787" spans="1:57" x14ac:dyDescent="0.25">
      <c r="A787" t="s">
        <v>61</v>
      </c>
      <c r="B787">
        <v>785</v>
      </c>
      <c r="C787" s="2" t="s">
        <v>61</v>
      </c>
      <c r="D787" s="2" t="s">
        <v>61</v>
      </c>
      <c r="E787" s="2" t="s">
        <v>61</v>
      </c>
      <c r="F787" s="2" t="s">
        <v>61</v>
      </c>
      <c r="G787" s="19" t="s">
        <v>61</v>
      </c>
      <c r="H787" s="19" t="s">
        <v>61</v>
      </c>
      <c r="I787" s="19" t="s">
        <v>61</v>
      </c>
      <c r="J787" s="19" t="s">
        <v>61</v>
      </c>
      <c r="K787" s="19" t="s">
        <v>61</v>
      </c>
      <c r="L787" s="2" t="s">
        <v>61</v>
      </c>
      <c r="M787" s="2" t="s">
        <v>61</v>
      </c>
      <c r="N787" s="2" t="s">
        <v>61</v>
      </c>
      <c r="O787" s="19" t="s">
        <v>61</v>
      </c>
      <c r="P787" s="19" t="s">
        <v>61</v>
      </c>
      <c r="Q787" s="19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2" t="s">
        <v>61</v>
      </c>
      <c r="AA787" s="22" t="s">
        <v>61</v>
      </c>
      <c r="AB787" s="22" t="s">
        <v>61</v>
      </c>
      <c r="AC787" s="22" t="s">
        <v>61</v>
      </c>
      <c r="AD787" s="22" t="s">
        <v>61</v>
      </c>
      <c r="AE787" s="22" t="s">
        <v>61</v>
      </c>
      <c r="AF787" s="22" t="s">
        <v>61</v>
      </c>
      <c r="AG787" s="16" t="s">
        <v>61</v>
      </c>
      <c r="AH787" s="16" t="s">
        <v>61</v>
      </c>
      <c r="AI787" s="16" t="s">
        <v>61</v>
      </c>
      <c r="AJ787" s="13" t="s">
        <v>61</v>
      </c>
      <c r="AK787" s="22" t="s">
        <v>61</v>
      </c>
      <c r="AL787" s="22" t="s">
        <v>61</v>
      </c>
      <c r="AM787" s="22" t="s">
        <v>61</v>
      </c>
      <c r="AN787" s="22" t="s">
        <v>61</v>
      </c>
      <c r="AO787" s="22" t="s">
        <v>61</v>
      </c>
      <c r="AP787" s="22" t="s">
        <v>61</v>
      </c>
      <c r="AQ787" s="16" t="s">
        <v>61</v>
      </c>
      <c r="AR787" s="16" t="s">
        <v>61</v>
      </c>
      <c r="AS787" s="22" t="s">
        <v>61</v>
      </c>
      <c r="AT787" s="22" t="s">
        <v>61</v>
      </c>
      <c r="AU787" s="22" t="s">
        <v>61</v>
      </c>
      <c r="AV787" s="22" t="s">
        <v>61</v>
      </c>
      <c r="AW787" s="22" t="s">
        <v>61</v>
      </c>
      <c r="AX787" s="22" t="s">
        <v>61</v>
      </c>
      <c r="AY787" s="22" t="s">
        <v>61</v>
      </c>
      <c r="AZ787" s="22" t="s">
        <v>61</v>
      </c>
      <c r="BA787" s="16" t="s">
        <v>61</v>
      </c>
      <c r="BB787" s="16" t="s">
        <v>61</v>
      </c>
      <c r="BC787" s="16" t="s">
        <v>61</v>
      </c>
      <c r="BD787" s="16" t="s">
        <v>61</v>
      </c>
      <c r="BE787" s="16" t="s">
        <v>61</v>
      </c>
    </row>
    <row r="788" spans="1:57" x14ac:dyDescent="0.25">
      <c r="A788" t="s">
        <v>61</v>
      </c>
      <c r="B788">
        <v>786</v>
      </c>
      <c r="C788" s="2" t="s">
        <v>61</v>
      </c>
      <c r="D788" s="2" t="s">
        <v>61</v>
      </c>
      <c r="E788" s="2" t="s">
        <v>61</v>
      </c>
      <c r="F788" s="2" t="s">
        <v>61</v>
      </c>
      <c r="G788" s="19" t="s">
        <v>61</v>
      </c>
      <c r="H788" s="19" t="s">
        <v>61</v>
      </c>
      <c r="I788" s="19" t="s">
        <v>61</v>
      </c>
      <c r="J788" s="19" t="s">
        <v>61</v>
      </c>
      <c r="K788" s="19" t="s">
        <v>61</v>
      </c>
      <c r="L788" s="2" t="s">
        <v>61</v>
      </c>
      <c r="M788" s="2" t="s">
        <v>61</v>
      </c>
      <c r="N788" s="2" t="s">
        <v>61</v>
      </c>
      <c r="O788" s="19" t="s">
        <v>61</v>
      </c>
      <c r="P788" s="19" t="s">
        <v>61</v>
      </c>
      <c r="Q788" s="19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2" t="s">
        <v>61</v>
      </c>
      <c r="AA788" s="22" t="s">
        <v>61</v>
      </c>
      <c r="AB788" s="22" t="s">
        <v>61</v>
      </c>
      <c r="AC788" s="22" t="s">
        <v>61</v>
      </c>
      <c r="AD788" s="22" t="s">
        <v>61</v>
      </c>
      <c r="AE788" s="22" t="s">
        <v>61</v>
      </c>
      <c r="AF788" s="22" t="s">
        <v>61</v>
      </c>
      <c r="AG788" s="16" t="s">
        <v>61</v>
      </c>
      <c r="AH788" s="16" t="s">
        <v>61</v>
      </c>
      <c r="AI788" s="16" t="s">
        <v>61</v>
      </c>
      <c r="AJ788" s="13" t="s">
        <v>61</v>
      </c>
      <c r="AK788" s="22" t="s">
        <v>61</v>
      </c>
      <c r="AL788" s="22" t="s">
        <v>61</v>
      </c>
      <c r="AM788" s="22" t="s">
        <v>61</v>
      </c>
      <c r="AN788" s="22" t="s">
        <v>61</v>
      </c>
      <c r="AO788" s="22" t="s">
        <v>61</v>
      </c>
      <c r="AP788" s="22" t="s">
        <v>61</v>
      </c>
      <c r="AQ788" s="16" t="s">
        <v>61</v>
      </c>
      <c r="AR788" s="16" t="s">
        <v>61</v>
      </c>
      <c r="AS788" s="22" t="s">
        <v>61</v>
      </c>
      <c r="AT788" s="22" t="s">
        <v>61</v>
      </c>
      <c r="AU788" s="22" t="s">
        <v>61</v>
      </c>
      <c r="AV788" s="22" t="s">
        <v>61</v>
      </c>
      <c r="AW788" s="22" t="s">
        <v>61</v>
      </c>
      <c r="AX788" s="22" t="s">
        <v>61</v>
      </c>
      <c r="AY788" s="22" t="s">
        <v>61</v>
      </c>
      <c r="AZ788" s="22" t="s">
        <v>61</v>
      </c>
      <c r="BA788" s="16" t="s">
        <v>61</v>
      </c>
      <c r="BB788" s="16" t="s">
        <v>61</v>
      </c>
      <c r="BC788" s="16" t="s">
        <v>61</v>
      </c>
      <c r="BD788" s="16" t="s">
        <v>61</v>
      </c>
      <c r="BE788" s="16" t="s">
        <v>61</v>
      </c>
    </row>
    <row r="789" spans="1:57" x14ac:dyDescent="0.25">
      <c r="A789" t="s">
        <v>61</v>
      </c>
      <c r="B789">
        <v>787</v>
      </c>
      <c r="C789" s="2" t="s">
        <v>61</v>
      </c>
      <c r="D789" s="2" t="s">
        <v>61</v>
      </c>
      <c r="E789" s="2" t="s">
        <v>61</v>
      </c>
      <c r="F789" s="2" t="s">
        <v>61</v>
      </c>
      <c r="G789" s="19" t="s">
        <v>61</v>
      </c>
      <c r="H789" s="19" t="s">
        <v>61</v>
      </c>
      <c r="I789" s="19" t="s">
        <v>61</v>
      </c>
      <c r="J789" s="19" t="s">
        <v>61</v>
      </c>
      <c r="K789" s="19" t="s">
        <v>61</v>
      </c>
      <c r="L789" s="2" t="s">
        <v>61</v>
      </c>
      <c r="M789" s="2" t="s">
        <v>61</v>
      </c>
      <c r="N789" s="2" t="s">
        <v>61</v>
      </c>
      <c r="O789" s="19" t="s">
        <v>61</v>
      </c>
      <c r="P789" s="19" t="s">
        <v>61</v>
      </c>
      <c r="Q789" s="19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2" t="s">
        <v>61</v>
      </c>
      <c r="AA789" s="22" t="s">
        <v>61</v>
      </c>
      <c r="AB789" s="22" t="s">
        <v>61</v>
      </c>
      <c r="AC789" s="22" t="s">
        <v>61</v>
      </c>
      <c r="AD789" s="22" t="s">
        <v>61</v>
      </c>
      <c r="AE789" s="22" t="s">
        <v>61</v>
      </c>
      <c r="AF789" s="22" t="s">
        <v>61</v>
      </c>
      <c r="AG789" s="16" t="s">
        <v>61</v>
      </c>
      <c r="AH789" s="16" t="s">
        <v>61</v>
      </c>
      <c r="AI789" s="16" t="s">
        <v>61</v>
      </c>
      <c r="AJ789" s="13" t="s">
        <v>61</v>
      </c>
      <c r="AK789" s="22" t="s">
        <v>61</v>
      </c>
      <c r="AL789" s="22" t="s">
        <v>61</v>
      </c>
      <c r="AM789" s="22" t="s">
        <v>61</v>
      </c>
      <c r="AN789" s="22" t="s">
        <v>61</v>
      </c>
      <c r="AO789" s="22" t="s">
        <v>61</v>
      </c>
      <c r="AP789" s="22" t="s">
        <v>61</v>
      </c>
      <c r="AQ789" s="16" t="s">
        <v>61</v>
      </c>
      <c r="AR789" s="16" t="s">
        <v>61</v>
      </c>
      <c r="AS789" s="22" t="s">
        <v>61</v>
      </c>
      <c r="AT789" s="22" t="s">
        <v>61</v>
      </c>
      <c r="AU789" s="22" t="s">
        <v>61</v>
      </c>
      <c r="AV789" s="22" t="s">
        <v>61</v>
      </c>
      <c r="AW789" s="22" t="s">
        <v>61</v>
      </c>
      <c r="AX789" s="22" t="s">
        <v>61</v>
      </c>
      <c r="AY789" s="22" t="s">
        <v>61</v>
      </c>
      <c r="AZ789" s="22" t="s">
        <v>61</v>
      </c>
      <c r="BA789" s="16" t="s">
        <v>61</v>
      </c>
      <c r="BB789" s="16" t="s">
        <v>61</v>
      </c>
      <c r="BC789" s="16" t="s">
        <v>61</v>
      </c>
      <c r="BD789" s="16" t="s">
        <v>61</v>
      </c>
      <c r="BE789" s="16" t="s">
        <v>61</v>
      </c>
    </row>
    <row r="790" spans="1:57" x14ac:dyDescent="0.25">
      <c r="A790" t="s">
        <v>61</v>
      </c>
      <c r="B790">
        <v>788</v>
      </c>
      <c r="C790" s="2" t="s">
        <v>61</v>
      </c>
      <c r="D790" s="2" t="s">
        <v>61</v>
      </c>
      <c r="E790" s="2" t="s">
        <v>61</v>
      </c>
      <c r="F790" s="2" t="s">
        <v>61</v>
      </c>
      <c r="G790" s="19" t="s">
        <v>61</v>
      </c>
      <c r="H790" s="19" t="s">
        <v>61</v>
      </c>
      <c r="I790" s="19" t="s">
        <v>61</v>
      </c>
      <c r="J790" s="19" t="s">
        <v>61</v>
      </c>
      <c r="K790" s="19" t="s">
        <v>61</v>
      </c>
      <c r="L790" s="2" t="s">
        <v>61</v>
      </c>
      <c r="M790" s="2" t="s">
        <v>61</v>
      </c>
      <c r="N790" s="2" t="s">
        <v>61</v>
      </c>
      <c r="O790" s="19" t="s">
        <v>61</v>
      </c>
      <c r="P790" s="19" t="s">
        <v>61</v>
      </c>
      <c r="Q790" s="19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2" t="s">
        <v>61</v>
      </c>
      <c r="AA790" s="22" t="s">
        <v>61</v>
      </c>
      <c r="AB790" s="22" t="s">
        <v>61</v>
      </c>
      <c r="AC790" s="22" t="s">
        <v>61</v>
      </c>
      <c r="AD790" s="22" t="s">
        <v>61</v>
      </c>
      <c r="AE790" s="22" t="s">
        <v>61</v>
      </c>
      <c r="AF790" s="22" t="s">
        <v>61</v>
      </c>
      <c r="AG790" s="16" t="s">
        <v>61</v>
      </c>
      <c r="AH790" s="16" t="s">
        <v>61</v>
      </c>
      <c r="AI790" s="16" t="s">
        <v>61</v>
      </c>
      <c r="AJ790" s="13" t="s">
        <v>61</v>
      </c>
      <c r="AK790" s="22" t="s">
        <v>61</v>
      </c>
      <c r="AL790" s="22" t="s">
        <v>61</v>
      </c>
      <c r="AM790" s="22" t="s">
        <v>61</v>
      </c>
      <c r="AN790" s="22" t="s">
        <v>61</v>
      </c>
      <c r="AO790" s="22" t="s">
        <v>61</v>
      </c>
      <c r="AP790" s="22" t="s">
        <v>61</v>
      </c>
      <c r="AQ790" s="16" t="s">
        <v>61</v>
      </c>
      <c r="AR790" s="16" t="s">
        <v>61</v>
      </c>
      <c r="AS790" s="22" t="s">
        <v>61</v>
      </c>
      <c r="AT790" s="22" t="s">
        <v>61</v>
      </c>
      <c r="AU790" s="22" t="s">
        <v>61</v>
      </c>
      <c r="AV790" s="22" t="s">
        <v>61</v>
      </c>
      <c r="AW790" s="22" t="s">
        <v>61</v>
      </c>
      <c r="AX790" s="22" t="s">
        <v>61</v>
      </c>
      <c r="AY790" s="22" t="s">
        <v>61</v>
      </c>
      <c r="AZ790" s="22" t="s">
        <v>61</v>
      </c>
      <c r="BA790" s="16" t="s">
        <v>61</v>
      </c>
      <c r="BB790" s="16" t="s">
        <v>61</v>
      </c>
      <c r="BC790" s="16" t="s">
        <v>61</v>
      </c>
      <c r="BD790" s="16" t="s">
        <v>61</v>
      </c>
      <c r="BE790" s="16" t="s">
        <v>61</v>
      </c>
    </row>
    <row r="791" spans="1:57" x14ac:dyDescent="0.25">
      <c r="A791" t="s">
        <v>61</v>
      </c>
      <c r="B791">
        <v>789</v>
      </c>
      <c r="C791" s="2" t="s">
        <v>61</v>
      </c>
      <c r="D791" s="2" t="s">
        <v>61</v>
      </c>
      <c r="E791" s="2" t="s">
        <v>61</v>
      </c>
      <c r="F791" s="2" t="s">
        <v>61</v>
      </c>
      <c r="G791" s="19" t="s">
        <v>61</v>
      </c>
      <c r="H791" s="19" t="s">
        <v>61</v>
      </c>
      <c r="I791" s="19" t="s">
        <v>61</v>
      </c>
      <c r="J791" s="19" t="s">
        <v>61</v>
      </c>
      <c r="K791" s="19" t="s">
        <v>61</v>
      </c>
      <c r="L791" s="2" t="s">
        <v>61</v>
      </c>
      <c r="M791" s="2" t="s">
        <v>61</v>
      </c>
      <c r="N791" s="2" t="s">
        <v>61</v>
      </c>
      <c r="O791" s="19" t="s">
        <v>61</v>
      </c>
      <c r="P791" s="19" t="s">
        <v>61</v>
      </c>
      <c r="Q791" s="19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2" t="s">
        <v>61</v>
      </c>
      <c r="AA791" s="22" t="s">
        <v>61</v>
      </c>
      <c r="AB791" s="22" t="s">
        <v>61</v>
      </c>
      <c r="AC791" s="22" t="s">
        <v>61</v>
      </c>
      <c r="AD791" s="22" t="s">
        <v>61</v>
      </c>
      <c r="AE791" s="22" t="s">
        <v>61</v>
      </c>
      <c r="AF791" s="22" t="s">
        <v>61</v>
      </c>
      <c r="AG791" s="16" t="s">
        <v>61</v>
      </c>
      <c r="AH791" s="16" t="s">
        <v>61</v>
      </c>
      <c r="AI791" s="16" t="s">
        <v>61</v>
      </c>
      <c r="AJ791" s="13" t="s">
        <v>61</v>
      </c>
      <c r="AK791" s="22" t="s">
        <v>61</v>
      </c>
      <c r="AL791" s="22" t="s">
        <v>61</v>
      </c>
      <c r="AM791" s="22" t="s">
        <v>61</v>
      </c>
      <c r="AN791" s="22" t="s">
        <v>61</v>
      </c>
      <c r="AO791" s="22" t="s">
        <v>61</v>
      </c>
      <c r="AP791" s="22" t="s">
        <v>61</v>
      </c>
      <c r="AQ791" s="16" t="s">
        <v>61</v>
      </c>
      <c r="AR791" s="16" t="s">
        <v>61</v>
      </c>
      <c r="AS791" s="22" t="s">
        <v>61</v>
      </c>
      <c r="AT791" s="22" t="s">
        <v>61</v>
      </c>
      <c r="AU791" s="22" t="s">
        <v>61</v>
      </c>
      <c r="AV791" s="22" t="s">
        <v>61</v>
      </c>
      <c r="AW791" s="22" t="s">
        <v>61</v>
      </c>
      <c r="AX791" s="22" t="s">
        <v>61</v>
      </c>
      <c r="AY791" s="22" t="s">
        <v>61</v>
      </c>
      <c r="AZ791" s="22" t="s">
        <v>61</v>
      </c>
      <c r="BA791" s="16" t="s">
        <v>61</v>
      </c>
      <c r="BB791" s="16" t="s">
        <v>61</v>
      </c>
      <c r="BC791" s="16" t="s">
        <v>61</v>
      </c>
      <c r="BD791" s="16" t="s">
        <v>61</v>
      </c>
      <c r="BE791" s="16" t="s">
        <v>61</v>
      </c>
    </row>
    <row r="792" spans="1:57" x14ac:dyDescent="0.25">
      <c r="A792" t="s">
        <v>61</v>
      </c>
      <c r="B792">
        <v>790</v>
      </c>
      <c r="C792" s="2" t="s">
        <v>61</v>
      </c>
      <c r="D792" s="2" t="s">
        <v>61</v>
      </c>
      <c r="E792" s="2" t="s">
        <v>61</v>
      </c>
      <c r="F792" s="2" t="s">
        <v>61</v>
      </c>
      <c r="G792" s="19" t="s">
        <v>61</v>
      </c>
      <c r="H792" s="19" t="s">
        <v>61</v>
      </c>
      <c r="I792" s="19" t="s">
        <v>61</v>
      </c>
      <c r="J792" s="19" t="s">
        <v>61</v>
      </c>
      <c r="K792" s="19" t="s">
        <v>61</v>
      </c>
      <c r="L792" s="2" t="s">
        <v>61</v>
      </c>
      <c r="M792" s="2" t="s">
        <v>61</v>
      </c>
      <c r="N792" s="2" t="s">
        <v>61</v>
      </c>
      <c r="O792" s="19" t="s">
        <v>61</v>
      </c>
      <c r="P792" s="19" t="s">
        <v>61</v>
      </c>
      <c r="Q792" s="19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2" t="s">
        <v>61</v>
      </c>
      <c r="AA792" s="22" t="s">
        <v>61</v>
      </c>
      <c r="AB792" s="22" t="s">
        <v>61</v>
      </c>
      <c r="AC792" s="22" t="s">
        <v>61</v>
      </c>
      <c r="AD792" s="22" t="s">
        <v>61</v>
      </c>
      <c r="AE792" s="22" t="s">
        <v>61</v>
      </c>
      <c r="AF792" s="22" t="s">
        <v>61</v>
      </c>
      <c r="AG792" s="16" t="s">
        <v>61</v>
      </c>
      <c r="AH792" s="16" t="s">
        <v>61</v>
      </c>
      <c r="AI792" s="16" t="s">
        <v>61</v>
      </c>
      <c r="AJ792" s="13" t="s">
        <v>61</v>
      </c>
      <c r="AK792" s="22" t="s">
        <v>61</v>
      </c>
      <c r="AL792" s="22" t="s">
        <v>61</v>
      </c>
      <c r="AM792" s="22" t="s">
        <v>61</v>
      </c>
      <c r="AN792" s="22" t="s">
        <v>61</v>
      </c>
      <c r="AO792" s="22" t="s">
        <v>61</v>
      </c>
      <c r="AP792" s="22" t="s">
        <v>61</v>
      </c>
      <c r="AQ792" s="16" t="s">
        <v>61</v>
      </c>
      <c r="AR792" s="16" t="s">
        <v>61</v>
      </c>
      <c r="AS792" s="22" t="s">
        <v>61</v>
      </c>
      <c r="AT792" s="22" t="s">
        <v>61</v>
      </c>
      <c r="AU792" s="22" t="s">
        <v>61</v>
      </c>
      <c r="AV792" s="22" t="s">
        <v>61</v>
      </c>
      <c r="AW792" s="22" t="s">
        <v>61</v>
      </c>
      <c r="AX792" s="22" t="s">
        <v>61</v>
      </c>
      <c r="AY792" s="22" t="s">
        <v>61</v>
      </c>
      <c r="AZ792" s="22" t="s">
        <v>61</v>
      </c>
      <c r="BA792" s="16" t="s">
        <v>61</v>
      </c>
      <c r="BB792" s="16" t="s">
        <v>61</v>
      </c>
      <c r="BC792" s="16" t="s">
        <v>61</v>
      </c>
      <c r="BD792" s="16" t="s">
        <v>61</v>
      </c>
      <c r="BE792" s="16" t="s">
        <v>61</v>
      </c>
    </row>
    <row r="793" spans="1:57" x14ac:dyDescent="0.25">
      <c r="A793" t="s">
        <v>61</v>
      </c>
      <c r="B793">
        <v>791</v>
      </c>
      <c r="C793" s="2" t="s">
        <v>61</v>
      </c>
      <c r="D793" s="2" t="s">
        <v>61</v>
      </c>
      <c r="E793" s="2" t="s">
        <v>61</v>
      </c>
      <c r="F793" s="2" t="s">
        <v>61</v>
      </c>
      <c r="G793" s="19" t="s">
        <v>61</v>
      </c>
      <c r="H793" s="19" t="s">
        <v>61</v>
      </c>
      <c r="I793" s="19" t="s">
        <v>61</v>
      </c>
      <c r="J793" s="19" t="s">
        <v>61</v>
      </c>
      <c r="K793" s="19" t="s">
        <v>61</v>
      </c>
      <c r="L793" s="2" t="s">
        <v>61</v>
      </c>
      <c r="M793" s="2" t="s">
        <v>61</v>
      </c>
      <c r="N793" s="2" t="s">
        <v>61</v>
      </c>
      <c r="O793" s="19" t="s">
        <v>61</v>
      </c>
      <c r="P793" s="19" t="s">
        <v>61</v>
      </c>
      <c r="Q793" s="19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2" t="s">
        <v>61</v>
      </c>
      <c r="AA793" s="22" t="s">
        <v>61</v>
      </c>
      <c r="AB793" s="22" t="s">
        <v>61</v>
      </c>
      <c r="AC793" s="22" t="s">
        <v>61</v>
      </c>
      <c r="AD793" s="22" t="s">
        <v>61</v>
      </c>
      <c r="AE793" s="22" t="s">
        <v>61</v>
      </c>
      <c r="AF793" s="22" t="s">
        <v>61</v>
      </c>
      <c r="AG793" s="16" t="s">
        <v>61</v>
      </c>
      <c r="AH793" s="16" t="s">
        <v>61</v>
      </c>
      <c r="AI793" s="16" t="s">
        <v>61</v>
      </c>
      <c r="AJ793" s="13" t="s">
        <v>61</v>
      </c>
      <c r="AK793" s="22" t="s">
        <v>61</v>
      </c>
      <c r="AL793" s="22" t="s">
        <v>61</v>
      </c>
      <c r="AM793" s="22" t="s">
        <v>61</v>
      </c>
      <c r="AN793" s="22" t="s">
        <v>61</v>
      </c>
      <c r="AO793" s="22" t="s">
        <v>61</v>
      </c>
      <c r="AP793" s="22" t="s">
        <v>61</v>
      </c>
      <c r="AQ793" s="16" t="s">
        <v>61</v>
      </c>
      <c r="AR793" s="16" t="s">
        <v>61</v>
      </c>
      <c r="AS793" s="22" t="s">
        <v>61</v>
      </c>
      <c r="AT793" s="22" t="s">
        <v>61</v>
      </c>
      <c r="AU793" s="22" t="s">
        <v>61</v>
      </c>
      <c r="AV793" s="22" t="s">
        <v>61</v>
      </c>
      <c r="AW793" s="22" t="s">
        <v>61</v>
      </c>
      <c r="AX793" s="22" t="s">
        <v>61</v>
      </c>
      <c r="AY793" s="22" t="s">
        <v>61</v>
      </c>
      <c r="AZ793" s="22" t="s">
        <v>61</v>
      </c>
      <c r="BA793" s="16" t="s">
        <v>61</v>
      </c>
      <c r="BB793" s="16" t="s">
        <v>61</v>
      </c>
      <c r="BC793" s="16" t="s">
        <v>61</v>
      </c>
      <c r="BD793" s="16" t="s">
        <v>61</v>
      </c>
      <c r="BE793" s="16" t="s">
        <v>61</v>
      </c>
    </row>
    <row r="794" spans="1:57" x14ac:dyDescent="0.25">
      <c r="A794" t="s">
        <v>61</v>
      </c>
      <c r="B794">
        <v>792</v>
      </c>
      <c r="C794" s="2" t="s">
        <v>61</v>
      </c>
      <c r="D794" s="2" t="s">
        <v>61</v>
      </c>
      <c r="E794" s="2" t="s">
        <v>61</v>
      </c>
      <c r="F794" s="2" t="s">
        <v>61</v>
      </c>
      <c r="G794" s="19" t="s">
        <v>61</v>
      </c>
      <c r="H794" s="19" t="s">
        <v>61</v>
      </c>
      <c r="I794" s="19" t="s">
        <v>61</v>
      </c>
      <c r="J794" s="19" t="s">
        <v>61</v>
      </c>
      <c r="K794" s="19" t="s">
        <v>61</v>
      </c>
      <c r="L794" s="2" t="s">
        <v>61</v>
      </c>
      <c r="M794" s="2" t="s">
        <v>61</v>
      </c>
      <c r="N794" s="2" t="s">
        <v>61</v>
      </c>
      <c r="O794" s="19" t="s">
        <v>61</v>
      </c>
      <c r="P794" s="19" t="s">
        <v>61</v>
      </c>
      <c r="Q794" s="19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2" t="s">
        <v>61</v>
      </c>
      <c r="AA794" s="22" t="s">
        <v>61</v>
      </c>
      <c r="AB794" s="22" t="s">
        <v>61</v>
      </c>
      <c r="AC794" s="22" t="s">
        <v>61</v>
      </c>
      <c r="AD794" s="22" t="s">
        <v>61</v>
      </c>
      <c r="AE794" s="22" t="s">
        <v>61</v>
      </c>
      <c r="AF794" s="22" t="s">
        <v>61</v>
      </c>
      <c r="AG794" s="16" t="s">
        <v>61</v>
      </c>
      <c r="AH794" s="16" t="s">
        <v>61</v>
      </c>
      <c r="AI794" s="16" t="s">
        <v>61</v>
      </c>
      <c r="AJ794" s="13" t="s">
        <v>61</v>
      </c>
      <c r="AK794" s="22" t="s">
        <v>61</v>
      </c>
      <c r="AL794" s="22" t="s">
        <v>61</v>
      </c>
      <c r="AM794" s="22" t="s">
        <v>61</v>
      </c>
      <c r="AN794" s="22" t="s">
        <v>61</v>
      </c>
      <c r="AO794" s="22" t="s">
        <v>61</v>
      </c>
      <c r="AP794" s="22" t="s">
        <v>61</v>
      </c>
      <c r="AQ794" s="16" t="s">
        <v>61</v>
      </c>
      <c r="AR794" s="16" t="s">
        <v>61</v>
      </c>
      <c r="AS794" s="22" t="s">
        <v>61</v>
      </c>
      <c r="AT794" s="22" t="s">
        <v>61</v>
      </c>
      <c r="AU794" s="22" t="s">
        <v>61</v>
      </c>
      <c r="AV794" s="22" t="s">
        <v>61</v>
      </c>
      <c r="AW794" s="22" t="s">
        <v>61</v>
      </c>
      <c r="AX794" s="22" t="s">
        <v>61</v>
      </c>
      <c r="AY794" s="22" t="s">
        <v>61</v>
      </c>
      <c r="AZ794" s="22" t="s">
        <v>61</v>
      </c>
      <c r="BA794" s="16" t="s">
        <v>61</v>
      </c>
      <c r="BB794" s="16" t="s">
        <v>61</v>
      </c>
      <c r="BC794" s="16" t="s">
        <v>61</v>
      </c>
      <c r="BD794" s="16" t="s">
        <v>61</v>
      </c>
      <c r="BE794" s="16" t="s">
        <v>61</v>
      </c>
    </row>
    <row r="795" spans="1:57" x14ac:dyDescent="0.25">
      <c r="A795" t="s">
        <v>61</v>
      </c>
      <c r="B795">
        <v>793</v>
      </c>
      <c r="C795" s="2" t="s">
        <v>61</v>
      </c>
      <c r="D795" s="2" t="s">
        <v>61</v>
      </c>
      <c r="E795" s="2" t="s">
        <v>61</v>
      </c>
      <c r="F795" s="2" t="s">
        <v>61</v>
      </c>
      <c r="G795" s="19" t="s">
        <v>61</v>
      </c>
      <c r="H795" s="19" t="s">
        <v>61</v>
      </c>
      <c r="I795" s="19" t="s">
        <v>61</v>
      </c>
      <c r="J795" s="19" t="s">
        <v>61</v>
      </c>
      <c r="K795" s="19" t="s">
        <v>61</v>
      </c>
      <c r="L795" s="2" t="s">
        <v>61</v>
      </c>
      <c r="M795" s="2" t="s">
        <v>61</v>
      </c>
      <c r="N795" s="2" t="s">
        <v>61</v>
      </c>
      <c r="O795" s="19" t="s">
        <v>61</v>
      </c>
      <c r="P795" s="19" t="s">
        <v>61</v>
      </c>
      <c r="Q795" s="19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2" t="s">
        <v>61</v>
      </c>
      <c r="AA795" s="22" t="s">
        <v>61</v>
      </c>
      <c r="AB795" s="22" t="s">
        <v>61</v>
      </c>
      <c r="AC795" s="22" t="s">
        <v>61</v>
      </c>
      <c r="AD795" s="22" t="s">
        <v>61</v>
      </c>
      <c r="AE795" s="22" t="s">
        <v>61</v>
      </c>
      <c r="AF795" s="22" t="s">
        <v>61</v>
      </c>
      <c r="AG795" s="16" t="s">
        <v>61</v>
      </c>
      <c r="AH795" s="16" t="s">
        <v>61</v>
      </c>
      <c r="AI795" s="16" t="s">
        <v>61</v>
      </c>
      <c r="AJ795" s="13" t="s">
        <v>61</v>
      </c>
      <c r="AK795" s="22" t="s">
        <v>61</v>
      </c>
      <c r="AL795" s="22" t="s">
        <v>61</v>
      </c>
      <c r="AM795" s="22" t="s">
        <v>61</v>
      </c>
      <c r="AN795" s="22" t="s">
        <v>61</v>
      </c>
      <c r="AO795" s="22" t="s">
        <v>61</v>
      </c>
      <c r="AP795" s="22" t="s">
        <v>61</v>
      </c>
      <c r="AQ795" s="16" t="s">
        <v>61</v>
      </c>
      <c r="AR795" s="16" t="s">
        <v>61</v>
      </c>
      <c r="AS795" s="22" t="s">
        <v>61</v>
      </c>
      <c r="AT795" s="22" t="s">
        <v>61</v>
      </c>
      <c r="AU795" s="22" t="s">
        <v>61</v>
      </c>
      <c r="AV795" s="22" t="s">
        <v>61</v>
      </c>
      <c r="AW795" s="22" t="s">
        <v>61</v>
      </c>
      <c r="AX795" s="22" t="s">
        <v>61</v>
      </c>
      <c r="AY795" s="22" t="s">
        <v>61</v>
      </c>
      <c r="AZ795" s="22" t="s">
        <v>61</v>
      </c>
      <c r="BA795" s="16" t="s">
        <v>61</v>
      </c>
      <c r="BB795" s="16" t="s">
        <v>61</v>
      </c>
      <c r="BC795" s="16" t="s">
        <v>61</v>
      </c>
      <c r="BD795" s="16" t="s">
        <v>61</v>
      </c>
      <c r="BE795" s="16" t="s">
        <v>61</v>
      </c>
    </row>
    <row r="796" spans="1:57" x14ac:dyDescent="0.25">
      <c r="A796" t="s">
        <v>61</v>
      </c>
      <c r="B796">
        <v>794</v>
      </c>
      <c r="C796" s="2" t="s">
        <v>61</v>
      </c>
      <c r="D796" s="2" t="s">
        <v>61</v>
      </c>
      <c r="E796" s="2" t="s">
        <v>61</v>
      </c>
      <c r="F796" s="2" t="s">
        <v>61</v>
      </c>
      <c r="G796" s="19" t="s">
        <v>61</v>
      </c>
      <c r="H796" s="19" t="s">
        <v>61</v>
      </c>
      <c r="I796" s="19" t="s">
        <v>61</v>
      </c>
      <c r="J796" s="19" t="s">
        <v>61</v>
      </c>
      <c r="K796" s="19" t="s">
        <v>61</v>
      </c>
      <c r="L796" s="2" t="s">
        <v>61</v>
      </c>
      <c r="M796" s="2" t="s">
        <v>61</v>
      </c>
      <c r="N796" s="2" t="s">
        <v>61</v>
      </c>
      <c r="O796" s="19" t="s">
        <v>61</v>
      </c>
      <c r="P796" s="19" t="s">
        <v>61</v>
      </c>
      <c r="Q796" s="19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2" t="s">
        <v>61</v>
      </c>
      <c r="AA796" s="22" t="s">
        <v>61</v>
      </c>
      <c r="AB796" s="22" t="s">
        <v>61</v>
      </c>
      <c r="AC796" s="22" t="s">
        <v>61</v>
      </c>
      <c r="AD796" s="22" t="s">
        <v>61</v>
      </c>
      <c r="AE796" s="22" t="s">
        <v>61</v>
      </c>
      <c r="AF796" s="22" t="s">
        <v>61</v>
      </c>
      <c r="AG796" s="16" t="s">
        <v>61</v>
      </c>
      <c r="AH796" s="16" t="s">
        <v>61</v>
      </c>
      <c r="AI796" s="16" t="s">
        <v>61</v>
      </c>
      <c r="AJ796" s="13" t="s">
        <v>61</v>
      </c>
      <c r="AK796" s="22" t="s">
        <v>61</v>
      </c>
      <c r="AL796" s="22" t="s">
        <v>61</v>
      </c>
      <c r="AM796" s="22" t="s">
        <v>61</v>
      </c>
      <c r="AN796" s="22" t="s">
        <v>61</v>
      </c>
      <c r="AO796" s="22" t="s">
        <v>61</v>
      </c>
      <c r="AP796" s="22" t="s">
        <v>61</v>
      </c>
      <c r="AQ796" s="16" t="s">
        <v>61</v>
      </c>
      <c r="AR796" s="16" t="s">
        <v>61</v>
      </c>
      <c r="AS796" s="22" t="s">
        <v>61</v>
      </c>
      <c r="AT796" s="22" t="s">
        <v>61</v>
      </c>
      <c r="AU796" s="22" t="s">
        <v>61</v>
      </c>
      <c r="AV796" s="22" t="s">
        <v>61</v>
      </c>
      <c r="AW796" s="22" t="s">
        <v>61</v>
      </c>
      <c r="AX796" s="22" t="s">
        <v>61</v>
      </c>
      <c r="AY796" s="22" t="s">
        <v>61</v>
      </c>
      <c r="AZ796" s="22" t="s">
        <v>61</v>
      </c>
      <c r="BA796" s="16" t="s">
        <v>61</v>
      </c>
      <c r="BB796" s="16" t="s">
        <v>61</v>
      </c>
      <c r="BC796" s="16" t="s">
        <v>61</v>
      </c>
      <c r="BD796" s="16" t="s">
        <v>61</v>
      </c>
      <c r="BE796" s="16" t="s">
        <v>61</v>
      </c>
    </row>
    <row r="797" spans="1:57" x14ac:dyDescent="0.25">
      <c r="A797" t="s">
        <v>61</v>
      </c>
      <c r="B797">
        <v>795</v>
      </c>
      <c r="C797" s="2" t="s">
        <v>61</v>
      </c>
      <c r="D797" s="2" t="s">
        <v>61</v>
      </c>
      <c r="E797" s="2" t="s">
        <v>61</v>
      </c>
      <c r="F797" s="2" t="s">
        <v>61</v>
      </c>
      <c r="G797" s="19" t="s">
        <v>61</v>
      </c>
      <c r="H797" s="19" t="s">
        <v>61</v>
      </c>
      <c r="I797" s="19" t="s">
        <v>61</v>
      </c>
      <c r="J797" s="19" t="s">
        <v>61</v>
      </c>
      <c r="K797" s="19" t="s">
        <v>61</v>
      </c>
      <c r="L797" s="2" t="s">
        <v>61</v>
      </c>
      <c r="M797" s="2" t="s">
        <v>61</v>
      </c>
      <c r="N797" s="2" t="s">
        <v>61</v>
      </c>
      <c r="O797" s="19" t="s">
        <v>61</v>
      </c>
      <c r="P797" s="19" t="s">
        <v>61</v>
      </c>
      <c r="Q797" s="19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2" t="s">
        <v>61</v>
      </c>
      <c r="AA797" s="22" t="s">
        <v>61</v>
      </c>
      <c r="AB797" s="22" t="s">
        <v>61</v>
      </c>
      <c r="AC797" s="22" t="s">
        <v>61</v>
      </c>
      <c r="AD797" s="22" t="s">
        <v>61</v>
      </c>
      <c r="AE797" s="22" t="s">
        <v>61</v>
      </c>
      <c r="AF797" s="22" t="s">
        <v>61</v>
      </c>
      <c r="AG797" s="16" t="s">
        <v>61</v>
      </c>
      <c r="AH797" s="16" t="s">
        <v>61</v>
      </c>
      <c r="AI797" s="16" t="s">
        <v>61</v>
      </c>
      <c r="AJ797" s="13" t="s">
        <v>61</v>
      </c>
      <c r="AK797" s="22" t="s">
        <v>61</v>
      </c>
      <c r="AL797" s="22" t="s">
        <v>61</v>
      </c>
      <c r="AM797" s="22" t="s">
        <v>61</v>
      </c>
      <c r="AN797" s="22" t="s">
        <v>61</v>
      </c>
      <c r="AO797" s="22" t="s">
        <v>61</v>
      </c>
      <c r="AP797" s="22" t="s">
        <v>61</v>
      </c>
      <c r="AQ797" s="16" t="s">
        <v>61</v>
      </c>
      <c r="AR797" s="16" t="s">
        <v>61</v>
      </c>
      <c r="AS797" s="22" t="s">
        <v>61</v>
      </c>
      <c r="AT797" s="22" t="s">
        <v>61</v>
      </c>
      <c r="AU797" s="22" t="s">
        <v>61</v>
      </c>
      <c r="AV797" s="22" t="s">
        <v>61</v>
      </c>
      <c r="AW797" s="22" t="s">
        <v>61</v>
      </c>
      <c r="AX797" s="22" t="s">
        <v>61</v>
      </c>
      <c r="AY797" s="22" t="s">
        <v>61</v>
      </c>
      <c r="AZ797" s="22" t="s">
        <v>61</v>
      </c>
      <c r="BA797" s="16" t="s">
        <v>61</v>
      </c>
      <c r="BB797" s="16" t="s">
        <v>61</v>
      </c>
      <c r="BC797" s="16" t="s">
        <v>61</v>
      </c>
      <c r="BD797" s="16" t="s">
        <v>61</v>
      </c>
      <c r="BE797" s="16" t="s">
        <v>61</v>
      </c>
    </row>
    <row r="798" spans="1:57" x14ac:dyDescent="0.25">
      <c r="A798" t="s">
        <v>61</v>
      </c>
      <c r="B798">
        <v>796</v>
      </c>
      <c r="C798" s="2" t="s">
        <v>61</v>
      </c>
      <c r="D798" s="2" t="s">
        <v>61</v>
      </c>
      <c r="E798" s="2" t="s">
        <v>61</v>
      </c>
      <c r="F798" s="2" t="s">
        <v>61</v>
      </c>
      <c r="G798" s="19" t="s">
        <v>61</v>
      </c>
      <c r="H798" s="19" t="s">
        <v>61</v>
      </c>
      <c r="I798" s="19" t="s">
        <v>61</v>
      </c>
      <c r="J798" s="19" t="s">
        <v>61</v>
      </c>
      <c r="K798" s="19" t="s">
        <v>61</v>
      </c>
      <c r="L798" s="2" t="s">
        <v>61</v>
      </c>
      <c r="M798" s="2" t="s">
        <v>61</v>
      </c>
      <c r="N798" s="2" t="s">
        <v>61</v>
      </c>
      <c r="O798" s="19" t="s">
        <v>61</v>
      </c>
      <c r="P798" s="19" t="s">
        <v>61</v>
      </c>
      <c r="Q798" s="19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2" t="s">
        <v>61</v>
      </c>
      <c r="AA798" s="22" t="s">
        <v>61</v>
      </c>
      <c r="AB798" s="22" t="s">
        <v>61</v>
      </c>
      <c r="AC798" s="22" t="s">
        <v>61</v>
      </c>
      <c r="AD798" s="22" t="s">
        <v>61</v>
      </c>
      <c r="AE798" s="22" t="s">
        <v>61</v>
      </c>
      <c r="AF798" s="22" t="s">
        <v>61</v>
      </c>
      <c r="AG798" s="16" t="s">
        <v>61</v>
      </c>
      <c r="AH798" s="16" t="s">
        <v>61</v>
      </c>
      <c r="AI798" s="16" t="s">
        <v>61</v>
      </c>
      <c r="AJ798" s="13" t="s">
        <v>61</v>
      </c>
      <c r="AK798" s="22" t="s">
        <v>61</v>
      </c>
      <c r="AL798" s="22" t="s">
        <v>61</v>
      </c>
      <c r="AM798" s="22" t="s">
        <v>61</v>
      </c>
      <c r="AN798" s="22" t="s">
        <v>61</v>
      </c>
      <c r="AO798" s="22" t="s">
        <v>61</v>
      </c>
      <c r="AP798" s="22" t="s">
        <v>61</v>
      </c>
      <c r="AQ798" s="16" t="s">
        <v>61</v>
      </c>
      <c r="AR798" s="16" t="s">
        <v>61</v>
      </c>
      <c r="AS798" s="22" t="s">
        <v>61</v>
      </c>
      <c r="AT798" s="22" t="s">
        <v>61</v>
      </c>
      <c r="AU798" s="22" t="s">
        <v>61</v>
      </c>
      <c r="AV798" s="22" t="s">
        <v>61</v>
      </c>
      <c r="AW798" s="22" t="s">
        <v>61</v>
      </c>
      <c r="AX798" s="22" t="s">
        <v>61</v>
      </c>
      <c r="AY798" s="22" t="s">
        <v>61</v>
      </c>
      <c r="AZ798" s="22" t="s">
        <v>61</v>
      </c>
      <c r="BA798" s="16" t="s">
        <v>61</v>
      </c>
      <c r="BB798" s="16" t="s">
        <v>61</v>
      </c>
      <c r="BC798" s="16" t="s">
        <v>61</v>
      </c>
      <c r="BD798" s="16" t="s">
        <v>61</v>
      </c>
      <c r="BE798" s="16" t="s">
        <v>61</v>
      </c>
    </row>
    <row r="799" spans="1:57" x14ac:dyDescent="0.25">
      <c r="A799" t="s">
        <v>61</v>
      </c>
      <c r="B799">
        <v>797</v>
      </c>
      <c r="C799" s="2" t="s">
        <v>61</v>
      </c>
      <c r="D799" s="2" t="s">
        <v>61</v>
      </c>
      <c r="E799" s="2" t="s">
        <v>61</v>
      </c>
      <c r="F799" s="2" t="s">
        <v>61</v>
      </c>
      <c r="G799" s="19" t="s">
        <v>61</v>
      </c>
      <c r="H799" s="19" t="s">
        <v>61</v>
      </c>
      <c r="I799" s="19" t="s">
        <v>61</v>
      </c>
      <c r="J799" s="19" t="s">
        <v>61</v>
      </c>
      <c r="K799" s="19" t="s">
        <v>61</v>
      </c>
      <c r="L799" s="2" t="s">
        <v>61</v>
      </c>
      <c r="M799" s="2" t="s">
        <v>61</v>
      </c>
      <c r="N799" s="2" t="s">
        <v>61</v>
      </c>
      <c r="O799" s="19" t="s">
        <v>61</v>
      </c>
      <c r="P799" s="19" t="s">
        <v>61</v>
      </c>
      <c r="Q799" s="19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2" t="s">
        <v>61</v>
      </c>
      <c r="AA799" s="22" t="s">
        <v>61</v>
      </c>
      <c r="AB799" s="22" t="s">
        <v>61</v>
      </c>
      <c r="AC799" s="22" t="s">
        <v>61</v>
      </c>
      <c r="AD799" s="22" t="s">
        <v>61</v>
      </c>
      <c r="AE799" s="22" t="s">
        <v>61</v>
      </c>
      <c r="AF799" s="22" t="s">
        <v>61</v>
      </c>
      <c r="AG799" s="16" t="s">
        <v>61</v>
      </c>
      <c r="AH799" s="16" t="s">
        <v>61</v>
      </c>
      <c r="AI799" s="16" t="s">
        <v>61</v>
      </c>
      <c r="AJ799" s="13" t="s">
        <v>61</v>
      </c>
      <c r="AK799" s="22" t="s">
        <v>61</v>
      </c>
      <c r="AL799" s="22" t="s">
        <v>61</v>
      </c>
      <c r="AM799" s="22" t="s">
        <v>61</v>
      </c>
      <c r="AN799" s="22" t="s">
        <v>61</v>
      </c>
      <c r="AO799" s="22" t="s">
        <v>61</v>
      </c>
      <c r="AP799" s="22" t="s">
        <v>61</v>
      </c>
      <c r="AQ799" s="16" t="s">
        <v>61</v>
      </c>
      <c r="AR799" s="16" t="s">
        <v>61</v>
      </c>
      <c r="AS799" s="22" t="s">
        <v>61</v>
      </c>
      <c r="AT799" s="22" t="s">
        <v>61</v>
      </c>
      <c r="AU799" s="22" t="s">
        <v>61</v>
      </c>
      <c r="AV799" s="22" t="s">
        <v>61</v>
      </c>
      <c r="AW799" s="22" t="s">
        <v>61</v>
      </c>
      <c r="AX799" s="22" t="s">
        <v>61</v>
      </c>
      <c r="AY799" s="22" t="s">
        <v>61</v>
      </c>
      <c r="AZ799" s="22" t="s">
        <v>61</v>
      </c>
      <c r="BA799" s="16" t="s">
        <v>61</v>
      </c>
      <c r="BB799" s="16" t="s">
        <v>61</v>
      </c>
      <c r="BC799" s="16" t="s">
        <v>61</v>
      </c>
      <c r="BD799" s="16" t="s">
        <v>61</v>
      </c>
      <c r="BE799" s="16" t="s">
        <v>61</v>
      </c>
    </row>
    <row r="800" spans="1:57" x14ac:dyDescent="0.25">
      <c r="A800" t="s">
        <v>61</v>
      </c>
      <c r="B800">
        <v>798</v>
      </c>
      <c r="C800" s="2" t="s">
        <v>61</v>
      </c>
      <c r="D800" s="2" t="s">
        <v>61</v>
      </c>
      <c r="E800" s="2" t="s">
        <v>61</v>
      </c>
      <c r="F800" s="2" t="s">
        <v>61</v>
      </c>
      <c r="G800" s="19" t="s">
        <v>61</v>
      </c>
      <c r="H800" s="19" t="s">
        <v>61</v>
      </c>
      <c r="I800" s="19" t="s">
        <v>61</v>
      </c>
      <c r="J800" s="19" t="s">
        <v>61</v>
      </c>
      <c r="K800" s="19" t="s">
        <v>61</v>
      </c>
      <c r="L800" s="2" t="s">
        <v>61</v>
      </c>
      <c r="M800" s="2" t="s">
        <v>61</v>
      </c>
      <c r="N800" s="2" t="s">
        <v>61</v>
      </c>
      <c r="O800" s="19" t="s">
        <v>61</v>
      </c>
      <c r="P800" s="19" t="s">
        <v>61</v>
      </c>
      <c r="Q800" s="19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2" t="s">
        <v>61</v>
      </c>
      <c r="AA800" s="22" t="s">
        <v>61</v>
      </c>
      <c r="AB800" s="22" t="s">
        <v>61</v>
      </c>
      <c r="AC800" s="22" t="s">
        <v>61</v>
      </c>
      <c r="AD800" s="22" t="s">
        <v>61</v>
      </c>
      <c r="AE800" s="22" t="s">
        <v>61</v>
      </c>
      <c r="AF800" s="22" t="s">
        <v>61</v>
      </c>
      <c r="AG800" s="16" t="s">
        <v>61</v>
      </c>
      <c r="AH800" s="16" t="s">
        <v>61</v>
      </c>
      <c r="AI800" s="16" t="s">
        <v>61</v>
      </c>
      <c r="AJ800" s="13" t="s">
        <v>61</v>
      </c>
      <c r="AK800" s="22" t="s">
        <v>61</v>
      </c>
      <c r="AL800" s="22" t="s">
        <v>61</v>
      </c>
      <c r="AM800" s="22" t="s">
        <v>61</v>
      </c>
      <c r="AN800" s="22" t="s">
        <v>61</v>
      </c>
      <c r="AO800" s="22" t="s">
        <v>61</v>
      </c>
      <c r="AP800" s="22" t="s">
        <v>61</v>
      </c>
      <c r="AQ800" s="16" t="s">
        <v>61</v>
      </c>
      <c r="AR800" s="16" t="s">
        <v>61</v>
      </c>
      <c r="AS800" s="22" t="s">
        <v>61</v>
      </c>
      <c r="AT800" s="22" t="s">
        <v>61</v>
      </c>
      <c r="AU800" s="22" t="s">
        <v>61</v>
      </c>
      <c r="AV800" s="22" t="s">
        <v>61</v>
      </c>
      <c r="AW800" s="22" t="s">
        <v>61</v>
      </c>
      <c r="AX800" s="22" t="s">
        <v>61</v>
      </c>
      <c r="AY800" s="22" t="s">
        <v>61</v>
      </c>
      <c r="AZ800" s="22" t="s">
        <v>61</v>
      </c>
      <c r="BA800" s="16" t="s">
        <v>61</v>
      </c>
      <c r="BB800" s="16" t="s">
        <v>61</v>
      </c>
      <c r="BC800" s="16" t="s">
        <v>61</v>
      </c>
      <c r="BD800" s="16" t="s">
        <v>61</v>
      </c>
      <c r="BE800" s="16" t="s">
        <v>61</v>
      </c>
    </row>
    <row r="801" spans="1:57" x14ac:dyDescent="0.25">
      <c r="A801" t="s">
        <v>61</v>
      </c>
      <c r="B801">
        <v>799</v>
      </c>
      <c r="C801" s="2" t="s">
        <v>61</v>
      </c>
      <c r="D801" s="2" t="s">
        <v>61</v>
      </c>
      <c r="E801" s="2" t="s">
        <v>61</v>
      </c>
      <c r="F801" s="2" t="s">
        <v>61</v>
      </c>
      <c r="G801" s="19" t="s">
        <v>61</v>
      </c>
      <c r="H801" s="19" t="s">
        <v>61</v>
      </c>
      <c r="I801" s="19" t="s">
        <v>61</v>
      </c>
      <c r="J801" s="19" t="s">
        <v>61</v>
      </c>
      <c r="K801" s="19" t="s">
        <v>61</v>
      </c>
      <c r="L801" s="2" t="s">
        <v>61</v>
      </c>
      <c r="M801" s="2" t="s">
        <v>61</v>
      </c>
      <c r="N801" s="2" t="s">
        <v>61</v>
      </c>
      <c r="O801" s="19" t="s">
        <v>61</v>
      </c>
      <c r="P801" s="19" t="s">
        <v>61</v>
      </c>
      <c r="Q801" s="19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2" t="s">
        <v>61</v>
      </c>
      <c r="AA801" s="22" t="s">
        <v>61</v>
      </c>
      <c r="AB801" s="22" t="s">
        <v>61</v>
      </c>
      <c r="AC801" s="22" t="s">
        <v>61</v>
      </c>
      <c r="AD801" s="22" t="s">
        <v>61</v>
      </c>
      <c r="AE801" s="22" t="s">
        <v>61</v>
      </c>
      <c r="AF801" s="22" t="s">
        <v>61</v>
      </c>
      <c r="AG801" s="16" t="s">
        <v>61</v>
      </c>
      <c r="AH801" s="16" t="s">
        <v>61</v>
      </c>
      <c r="AI801" s="16" t="s">
        <v>61</v>
      </c>
      <c r="AJ801" s="13" t="s">
        <v>61</v>
      </c>
      <c r="AK801" s="22" t="s">
        <v>61</v>
      </c>
      <c r="AL801" s="22" t="s">
        <v>61</v>
      </c>
      <c r="AM801" s="22" t="s">
        <v>61</v>
      </c>
      <c r="AN801" s="22" t="s">
        <v>61</v>
      </c>
      <c r="AO801" s="22" t="s">
        <v>61</v>
      </c>
      <c r="AP801" s="22" t="s">
        <v>61</v>
      </c>
      <c r="AQ801" s="16" t="s">
        <v>61</v>
      </c>
      <c r="AR801" s="16" t="s">
        <v>61</v>
      </c>
      <c r="AS801" s="22" t="s">
        <v>61</v>
      </c>
      <c r="AT801" s="22" t="s">
        <v>61</v>
      </c>
      <c r="AU801" s="22" t="s">
        <v>61</v>
      </c>
      <c r="AV801" s="22" t="s">
        <v>61</v>
      </c>
      <c r="AW801" s="22" t="s">
        <v>61</v>
      </c>
      <c r="AX801" s="22" t="s">
        <v>61</v>
      </c>
      <c r="AY801" s="22" t="s">
        <v>61</v>
      </c>
      <c r="AZ801" s="22" t="s">
        <v>61</v>
      </c>
      <c r="BA801" s="16" t="s">
        <v>61</v>
      </c>
      <c r="BB801" s="16" t="s">
        <v>61</v>
      </c>
      <c r="BC801" s="16" t="s">
        <v>61</v>
      </c>
      <c r="BD801" s="16" t="s">
        <v>61</v>
      </c>
      <c r="BE801" s="16" t="s">
        <v>61</v>
      </c>
    </row>
    <row r="802" spans="1:57" x14ac:dyDescent="0.25">
      <c r="A802" t="s">
        <v>61</v>
      </c>
      <c r="B802">
        <v>800</v>
      </c>
      <c r="C802" s="2" t="s">
        <v>61</v>
      </c>
      <c r="D802" s="2" t="s">
        <v>61</v>
      </c>
      <c r="E802" s="2" t="s">
        <v>61</v>
      </c>
      <c r="F802" s="2" t="s">
        <v>61</v>
      </c>
      <c r="G802" s="19" t="s">
        <v>61</v>
      </c>
      <c r="H802" s="19" t="s">
        <v>61</v>
      </c>
      <c r="I802" s="19" t="s">
        <v>61</v>
      </c>
      <c r="J802" s="19" t="s">
        <v>61</v>
      </c>
      <c r="K802" s="19" t="s">
        <v>61</v>
      </c>
      <c r="L802" s="2" t="s">
        <v>61</v>
      </c>
      <c r="M802" s="2" t="s">
        <v>61</v>
      </c>
      <c r="N802" s="2" t="s">
        <v>61</v>
      </c>
      <c r="O802" s="19" t="s">
        <v>61</v>
      </c>
      <c r="P802" s="19" t="s">
        <v>61</v>
      </c>
      <c r="Q802" s="19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2" t="s">
        <v>61</v>
      </c>
      <c r="AA802" s="22" t="s">
        <v>61</v>
      </c>
      <c r="AB802" s="22" t="s">
        <v>61</v>
      </c>
      <c r="AC802" s="22" t="s">
        <v>61</v>
      </c>
      <c r="AD802" s="22" t="s">
        <v>61</v>
      </c>
      <c r="AE802" s="22" t="s">
        <v>61</v>
      </c>
      <c r="AF802" s="22" t="s">
        <v>61</v>
      </c>
      <c r="AG802" s="16" t="s">
        <v>61</v>
      </c>
      <c r="AH802" s="16" t="s">
        <v>61</v>
      </c>
      <c r="AI802" s="16" t="s">
        <v>61</v>
      </c>
      <c r="AJ802" s="13" t="s">
        <v>61</v>
      </c>
      <c r="AK802" s="22" t="s">
        <v>61</v>
      </c>
      <c r="AL802" s="22" t="s">
        <v>61</v>
      </c>
      <c r="AM802" s="22" t="s">
        <v>61</v>
      </c>
      <c r="AN802" s="22" t="s">
        <v>61</v>
      </c>
      <c r="AO802" s="22" t="s">
        <v>61</v>
      </c>
      <c r="AP802" s="22" t="s">
        <v>61</v>
      </c>
      <c r="AQ802" s="16" t="s">
        <v>61</v>
      </c>
      <c r="AR802" s="16" t="s">
        <v>61</v>
      </c>
      <c r="AS802" s="22" t="s">
        <v>61</v>
      </c>
      <c r="AT802" s="22" t="s">
        <v>61</v>
      </c>
      <c r="AU802" s="22" t="s">
        <v>61</v>
      </c>
      <c r="AV802" s="22" t="s">
        <v>61</v>
      </c>
      <c r="AW802" s="22" t="s">
        <v>61</v>
      </c>
      <c r="AX802" s="22" t="s">
        <v>61</v>
      </c>
      <c r="AY802" s="22" t="s">
        <v>61</v>
      </c>
      <c r="AZ802" s="22" t="s">
        <v>61</v>
      </c>
      <c r="BA802" s="16" t="s">
        <v>61</v>
      </c>
      <c r="BB802" s="16" t="s">
        <v>61</v>
      </c>
      <c r="BC802" s="16" t="s">
        <v>61</v>
      </c>
      <c r="BD802" s="16" t="s">
        <v>61</v>
      </c>
      <c r="BE802" s="16" t="s">
        <v>61</v>
      </c>
    </row>
    <row r="803" spans="1:57" x14ac:dyDescent="0.25">
      <c r="A803" t="s">
        <v>61</v>
      </c>
      <c r="B803">
        <v>801</v>
      </c>
      <c r="C803" s="2" t="s">
        <v>61</v>
      </c>
      <c r="D803" s="2" t="s">
        <v>61</v>
      </c>
      <c r="E803" s="2" t="s">
        <v>61</v>
      </c>
      <c r="F803" s="2" t="s">
        <v>61</v>
      </c>
      <c r="G803" s="19" t="s">
        <v>61</v>
      </c>
      <c r="H803" s="19" t="s">
        <v>61</v>
      </c>
      <c r="I803" s="19" t="s">
        <v>61</v>
      </c>
      <c r="J803" s="19" t="s">
        <v>61</v>
      </c>
      <c r="K803" s="19" t="s">
        <v>61</v>
      </c>
      <c r="L803" s="2" t="s">
        <v>61</v>
      </c>
      <c r="M803" s="2" t="s">
        <v>61</v>
      </c>
      <c r="N803" s="2" t="s">
        <v>61</v>
      </c>
      <c r="O803" s="19" t="s">
        <v>61</v>
      </c>
      <c r="P803" s="19" t="s">
        <v>61</v>
      </c>
      <c r="Q803" s="19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2" t="s">
        <v>61</v>
      </c>
      <c r="AA803" s="22" t="s">
        <v>61</v>
      </c>
      <c r="AB803" s="22" t="s">
        <v>61</v>
      </c>
      <c r="AC803" s="22" t="s">
        <v>61</v>
      </c>
      <c r="AD803" s="22" t="s">
        <v>61</v>
      </c>
      <c r="AE803" s="22" t="s">
        <v>61</v>
      </c>
      <c r="AF803" s="22" t="s">
        <v>61</v>
      </c>
      <c r="AG803" s="16" t="s">
        <v>61</v>
      </c>
      <c r="AH803" s="16" t="s">
        <v>61</v>
      </c>
      <c r="AI803" s="16" t="s">
        <v>61</v>
      </c>
      <c r="AJ803" s="13" t="s">
        <v>61</v>
      </c>
      <c r="AK803" s="22" t="s">
        <v>61</v>
      </c>
      <c r="AL803" s="22" t="s">
        <v>61</v>
      </c>
      <c r="AM803" s="22" t="s">
        <v>61</v>
      </c>
      <c r="AN803" s="22" t="s">
        <v>61</v>
      </c>
      <c r="AO803" s="22" t="s">
        <v>61</v>
      </c>
      <c r="AP803" s="22" t="s">
        <v>61</v>
      </c>
      <c r="AQ803" s="16" t="s">
        <v>61</v>
      </c>
      <c r="AR803" s="16" t="s">
        <v>61</v>
      </c>
      <c r="AS803" s="22" t="s">
        <v>61</v>
      </c>
      <c r="AT803" s="22" t="s">
        <v>61</v>
      </c>
      <c r="AU803" s="22" t="s">
        <v>61</v>
      </c>
      <c r="AV803" s="22" t="s">
        <v>61</v>
      </c>
      <c r="AW803" s="22" t="s">
        <v>61</v>
      </c>
      <c r="AX803" s="22" t="s">
        <v>61</v>
      </c>
      <c r="AY803" s="22" t="s">
        <v>61</v>
      </c>
      <c r="AZ803" s="22" t="s">
        <v>61</v>
      </c>
      <c r="BA803" s="16" t="s">
        <v>61</v>
      </c>
      <c r="BB803" s="16" t="s">
        <v>61</v>
      </c>
      <c r="BC803" s="16" t="s">
        <v>61</v>
      </c>
      <c r="BD803" s="16" t="s">
        <v>61</v>
      </c>
      <c r="BE803" s="16" t="s">
        <v>61</v>
      </c>
    </row>
    <row r="804" spans="1:57" x14ac:dyDescent="0.25">
      <c r="A804" t="s">
        <v>61</v>
      </c>
      <c r="B804">
        <v>802</v>
      </c>
      <c r="C804" s="2" t="s">
        <v>61</v>
      </c>
      <c r="D804" s="2" t="s">
        <v>61</v>
      </c>
      <c r="E804" s="2" t="s">
        <v>61</v>
      </c>
      <c r="F804" s="2" t="s">
        <v>61</v>
      </c>
      <c r="G804" s="19" t="s">
        <v>61</v>
      </c>
      <c r="H804" s="19" t="s">
        <v>61</v>
      </c>
      <c r="I804" s="19" t="s">
        <v>61</v>
      </c>
      <c r="J804" s="19" t="s">
        <v>61</v>
      </c>
      <c r="K804" s="19" t="s">
        <v>61</v>
      </c>
      <c r="L804" s="2" t="s">
        <v>61</v>
      </c>
      <c r="M804" s="2" t="s">
        <v>61</v>
      </c>
      <c r="N804" s="2" t="s">
        <v>61</v>
      </c>
      <c r="O804" s="19" t="s">
        <v>61</v>
      </c>
      <c r="P804" s="19" t="s">
        <v>61</v>
      </c>
      <c r="Q804" s="19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2" t="s">
        <v>61</v>
      </c>
      <c r="AA804" s="22" t="s">
        <v>61</v>
      </c>
      <c r="AB804" s="22" t="s">
        <v>61</v>
      </c>
      <c r="AC804" s="22" t="s">
        <v>61</v>
      </c>
      <c r="AD804" s="22" t="s">
        <v>61</v>
      </c>
      <c r="AE804" s="22" t="s">
        <v>61</v>
      </c>
      <c r="AF804" s="22" t="s">
        <v>61</v>
      </c>
      <c r="AG804" s="16" t="s">
        <v>61</v>
      </c>
      <c r="AH804" s="16" t="s">
        <v>61</v>
      </c>
      <c r="AI804" s="16" t="s">
        <v>61</v>
      </c>
      <c r="AJ804" s="13" t="s">
        <v>61</v>
      </c>
      <c r="AK804" s="22" t="s">
        <v>61</v>
      </c>
      <c r="AL804" s="22" t="s">
        <v>61</v>
      </c>
      <c r="AM804" s="22" t="s">
        <v>61</v>
      </c>
      <c r="AN804" s="22" t="s">
        <v>61</v>
      </c>
      <c r="AO804" s="22" t="s">
        <v>61</v>
      </c>
      <c r="AP804" s="22" t="s">
        <v>61</v>
      </c>
      <c r="AQ804" s="16" t="s">
        <v>61</v>
      </c>
      <c r="AR804" s="16" t="s">
        <v>61</v>
      </c>
      <c r="AS804" s="22" t="s">
        <v>61</v>
      </c>
      <c r="AT804" s="22" t="s">
        <v>61</v>
      </c>
      <c r="AU804" s="22" t="s">
        <v>61</v>
      </c>
      <c r="AV804" s="22" t="s">
        <v>61</v>
      </c>
      <c r="AW804" s="22" t="s">
        <v>61</v>
      </c>
      <c r="AX804" s="22" t="s">
        <v>61</v>
      </c>
      <c r="AY804" s="22" t="s">
        <v>61</v>
      </c>
      <c r="AZ804" s="22" t="s">
        <v>61</v>
      </c>
      <c r="BA804" s="16" t="s">
        <v>61</v>
      </c>
      <c r="BB804" s="16" t="s">
        <v>61</v>
      </c>
      <c r="BC804" s="16" t="s">
        <v>61</v>
      </c>
      <c r="BD804" s="16" t="s">
        <v>61</v>
      </c>
      <c r="BE804" s="16" t="s">
        <v>61</v>
      </c>
    </row>
    <row r="805" spans="1:57" x14ac:dyDescent="0.25">
      <c r="A805" t="s">
        <v>61</v>
      </c>
      <c r="B805">
        <v>803</v>
      </c>
      <c r="C805" s="2" t="s">
        <v>61</v>
      </c>
      <c r="D805" s="2" t="s">
        <v>61</v>
      </c>
      <c r="E805" s="2" t="s">
        <v>61</v>
      </c>
      <c r="F805" s="2" t="s">
        <v>61</v>
      </c>
      <c r="G805" s="19" t="s">
        <v>61</v>
      </c>
      <c r="H805" s="19" t="s">
        <v>61</v>
      </c>
      <c r="I805" s="19" t="s">
        <v>61</v>
      </c>
      <c r="J805" s="19" t="s">
        <v>61</v>
      </c>
      <c r="K805" s="19" t="s">
        <v>61</v>
      </c>
      <c r="L805" s="2" t="s">
        <v>61</v>
      </c>
      <c r="M805" s="2" t="s">
        <v>61</v>
      </c>
      <c r="N805" s="2" t="s">
        <v>61</v>
      </c>
      <c r="O805" s="19" t="s">
        <v>61</v>
      </c>
      <c r="P805" s="19" t="s">
        <v>61</v>
      </c>
      <c r="Q805" s="19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2" t="s">
        <v>61</v>
      </c>
      <c r="AA805" s="22" t="s">
        <v>61</v>
      </c>
      <c r="AB805" s="22" t="s">
        <v>61</v>
      </c>
      <c r="AC805" s="22" t="s">
        <v>61</v>
      </c>
      <c r="AD805" s="22" t="s">
        <v>61</v>
      </c>
      <c r="AE805" s="22" t="s">
        <v>61</v>
      </c>
      <c r="AF805" s="22" t="s">
        <v>61</v>
      </c>
      <c r="AG805" s="16" t="s">
        <v>61</v>
      </c>
      <c r="AH805" s="16" t="s">
        <v>61</v>
      </c>
      <c r="AI805" s="16" t="s">
        <v>61</v>
      </c>
      <c r="AJ805" s="13" t="s">
        <v>61</v>
      </c>
      <c r="AK805" s="22" t="s">
        <v>61</v>
      </c>
      <c r="AL805" s="22" t="s">
        <v>61</v>
      </c>
      <c r="AM805" s="22" t="s">
        <v>61</v>
      </c>
      <c r="AN805" s="22" t="s">
        <v>61</v>
      </c>
      <c r="AO805" s="22" t="s">
        <v>61</v>
      </c>
      <c r="AP805" s="22" t="s">
        <v>61</v>
      </c>
      <c r="AQ805" s="16" t="s">
        <v>61</v>
      </c>
      <c r="AR805" s="16" t="s">
        <v>61</v>
      </c>
      <c r="AS805" s="22" t="s">
        <v>61</v>
      </c>
      <c r="AT805" s="22" t="s">
        <v>61</v>
      </c>
      <c r="AU805" s="22" t="s">
        <v>61</v>
      </c>
      <c r="AV805" s="22" t="s">
        <v>61</v>
      </c>
      <c r="AW805" s="22" t="s">
        <v>61</v>
      </c>
      <c r="AX805" s="22" t="s">
        <v>61</v>
      </c>
      <c r="AY805" s="22" t="s">
        <v>61</v>
      </c>
      <c r="AZ805" s="22" t="s">
        <v>61</v>
      </c>
      <c r="BA805" s="16" t="s">
        <v>61</v>
      </c>
      <c r="BB805" s="16" t="s">
        <v>61</v>
      </c>
      <c r="BC805" s="16" t="s">
        <v>61</v>
      </c>
      <c r="BD805" s="16" t="s">
        <v>61</v>
      </c>
      <c r="BE805" s="16" t="s">
        <v>61</v>
      </c>
    </row>
    <row r="806" spans="1:57" x14ac:dyDescent="0.25">
      <c r="A806" t="s">
        <v>61</v>
      </c>
      <c r="B806">
        <v>804</v>
      </c>
      <c r="C806" s="2" t="s">
        <v>61</v>
      </c>
      <c r="D806" s="2" t="s">
        <v>61</v>
      </c>
      <c r="E806" s="2" t="s">
        <v>61</v>
      </c>
      <c r="F806" s="2" t="s">
        <v>61</v>
      </c>
      <c r="G806" s="19" t="s">
        <v>61</v>
      </c>
      <c r="H806" s="19" t="s">
        <v>61</v>
      </c>
      <c r="I806" s="19" t="s">
        <v>61</v>
      </c>
      <c r="J806" s="19" t="s">
        <v>61</v>
      </c>
      <c r="K806" s="19" t="s">
        <v>61</v>
      </c>
      <c r="L806" s="2" t="s">
        <v>61</v>
      </c>
      <c r="M806" s="2" t="s">
        <v>61</v>
      </c>
      <c r="N806" s="2" t="s">
        <v>61</v>
      </c>
      <c r="O806" s="19" t="s">
        <v>61</v>
      </c>
      <c r="P806" s="19" t="s">
        <v>61</v>
      </c>
      <c r="Q806" s="19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2" t="s">
        <v>61</v>
      </c>
      <c r="AA806" s="22" t="s">
        <v>61</v>
      </c>
      <c r="AB806" s="22" t="s">
        <v>61</v>
      </c>
      <c r="AC806" s="22" t="s">
        <v>61</v>
      </c>
      <c r="AD806" s="22" t="s">
        <v>61</v>
      </c>
      <c r="AE806" s="22" t="s">
        <v>61</v>
      </c>
      <c r="AF806" s="22" t="s">
        <v>61</v>
      </c>
      <c r="AG806" s="16" t="s">
        <v>61</v>
      </c>
      <c r="AH806" s="16" t="s">
        <v>61</v>
      </c>
      <c r="AI806" s="16" t="s">
        <v>61</v>
      </c>
      <c r="AJ806" s="13" t="s">
        <v>61</v>
      </c>
      <c r="AK806" s="22" t="s">
        <v>61</v>
      </c>
      <c r="AL806" s="22" t="s">
        <v>61</v>
      </c>
      <c r="AM806" s="22" t="s">
        <v>61</v>
      </c>
      <c r="AN806" s="22" t="s">
        <v>61</v>
      </c>
      <c r="AO806" s="22" t="s">
        <v>61</v>
      </c>
      <c r="AP806" s="22" t="s">
        <v>61</v>
      </c>
      <c r="AQ806" s="16" t="s">
        <v>61</v>
      </c>
      <c r="AR806" s="16" t="s">
        <v>61</v>
      </c>
      <c r="AS806" s="22" t="s">
        <v>61</v>
      </c>
      <c r="AT806" s="22" t="s">
        <v>61</v>
      </c>
      <c r="AU806" s="22" t="s">
        <v>61</v>
      </c>
      <c r="AV806" s="22" t="s">
        <v>61</v>
      </c>
      <c r="AW806" s="22" t="s">
        <v>61</v>
      </c>
      <c r="AX806" s="22" t="s">
        <v>61</v>
      </c>
      <c r="AY806" s="22" t="s">
        <v>61</v>
      </c>
      <c r="AZ806" s="22" t="s">
        <v>61</v>
      </c>
      <c r="BA806" s="16" t="s">
        <v>61</v>
      </c>
      <c r="BB806" s="16" t="s">
        <v>61</v>
      </c>
      <c r="BC806" s="16" t="s">
        <v>61</v>
      </c>
      <c r="BD806" s="16" t="s">
        <v>61</v>
      </c>
      <c r="BE806" s="16" t="s">
        <v>61</v>
      </c>
    </row>
    <row r="807" spans="1:57" x14ac:dyDescent="0.25">
      <c r="A807" t="s">
        <v>61</v>
      </c>
      <c r="B807">
        <v>805</v>
      </c>
      <c r="C807" s="2" t="s">
        <v>61</v>
      </c>
      <c r="D807" s="2" t="s">
        <v>61</v>
      </c>
      <c r="E807" s="2" t="s">
        <v>61</v>
      </c>
      <c r="F807" s="2" t="s">
        <v>61</v>
      </c>
      <c r="G807" s="19" t="s">
        <v>61</v>
      </c>
      <c r="H807" s="19" t="s">
        <v>61</v>
      </c>
      <c r="I807" s="19" t="s">
        <v>61</v>
      </c>
      <c r="J807" s="19" t="s">
        <v>61</v>
      </c>
      <c r="K807" s="19" t="s">
        <v>61</v>
      </c>
      <c r="L807" s="2" t="s">
        <v>61</v>
      </c>
      <c r="M807" s="2" t="s">
        <v>61</v>
      </c>
      <c r="N807" s="2" t="s">
        <v>61</v>
      </c>
      <c r="O807" s="19" t="s">
        <v>61</v>
      </c>
      <c r="P807" s="19" t="s">
        <v>61</v>
      </c>
      <c r="Q807" s="19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2" t="s">
        <v>61</v>
      </c>
      <c r="AA807" s="22" t="s">
        <v>61</v>
      </c>
      <c r="AB807" s="22" t="s">
        <v>61</v>
      </c>
      <c r="AC807" s="22" t="s">
        <v>61</v>
      </c>
      <c r="AD807" s="22" t="s">
        <v>61</v>
      </c>
      <c r="AE807" s="22" t="s">
        <v>61</v>
      </c>
      <c r="AF807" s="22" t="s">
        <v>61</v>
      </c>
      <c r="AG807" s="16" t="s">
        <v>61</v>
      </c>
      <c r="AH807" s="16" t="s">
        <v>61</v>
      </c>
      <c r="AI807" s="16" t="s">
        <v>61</v>
      </c>
      <c r="AJ807" s="13" t="s">
        <v>61</v>
      </c>
      <c r="AK807" s="22" t="s">
        <v>61</v>
      </c>
      <c r="AL807" s="22" t="s">
        <v>61</v>
      </c>
      <c r="AM807" s="22" t="s">
        <v>61</v>
      </c>
      <c r="AN807" s="22" t="s">
        <v>61</v>
      </c>
      <c r="AO807" s="22" t="s">
        <v>61</v>
      </c>
      <c r="AP807" s="22" t="s">
        <v>61</v>
      </c>
      <c r="AQ807" s="16" t="s">
        <v>61</v>
      </c>
      <c r="AR807" s="16" t="s">
        <v>61</v>
      </c>
      <c r="AS807" s="22" t="s">
        <v>61</v>
      </c>
      <c r="AT807" s="22" t="s">
        <v>61</v>
      </c>
      <c r="AU807" s="22" t="s">
        <v>61</v>
      </c>
      <c r="AV807" s="22" t="s">
        <v>61</v>
      </c>
      <c r="AW807" s="22" t="s">
        <v>61</v>
      </c>
      <c r="AX807" s="22" t="s">
        <v>61</v>
      </c>
      <c r="AY807" s="22" t="s">
        <v>61</v>
      </c>
      <c r="AZ807" s="22" t="s">
        <v>61</v>
      </c>
      <c r="BA807" s="16" t="s">
        <v>61</v>
      </c>
      <c r="BB807" s="16" t="s">
        <v>61</v>
      </c>
      <c r="BC807" s="16" t="s">
        <v>61</v>
      </c>
      <c r="BD807" s="16" t="s">
        <v>61</v>
      </c>
      <c r="BE807" s="16" t="s">
        <v>61</v>
      </c>
    </row>
    <row r="808" spans="1:57" x14ac:dyDescent="0.25">
      <c r="A808" t="s">
        <v>61</v>
      </c>
      <c r="B808">
        <v>806</v>
      </c>
      <c r="C808" s="2" t="s">
        <v>61</v>
      </c>
      <c r="D808" s="2" t="s">
        <v>61</v>
      </c>
      <c r="E808" s="2" t="s">
        <v>61</v>
      </c>
      <c r="F808" s="2" t="s">
        <v>61</v>
      </c>
      <c r="G808" s="19" t="s">
        <v>61</v>
      </c>
      <c r="H808" s="19" t="s">
        <v>61</v>
      </c>
      <c r="I808" s="19" t="s">
        <v>61</v>
      </c>
      <c r="J808" s="19" t="s">
        <v>61</v>
      </c>
      <c r="K808" s="19" t="s">
        <v>61</v>
      </c>
      <c r="L808" s="2" t="s">
        <v>61</v>
      </c>
      <c r="M808" s="2" t="s">
        <v>61</v>
      </c>
      <c r="N808" s="2" t="s">
        <v>61</v>
      </c>
      <c r="O808" s="19" t="s">
        <v>61</v>
      </c>
      <c r="P808" s="19" t="s">
        <v>61</v>
      </c>
      <c r="Q808" s="19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2" t="s">
        <v>61</v>
      </c>
      <c r="AA808" s="22" t="s">
        <v>61</v>
      </c>
      <c r="AB808" s="22" t="s">
        <v>61</v>
      </c>
      <c r="AC808" s="22" t="s">
        <v>61</v>
      </c>
      <c r="AD808" s="22" t="s">
        <v>61</v>
      </c>
      <c r="AE808" s="22" t="s">
        <v>61</v>
      </c>
      <c r="AF808" s="22" t="s">
        <v>61</v>
      </c>
      <c r="AG808" s="16" t="s">
        <v>61</v>
      </c>
      <c r="AH808" s="16" t="s">
        <v>61</v>
      </c>
      <c r="AI808" s="16" t="s">
        <v>61</v>
      </c>
      <c r="AJ808" s="13" t="s">
        <v>61</v>
      </c>
      <c r="AK808" s="22" t="s">
        <v>61</v>
      </c>
      <c r="AL808" s="22" t="s">
        <v>61</v>
      </c>
      <c r="AM808" s="22" t="s">
        <v>61</v>
      </c>
      <c r="AN808" s="22" t="s">
        <v>61</v>
      </c>
      <c r="AO808" s="22" t="s">
        <v>61</v>
      </c>
      <c r="AP808" s="22" t="s">
        <v>61</v>
      </c>
      <c r="AQ808" s="16" t="s">
        <v>61</v>
      </c>
      <c r="AR808" s="16" t="s">
        <v>61</v>
      </c>
      <c r="AS808" s="22" t="s">
        <v>61</v>
      </c>
      <c r="AT808" s="22" t="s">
        <v>61</v>
      </c>
      <c r="AU808" s="22" t="s">
        <v>61</v>
      </c>
      <c r="AV808" s="22" t="s">
        <v>61</v>
      </c>
      <c r="AW808" s="22" t="s">
        <v>61</v>
      </c>
      <c r="AX808" s="22" t="s">
        <v>61</v>
      </c>
      <c r="AY808" s="22" t="s">
        <v>61</v>
      </c>
      <c r="AZ808" s="22" t="s">
        <v>61</v>
      </c>
      <c r="BA808" s="16" t="s">
        <v>61</v>
      </c>
      <c r="BB808" s="16" t="s">
        <v>61</v>
      </c>
      <c r="BC808" s="16" t="s">
        <v>61</v>
      </c>
      <c r="BD808" s="16" t="s">
        <v>61</v>
      </c>
      <c r="BE808" s="16" t="s">
        <v>61</v>
      </c>
    </row>
    <row r="809" spans="1:57" x14ac:dyDescent="0.25">
      <c r="A809" t="s">
        <v>61</v>
      </c>
      <c r="B809">
        <v>807</v>
      </c>
      <c r="C809" s="2" t="s">
        <v>61</v>
      </c>
      <c r="D809" s="2" t="s">
        <v>61</v>
      </c>
      <c r="E809" s="2" t="s">
        <v>61</v>
      </c>
      <c r="F809" s="2" t="s">
        <v>61</v>
      </c>
      <c r="G809" s="19" t="s">
        <v>61</v>
      </c>
      <c r="H809" s="19" t="s">
        <v>61</v>
      </c>
      <c r="I809" s="19" t="s">
        <v>61</v>
      </c>
      <c r="J809" s="19" t="s">
        <v>61</v>
      </c>
      <c r="K809" s="19" t="s">
        <v>61</v>
      </c>
      <c r="L809" s="2" t="s">
        <v>61</v>
      </c>
      <c r="M809" s="2" t="s">
        <v>61</v>
      </c>
      <c r="N809" s="2" t="s">
        <v>61</v>
      </c>
      <c r="O809" s="19" t="s">
        <v>61</v>
      </c>
      <c r="P809" s="19" t="s">
        <v>61</v>
      </c>
      <c r="Q809" s="19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2" t="s">
        <v>61</v>
      </c>
      <c r="AA809" s="22" t="s">
        <v>61</v>
      </c>
      <c r="AB809" s="22" t="s">
        <v>61</v>
      </c>
      <c r="AC809" s="22" t="s">
        <v>61</v>
      </c>
      <c r="AD809" s="22" t="s">
        <v>61</v>
      </c>
      <c r="AE809" s="22" t="s">
        <v>61</v>
      </c>
      <c r="AF809" s="22" t="s">
        <v>61</v>
      </c>
      <c r="AG809" s="16" t="s">
        <v>61</v>
      </c>
      <c r="AH809" s="16" t="s">
        <v>61</v>
      </c>
      <c r="AI809" s="16" t="s">
        <v>61</v>
      </c>
      <c r="AJ809" s="13" t="s">
        <v>61</v>
      </c>
      <c r="AK809" s="22" t="s">
        <v>61</v>
      </c>
      <c r="AL809" s="22" t="s">
        <v>61</v>
      </c>
      <c r="AM809" s="22" t="s">
        <v>61</v>
      </c>
      <c r="AN809" s="22" t="s">
        <v>61</v>
      </c>
      <c r="AO809" s="22" t="s">
        <v>61</v>
      </c>
      <c r="AP809" s="22" t="s">
        <v>61</v>
      </c>
      <c r="AQ809" s="16" t="s">
        <v>61</v>
      </c>
      <c r="AR809" s="16" t="s">
        <v>61</v>
      </c>
      <c r="AS809" s="22" t="s">
        <v>61</v>
      </c>
      <c r="AT809" s="22" t="s">
        <v>61</v>
      </c>
      <c r="AU809" s="22" t="s">
        <v>61</v>
      </c>
      <c r="AV809" s="22" t="s">
        <v>61</v>
      </c>
      <c r="AW809" s="22" t="s">
        <v>61</v>
      </c>
      <c r="AX809" s="22" t="s">
        <v>61</v>
      </c>
      <c r="AY809" s="22" t="s">
        <v>61</v>
      </c>
      <c r="AZ809" s="22" t="s">
        <v>61</v>
      </c>
      <c r="BA809" s="16" t="s">
        <v>61</v>
      </c>
      <c r="BB809" s="16" t="s">
        <v>61</v>
      </c>
      <c r="BC809" s="16" t="s">
        <v>61</v>
      </c>
      <c r="BD809" s="16" t="s">
        <v>61</v>
      </c>
      <c r="BE809" s="16" t="s">
        <v>61</v>
      </c>
    </row>
    <row r="810" spans="1:57" x14ac:dyDescent="0.25">
      <c r="A810" t="s">
        <v>61</v>
      </c>
      <c r="B810">
        <v>808</v>
      </c>
      <c r="C810" s="2" t="s">
        <v>61</v>
      </c>
      <c r="D810" s="2" t="s">
        <v>61</v>
      </c>
      <c r="E810" s="2" t="s">
        <v>61</v>
      </c>
      <c r="F810" s="2" t="s">
        <v>61</v>
      </c>
      <c r="G810" s="19" t="s">
        <v>61</v>
      </c>
      <c r="H810" s="19" t="s">
        <v>61</v>
      </c>
      <c r="I810" s="19" t="s">
        <v>61</v>
      </c>
      <c r="J810" s="19" t="s">
        <v>61</v>
      </c>
      <c r="K810" s="19" t="s">
        <v>61</v>
      </c>
      <c r="L810" s="2" t="s">
        <v>61</v>
      </c>
      <c r="M810" s="2" t="s">
        <v>61</v>
      </c>
      <c r="N810" s="2" t="s">
        <v>61</v>
      </c>
      <c r="O810" s="19" t="s">
        <v>61</v>
      </c>
      <c r="P810" s="19" t="s">
        <v>61</v>
      </c>
      <c r="Q810" s="19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2" t="s">
        <v>61</v>
      </c>
      <c r="AA810" s="22" t="s">
        <v>61</v>
      </c>
      <c r="AB810" s="22" t="s">
        <v>61</v>
      </c>
      <c r="AC810" s="22" t="s">
        <v>61</v>
      </c>
      <c r="AD810" s="22" t="s">
        <v>61</v>
      </c>
      <c r="AE810" s="22" t="s">
        <v>61</v>
      </c>
      <c r="AF810" s="22" t="s">
        <v>61</v>
      </c>
      <c r="AG810" s="16" t="s">
        <v>61</v>
      </c>
      <c r="AH810" s="16" t="s">
        <v>61</v>
      </c>
      <c r="AI810" s="16" t="s">
        <v>61</v>
      </c>
      <c r="AJ810" s="13" t="s">
        <v>61</v>
      </c>
      <c r="AK810" s="22" t="s">
        <v>61</v>
      </c>
      <c r="AL810" s="22" t="s">
        <v>61</v>
      </c>
      <c r="AM810" s="22" t="s">
        <v>61</v>
      </c>
      <c r="AN810" s="22" t="s">
        <v>61</v>
      </c>
      <c r="AO810" s="22" t="s">
        <v>61</v>
      </c>
      <c r="AP810" s="22" t="s">
        <v>61</v>
      </c>
      <c r="AQ810" s="16" t="s">
        <v>61</v>
      </c>
      <c r="AR810" s="16" t="s">
        <v>61</v>
      </c>
      <c r="AS810" s="22" t="s">
        <v>61</v>
      </c>
      <c r="AT810" s="22" t="s">
        <v>61</v>
      </c>
      <c r="AU810" s="22" t="s">
        <v>61</v>
      </c>
      <c r="AV810" s="22" t="s">
        <v>61</v>
      </c>
      <c r="AW810" s="22" t="s">
        <v>61</v>
      </c>
      <c r="AX810" s="22" t="s">
        <v>61</v>
      </c>
      <c r="AY810" s="22" t="s">
        <v>61</v>
      </c>
      <c r="AZ810" s="22" t="s">
        <v>61</v>
      </c>
      <c r="BA810" s="16" t="s">
        <v>61</v>
      </c>
      <c r="BB810" s="16" t="s">
        <v>61</v>
      </c>
      <c r="BC810" s="16" t="s">
        <v>61</v>
      </c>
      <c r="BD810" s="16" t="s">
        <v>61</v>
      </c>
      <c r="BE810" s="16" t="s">
        <v>61</v>
      </c>
    </row>
    <row r="811" spans="1:57" x14ac:dyDescent="0.25">
      <c r="A811" t="s">
        <v>61</v>
      </c>
      <c r="B811">
        <v>809</v>
      </c>
      <c r="C811" s="2" t="s">
        <v>61</v>
      </c>
      <c r="D811" s="2" t="s">
        <v>61</v>
      </c>
      <c r="E811" s="2" t="s">
        <v>61</v>
      </c>
      <c r="F811" s="2" t="s">
        <v>61</v>
      </c>
      <c r="G811" s="19" t="s">
        <v>61</v>
      </c>
      <c r="H811" s="19" t="s">
        <v>61</v>
      </c>
      <c r="I811" s="19" t="s">
        <v>61</v>
      </c>
      <c r="J811" s="19" t="s">
        <v>61</v>
      </c>
      <c r="K811" s="19" t="s">
        <v>61</v>
      </c>
      <c r="L811" s="2" t="s">
        <v>61</v>
      </c>
      <c r="M811" s="2" t="s">
        <v>61</v>
      </c>
      <c r="N811" s="2" t="s">
        <v>61</v>
      </c>
      <c r="O811" s="19" t="s">
        <v>61</v>
      </c>
      <c r="P811" s="19" t="s">
        <v>61</v>
      </c>
      <c r="Q811" s="19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2" t="s">
        <v>61</v>
      </c>
      <c r="AA811" s="22" t="s">
        <v>61</v>
      </c>
      <c r="AB811" s="22" t="s">
        <v>61</v>
      </c>
      <c r="AC811" s="22" t="s">
        <v>61</v>
      </c>
      <c r="AD811" s="22" t="s">
        <v>61</v>
      </c>
      <c r="AE811" s="22" t="s">
        <v>61</v>
      </c>
      <c r="AF811" s="22" t="s">
        <v>61</v>
      </c>
      <c r="AG811" s="16" t="s">
        <v>61</v>
      </c>
      <c r="AH811" s="16" t="s">
        <v>61</v>
      </c>
      <c r="AI811" s="16" t="s">
        <v>61</v>
      </c>
      <c r="AJ811" s="13" t="s">
        <v>61</v>
      </c>
      <c r="AK811" s="22" t="s">
        <v>61</v>
      </c>
      <c r="AL811" s="22" t="s">
        <v>61</v>
      </c>
      <c r="AM811" s="22" t="s">
        <v>61</v>
      </c>
      <c r="AN811" s="22" t="s">
        <v>61</v>
      </c>
      <c r="AO811" s="22" t="s">
        <v>61</v>
      </c>
      <c r="AP811" s="22" t="s">
        <v>61</v>
      </c>
      <c r="AQ811" s="16" t="s">
        <v>61</v>
      </c>
      <c r="AR811" s="16" t="s">
        <v>61</v>
      </c>
      <c r="AS811" s="22" t="s">
        <v>61</v>
      </c>
      <c r="AT811" s="22" t="s">
        <v>61</v>
      </c>
      <c r="AU811" s="22" t="s">
        <v>61</v>
      </c>
      <c r="AV811" s="22" t="s">
        <v>61</v>
      </c>
      <c r="AW811" s="22" t="s">
        <v>61</v>
      </c>
      <c r="AX811" s="22" t="s">
        <v>61</v>
      </c>
      <c r="AY811" s="22" t="s">
        <v>61</v>
      </c>
      <c r="AZ811" s="22" t="s">
        <v>61</v>
      </c>
      <c r="BA811" s="16" t="s">
        <v>61</v>
      </c>
      <c r="BB811" s="16" t="s">
        <v>61</v>
      </c>
      <c r="BC811" s="16" t="s">
        <v>61</v>
      </c>
      <c r="BD811" s="16" t="s">
        <v>61</v>
      </c>
      <c r="BE811" s="16" t="s">
        <v>61</v>
      </c>
    </row>
    <row r="812" spans="1:57" x14ac:dyDescent="0.25">
      <c r="A812" t="s">
        <v>61</v>
      </c>
      <c r="B812">
        <v>810</v>
      </c>
      <c r="C812" s="2" t="s">
        <v>61</v>
      </c>
      <c r="D812" s="2" t="s">
        <v>61</v>
      </c>
      <c r="E812" s="2" t="s">
        <v>61</v>
      </c>
      <c r="F812" s="2" t="s">
        <v>61</v>
      </c>
      <c r="G812" s="19" t="s">
        <v>61</v>
      </c>
      <c r="H812" s="19" t="s">
        <v>61</v>
      </c>
      <c r="I812" s="19" t="s">
        <v>61</v>
      </c>
      <c r="J812" s="19" t="s">
        <v>61</v>
      </c>
      <c r="K812" s="19" t="s">
        <v>61</v>
      </c>
      <c r="L812" s="2" t="s">
        <v>61</v>
      </c>
      <c r="M812" s="2" t="s">
        <v>61</v>
      </c>
      <c r="N812" s="2" t="s">
        <v>61</v>
      </c>
      <c r="O812" s="19" t="s">
        <v>61</v>
      </c>
      <c r="P812" s="19" t="s">
        <v>61</v>
      </c>
      <c r="Q812" s="19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2" t="s">
        <v>61</v>
      </c>
      <c r="AA812" s="22" t="s">
        <v>61</v>
      </c>
      <c r="AB812" s="22" t="s">
        <v>61</v>
      </c>
      <c r="AC812" s="22" t="s">
        <v>61</v>
      </c>
      <c r="AD812" s="22" t="s">
        <v>61</v>
      </c>
      <c r="AE812" s="22" t="s">
        <v>61</v>
      </c>
      <c r="AF812" s="22" t="s">
        <v>61</v>
      </c>
      <c r="AG812" s="16" t="s">
        <v>61</v>
      </c>
      <c r="AH812" s="16" t="s">
        <v>61</v>
      </c>
      <c r="AI812" s="16" t="s">
        <v>61</v>
      </c>
      <c r="AJ812" s="13" t="s">
        <v>61</v>
      </c>
      <c r="AK812" s="22" t="s">
        <v>61</v>
      </c>
      <c r="AL812" s="22" t="s">
        <v>61</v>
      </c>
      <c r="AM812" s="22" t="s">
        <v>61</v>
      </c>
      <c r="AN812" s="22" t="s">
        <v>61</v>
      </c>
      <c r="AO812" s="22" t="s">
        <v>61</v>
      </c>
      <c r="AP812" s="22" t="s">
        <v>61</v>
      </c>
      <c r="AQ812" s="16" t="s">
        <v>61</v>
      </c>
      <c r="AR812" s="16" t="s">
        <v>61</v>
      </c>
      <c r="AS812" s="22" t="s">
        <v>61</v>
      </c>
      <c r="AT812" s="22" t="s">
        <v>61</v>
      </c>
      <c r="AU812" s="22" t="s">
        <v>61</v>
      </c>
      <c r="AV812" s="22" t="s">
        <v>61</v>
      </c>
      <c r="AW812" s="22" t="s">
        <v>61</v>
      </c>
      <c r="AX812" s="22" t="s">
        <v>61</v>
      </c>
      <c r="AY812" s="22" t="s">
        <v>61</v>
      </c>
      <c r="AZ812" s="22" t="s">
        <v>61</v>
      </c>
      <c r="BA812" s="16" t="s">
        <v>61</v>
      </c>
      <c r="BB812" s="16" t="s">
        <v>61</v>
      </c>
      <c r="BC812" s="16" t="s">
        <v>61</v>
      </c>
      <c r="BD812" s="16" t="s">
        <v>61</v>
      </c>
      <c r="BE812" s="16" t="s">
        <v>61</v>
      </c>
    </row>
    <row r="813" spans="1:57" x14ac:dyDescent="0.25">
      <c r="A813" t="s">
        <v>61</v>
      </c>
      <c r="B813">
        <v>811</v>
      </c>
      <c r="C813" s="2" t="s">
        <v>61</v>
      </c>
      <c r="D813" s="2" t="s">
        <v>61</v>
      </c>
      <c r="E813" s="2" t="s">
        <v>61</v>
      </c>
      <c r="F813" s="2" t="s">
        <v>61</v>
      </c>
      <c r="G813" s="19" t="s">
        <v>61</v>
      </c>
      <c r="H813" s="19" t="s">
        <v>61</v>
      </c>
      <c r="I813" s="19" t="s">
        <v>61</v>
      </c>
      <c r="J813" s="19" t="s">
        <v>61</v>
      </c>
      <c r="K813" s="19" t="s">
        <v>61</v>
      </c>
      <c r="L813" s="2" t="s">
        <v>61</v>
      </c>
      <c r="M813" s="2" t="s">
        <v>61</v>
      </c>
      <c r="N813" s="2" t="s">
        <v>61</v>
      </c>
      <c r="O813" s="19" t="s">
        <v>61</v>
      </c>
      <c r="P813" s="19" t="s">
        <v>61</v>
      </c>
      <c r="Q813" s="19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2" t="s">
        <v>61</v>
      </c>
      <c r="AA813" s="22" t="s">
        <v>61</v>
      </c>
      <c r="AB813" s="22" t="s">
        <v>61</v>
      </c>
      <c r="AC813" s="22" t="s">
        <v>61</v>
      </c>
      <c r="AD813" s="22" t="s">
        <v>61</v>
      </c>
      <c r="AE813" s="22" t="s">
        <v>61</v>
      </c>
      <c r="AF813" s="22" t="s">
        <v>61</v>
      </c>
      <c r="AG813" s="16" t="s">
        <v>61</v>
      </c>
      <c r="AH813" s="16" t="s">
        <v>61</v>
      </c>
      <c r="AI813" s="16" t="s">
        <v>61</v>
      </c>
      <c r="AJ813" s="13" t="s">
        <v>61</v>
      </c>
      <c r="AK813" s="22" t="s">
        <v>61</v>
      </c>
      <c r="AL813" s="22" t="s">
        <v>61</v>
      </c>
      <c r="AM813" s="22" t="s">
        <v>61</v>
      </c>
      <c r="AN813" s="22" t="s">
        <v>61</v>
      </c>
      <c r="AO813" s="22" t="s">
        <v>61</v>
      </c>
      <c r="AP813" s="22" t="s">
        <v>61</v>
      </c>
      <c r="AQ813" s="16" t="s">
        <v>61</v>
      </c>
      <c r="AR813" s="16" t="s">
        <v>61</v>
      </c>
      <c r="AS813" s="22" t="s">
        <v>61</v>
      </c>
      <c r="AT813" s="22" t="s">
        <v>61</v>
      </c>
      <c r="AU813" s="22" t="s">
        <v>61</v>
      </c>
      <c r="AV813" s="22" t="s">
        <v>61</v>
      </c>
      <c r="AW813" s="22" t="s">
        <v>61</v>
      </c>
      <c r="AX813" s="22" t="s">
        <v>61</v>
      </c>
      <c r="AY813" s="22" t="s">
        <v>61</v>
      </c>
      <c r="AZ813" s="22" t="s">
        <v>61</v>
      </c>
      <c r="BA813" s="16" t="s">
        <v>61</v>
      </c>
      <c r="BB813" s="16" t="s">
        <v>61</v>
      </c>
      <c r="BC813" s="16" t="s">
        <v>61</v>
      </c>
      <c r="BD813" s="16" t="s">
        <v>61</v>
      </c>
      <c r="BE813" s="16" t="s">
        <v>61</v>
      </c>
    </row>
    <row r="814" spans="1:57" x14ac:dyDescent="0.25">
      <c r="A814" t="s">
        <v>61</v>
      </c>
      <c r="B814">
        <v>812</v>
      </c>
      <c r="C814" s="2" t="s">
        <v>61</v>
      </c>
      <c r="D814" s="2" t="s">
        <v>61</v>
      </c>
      <c r="E814" s="2" t="s">
        <v>61</v>
      </c>
      <c r="F814" s="2" t="s">
        <v>61</v>
      </c>
      <c r="G814" s="19" t="s">
        <v>61</v>
      </c>
      <c r="H814" s="19" t="s">
        <v>61</v>
      </c>
      <c r="I814" s="19" t="s">
        <v>61</v>
      </c>
      <c r="J814" s="19" t="s">
        <v>61</v>
      </c>
      <c r="K814" s="19" t="s">
        <v>61</v>
      </c>
      <c r="L814" s="2" t="s">
        <v>61</v>
      </c>
      <c r="M814" s="2" t="s">
        <v>61</v>
      </c>
      <c r="N814" s="2" t="s">
        <v>61</v>
      </c>
      <c r="O814" s="19" t="s">
        <v>61</v>
      </c>
      <c r="P814" s="19" t="s">
        <v>61</v>
      </c>
      <c r="Q814" s="19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2" t="s">
        <v>61</v>
      </c>
      <c r="AA814" s="22" t="s">
        <v>61</v>
      </c>
      <c r="AB814" s="22" t="s">
        <v>61</v>
      </c>
      <c r="AC814" s="22" t="s">
        <v>61</v>
      </c>
      <c r="AD814" s="22" t="s">
        <v>61</v>
      </c>
      <c r="AE814" s="22" t="s">
        <v>61</v>
      </c>
      <c r="AF814" s="22" t="s">
        <v>61</v>
      </c>
      <c r="AG814" s="16" t="s">
        <v>61</v>
      </c>
      <c r="AH814" s="16" t="s">
        <v>61</v>
      </c>
      <c r="AI814" s="16" t="s">
        <v>61</v>
      </c>
      <c r="AJ814" s="13" t="s">
        <v>61</v>
      </c>
      <c r="AK814" s="22" t="s">
        <v>61</v>
      </c>
      <c r="AL814" s="22" t="s">
        <v>61</v>
      </c>
      <c r="AM814" s="22" t="s">
        <v>61</v>
      </c>
      <c r="AN814" s="22" t="s">
        <v>61</v>
      </c>
      <c r="AO814" s="22" t="s">
        <v>61</v>
      </c>
      <c r="AP814" s="22" t="s">
        <v>61</v>
      </c>
      <c r="AQ814" s="16" t="s">
        <v>61</v>
      </c>
      <c r="AR814" s="16" t="s">
        <v>61</v>
      </c>
      <c r="AS814" s="22" t="s">
        <v>61</v>
      </c>
      <c r="AT814" s="22" t="s">
        <v>61</v>
      </c>
      <c r="AU814" s="22" t="s">
        <v>61</v>
      </c>
      <c r="AV814" s="22" t="s">
        <v>61</v>
      </c>
      <c r="AW814" s="22" t="s">
        <v>61</v>
      </c>
      <c r="AX814" s="22" t="s">
        <v>61</v>
      </c>
      <c r="AY814" s="22" t="s">
        <v>61</v>
      </c>
      <c r="AZ814" s="22" t="s">
        <v>61</v>
      </c>
      <c r="BA814" s="16" t="s">
        <v>61</v>
      </c>
      <c r="BB814" s="16" t="s">
        <v>61</v>
      </c>
      <c r="BC814" s="16" t="s">
        <v>61</v>
      </c>
      <c r="BD814" s="16" t="s">
        <v>61</v>
      </c>
      <c r="BE814" s="16" t="s">
        <v>61</v>
      </c>
    </row>
    <row r="815" spans="1:57" x14ac:dyDescent="0.25">
      <c r="A815" t="s">
        <v>61</v>
      </c>
      <c r="B815">
        <v>813</v>
      </c>
      <c r="C815" s="2" t="s">
        <v>61</v>
      </c>
      <c r="D815" s="2" t="s">
        <v>61</v>
      </c>
      <c r="E815" s="2" t="s">
        <v>61</v>
      </c>
      <c r="F815" s="2" t="s">
        <v>61</v>
      </c>
      <c r="G815" s="19" t="s">
        <v>61</v>
      </c>
      <c r="H815" s="19" t="s">
        <v>61</v>
      </c>
      <c r="I815" s="19" t="s">
        <v>61</v>
      </c>
      <c r="J815" s="19" t="s">
        <v>61</v>
      </c>
      <c r="K815" s="19" t="s">
        <v>61</v>
      </c>
      <c r="L815" s="2" t="s">
        <v>61</v>
      </c>
      <c r="M815" s="2" t="s">
        <v>61</v>
      </c>
      <c r="N815" s="2" t="s">
        <v>61</v>
      </c>
      <c r="O815" s="19" t="s">
        <v>61</v>
      </c>
      <c r="P815" s="19" t="s">
        <v>61</v>
      </c>
      <c r="Q815" s="19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2" t="s">
        <v>61</v>
      </c>
      <c r="AA815" s="22" t="s">
        <v>61</v>
      </c>
      <c r="AB815" s="22" t="s">
        <v>61</v>
      </c>
      <c r="AC815" s="22" t="s">
        <v>61</v>
      </c>
      <c r="AD815" s="22" t="s">
        <v>61</v>
      </c>
      <c r="AE815" s="22" t="s">
        <v>61</v>
      </c>
      <c r="AF815" s="22" t="s">
        <v>61</v>
      </c>
      <c r="AG815" s="16" t="s">
        <v>61</v>
      </c>
      <c r="AH815" s="16" t="s">
        <v>61</v>
      </c>
      <c r="AI815" s="16" t="s">
        <v>61</v>
      </c>
      <c r="AJ815" s="13" t="s">
        <v>61</v>
      </c>
      <c r="AK815" s="22" t="s">
        <v>61</v>
      </c>
      <c r="AL815" s="22" t="s">
        <v>61</v>
      </c>
      <c r="AM815" s="22" t="s">
        <v>61</v>
      </c>
      <c r="AN815" s="22" t="s">
        <v>61</v>
      </c>
      <c r="AO815" s="22" t="s">
        <v>61</v>
      </c>
      <c r="AP815" s="22" t="s">
        <v>61</v>
      </c>
      <c r="AQ815" s="16" t="s">
        <v>61</v>
      </c>
      <c r="AR815" s="16" t="s">
        <v>61</v>
      </c>
      <c r="AS815" s="22" t="s">
        <v>61</v>
      </c>
      <c r="AT815" s="22" t="s">
        <v>61</v>
      </c>
      <c r="AU815" s="22" t="s">
        <v>61</v>
      </c>
      <c r="AV815" s="22" t="s">
        <v>61</v>
      </c>
      <c r="AW815" s="22" t="s">
        <v>61</v>
      </c>
      <c r="AX815" s="22" t="s">
        <v>61</v>
      </c>
      <c r="AY815" s="22" t="s">
        <v>61</v>
      </c>
      <c r="AZ815" s="22" t="s">
        <v>61</v>
      </c>
      <c r="BA815" s="16" t="s">
        <v>61</v>
      </c>
      <c r="BB815" s="16" t="s">
        <v>61</v>
      </c>
      <c r="BC815" s="16" t="s">
        <v>61</v>
      </c>
      <c r="BD815" s="16" t="s">
        <v>61</v>
      </c>
      <c r="BE815" s="16" t="s">
        <v>61</v>
      </c>
    </row>
    <row r="816" spans="1:57" x14ac:dyDescent="0.25">
      <c r="A816" t="s">
        <v>61</v>
      </c>
      <c r="B816">
        <v>814</v>
      </c>
      <c r="C816" s="2" t="s">
        <v>61</v>
      </c>
      <c r="D816" s="2" t="s">
        <v>61</v>
      </c>
      <c r="E816" s="2" t="s">
        <v>61</v>
      </c>
      <c r="F816" s="2" t="s">
        <v>61</v>
      </c>
      <c r="G816" s="19" t="s">
        <v>61</v>
      </c>
      <c r="H816" s="19" t="s">
        <v>61</v>
      </c>
      <c r="I816" s="19" t="s">
        <v>61</v>
      </c>
      <c r="J816" s="19" t="s">
        <v>61</v>
      </c>
      <c r="K816" s="19" t="s">
        <v>61</v>
      </c>
      <c r="L816" s="2" t="s">
        <v>61</v>
      </c>
      <c r="M816" s="2" t="s">
        <v>61</v>
      </c>
      <c r="N816" s="2" t="s">
        <v>61</v>
      </c>
      <c r="O816" s="19" t="s">
        <v>61</v>
      </c>
      <c r="P816" s="19" t="s">
        <v>61</v>
      </c>
      <c r="Q816" s="19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2" t="s">
        <v>61</v>
      </c>
      <c r="AA816" s="22" t="s">
        <v>61</v>
      </c>
      <c r="AB816" s="22" t="s">
        <v>61</v>
      </c>
      <c r="AC816" s="22" t="s">
        <v>61</v>
      </c>
      <c r="AD816" s="22" t="s">
        <v>61</v>
      </c>
      <c r="AE816" s="22" t="s">
        <v>61</v>
      </c>
      <c r="AF816" s="22" t="s">
        <v>61</v>
      </c>
      <c r="AG816" s="16" t="s">
        <v>61</v>
      </c>
      <c r="AH816" s="16" t="s">
        <v>61</v>
      </c>
      <c r="AI816" s="16" t="s">
        <v>61</v>
      </c>
      <c r="AJ816" s="13" t="s">
        <v>61</v>
      </c>
      <c r="AK816" s="22" t="s">
        <v>61</v>
      </c>
      <c r="AL816" s="22" t="s">
        <v>61</v>
      </c>
      <c r="AM816" s="22" t="s">
        <v>61</v>
      </c>
      <c r="AN816" s="22" t="s">
        <v>61</v>
      </c>
      <c r="AO816" s="22" t="s">
        <v>61</v>
      </c>
      <c r="AP816" s="22" t="s">
        <v>61</v>
      </c>
      <c r="AQ816" s="16" t="s">
        <v>61</v>
      </c>
      <c r="AR816" s="16" t="s">
        <v>61</v>
      </c>
      <c r="AS816" s="22" t="s">
        <v>61</v>
      </c>
      <c r="AT816" s="22" t="s">
        <v>61</v>
      </c>
      <c r="AU816" s="22" t="s">
        <v>61</v>
      </c>
      <c r="AV816" s="22" t="s">
        <v>61</v>
      </c>
      <c r="AW816" s="22" t="s">
        <v>61</v>
      </c>
      <c r="AX816" s="22" t="s">
        <v>61</v>
      </c>
      <c r="AY816" s="22" t="s">
        <v>61</v>
      </c>
      <c r="AZ816" s="22" t="s">
        <v>61</v>
      </c>
      <c r="BA816" s="16" t="s">
        <v>61</v>
      </c>
      <c r="BB816" s="16" t="s">
        <v>61</v>
      </c>
      <c r="BC816" s="16" t="s">
        <v>61</v>
      </c>
      <c r="BD816" s="16" t="s">
        <v>61</v>
      </c>
      <c r="BE816" s="16" t="s">
        <v>61</v>
      </c>
    </row>
    <row r="817" spans="1:57" x14ac:dyDescent="0.25">
      <c r="A817" t="s">
        <v>61</v>
      </c>
      <c r="B817">
        <v>815</v>
      </c>
      <c r="C817" s="2" t="s">
        <v>61</v>
      </c>
      <c r="D817" s="2" t="s">
        <v>61</v>
      </c>
      <c r="E817" s="2" t="s">
        <v>61</v>
      </c>
      <c r="F817" s="2" t="s">
        <v>61</v>
      </c>
      <c r="G817" s="19" t="s">
        <v>61</v>
      </c>
      <c r="H817" s="19" t="s">
        <v>61</v>
      </c>
      <c r="I817" s="19" t="s">
        <v>61</v>
      </c>
      <c r="J817" s="19" t="s">
        <v>61</v>
      </c>
      <c r="K817" s="19" t="s">
        <v>61</v>
      </c>
      <c r="L817" s="2" t="s">
        <v>61</v>
      </c>
      <c r="M817" s="2" t="s">
        <v>61</v>
      </c>
      <c r="N817" s="2" t="s">
        <v>61</v>
      </c>
      <c r="O817" s="19" t="s">
        <v>61</v>
      </c>
      <c r="P817" s="19" t="s">
        <v>61</v>
      </c>
      <c r="Q817" s="19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2" t="s">
        <v>61</v>
      </c>
      <c r="AA817" s="22" t="s">
        <v>61</v>
      </c>
      <c r="AB817" s="22" t="s">
        <v>61</v>
      </c>
      <c r="AC817" s="22" t="s">
        <v>61</v>
      </c>
      <c r="AD817" s="22" t="s">
        <v>61</v>
      </c>
      <c r="AE817" s="22" t="s">
        <v>61</v>
      </c>
      <c r="AF817" s="22" t="s">
        <v>61</v>
      </c>
      <c r="AG817" s="16" t="s">
        <v>61</v>
      </c>
      <c r="AH817" s="16" t="s">
        <v>61</v>
      </c>
      <c r="AI817" s="16" t="s">
        <v>61</v>
      </c>
      <c r="AJ817" s="13" t="s">
        <v>61</v>
      </c>
      <c r="AK817" s="22" t="s">
        <v>61</v>
      </c>
      <c r="AL817" s="22" t="s">
        <v>61</v>
      </c>
      <c r="AM817" s="22" t="s">
        <v>61</v>
      </c>
      <c r="AN817" s="22" t="s">
        <v>61</v>
      </c>
      <c r="AO817" s="22" t="s">
        <v>61</v>
      </c>
      <c r="AP817" s="22" t="s">
        <v>61</v>
      </c>
      <c r="AQ817" s="16" t="s">
        <v>61</v>
      </c>
      <c r="AR817" s="16" t="s">
        <v>61</v>
      </c>
      <c r="AS817" s="22" t="s">
        <v>61</v>
      </c>
      <c r="AT817" s="22" t="s">
        <v>61</v>
      </c>
      <c r="AU817" s="22" t="s">
        <v>61</v>
      </c>
      <c r="AV817" s="22" t="s">
        <v>61</v>
      </c>
      <c r="AW817" s="22" t="s">
        <v>61</v>
      </c>
      <c r="AX817" s="22" t="s">
        <v>61</v>
      </c>
      <c r="AY817" s="22" t="s">
        <v>61</v>
      </c>
      <c r="AZ817" s="22" t="s">
        <v>61</v>
      </c>
      <c r="BA817" s="16" t="s">
        <v>61</v>
      </c>
      <c r="BB817" s="16" t="s">
        <v>61</v>
      </c>
      <c r="BC817" s="16" t="s">
        <v>61</v>
      </c>
      <c r="BD817" s="16" t="s">
        <v>61</v>
      </c>
      <c r="BE817" s="16" t="s">
        <v>61</v>
      </c>
    </row>
    <row r="818" spans="1:57" x14ac:dyDescent="0.25">
      <c r="A818" t="s">
        <v>61</v>
      </c>
      <c r="B818">
        <v>816</v>
      </c>
      <c r="C818" s="2" t="s">
        <v>61</v>
      </c>
      <c r="D818" s="2" t="s">
        <v>61</v>
      </c>
      <c r="E818" s="2" t="s">
        <v>61</v>
      </c>
      <c r="F818" s="2" t="s">
        <v>61</v>
      </c>
      <c r="G818" s="19" t="s">
        <v>61</v>
      </c>
      <c r="H818" s="19" t="s">
        <v>61</v>
      </c>
      <c r="I818" s="19" t="s">
        <v>61</v>
      </c>
      <c r="J818" s="19" t="s">
        <v>61</v>
      </c>
      <c r="K818" s="19" t="s">
        <v>61</v>
      </c>
      <c r="L818" s="2" t="s">
        <v>61</v>
      </c>
      <c r="M818" s="2" t="s">
        <v>61</v>
      </c>
      <c r="N818" s="2" t="s">
        <v>61</v>
      </c>
      <c r="O818" s="19" t="s">
        <v>61</v>
      </c>
      <c r="P818" s="19" t="s">
        <v>61</v>
      </c>
      <c r="Q818" s="19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2" t="s">
        <v>61</v>
      </c>
      <c r="AA818" s="22" t="s">
        <v>61</v>
      </c>
      <c r="AB818" s="22" t="s">
        <v>61</v>
      </c>
      <c r="AC818" s="22" t="s">
        <v>61</v>
      </c>
      <c r="AD818" s="22" t="s">
        <v>61</v>
      </c>
      <c r="AE818" s="22" t="s">
        <v>61</v>
      </c>
      <c r="AF818" s="22" t="s">
        <v>61</v>
      </c>
      <c r="AG818" s="16" t="s">
        <v>61</v>
      </c>
      <c r="AH818" s="16" t="s">
        <v>61</v>
      </c>
      <c r="AI818" s="16" t="s">
        <v>61</v>
      </c>
      <c r="AJ818" s="13" t="s">
        <v>61</v>
      </c>
      <c r="AK818" s="22" t="s">
        <v>61</v>
      </c>
      <c r="AL818" s="22" t="s">
        <v>61</v>
      </c>
      <c r="AM818" s="22" t="s">
        <v>61</v>
      </c>
      <c r="AN818" s="22" t="s">
        <v>61</v>
      </c>
      <c r="AO818" s="22" t="s">
        <v>61</v>
      </c>
      <c r="AP818" s="22" t="s">
        <v>61</v>
      </c>
      <c r="AQ818" s="16" t="s">
        <v>61</v>
      </c>
      <c r="AR818" s="16" t="s">
        <v>61</v>
      </c>
      <c r="AS818" s="22" t="s">
        <v>61</v>
      </c>
      <c r="AT818" s="22" t="s">
        <v>61</v>
      </c>
      <c r="AU818" s="22" t="s">
        <v>61</v>
      </c>
      <c r="AV818" s="22" t="s">
        <v>61</v>
      </c>
      <c r="AW818" s="22" t="s">
        <v>61</v>
      </c>
      <c r="AX818" s="22" t="s">
        <v>61</v>
      </c>
      <c r="AY818" s="22" t="s">
        <v>61</v>
      </c>
      <c r="AZ818" s="22" t="s">
        <v>61</v>
      </c>
      <c r="BA818" s="16" t="s">
        <v>61</v>
      </c>
      <c r="BB818" s="16" t="s">
        <v>61</v>
      </c>
      <c r="BC818" s="16" t="s">
        <v>61</v>
      </c>
      <c r="BD818" s="16" t="s">
        <v>61</v>
      </c>
      <c r="BE818" s="16" t="s">
        <v>61</v>
      </c>
    </row>
    <row r="819" spans="1:57" x14ac:dyDescent="0.25">
      <c r="A819" t="s">
        <v>61</v>
      </c>
      <c r="B819">
        <v>817</v>
      </c>
      <c r="C819" s="2" t="s">
        <v>61</v>
      </c>
      <c r="D819" s="2" t="s">
        <v>61</v>
      </c>
      <c r="E819" s="2" t="s">
        <v>61</v>
      </c>
      <c r="F819" s="2" t="s">
        <v>61</v>
      </c>
      <c r="G819" s="19" t="s">
        <v>61</v>
      </c>
      <c r="H819" s="19" t="s">
        <v>61</v>
      </c>
      <c r="I819" s="19" t="s">
        <v>61</v>
      </c>
      <c r="J819" s="19" t="s">
        <v>61</v>
      </c>
      <c r="K819" s="19" t="s">
        <v>61</v>
      </c>
      <c r="L819" s="2" t="s">
        <v>61</v>
      </c>
      <c r="M819" s="2" t="s">
        <v>61</v>
      </c>
      <c r="N819" s="2" t="s">
        <v>61</v>
      </c>
      <c r="O819" s="19" t="s">
        <v>61</v>
      </c>
      <c r="P819" s="19" t="s">
        <v>61</v>
      </c>
      <c r="Q819" s="19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2" t="s">
        <v>61</v>
      </c>
      <c r="AA819" s="22" t="s">
        <v>61</v>
      </c>
      <c r="AB819" s="22" t="s">
        <v>61</v>
      </c>
      <c r="AC819" s="22" t="s">
        <v>61</v>
      </c>
      <c r="AD819" s="22" t="s">
        <v>61</v>
      </c>
      <c r="AE819" s="22" t="s">
        <v>61</v>
      </c>
      <c r="AF819" s="22" t="s">
        <v>61</v>
      </c>
      <c r="AG819" s="16" t="s">
        <v>61</v>
      </c>
      <c r="AH819" s="16" t="s">
        <v>61</v>
      </c>
      <c r="AI819" s="16" t="s">
        <v>61</v>
      </c>
      <c r="AJ819" s="13" t="s">
        <v>61</v>
      </c>
      <c r="AK819" s="22" t="s">
        <v>61</v>
      </c>
      <c r="AL819" s="22" t="s">
        <v>61</v>
      </c>
      <c r="AM819" s="22" t="s">
        <v>61</v>
      </c>
      <c r="AN819" s="22" t="s">
        <v>61</v>
      </c>
      <c r="AO819" s="22" t="s">
        <v>61</v>
      </c>
      <c r="AP819" s="22" t="s">
        <v>61</v>
      </c>
      <c r="AQ819" s="16" t="s">
        <v>61</v>
      </c>
      <c r="AR819" s="16" t="s">
        <v>61</v>
      </c>
      <c r="AS819" s="22" t="s">
        <v>61</v>
      </c>
      <c r="AT819" s="22" t="s">
        <v>61</v>
      </c>
      <c r="AU819" s="22" t="s">
        <v>61</v>
      </c>
      <c r="AV819" s="22" t="s">
        <v>61</v>
      </c>
      <c r="AW819" s="22" t="s">
        <v>61</v>
      </c>
      <c r="AX819" s="22" t="s">
        <v>61</v>
      </c>
      <c r="AY819" s="22" t="s">
        <v>61</v>
      </c>
      <c r="AZ819" s="22" t="s">
        <v>61</v>
      </c>
      <c r="BA819" s="16" t="s">
        <v>61</v>
      </c>
      <c r="BB819" s="16" t="s">
        <v>61</v>
      </c>
      <c r="BC819" s="16" t="s">
        <v>61</v>
      </c>
      <c r="BD819" s="16" t="s">
        <v>61</v>
      </c>
      <c r="BE819" s="16" t="s">
        <v>61</v>
      </c>
    </row>
    <row r="820" spans="1:57" x14ac:dyDescent="0.25">
      <c r="A820" t="s">
        <v>61</v>
      </c>
      <c r="B820">
        <v>818</v>
      </c>
      <c r="C820" s="2" t="s">
        <v>61</v>
      </c>
      <c r="D820" s="2" t="s">
        <v>61</v>
      </c>
      <c r="E820" s="2" t="s">
        <v>61</v>
      </c>
      <c r="F820" s="2" t="s">
        <v>61</v>
      </c>
      <c r="G820" s="19" t="s">
        <v>61</v>
      </c>
      <c r="H820" s="19" t="s">
        <v>61</v>
      </c>
      <c r="I820" s="19" t="s">
        <v>61</v>
      </c>
      <c r="J820" s="19" t="s">
        <v>61</v>
      </c>
      <c r="K820" s="19" t="s">
        <v>61</v>
      </c>
      <c r="L820" s="2" t="s">
        <v>61</v>
      </c>
      <c r="M820" s="2" t="s">
        <v>61</v>
      </c>
      <c r="N820" s="2" t="s">
        <v>61</v>
      </c>
      <c r="O820" s="19" t="s">
        <v>61</v>
      </c>
      <c r="P820" s="19" t="s">
        <v>61</v>
      </c>
      <c r="Q820" s="19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2" t="s">
        <v>61</v>
      </c>
      <c r="AA820" s="22" t="s">
        <v>61</v>
      </c>
      <c r="AB820" s="22" t="s">
        <v>61</v>
      </c>
      <c r="AC820" s="22" t="s">
        <v>61</v>
      </c>
      <c r="AD820" s="22" t="s">
        <v>61</v>
      </c>
      <c r="AE820" s="22" t="s">
        <v>61</v>
      </c>
      <c r="AF820" s="22" t="s">
        <v>61</v>
      </c>
      <c r="AG820" s="16" t="s">
        <v>61</v>
      </c>
      <c r="AH820" s="16" t="s">
        <v>61</v>
      </c>
      <c r="AI820" s="16" t="s">
        <v>61</v>
      </c>
      <c r="AJ820" s="13" t="s">
        <v>61</v>
      </c>
      <c r="AK820" s="22" t="s">
        <v>61</v>
      </c>
      <c r="AL820" s="22" t="s">
        <v>61</v>
      </c>
      <c r="AM820" s="22" t="s">
        <v>61</v>
      </c>
      <c r="AN820" s="22" t="s">
        <v>61</v>
      </c>
      <c r="AO820" s="22" t="s">
        <v>61</v>
      </c>
      <c r="AP820" s="22" t="s">
        <v>61</v>
      </c>
      <c r="AQ820" s="16" t="s">
        <v>61</v>
      </c>
      <c r="AR820" s="16" t="s">
        <v>61</v>
      </c>
      <c r="AS820" s="22" t="s">
        <v>61</v>
      </c>
      <c r="AT820" s="22" t="s">
        <v>61</v>
      </c>
      <c r="AU820" s="22" t="s">
        <v>61</v>
      </c>
      <c r="AV820" s="22" t="s">
        <v>61</v>
      </c>
      <c r="AW820" s="22" t="s">
        <v>61</v>
      </c>
      <c r="AX820" s="22" t="s">
        <v>61</v>
      </c>
      <c r="AY820" s="22" t="s">
        <v>61</v>
      </c>
      <c r="AZ820" s="22" t="s">
        <v>61</v>
      </c>
      <c r="BA820" s="16" t="s">
        <v>61</v>
      </c>
      <c r="BB820" s="16" t="s">
        <v>61</v>
      </c>
      <c r="BC820" s="16" t="s">
        <v>61</v>
      </c>
      <c r="BD820" s="16" t="s">
        <v>61</v>
      </c>
      <c r="BE820" s="16" t="s">
        <v>61</v>
      </c>
    </row>
    <row r="821" spans="1:57" x14ac:dyDescent="0.25">
      <c r="A821" t="s">
        <v>61</v>
      </c>
      <c r="B821">
        <v>819</v>
      </c>
      <c r="C821" s="2" t="s">
        <v>61</v>
      </c>
      <c r="D821" s="2" t="s">
        <v>61</v>
      </c>
      <c r="E821" s="2" t="s">
        <v>61</v>
      </c>
      <c r="F821" s="2" t="s">
        <v>61</v>
      </c>
      <c r="G821" s="19" t="s">
        <v>61</v>
      </c>
      <c r="H821" s="19" t="s">
        <v>61</v>
      </c>
      <c r="I821" s="19" t="s">
        <v>61</v>
      </c>
      <c r="J821" s="19" t="s">
        <v>61</v>
      </c>
      <c r="K821" s="19" t="s">
        <v>61</v>
      </c>
      <c r="L821" s="2" t="s">
        <v>61</v>
      </c>
      <c r="M821" s="2" t="s">
        <v>61</v>
      </c>
      <c r="N821" s="2" t="s">
        <v>61</v>
      </c>
      <c r="O821" s="19" t="s">
        <v>61</v>
      </c>
      <c r="P821" s="19" t="s">
        <v>61</v>
      </c>
      <c r="Q821" s="19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2" t="s">
        <v>61</v>
      </c>
      <c r="AA821" s="22" t="s">
        <v>61</v>
      </c>
      <c r="AB821" s="22" t="s">
        <v>61</v>
      </c>
      <c r="AC821" s="22" t="s">
        <v>61</v>
      </c>
      <c r="AD821" s="22" t="s">
        <v>61</v>
      </c>
      <c r="AE821" s="22" t="s">
        <v>61</v>
      </c>
      <c r="AF821" s="22" t="s">
        <v>61</v>
      </c>
      <c r="AG821" s="16" t="s">
        <v>61</v>
      </c>
      <c r="AH821" s="16" t="s">
        <v>61</v>
      </c>
      <c r="AI821" s="16" t="s">
        <v>61</v>
      </c>
      <c r="AJ821" s="13" t="s">
        <v>61</v>
      </c>
      <c r="AK821" s="22" t="s">
        <v>61</v>
      </c>
      <c r="AL821" s="22" t="s">
        <v>61</v>
      </c>
      <c r="AM821" s="22" t="s">
        <v>61</v>
      </c>
      <c r="AN821" s="22" t="s">
        <v>61</v>
      </c>
      <c r="AO821" s="22" t="s">
        <v>61</v>
      </c>
      <c r="AP821" s="22" t="s">
        <v>61</v>
      </c>
      <c r="AQ821" s="16" t="s">
        <v>61</v>
      </c>
      <c r="AR821" s="16" t="s">
        <v>61</v>
      </c>
      <c r="AS821" s="22" t="s">
        <v>61</v>
      </c>
      <c r="AT821" s="22" t="s">
        <v>61</v>
      </c>
      <c r="AU821" s="22" t="s">
        <v>61</v>
      </c>
      <c r="AV821" s="22" t="s">
        <v>61</v>
      </c>
      <c r="AW821" s="22" t="s">
        <v>61</v>
      </c>
      <c r="AX821" s="22" t="s">
        <v>61</v>
      </c>
      <c r="AY821" s="22" t="s">
        <v>61</v>
      </c>
      <c r="AZ821" s="22" t="s">
        <v>61</v>
      </c>
      <c r="BA821" s="16" t="s">
        <v>61</v>
      </c>
      <c r="BB821" s="16" t="s">
        <v>61</v>
      </c>
      <c r="BC821" s="16" t="s">
        <v>61</v>
      </c>
      <c r="BD821" s="16" t="s">
        <v>61</v>
      </c>
      <c r="BE821" s="16" t="s">
        <v>61</v>
      </c>
    </row>
    <row r="822" spans="1:57" x14ac:dyDescent="0.25">
      <c r="A822" t="s">
        <v>61</v>
      </c>
      <c r="B822">
        <v>820</v>
      </c>
      <c r="C822" s="2" t="s">
        <v>61</v>
      </c>
      <c r="D822" s="2" t="s">
        <v>61</v>
      </c>
      <c r="E822" s="2" t="s">
        <v>61</v>
      </c>
      <c r="F822" s="2" t="s">
        <v>61</v>
      </c>
      <c r="G822" s="19" t="s">
        <v>61</v>
      </c>
      <c r="H822" s="19" t="s">
        <v>61</v>
      </c>
      <c r="I822" s="19" t="s">
        <v>61</v>
      </c>
      <c r="J822" s="19" t="s">
        <v>61</v>
      </c>
      <c r="K822" s="19" t="s">
        <v>61</v>
      </c>
      <c r="L822" s="2" t="s">
        <v>61</v>
      </c>
      <c r="M822" s="2" t="s">
        <v>61</v>
      </c>
      <c r="N822" s="2" t="s">
        <v>61</v>
      </c>
      <c r="O822" s="19" t="s">
        <v>61</v>
      </c>
      <c r="P822" s="19" t="s">
        <v>61</v>
      </c>
      <c r="Q822" s="19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2" t="s">
        <v>61</v>
      </c>
      <c r="AA822" s="22" t="s">
        <v>61</v>
      </c>
      <c r="AB822" s="22" t="s">
        <v>61</v>
      </c>
      <c r="AC822" s="22" t="s">
        <v>61</v>
      </c>
      <c r="AD822" s="22" t="s">
        <v>61</v>
      </c>
      <c r="AE822" s="22" t="s">
        <v>61</v>
      </c>
      <c r="AF822" s="22" t="s">
        <v>61</v>
      </c>
      <c r="AG822" s="16" t="s">
        <v>61</v>
      </c>
      <c r="AH822" s="16" t="s">
        <v>61</v>
      </c>
      <c r="AI822" s="16" t="s">
        <v>61</v>
      </c>
      <c r="AJ822" s="13" t="s">
        <v>61</v>
      </c>
      <c r="AK822" s="22" t="s">
        <v>61</v>
      </c>
      <c r="AL822" s="22" t="s">
        <v>61</v>
      </c>
      <c r="AM822" s="22" t="s">
        <v>61</v>
      </c>
      <c r="AN822" s="22" t="s">
        <v>61</v>
      </c>
      <c r="AO822" s="22" t="s">
        <v>61</v>
      </c>
      <c r="AP822" s="22" t="s">
        <v>61</v>
      </c>
      <c r="AQ822" s="16" t="s">
        <v>61</v>
      </c>
      <c r="AR822" s="16" t="s">
        <v>61</v>
      </c>
      <c r="AS822" s="22" t="s">
        <v>61</v>
      </c>
      <c r="AT822" s="22" t="s">
        <v>61</v>
      </c>
      <c r="AU822" s="22" t="s">
        <v>61</v>
      </c>
      <c r="AV822" s="22" t="s">
        <v>61</v>
      </c>
      <c r="AW822" s="22" t="s">
        <v>61</v>
      </c>
      <c r="AX822" s="22" t="s">
        <v>61</v>
      </c>
      <c r="AY822" s="22" t="s">
        <v>61</v>
      </c>
      <c r="AZ822" s="22" t="s">
        <v>61</v>
      </c>
      <c r="BA822" s="16" t="s">
        <v>61</v>
      </c>
      <c r="BB822" s="16" t="s">
        <v>61</v>
      </c>
      <c r="BC822" s="16" t="s">
        <v>61</v>
      </c>
      <c r="BD822" s="16" t="s">
        <v>61</v>
      </c>
      <c r="BE822" s="16" t="s">
        <v>61</v>
      </c>
    </row>
    <row r="823" spans="1:57" x14ac:dyDescent="0.25">
      <c r="A823" t="s">
        <v>61</v>
      </c>
      <c r="B823">
        <v>821</v>
      </c>
      <c r="C823" s="2" t="s">
        <v>61</v>
      </c>
      <c r="D823" s="2" t="s">
        <v>61</v>
      </c>
      <c r="E823" s="2" t="s">
        <v>61</v>
      </c>
      <c r="F823" s="2" t="s">
        <v>61</v>
      </c>
      <c r="G823" s="19" t="s">
        <v>61</v>
      </c>
      <c r="H823" s="19" t="s">
        <v>61</v>
      </c>
      <c r="I823" s="19" t="s">
        <v>61</v>
      </c>
      <c r="J823" s="19" t="s">
        <v>61</v>
      </c>
      <c r="K823" s="19" t="s">
        <v>61</v>
      </c>
      <c r="L823" s="2" t="s">
        <v>61</v>
      </c>
      <c r="M823" s="2" t="s">
        <v>61</v>
      </c>
      <c r="N823" s="2" t="s">
        <v>61</v>
      </c>
      <c r="O823" s="19" t="s">
        <v>61</v>
      </c>
      <c r="P823" s="19" t="s">
        <v>61</v>
      </c>
      <c r="Q823" s="19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2" t="s">
        <v>61</v>
      </c>
      <c r="AA823" s="22" t="s">
        <v>61</v>
      </c>
      <c r="AB823" s="22" t="s">
        <v>61</v>
      </c>
      <c r="AC823" s="22" t="s">
        <v>61</v>
      </c>
      <c r="AD823" s="22" t="s">
        <v>61</v>
      </c>
      <c r="AE823" s="22" t="s">
        <v>61</v>
      </c>
      <c r="AF823" s="22" t="s">
        <v>61</v>
      </c>
      <c r="AG823" s="16" t="s">
        <v>61</v>
      </c>
      <c r="AH823" s="16" t="s">
        <v>61</v>
      </c>
      <c r="AI823" s="16" t="s">
        <v>61</v>
      </c>
      <c r="AJ823" s="13" t="s">
        <v>61</v>
      </c>
      <c r="AK823" s="22" t="s">
        <v>61</v>
      </c>
      <c r="AL823" s="22" t="s">
        <v>61</v>
      </c>
      <c r="AM823" s="22" t="s">
        <v>61</v>
      </c>
      <c r="AN823" s="22" t="s">
        <v>61</v>
      </c>
      <c r="AO823" s="22" t="s">
        <v>61</v>
      </c>
      <c r="AP823" s="22" t="s">
        <v>61</v>
      </c>
      <c r="AQ823" s="16" t="s">
        <v>61</v>
      </c>
      <c r="AR823" s="16" t="s">
        <v>61</v>
      </c>
      <c r="AS823" s="22" t="s">
        <v>61</v>
      </c>
      <c r="AT823" s="22" t="s">
        <v>61</v>
      </c>
      <c r="AU823" s="22" t="s">
        <v>61</v>
      </c>
      <c r="AV823" s="22" t="s">
        <v>61</v>
      </c>
      <c r="AW823" s="22" t="s">
        <v>61</v>
      </c>
      <c r="AX823" s="22" t="s">
        <v>61</v>
      </c>
      <c r="AY823" s="22" t="s">
        <v>61</v>
      </c>
      <c r="AZ823" s="22" t="s">
        <v>61</v>
      </c>
      <c r="BA823" s="16" t="s">
        <v>61</v>
      </c>
      <c r="BB823" s="16" t="s">
        <v>61</v>
      </c>
      <c r="BC823" s="16" t="s">
        <v>61</v>
      </c>
      <c r="BD823" s="16" t="s">
        <v>61</v>
      </c>
      <c r="BE823" s="16" t="s">
        <v>61</v>
      </c>
    </row>
    <row r="824" spans="1:57" x14ac:dyDescent="0.25">
      <c r="A824" t="s">
        <v>61</v>
      </c>
      <c r="B824">
        <v>822</v>
      </c>
      <c r="C824" s="2" t="s">
        <v>61</v>
      </c>
      <c r="D824" s="2" t="s">
        <v>61</v>
      </c>
      <c r="E824" s="2" t="s">
        <v>61</v>
      </c>
      <c r="F824" s="2" t="s">
        <v>61</v>
      </c>
      <c r="G824" s="19" t="s">
        <v>61</v>
      </c>
      <c r="H824" s="19" t="s">
        <v>61</v>
      </c>
      <c r="I824" s="19" t="s">
        <v>61</v>
      </c>
      <c r="J824" s="19" t="s">
        <v>61</v>
      </c>
      <c r="K824" s="19" t="s">
        <v>61</v>
      </c>
      <c r="L824" s="2" t="s">
        <v>61</v>
      </c>
      <c r="M824" s="2" t="s">
        <v>61</v>
      </c>
      <c r="N824" s="2" t="s">
        <v>61</v>
      </c>
      <c r="O824" s="19" t="s">
        <v>61</v>
      </c>
      <c r="P824" s="19" t="s">
        <v>61</v>
      </c>
      <c r="Q824" s="19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2" t="s">
        <v>61</v>
      </c>
      <c r="AA824" s="22" t="s">
        <v>61</v>
      </c>
      <c r="AB824" s="22" t="s">
        <v>61</v>
      </c>
      <c r="AC824" s="22" t="s">
        <v>61</v>
      </c>
      <c r="AD824" s="22" t="s">
        <v>61</v>
      </c>
      <c r="AE824" s="22" t="s">
        <v>61</v>
      </c>
      <c r="AF824" s="22" t="s">
        <v>61</v>
      </c>
      <c r="AG824" s="16" t="s">
        <v>61</v>
      </c>
      <c r="AH824" s="16" t="s">
        <v>61</v>
      </c>
      <c r="AI824" s="16" t="s">
        <v>61</v>
      </c>
      <c r="AJ824" s="13" t="s">
        <v>61</v>
      </c>
      <c r="AK824" s="22" t="s">
        <v>61</v>
      </c>
      <c r="AL824" s="22" t="s">
        <v>61</v>
      </c>
      <c r="AM824" s="22" t="s">
        <v>61</v>
      </c>
      <c r="AN824" s="22" t="s">
        <v>61</v>
      </c>
      <c r="AO824" s="22" t="s">
        <v>61</v>
      </c>
      <c r="AP824" s="22" t="s">
        <v>61</v>
      </c>
      <c r="AQ824" s="16" t="s">
        <v>61</v>
      </c>
      <c r="AR824" s="16" t="s">
        <v>61</v>
      </c>
      <c r="AS824" s="22" t="s">
        <v>61</v>
      </c>
      <c r="AT824" s="22" t="s">
        <v>61</v>
      </c>
      <c r="AU824" s="22" t="s">
        <v>61</v>
      </c>
      <c r="AV824" s="22" t="s">
        <v>61</v>
      </c>
      <c r="AW824" s="22" t="s">
        <v>61</v>
      </c>
      <c r="AX824" s="22" t="s">
        <v>61</v>
      </c>
      <c r="AY824" s="22" t="s">
        <v>61</v>
      </c>
      <c r="AZ824" s="22" t="s">
        <v>61</v>
      </c>
      <c r="BA824" s="16" t="s">
        <v>61</v>
      </c>
      <c r="BB824" s="16" t="s">
        <v>61</v>
      </c>
      <c r="BC824" s="16" t="s">
        <v>61</v>
      </c>
      <c r="BD824" s="16" t="s">
        <v>61</v>
      </c>
      <c r="BE824" s="16" t="s">
        <v>61</v>
      </c>
    </row>
    <row r="825" spans="1:57" x14ac:dyDescent="0.25">
      <c r="A825" t="s">
        <v>61</v>
      </c>
      <c r="B825">
        <v>823</v>
      </c>
      <c r="C825" s="2" t="s">
        <v>61</v>
      </c>
      <c r="D825" s="2" t="s">
        <v>61</v>
      </c>
      <c r="E825" s="2" t="s">
        <v>61</v>
      </c>
      <c r="F825" s="2" t="s">
        <v>61</v>
      </c>
      <c r="G825" s="19" t="s">
        <v>61</v>
      </c>
      <c r="H825" s="19" t="s">
        <v>61</v>
      </c>
      <c r="I825" s="19" t="s">
        <v>61</v>
      </c>
      <c r="J825" s="19" t="s">
        <v>61</v>
      </c>
      <c r="K825" s="19" t="s">
        <v>61</v>
      </c>
      <c r="L825" s="2" t="s">
        <v>61</v>
      </c>
      <c r="M825" s="2" t="s">
        <v>61</v>
      </c>
      <c r="N825" s="2" t="s">
        <v>61</v>
      </c>
      <c r="O825" s="19" t="s">
        <v>61</v>
      </c>
      <c r="P825" s="19" t="s">
        <v>61</v>
      </c>
      <c r="Q825" s="19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2" t="s">
        <v>61</v>
      </c>
      <c r="AA825" s="22" t="s">
        <v>61</v>
      </c>
      <c r="AB825" s="22" t="s">
        <v>61</v>
      </c>
      <c r="AC825" s="22" t="s">
        <v>61</v>
      </c>
      <c r="AD825" s="22" t="s">
        <v>61</v>
      </c>
      <c r="AE825" s="22" t="s">
        <v>61</v>
      </c>
      <c r="AF825" s="22" t="s">
        <v>61</v>
      </c>
      <c r="AG825" s="16" t="s">
        <v>61</v>
      </c>
      <c r="AH825" s="16" t="s">
        <v>61</v>
      </c>
      <c r="AI825" s="16" t="s">
        <v>61</v>
      </c>
      <c r="AJ825" s="13" t="s">
        <v>61</v>
      </c>
      <c r="AK825" s="22" t="s">
        <v>61</v>
      </c>
      <c r="AL825" s="22" t="s">
        <v>61</v>
      </c>
      <c r="AM825" s="22" t="s">
        <v>61</v>
      </c>
      <c r="AN825" s="22" t="s">
        <v>61</v>
      </c>
      <c r="AO825" s="22" t="s">
        <v>61</v>
      </c>
      <c r="AP825" s="22" t="s">
        <v>61</v>
      </c>
      <c r="AQ825" s="16" t="s">
        <v>61</v>
      </c>
      <c r="AR825" s="16" t="s">
        <v>61</v>
      </c>
      <c r="AS825" s="22" t="s">
        <v>61</v>
      </c>
      <c r="AT825" s="22" t="s">
        <v>61</v>
      </c>
      <c r="AU825" s="22" t="s">
        <v>61</v>
      </c>
      <c r="AV825" s="22" t="s">
        <v>61</v>
      </c>
      <c r="AW825" s="22" t="s">
        <v>61</v>
      </c>
      <c r="AX825" s="22" t="s">
        <v>61</v>
      </c>
      <c r="AY825" s="22" t="s">
        <v>61</v>
      </c>
      <c r="AZ825" s="22" t="s">
        <v>61</v>
      </c>
      <c r="BA825" s="16" t="s">
        <v>61</v>
      </c>
      <c r="BB825" s="16" t="s">
        <v>61</v>
      </c>
      <c r="BC825" s="16" t="s">
        <v>61</v>
      </c>
      <c r="BD825" s="16" t="s">
        <v>61</v>
      </c>
      <c r="BE825" s="16" t="s">
        <v>61</v>
      </c>
    </row>
    <row r="826" spans="1:57" x14ac:dyDescent="0.25">
      <c r="A826" t="s">
        <v>61</v>
      </c>
      <c r="B826">
        <v>824</v>
      </c>
      <c r="C826" s="2" t="s">
        <v>61</v>
      </c>
      <c r="D826" s="2" t="s">
        <v>61</v>
      </c>
      <c r="E826" s="2" t="s">
        <v>61</v>
      </c>
      <c r="F826" s="2" t="s">
        <v>61</v>
      </c>
      <c r="G826" s="19" t="s">
        <v>61</v>
      </c>
      <c r="H826" s="19" t="s">
        <v>61</v>
      </c>
      <c r="I826" s="19" t="s">
        <v>61</v>
      </c>
      <c r="J826" s="19" t="s">
        <v>61</v>
      </c>
      <c r="K826" s="19" t="s">
        <v>61</v>
      </c>
      <c r="L826" s="2" t="s">
        <v>61</v>
      </c>
      <c r="M826" s="2" t="s">
        <v>61</v>
      </c>
      <c r="N826" s="2" t="s">
        <v>61</v>
      </c>
      <c r="O826" s="19" t="s">
        <v>61</v>
      </c>
      <c r="P826" s="19" t="s">
        <v>61</v>
      </c>
      <c r="Q826" s="19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2" t="s">
        <v>61</v>
      </c>
      <c r="AA826" s="22" t="s">
        <v>61</v>
      </c>
      <c r="AB826" s="22" t="s">
        <v>61</v>
      </c>
      <c r="AC826" s="22" t="s">
        <v>61</v>
      </c>
      <c r="AD826" s="22" t="s">
        <v>61</v>
      </c>
      <c r="AE826" s="22" t="s">
        <v>61</v>
      </c>
      <c r="AF826" s="22" t="s">
        <v>61</v>
      </c>
      <c r="AG826" s="16" t="s">
        <v>61</v>
      </c>
      <c r="AH826" s="16" t="s">
        <v>61</v>
      </c>
      <c r="AI826" s="16" t="s">
        <v>61</v>
      </c>
      <c r="AJ826" s="13" t="s">
        <v>61</v>
      </c>
      <c r="AK826" s="22" t="s">
        <v>61</v>
      </c>
      <c r="AL826" s="22" t="s">
        <v>61</v>
      </c>
      <c r="AM826" s="22" t="s">
        <v>61</v>
      </c>
      <c r="AN826" s="22" t="s">
        <v>61</v>
      </c>
      <c r="AO826" s="22" t="s">
        <v>61</v>
      </c>
      <c r="AP826" s="22" t="s">
        <v>61</v>
      </c>
      <c r="AQ826" s="16" t="s">
        <v>61</v>
      </c>
      <c r="AR826" s="16" t="s">
        <v>61</v>
      </c>
      <c r="AS826" s="22" t="s">
        <v>61</v>
      </c>
      <c r="AT826" s="22" t="s">
        <v>61</v>
      </c>
      <c r="AU826" s="22" t="s">
        <v>61</v>
      </c>
      <c r="AV826" s="22" t="s">
        <v>61</v>
      </c>
      <c r="AW826" s="22" t="s">
        <v>61</v>
      </c>
      <c r="AX826" s="22" t="s">
        <v>61</v>
      </c>
      <c r="AY826" s="22" t="s">
        <v>61</v>
      </c>
      <c r="AZ826" s="22" t="s">
        <v>61</v>
      </c>
      <c r="BA826" s="16" t="s">
        <v>61</v>
      </c>
      <c r="BB826" s="16" t="s">
        <v>61</v>
      </c>
      <c r="BC826" s="16" t="s">
        <v>61</v>
      </c>
      <c r="BD826" s="16" t="s">
        <v>61</v>
      </c>
      <c r="BE826" s="16" t="s">
        <v>61</v>
      </c>
    </row>
    <row r="827" spans="1:57" x14ac:dyDescent="0.25">
      <c r="A827" t="s">
        <v>61</v>
      </c>
      <c r="B827">
        <v>825</v>
      </c>
      <c r="C827" s="2" t="s">
        <v>61</v>
      </c>
      <c r="D827" s="2" t="s">
        <v>61</v>
      </c>
      <c r="E827" s="2" t="s">
        <v>61</v>
      </c>
      <c r="F827" s="2" t="s">
        <v>61</v>
      </c>
      <c r="G827" s="19" t="s">
        <v>61</v>
      </c>
      <c r="H827" s="19" t="s">
        <v>61</v>
      </c>
      <c r="I827" s="19" t="s">
        <v>61</v>
      </c>
      <c r="J827" s="19" t="s">
        <v>61</v>
      </c>
      <c r="K827" s="19" t="s">
        <v>61</v>
      </c>
      <c r="L827" s="2" t="s">
        <v>61</v>
      </c>
      <c r="M827" s="2" t="s">
        <v>61</v>
      </c>
      <c r="N827" s="2" t="s">
        <v>61</v>
      </c>
      <c r="O827" s="19" t="s">
        <v>61</v>
      </c>
      <c r="P827" s="19" t="s">
        <v>61</v>
      </c>
      <c r="Q827" s="19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2" t="s">
        <v>61</v>
      </c>
      <c r="AA827" s="22" t="s">
        <v>61</v>
      </c>
      <c r="AB827" s="22" t="s">
        <v>61</v>
      </c>
      <c r="AC827" s="22" t="s">
        <v>61</v>
      </c>
      <c r="AD827" s="22" t="s">
        <v>61</v>
      </c>
      <c r="AE827" s="22" t="s">
        <v>61</v>
      </c>
      <c r="AF827" s="22" t="s">
        <v>61</v>
      </c>
      <c r="AG827" s="16" t="s">
        <v>61</v>
      </c>
      <c r="AH827" s="16" t="s">
        <v>61</v>
      </c>
      <c r="AI827" s="16" t="s">
        <v>61</v>
      </c>
      <c r="AJ827" s="13" t="s">
        <v>61</v>
      </c>
      <c r="AK827" s="22" t="s">
        <v>61</v>
      </c>
      <c r="AL827" s="22" t="s">
        <v>61</v>
      </c>
      <c r="AM827" s="22" t="s">
        <v>61</v>
      </c>
      <c r="AN827" s="22" t="s">
        <v>61</v>
      </c>
      <c r="AO827" s="22" t="s">
        <v>61</v>
      </c>
      <c r="AP827" s="22" t="s">
        <v>61</v>
      </c>
      <c r="AQ827" s="16" t="s">
        <v>61</v>
      </c>
      <c r="AR827" s="16" t="s">
        <v>61</v>
      </c>
      <c r="AS827" s="22" t="s">
        <v>61</v>
      </c>
      <c r="AT827" s="22" t="s">
        <v>61</v>
      </c>
      <c r="AU827" s="22" t="s">
        <v>61</v>
      </c>
      <c r="AV827" s="22" t="s">
        <v>61</v>
      </c>
      <c r="AW827" s="22" t="s">
        <v>61</v>
      </c>
      <c r="AX827" s="22" t="s">
        <v>61</v>
      </c>
      <c r="AY827" s="22" t="s">
        <v>61</v>
      </c>
      <c r="AZ827" s="22" t="s">
        <v>61</v>
      </c>
      <c r="BA827" s="16" t="s">
        <v>61</v>
      </c>
      <c r="BB827" s="16" t="s">
        <v>61</v>
      </c>
      <c r="BC827" s="16" t="s">
        <v>61</v>
      </c>
      <c r="BD827" s="16" t="s">
        <v>61</v>
      </c>
      <c r="BE827" s="16" t="s">
        <v>61</v>
      </c>
    </row>
    <row r="828" spans="1:57" x14ac:dyDescent="0.25">
      <c r="A828" s="1">
        <v>43522</v>
      </c>
      <c r="B828">
        <v>826</v>
      </c>
      <c r="C828" s="2" t="s">
        <v>4</v>
      </c>
      <c r="D828" s="2">
        <v>3194133316</v>
      </c>
      <c r="E828" s="2">
        <v>1</v>
      </c>
      <c r="F828" s="2">
        <v>1</v>
      </c>
      <c r="G828" s="19" t="s">
        <v>61</v>
      </c>
      <c r="H828" s="19" t="s">
        <v>61</v>
      </c>
      <c r="I828" s="19" t="s">
        <v>61</v>
      </c>
      <c r="J828" s="19">
        <v>1</v>
      </c>
      <c r="K828" s="19" t="s">
        <v>61</v>
      </c>
      <c r="L828" s="2">
        <v>3</v>
      </c>
      <c r="M828" s="2">
        <v>2</v>
      </c>
      <c r="N828" s="2">
        <v>2</v>
      </c>
      <c r="O828" s="19">
        <v>1</v>
      </c>
      <c r="P828" s="19" t="s">
        <v>61</v>
      </c>
      <c r="Q828" s="19" t="s">
        <v>61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2</v>
      </c>
      <c r="Z828" s="22" t="s">
        <v>61</v>
      </c>
      <c r="AA828" s="22" t="s">
        <v>61</v>
      </c>
      <c r="AB828" s="22" t="s">
        <v>61</v>
      </c>
      <c r="AC828" s="22" t="s">
        <v>61</v>
      </c>
      <c r="AD828" s="22" t="s">
        <v>61</v>
      </c>
      <c r="AE828" s="22" t="s">
        <v>61</v>
      </c>
      <c r="AF828" s="22" t="s">
        <v>61</v>
      </c>
      <c r="AG828">
        <v>30</v>
      </c>
      <c r="AH828">
        <v>3</v>
      </c>
      <c r="AI828">
        <v>2</v>
      </c>
      <c r="AJ828">
        <v>2</v>
      </c>
      <c r="AK828" s="22" t="s">
        <v>61</v>
      </c>
      <c r="AL828" s="22">
        <v>1</v>
      </c>
      <c r="AM828" s="22">
        <v>1</v>
      </c>
      <c r="AN828" s="22" t="s">
        <v>61</v>
      </c>
      <c r="AO828" s="22">
        <v>1</v>
      </c>
      <c r="AP828" s="22" t="s">
        <v>61</v>
      </c>
      <c r="AQ828">
        <v>4</v>
      </c>
      <c r="AR828">
        <v>5</v>
      </c>
      <c r="AS828" s="22">
        <v>1</v>
      </c>
      <c r="AT828" s="22">
        <v>1</v>
      </c>
      <c r="AU828" s="22">
        <v>1</v>
      </c>
      <c r="AV828" s="22">
        <v>1</v>
      </c>
      <c r="AW828" s="22" t="s">
        <v>61</v>
      </c>
      <c r="AX828" s="22" t="s">
        <v>61</v>
      </c>
      <c r="AY828" s="22" t="s">
        <v>61</v>
      </c>
      <c r="AZ828" s="22" t="s">
        <v>61</v>
      </c>
      <c r="BA828">
        <v>4</v>
      </c>
      <c r="BB828">
        <v>1</v>
      </c>
      <c r="BC828">
        <v>4834</v>
      </c>
      <c r="BD828">
        <v>0</v>
      </c>
      <c r="BE828" s="16" t="s">
        <v>61</v>
      </c>
    </row>
    <row r="829" spans="1:57" x14ac:dyDescent="0.25">
      <c r="A829" s="1">
        <v>43522</v>
      </c>
      <c r="B829">
        <v>827</v>
      </c>
      <c r="C829" s="2" t="s">
        <v>4</v>
      </c>
      <c r="D829" s="2">
        <v>3194133316</v>
      </c>
      <c r="E829" s="2">
        <v>1</v>
      </c>
      <c r="F829" s="2">
        <v>2</v>
      </c>
      <c r="G829" s="19" t="s">
        <v>61</v>
      </c>
      <c r="H829" s="19">
        <v>1</v>
      </c>
      <c r="I829" s="19" t="s">
        <v>61</v>
      </c>
      <c r="J829" s="19" t="s">
        <v>61</v>
      </c>
      <c r="K829" s="19">
        <v>1</v>
      </c>
      <c r="L829" s="2">
        <v>3</v>
      </c>
      <c r="M829" s="2">
        <v>3</v>
      </c>
      <c r="N829" s="2">
        <v>2</v>
      </c>
      <c r="O829" s="19">
        <v>1</v>
      </c>
      <c r="P829" s="19" t="s">
        <v>61</v>
      </c>
      <c r="Q829" s="19">
        <v>1</v>
      </c>
      <c r="R829" s="2">
        <v>1</v>
      </c>
      <c r="S829" s="2">
        <v>1</v>
      </c>
      <c r="T829" s="2">
        <v>3</v>
      </c>
      <c r="U829" s="2">
        <v>3</v>
      </c>
      <c r="V829" s="2">
        <v>1</v>
      </c>
      <c r="W829" s="2">
        <v>1</v>
      </c>
      <c r="X829" s="2">
        <v>1</v>
      </c>
      <c r="Y829" s="2">
        <v>1</v>
      </c>
      <c r="Z829" s="22" t="s">
        <v>61</v>
      </c>
      <c r="AA829" s="22" t="s">
        <v>61</v>
      </c>
      <c r="AB829" s="22" t="s">
        <v>61</v>
      </c>
      <c r="AC829" s="22" t="s">
        <v>61</v>
      </c>
      <c r="AD829" s="22" t="s">
        <v>61</v>
      </c>
      <c r="AE829" s="22" t="s">
        <v>61</v>
      </c>
      <c r="AF829" s="22" t="s">
        <v>61</v>
      </c>
      <c r="AG829">
        <v>30</v>
      </c>
      <c r="AH829">
        <v>3</v>
      </c>
      <c r="AI829">
        <v>2</v>
      </c>
      <c r="AJ829">
        <v>3</v>
      </c>
      <c r="AK829" s="22" t="s">
        <v>61</v>
      </c>
      <c r="AL829" s="22" t="s">
        <v>61</v>
      </c>
      <c r="AM829" s="22">
        <v>1</v>
      </c>
      <c r="AN829" s="22" t="s">
        <v>61</v>
      </c>
      <c r="AO829" s="22" t="s">
        <v>61</v>
      </c>
      <c r="AP829" s="22" t="s">
        <v>61</v>
      </c>
      <c r="AQ829">
        <v>3</v>
      </c>
      <c r="AR829">
        <v>3</v>
      </c>
      <c r="AS829" s="22">
        <v>1</v>
      </c>
      <c r="AT829" s="22">
        <v>1</v>
      </c>
      <c r="AU829" s="22" t="s">
        <v>61</v>
      </c>
      <c r="AV829" s="22" t="s">
        <v>61</v>
      </c>
      <c r="AW829" s="22" t="s">
        <v>61</v>
      </c>
      <c r="AX829" s="22" t="s">
        <v>61</v>
      </c>
      <c r="AY829" s="22" t="s">
        <v>61</v>
      </c>
      <c r="AZ829" s="22" t="s">
        <v>61</v>
      </c>
      <c r="BA829">
        <v>4</v>
      </c>
      <c r="BB829">
        <v>1</v>
      </c>
      <c r="BC829">
        <v>4821</v>
      </c>
      <c r="BD829">
        <v>0</v>
      </c>
      <c r="BE829" s="16" t="s">
        <v>61</v>
      </c>
    </row>
    <row r="830" spans="1:57" x14ac:dyDescent="0.25">
      <c r="A830" s="1">
        <v>43522</v>
      </c>
      <c r="B830">
        <v>828</v>
      </c>
      <c r="C830" s="2" t="s">
        <v>4</v>
      </c>
      <c r="D830" s="2">
        <v>3194133316</v>
      </c>
      <c r="E830" s="2">
        <v>1</v>
      </c>
      <c r="F830" s="2">
        <v>2</v>
      </c>
      <c r="G830" s="19" t="s">
        <v>61</v>
      </c>
      <c r="H830" s="19">
        <v>1</v>
      </c>
      <c r="I830" s="19" t="s">
        <v>61</v>
      </c>
      <c r="J830" s="19" t="s">
        <v>61</v>
      </c>
      <c r="K830" s="19" t="s">
        <v>61</v>
      </c>
      <c r="L830" s="2">
        <v>3</v>
      </c>
      <c r="M830" s="2">
        <v>2</v>
      </c>
      <c r="N830" s="2">
        <v>3</v>
      </c>
      <c r="O830" s="19">
        <v>1</v>
      </c>
      <c r="P830" s="19" t="s">
        <v>61</v>
      </c>
      <c r="Q830" s="19" t="s">
        <v>61</v>
      </c>
      <c r="R830" s="2">
        <v>1</v>
      </c>
      <c r="S830" s="2">
        <v>1</v>
      </c>
      <c r="T830" s="2">
        <v>1</v>
      </c>
      <c r="U830" s="2">
        <v>1</v>
      </c>
      <c r="V830" s="2">
        <v>1</v>
      </c>
      <c r="W830" s="2">
        <v>1</v>
      </c>
      <c r="X830" s="2">
        <v>1</v>
      </c>
      <c r="Y830" s="2">
        <v>1</v>
      </c>
      <c r="Z830" s="22" t="s">
        <v>61</v>
      </c>
      <c r="AA830" s="22" t="s">
        <v>61</v>
      </c>
      <c r="AB830" s="22" t="s">
        <v>61</v>
      </c>
      <c r="AC830" s="22" t="s">
        <v>61</v>
      </c>
      <c r="AD830" s="22" t="s">
        <v>61</v>
      </c>
      <c r="AE830" s="22" t="s">
        <v>61</v>
      </c>
      <c r="AF830" s="22" t="s">
        <v>61</v>
      </c>
      <c r="AG830">
        <v>20</v>
      </c>
      <c r="AH830">
        <v>3</v>
      </c>
      <c r="AI830">
        <v>1</v>
      </c>
      <c r="AJ830">
        <v>1</v>
      </c>
      <c r="AK830" s="22">
        <v>1</v>
      </c>
      <c r="AL830" s="22">
        <v>1</v>
      </c>
      <c r="AM830" s="22">
        <v>1</v>
      </c>
      <c r="AN830" s="22" t="s">
        <v>61</v>
      </c>
      <c r="AO830" s="22" t="s">
        <v>61</v>
      </c>
      <c r="AP830" s="22" t="s">
        <v>61</v>
      </c>
      <c r="AQ830">
        <v>2</v>
      </c>
      <c r="AR830">
        <v>3</v>
      </c>
      <c r="AS830" s="22">
        <v>1</v>
      </c>
      <c r="AT830" s="22">
        <v>1</v>
      </c>
      <c r="AU830" s="22">
        <v>1</v>
      </c>
      <c r="AV830" s="22">
        <v>1</v>
      </c>
      <c r="AW830" s="22" t="s">
        <v>61</v>
      </c>
      <c r="AX830" s="22" t="s">
        <v>61</v>
      </c>
      <c r="AY830" s="22" t="s">
        <v>61</v>
      </c>
      <c r="AZ830" s="22" t="s">
        <v>61</v>
      </c>
      <c r="BA830">
        <v>4</v>
      </c>
      <c r="BB830">
        <v>1</v>
      </c>
      <c r="BC830">
        <v>6800</v>
      </c>
      <c r="BD830">
        <v>0</v>
      </c>
      <c r="BE830" s="16" t="s">
        <v>61</v>
      </c>
    </row>
    <row r="831" spans="1:57" x14ac:dyDescent="0.25">
      <c r="A831" s="1">
        <v>43522</v>
      </c>
      <c r="B831">
        <v>829</v>
      </c>
      <c r="C831" s="2" t="s">
        <v>4</v>
      </c>
      <c r="D831" s="2">
        <v>3194133316</v>
      </c>
      <c r="E831" s="2">
        <v>1</v>
      </c>
      <c r="F831" s="2">
        <v>4</v>
      </c>
      <c r="G831" s="19" t="s">
        <v>61</v>
      </c>
      <c r="H831" s="19" t="s">
        <v>61</v>
      </c>
      <c r="I831" s="19" t="s">
        <v>61</v>
      </c>
      <c r="J831" s="19">
        <v>1</v>
      </c>
      <c r="K831" s="19" t="s">
        <v>61</v>
      </c>
      <c r="L831" s="2">
        <v>3</v>
      </c>
      <c r="M831" s="2">
        <v>1</v>
      </c>
      <c r="N831" s="2">
        <v>1</v>
      </c>
      <c r="O831" s="19" t="s">
        <v>61</v>
      </c>
      <c r="P831" s="19" t="s">
        <v>61</v>
      </c>
      <c r="Q831" s="19">
        <v>1</v>
      </c>
      <c r="R831" s="2">
        <v>1</v>
      </c>
      <c r="S831" s="2">
        <v>1</v>
      </c>
      <c r="T831" s="2">
        <v>3</v>
      </c>
      <c r="U831" s="2">
        <v>3</v>
      </c>
      <c r="V831" s="2">
        <v>2</v>
      </c>
      <c r="W831" s="2">
        <v>1</v>
      </c>
      <c r="X831" s="2">
        <v>1</v>
      </c>
      <c r="Y831" s="2">
        <v>1</v>
      </c>
      <c r="Z831" s="22" t="s">
        <v>61</v>
      </c>
      <c r="AA831" s="22" t="s">
        <v>61</v>
      </c>
      <c r="AB831" s="22" t="s">
        <v>61</v>
      </c>
      <c r="AC831" s="22" t="s">
        <v>61</v>
      </c>
      <c r="AD831" s="22" t="s">
        <v>61</v>
      </c>
      <c r="AE831" s="22" t="s">
        <v>61</v>
      </c>
      <c r="AF831" s="22" t="s">
        <v>61</v>
      </c>
      <c r="AG831">
        <v>7</v>
      </c>
      <c r="AH831">
        <v>3</v>
      </c>
      <c r="AI831">
        <v>1</v>
      </c>
      <c r="AJ831">
        <v>1</v>
      </c>
      <c r="AK831" s="22" t="s">
        <v>61</v>
      </c>
      <c r="AL831" s="22">
        <v>1</v>
      </c>
      <c r="AM831" s="22">
        <v>1</v>
      </c>
      <c r="AN831" s="22" t="s">
        <v>61</v>
      </c>
      <c r="AO831" s="22" t="s">
        <v>61</v>
      </c>
      <c r="AP831" s="22" t="s">
        <v>61</v>
      </c>
      <c r="AQ831">
        <v>4</v>
      </c>
      <c r="AR831">
        <v>3</v>
      </c>
      <c r="AS831" s="22" t="s">
        <v>61</v>
      </c>
      <c r="AT831" s="22">
        <v>1</v>
      </c>
      <c r="AU831" s="22">
        <v>1</v>
      </c>
      <c r="AV831" s="22" t="s">
        <v>61</v>
      </c>
      <c r="AW831" s="22" t="s">
        <v>61</v>
      </c>
      <c r="AX831" s="22" t="s">
        <v>61</v>
      </c>
      <c r="AY831" s="22" t="s">
        <v>61</v>
      </c>
      <c r="AZ831" s="22" t="s">
        <v>61</v>
      </c>
      <c r="BA831">
        <v>1</v>
      </c>
      <c r="BB831">
        <v>1</v>
      </c>
      <c r="BC831">
        <v>7850</v>
      </c>
      <c r="BD831">
        <v>0</v>
      </c>
      <c r="BE831" s="16" t="s">
        <v>61</v>
      </c>
    </row>
    <row r="832" spans="1:57" x14ac:dyDescent="0.25">
      <c r="A832" s="1">
        <v>43523</v>
      </c>
      <c r="B832">
        <v>830</v>
      </c>
      <c r="C832" s="2" t="s">
        <v>4</v>
      </c>
      <c r="D832" s="2">
        <v>5383008354</v>
      </c>
      <c r="E832" s="2">
        <v>1</v>
      </c>
      <c r="F832" s="2">
        <v>4</v>
      </c>
      <c r="G832" s="19" t="s">
        <v>61</v>
      </c>
      <c r="H832" s="19" t="s">
        <v>61</v>
      </c>
      <c r="I832" s="19" t="s">
        <v>61</v>
      </c>
      <c r="J832" s="19">
        <v>1</v>
      </c>
      <c r="K832" s="19" t="s">
        <v>61</v>
      </c>
      <c r="L832" s="2">
        <v>2</v>
      </c>
      <c r="M832" s="2">
        <v>2</v>
      </c>
      <c r="N832" s="2">
        <v>3</v>
      </c>
      <c r="O832" s="19">
        <v>1</v>
      </c>
      <c r="P832" s="19" t="s">
        <v>61</v>
      </c>
      <c r="Q832" s="19" t="s">
        <v>61</v>
      </c>
      <c r="R832" s="2">
        <v>1</v>
      </c>
      <c r="S832" s="2">
        <v>3</v>
      </c>
      <c r="T832" s="2">
        <v>1</v>
      </c>
      <c r="U832" s="2">
        <v>1</v>
      </c>
      <c r="V832" s="2">
        <v>1</v>
      </c>
      <c r="W832" s="2">
        <v>1</v>
      </c>
      <c r="X832" s="2">
        <v>2</v>
      </c>
      <c r="Y832" s="2">
        <v>1</v>
      </c>
      <c r="Z832" s="22" t="s">
        <v>61</v>
      </c>
      <c r="AA832" s="22" t="s">
        <v>61</v>
      </c>
      <c r="AB832" s="19">
        <v>1</v>
      </c>
      <c r="AC832" s="22" t="s">
        <v>61</v>
      </c>
      <c r="AD832" s="22">
        <v>1</v>
      </c>
      <c r="AE832" s="22">
        <v>1</v>
      </c>
      <c r="AF832" s="22" t="s">
        <v>61</v>
      </c>
      <c r="AG832" t="s">
        <v>61</v>
      </c>
      <c r="AH832" t="s">
        <v>61</v>
      </c>
      <c r="AI832" t="s">
        <v>61</v>
      </c>
      <c r="AJ832" t="s">
        <v>61</v>
      </c>
      <c r="AK832" s="22" t="s">
        <v>61</v>
      </c>
      <c r="AL832" s="22" t="s">
        <v>61</v>
      </c>
      <c r="AM832" s="22" t="s">
        <v>61</v>
      </c>
      <c r="AN832" s="22" t="s">
        <v>61</v>
      </c>
      <c r="AO832" s="22" t="s">
        <v>61</v>
      </c>
      <c r="AP832" s="22" t="s">
        <v>61</v>
      </c>
      <c r="AQ832" s="28" t="s">
        <v>61</v>
      </c>
      <c r="AR832">
        <v>2</v>
      </c>
      <c r="AS832" s="22" t="s">
        <v>61</v>
      </c>
      <c r="AT832" s="22" t="s">
        <v>61</v>
      </c>
      <c r="AU832" s="22" t="s">
        <v>61</v>
      </c>
      <c r="AV832" s="22" t="s">
        <v>61</v>
      </c>
      <c r="AW832" s="22" t="s">
        <v>61</v>
      </c>
      <c r="AX832" s="22" t="s">
        <v>61</v>
      </c>
      <c r="AY832" s="22" t="s">
        <v>61</v>
      </c>
      <c r="AZ832" s="22" t="s">
        <v>61</v>
      </c>
      <c r="BA832">
        <v>4</v>
      </c>
      <c r="BB832">
        <v>1</v>
      </c>
      <c r="BC832">
        <v>7063</v>
      </c>
      <c r="BD832">
        <v>1</v>
      </c>
      <c r="BE832" s="16" t="s">
        <v>61</v>
      </c>
    </row>
    <row r="833" spans="1:57" x14ac:dyDescent="0.25">
      <c r="A833" s="1">
        <v>43523</v>
      </c>
      <c r="B833">
        <v>831</v>
      </c>
      <c r="C833" s="2" t="s">
        <v>4</v>
      </c>
      <c r="D833" s="2">
        <v>5383008354</v>
      </c>
      <c r="E833" s="2">
        <v>1</v>
      </c>
      <c r="F833" s="2">
        <v>4</v>
      </c>
      <c r="G833" s="19" t="s">
        <v>61</v>
      </c>
      <c r="H833" s="19" t="s">
        <v>61</v>
      </c>
      <c r="I833" s="19">
        <v>1</v>
      </c>
      <c r="J833" s="19" t="s">
        <v>61</v>
      </c>
      <c r="K833" s="19" t="s">
        <v>61</v>
      </c>
      <c r="L833" s="2">
        <v>2</v>
      </c>
      <c r="M833" s="2">
        <v>1</v>
      </c>
      <c r="N833" s="2">
        <v>3</v>
      </c>
      <c r="O833" s="19">
        <v>1</v>
      </c>
      <c r="P833" s="19" t="s">
        <v>61</v>
      </c>
      <c r="Q833" s="19" t="s">
        <v>61</v>
      </c>
      <c r="R833" s="2">
        <v>1</v>
      </c>
      <c r="S833" s="2">
        <v>1</v>
      </c>
      <c r="T833" s="2">
        <v>1</v>
      </c>
      <c r="U833" s="2">
        <v>1</v>
      </c>
      <c r="V833" s="2" t="s">
        <v>61</v>
      </c>
      <c r="W833" s="2">
        <v>1</v>
      </c>
      <c r="X833" s="2">
        <v>1</v>
      </c>
      <c r="Y833" s="2">
        <v>1</v>
      </c>
      <c r="Z833" s="19">
        <v>1</v>
      </c>
      <c r="AA833" s="22" t="s">
        <v>61</v>
      </c>
      <c r="AB833" s="22" t="s">
        <v>61</v>
      </c>
      <c r="AC833" s="22" t="s">
        <v>61</v>
      </c>
      <c r="AD833" s="22" t="s">
        <v>61</v>
      </c>
      <c r="AE833" s="22" t="s">
        <v>61</v>
      </c>
      <c r="AF833" s="22" t="s">
        <v>61</v>
      </c>
      <c r="AG833">
        <v>10</v>
      </c>
      <c r="AH833">
        <v>3</v>
      </c>
      <c r="AI833">
        <v>2</v>
      </c>
      <c r="AJ833">
        <v>3</v>
      </c>
      <c r="AK833" s="22" t="s">
        <v>61</v>
      </c>
      <c r="AL833" s="22">
        <v>1</v>
      </c>
      <c r="AM833" s="22">
        <v>1</v>
      </c>
      <c r="AN833" s="22">
        <v>1</v>
      </c>
      <c r="AO833" s="22" t="s">
        <v>61</v>
      </c>
      <c r="AP833" s="22" t="s">
        <v>61</v>
      </c>
      <c r="AQ833">
        <v>3</v>
      </c>
      <c r="AR833">
        <v>2</v>
      </c>
      <c r="AS833" s="22">
        <v>1</v>
      </c>
      <c r="AT833" s="22">
        <v>1</v>
      </c>
      <c r="AU833" s="22">
        <v>1</v>
      </c>
      <c r="AV833" s="22" t="s">
        <v>61</v>
      </c>
      <c r="AW833" s="22" t="s">
        <v>61</v>
      </c>
      <c r="AX833" s="22" t="s">
        <v>61</v>
      </c>
      <c r="AY833" s="22" t="s">
        <v>61</v>
      </c>
      <c r="AZ833" s="22" t="s">
        <v>61</v>
      </c>
      <c r="BA833">
        <v>1</v>
      </c>
      <c r="BB833">
        <v>1</v>
      </c>
      <c r="BC833">
        <v>7800</v>
      </c>
      <c r="BD833">
        <v>0</v>
      </c>
      <c r="BE833" s="16" t="s">
        <v>61</v>
      </c>
    </row>
    <row r="834" spans="1:57" x14ac:dyDescent="0.25">
      <c r="A834" s="1">
        <v>43523</v>
      </c>
      <c r="B834">
        <v>832</v>
      </c>
      <c r="C834" s="2" t="s">
        <v>4</v>
      </c>
      <c r="D834" s="2">
        <v>5383008354</v>
      </c>
      <c r="E834" s="2">
        <v>1</v>
      </c>
      <c r="F834" s="2">
        <v>1</v>
      </c>
      <c r="G834" s="19" t="s">
        <v>61</v>
      </c>
      <c r="H834" s="19">
        <v>1</v>
      </c>
      <c r="I834" s="19" t="s">
        <v>61</v>
      </c>
      <c r="J834" s="19" t="s">
        <v>61</v>
      </c>
      <c r="K834" s="19">
        <v>1</v>
      </c>
      <c r="L834" s="2">
        <v>2</v>
      </c>
      <c r="M834" s="2">
        <v>2</v>
      </c>
      <c r="N834" s="2">
        <v>2</v>
      </c>
      <c r="O834" s="19">
        <v>1</v>
      </c>
      <c r="P834" s="19" t="s">
        <v>61</v>
      </c>
      <c r="Q834" s="19" t="s">
        <v>61</v>
      </c>
      <c r="R834" s="2">
        <v>1</v>
      </c>
      <c r="S834" s="2">
        <v>1</v>
      </c>
      <c r="T834" s="2">
        <v>1</v>
      </c>
      <c r="U834" s="2">
        <v>3</v>
      </c>
      <c r="V834" s="2">
        <v>1</v>
      </c>
      <c r="W834" s="2">
        <v>1</v>
      </c>
      <c r="X834" s="2">
        <v>1</v>
      </c>
      <c r="Y834" s="2">
        <v>1</v>
      </c>
      <c r="Z834" s="22" t="s">
        <v>61</v>
      </c>
      <c r="AA834" s="22" t="s">
        <v>61</v>
      </c>
      <c r="AB834" s="22" t="s">
        <v>61</v>
      </c>
      <c r="AC834" s="22" t="s">
        <v>61</v>
      </c>
      <c r="AD834" s="22" t="s">
        <v>61</v>
      </c>
      <c r="AE834" s="22" t="s">
        <v>61</v>
      </c>
      <c r="AF834" s="22" t="s">
        <v>61</v>
      </c>
      <c r="AG834">
        <v>25</v>
      </c>
      <c r="AH834">
        <v>3</v>
      </c>
      <c r="AI834">
        <v>2</v>
      </c>
      <c r="AJ834">
        <v>1</v>
      </c>
      <c r="AK834" s="22" t="s">
        <v>61</v>
      </c>
      <c r="AL834" s="22" t="s">
        <v>61</v>
      </c>
      <c r="AM834" s="22">
        <v>1</v>
      </c>
      <c r="AN834" s="22" t="s">
        <v>61</v>
      </c>
      <c r="AO834" s="22" t="s">
        <v>61</v>
      </c>
      <c r="AP834" s="22" t="s">
        <v>61</v>
      </c>
      <c r="AQ834">
        <v>4</v>
      </c>
      <c r="AR834">
        <v>3</v>
      </c>
      <c r="AS834" s="22">
        <v>1</v>
      </c>
      <c r="AT834" s="22">
        <v>1</v>
      </c>
      <c r="AU834" s="22">
        <v>1</v>
      </c>
      <c r="AV834" s="22" t="s">
        <v>61</v>
      </c>
      <c r="AW834" s="22" t="s">
        <v>61</v>
      </c>
      <c r="AX834" s="22">
        <v>1</v>
      </c>
      <c r="AY834" s="22" t="s">
        <v>61</v>
      </c>
      <c r="AZ834" s="22" t="s">
        <v>61</v>
      </c>
      <c r="BA834">
        <v>4</v>
      </c>
      <c r="BB834">
        <v>1</v>
      </c>
      <c r="BC834" t="s">
        <v>61</v>
      </c>
      <c r="BD834">
        <v>0</v>
      </c>
      <c r="BE834" s="16" t="s">
        <v>61</v>
      </c>
    </row>
    <row r="835" spans="1:57" x14ac:dyDescent="0.25">
      <c r="A835" s="1">
        <v>43521</v>
      </c>
      <c r="B835">
        <v>833</v>
      </c>
      <c r="C835" s="2" t="s">
        <v>4</v>
      </c>
      <c r="D835" s="2">
        <v>3194133265</v>
      </c>
      <c r="E835" s="2">
        <v>1</v>
      </c>
      <c r="F835" s="2">
        <v>2</v>
      </c>
      <c r="G835" s="19" t="s">
        <v>61</v>
      </c>
      <c r="H835" s="19" t="s">
        <v>61</v>
      </c>
      <c r="I835" s="19" t="s">
        <v>61</v>
      </c>
      <c r="J835" s="19">
        <v>1</v>
      </c>
      <c r="K835" s="19" t="s">
        <v>61</v>
      </c>
      <c r="L835" s="2">
        <v>1</v>
      </c>
      <c r="M835" s="2">
        <v>1</v>
      </c>
      <c r="N835" s="2">
        <v>1</v>
      </c>
      <c r="O835" s="19" t="s">
        <v>61</v>
      </c>
      <c r="P835" s="19" t="s">
        <v>61</v>
      </c>
      <c r="Q835" s="19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2" t="s">
        <v>61</v>
      </c>
      <c r="AA835" s="22" t="s">
        <v>61</v>
      </c>
      <c r="AB835" s="22" t="s">
        <v>61</v>
      </c>
      <c r="AC835" s="22" t="s">
        <v>61</v>
      </c>
      <c r="AD835" s="22" t="s">
        <v>61</v>
      </c>
      <c r="AE835" s="22" t="s">
        <v>61</v>
      </c>
      <c r="AF835" s="22" t="s">
        <v>61</v>
      </c>
      <c r="AG835" s="28" t="s">
        <v>61</v>
      </c>
      <c r="AH835">
        <v>3</v>
      </c>
      <c r="AI835">
        <v>2</v>
      </c>
      <c r="AJ835">
        <v>4</v>
      </c>
      <c r="AK835" s="22" t="s">
        <v>61</v>
      </c>
      <c r="AL835" s="22" t="s">
        <v>61</v>
      </c>
      <c r="AM835" s="22" t="s">
        <v>61</v>
      </c>
      <c r="AN835" s="22" t="s">
        <v>61</v>
      </c>
      <c r="AO835" s="22" t="s">
        <v>61</v>
      </c>
      <c r="AP835" s="22" t="s">
        <v>61</v>
      </c>
      <c r="AQ835">
        <v>4</v>
      </c>
      <c r="AR835">
        <v>4</v>
      </c>
      <c r="AS835" s="22">
        <v>1</v>
      </c>
      <c r="AT835" s="22">
        <v>1</v>
      </c>
      <c r="AU835" s="22">
        <v>1</v>
      </c>
      <c r="AV835" s="22">
        <v>1</v>
      </c>
      <c r="AW835" s="22">
        <v>1</v>
      </c>
      <c r="AX835" s="22">
        <v>1</v>
      </c>
      <c r="AY835" s="22" t="s">
        <v>61</v>
      </c>
      <c r="AZ835" s="22" t="s">
        <v>61</v>
      </c>
      <c r="BA835">
        <v>4</v>
      </c>
      <c r="BB835">
        <v>1</v>
      </c>
      <c r="BC835">
        <v>6440</v>
      </c>
      <c r="BD835">
        <v>0</v>
      </c>
      <c r="BE835" s="16" t="s">
        <v>61</v>
      </c>
    </row>
    <row r="836" spans="1:57" x14ac:dyDescent="0.25">
      <c r="A836" s="1">
        <v>43521</v>
      </c>
      <c r="B836">
        <v>834</v>
      </c>
      <c r="C836" s="2" t="s">
        <v>4</v>
      </c>
      <c r="D836" s="2">
        <v>3194133265</v>
      </c>
      <c r="E836" s="2">
        <v>1</v>
      </c>
      <c r="F836" s="2">
        <v>1</v>
      </c>
      <c r="G836" s="19" t="s">
        <v>61</v>
      </c>
      <c r="H836" s="19" t="s">
        <v>61</v>
      </c>
      <c r="I836" s="19" t="s">
        <v>61</v>
      </c>
      <c r="J836" s="19">
        <v>1</v>
      </c>
      <c r="K836" s="19" t="s">
        <v>61</v>
      </c>
      <c r="L836" s="2">
        <v>3</v>
      </c>
      <c r="M836" s="2">
        <v>2</v>
      </c>
      <c r="N836" s="2">
        <v>2</v>
      </c>
      <c r="O836" s="19">
        <v>1</v>
      </c>
      <c r="P836" s="19" t="s">
        <v>61</v>
      </c>
      <c r="Q836" s="19" t="s">
        <v>61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2" t="s">
        <v>61</v>
      </c>
      <c r="AA836" s="22" t="s">
        <v>61</v>
      </c>
      <c r="AB836" s="22" t="s">
        <v>61</v>
      </c>
      <c r="AC836" s="22" t="s">
        <v>61</v>
      </c>
      <c r="AD836" s="22" t="s">
        <v>61</v>
      </c>
      <c r="AE836" s="22" t="s">
        <v>61</v>
      </c>
      <c r="AF836" s="22" t="s">
        <v>61</v>
      </c>
      <c r="AG836">
        <v>55</v>
      </c>
      <c r="AH836">
        <v>3</v>
      </c>
      <c r="AI836">
        <v>2</v>
      </c>
      <c r="AJ836">
        <v>3</v>
      </c>
      <c r="AK836" s="22" t="s">
        <v>61</v>
      </c>
      <c r="AL836" s="22">
        <v>1</v>
      </c>
      <c r="AM836" s="22" t="s">
        <v>61</v>
      </c>
      <c r="AN836" s="22" t="s">
        <v>61</v>
      </c>
      <c r="AO836" s="22" t="s">
        <v>61</v>
      </c>
      <c r="AP836" s="22">
        <v>1</v>
      </c>
      <c r="AQ836">
        <v>3</v>
      </c>
      <c r="AR836">
        <v>3</v>
      </c>
      <c r="AS836" s="22">
        <v>1</v>
      </c>
      <c r="AT836" s="22">
        <v>1</v>
      </c>
      <c r="AU836" s="22" t="s">
        <v>61</v>
      </c>
      <c r="AV836" s="22">
        <v>1</v>
      </c>
      <c r="AW836" s="22" t="s">
        <v>61</v>
      </c>
      <c r="AX836" s="22" t="s">
        <v>61</v>
      </c>
      <c r="AY836" s="22" t="s">
        <v>61</v>
      </c>
      <c r="AZ836" s="22" t="s">
        <v>61</v>
      </c>
      <c r="BA836">
        <v>4</v>
      </c>
      <c r="BB836">
        <v>1</v>
      </c>
      <c r="BC836">
        <v>6690</v>
      </c>
      <c r="BD836">
        <v>1</v>
      </c>
      <c r="BE836" s="16" t="s">
        <v>61</v>
      </c>
    </row>
    <row r="837" spans="1:57" x14ac:dyDescent="0.25">
      <c r="A837" s="1">
        <v>43521</v>
      </c>
      <c r="B837">
        <v>835</v>
      </c>
      <c r="C837" s="2" t="s">
        <v>4</v>
      </c>
      <c r="D837" s="2">
        <v>3194133265</v>
      </c>
      <c r="E837" s="2">
        <v>1</v>
      </c>
      <c r="F837" s="2">
        <v>2</v>
      </c>
      <c r="G837" s="19" t="s">
        <v>61</v>
      </c>
      <c r="H837" s="19" t="s">
        <v>61</v>
      </c>
      <c r="I837" s="19">
        <v>1</v>
      </c>
      <c r="J837" s="19" t="s">
        <v>61</v>
      </c>
      <c r="K837" s="19" t="s">
        <v>61</v>
      </c>
      <c r="L837" s="2">
        <v>5</v>
      </c>
      <c r="M837" s="2">
        <v>3</v>
      </c>
      <c r="N837" s="2">
        <v>3</v>
      </c>
      <c r="O837" s="19">
        <v>1</v>
      </c>
      <c r="P837" s="19" t="s">
        <v>61</v>
      </c>
      <c r="Q837" s="19" t="s">
        <v>61</v>
      </c>
      <c r="R837" s="2">
        <v>1</v>
      </c>
      <c r="S837" s="2">
        <v>1</v>
      </c>
      <c r="T837" s="2">
        <v>1</v>
      </c>
      <c r="U837" s="2">
        <v>1</v>
      </c>
      <c r="V837" s="2" t="s">
        <v>61</v>
      </c>
      <c r="W837" s="2">
        <v>1</v>
      </c>
      <c r="X837" s="2">
        <v>1</v>
      </c>
      <c r="Y837" s="2">
        <v>1</v>
      </c>
      <c r="Z837" s="22" t="s">
        <v>61</v>
      </c>
      <c r="AA837" s="22" t="s">
        <v>61</v>
      </c>
      <c r="AB837" s="22" t="s">
        <v>61</v>
      </c>
      <c r="AC837" s="22" t="s">
        <v>61</v>
      </c>
      <c r="AD837" s="22" t="s">
        <v>61</v>
      </c>
      <c r="AE837" s="22" t="s">
        <v>61</v>
      </c>
      <c r="AF837" s="22" t="s">
        <v>61</v>
      </c>
      <c r="AG837">
        <v>12</v>
      </c>
      <c r="AH837">
        <v>3</v>
      </c>
      <c r="AI837">
        <v>2</v>
      </c>
      <c r="AJ837">
        <v>1</v>
      </c>
      <c r="AK837" s="22" t="s">
        <v>61</v>
      </c>
      <c r="AL837" s="22">
        <v>1</v>
      </c>
      <c r="AM837" s="22">
        <v>1</v>
      </c>
      <c r="AN837" s="22" t="s">
        <v>61</v>
      </c>
      <c r="AO837" s="22" t="s">
        <v>61</v>
      </c>
      <c r="AP837" s="22">
        <v>1</v>
      </c>
      <c r="AQ837">
        <v>1</v>
      </c>
      <c r="AR837">
        <v>2</v>
      </c>
      <c r="AS837" s="22" t="s">
        <v>61</v>
      </c>
      <c r="AT837" s="22">
        <v>1</v>
      </c>
      <c r="AU837" s="22">
        <v>1</v>
      </c>
      <c r="AV837" s="22">
        <v>1</v>
      </c>
      <c r="AW837" s="22" t="s">
        <v>61</v>
      </c>
      <c r="AX837" s="22" t="s">
        <v>61</v>
      </c>
      <c r="AY837" s="22" t="s">
        <v>61</v>
      </c>
      <c r="AZ837" s="22" t="s">
        <v>61</v>
      </c>
      <c r="BA837">
        <v>4</v>
      </c>
      <c r="BB837">
        <v>1</v>
      </c>
      <c r="BC837">
        <v>7901</v>
      </c>
      <c r="BD837">
        <v>0</v>
      </c>
      <c r="BE837" s="16" t="s">
        <v>61</v>
      </c>
    </row>
    <row r="838" spans="1:57" x14ac:dyDescent="0.25">
      <c r="A838" s="1">
        <v>43521</v>
      </c>
      <c r="B838">
        <v>836</v>
      </c>
      <c r="C838" s="2" t="s">
        <v>4</v>
      </c>
      <c r="D838" s="2">
        <v>3194133265</v>
      </c>
      <c r="E838" s="2">
        <v>1</v>
      </c>
      <c r="F838" s="2">
        <v>2</v>
      </c>
      <c r="G838" s="19" t="s">
        <v>61</v>
      </c>
      <c r="H838" s="19" t="s">
        <v>61</v>
      </c>
      <c r="I838" s="19">
        <v>1</v>
      </c>
      <c r="J838" s="19" t="s">
        <v>61</v>
      </c>
      <c r="K838" s="19">
        <v>1</v>
      </c>
      <c r="L838" s="2">
        <v>3</v>
      </c>
      <c r="M838" s="2">
        <v>1</v>
      </c>
      <c r="N838" s="2">
        <v>1</v>
      </c>
      <c r="O838" s="19" t="s">
        <v>61</v>
      </c>
      <c r="P838" s="19" t="s">
        <v>61</v>
      </c>
      <c r="Q838" s="19">
        <v>1</v>
      </c>
      <c r="R838" s="2">
        <v>1</v>
      </c>
      <c r="S838" s="2">
        <v>1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1</v>
      </c>
      <c r="Z838" s="22" t="s">
        <v>61</v>
      </c>
      <c r="AA838" s="22" t="s">
        <v>61</v>
      </c>
      <c r="AB838" s="22" t="s">
        <v>61</v>
      </c>
      <c r="AC838" s="22" t="s">
        <v>61</v>
      </c>
      <c r="AD838" s="22" t="s">
        <v>61</v>
      </c>
      <c r="AE838" s="22" t="s">
        <v>61</v>
      </c>
      <c r="AF838" s="22" t="s">
        <v>61</v>
      </c>
      <c r="AG838">
        <v>8</v>
      </c>
      <c r="AH838">
        <v>3</v>
      </c>
      <c r="AI838">
        <v>2</v>
      </c>
      <c r="AJ838">
        <v>1</v>
      </c>
      <c r="AK838" s="22">
        <v>1</v>
      </c>
      <c r="AL838" s="22">
        <v>1</v>
      </c>
      <c r="AM838" s="22">
        <v>1</v>
      </c>
      <c r="AN838" s="22" t="s">
        <v>61</v>
      </c>
      <c r="AO838" s="22">
        <v>1</v>
      </c>
      <c r="AP838" s="22" t="s">
        <v>61</v>
      </c>
      <c r="AQ838">
        <v>3</v>
      </c>
      <c r="AR838">
        <v>3</v>
      </c>
      <c r="AS838" s="22" t="s">
        <v>61</v>
      </c>
      <c r="AT838" s="22">
        <v>1</v>
      </c>
      <c r="AU838" s="22" t="s">
        <v>61</v>
      </c>
      <c r="AV838" s="22">
        <v>1</v>
      </c>
      <c r="AW838" s="22" t="s">
        <v>61</v>
      </c>
      <c r="AX838" s="22" t="s">
        <v>61</v>
      </c>
      <c r="AY838" s="22" t="s">
        <v>61</v>
      </c>
      <c r="AZ838" s="22" t="s">
        <v>61</v>
      </c>
      <c r="BA838">
        <v>4</v>
      </c>
      <c r="BB838">
        <v>1</v>
      </c>
      <c r="BC838">
        <v>7804</v>
      </c>
      <c r="BD838">
        <v>1</v>
      </c>
      <c r="BE838" s="16" t="s">
        <v>61</v>
      </c>
    </row>
    <row r="839" spans="1:57" x14ac:dyDescent="0.25">
      <c r="A839" s="1">
        <v>43521</v>
      </c>
      <c r="B839">
        <v>837</v>
      </c>
      <c r="C839" s="2" t="s">
        <v>4</v>
      </c>
      <c r="D839" s="2">
        <v>3194133265</v>
      </c>
      <c r="E839" s="2">
        <v>1</v>
      </c>
      <c r="F839" s="2">
        <v>1</v>
      </c>
      <c r="G839" s="19">
        <v>1</v>
      </c>
      <c r="H839" s="19" t="s">
        <v>61</v>
      </c>
      <c r="I839" s="19" t="s">
        <v>61</v>
      </c>
      <c r="J839" s="19" t="s">
        <v>61</v>
      </c>
      <c r="K839" s="19">
        <v>1</v>
      </c>
      <c r="L839" s="2">
        <v>3</v>
      </c>
      <c r="M839" s="2">
        <v>4</v>
      </c>
      <c r="N839" s="2">
        <v>2</v>
      </c>
      <c r="O839" s="19" t="s">
        <v>61</v>
      </c>
      <c r="P839" s="19" t="s">
        <v>61</v>
      </c>
      <c r="Q839" s="19">
        <v>1</v>
      </c>
      <c r="R839" s="2">
        <v>1</v>
      </c>
      <c r="S839" s="2">
        <v>1</v>
      </c>
      <c r="T839" s="2">
        <v>2</v>
      </c>
      <c r="U839" s="2">
        <v>2</v>
      </c>
      <c r="V839" s="2">
        <v>1</v>
      </c>
      <c r="W839" s="2">
        <v>1</v>
      </c>
      <c r="X839" s="2">
        <v>1</v>
      </c>
      <c r="Y839" s="2">
        <v>1</v>
      </c>
      <c r="Z839" s="22" t="s">
        <v>61</v>
      </c>
      <c r="AA839" s="22" t="s">
        <v>61</v>
      </c>
      <c r="AB839" s="22" t="s">
        <v>61</v>
      </c>
      <c r="AC839" s="22" t="s">
        <v>61</v>
      </c>
      <c r="AD839" s="22" t="s">
        <v>61</v>
      </c>
      <c r="AE839" s="22" t="s">
        <v>61</v>
      </c>
      <c r="AF839" s="22" t="s">
        <v>61</v>
      </c>
      <c r="AG839">
        <v>40</v>
      </c>
      <c r="AH839">
        <v>3</v>
      </c>
      <c r="AI839">
        <v>1</v>
      </c>
      <c r="AJ839">
        <v>1</v>
      </c>
      <c r="AK839" s="22" t="s">
        <v>61</v>
      </c>
      <c r="AL839" s="22">
        <v>1</v>
      </c>
      <c r="AM839" s="22">
        <v>1</v>
      </c>
      <c r="AN839" s="22" t="s">
        <v>61</v>
      </c>
      <c r="AO839" s="22" t="s">
        <v>61</v>
      </c>
      <c r="AP839" s="22" t="s">
        <v>61</v>
      </c>
      <c r="AQ839">
        <v>3</v>
      </c>
      <c r="AR839">
        <v>4</v>
      </c>
      <c r="AS839" s="22">
        <v>1</v>
      </c>
      <c r="AT839" s="22">
        <v>1</v>
      </c>
      <c r="AU839" s="22">
        <v>1</v>
      </c>
      <c r="AV839" s="22" t="s">
        <v>61</v>
      </c>
      <c r="AW839" s="22" t="s">
        <v>61</v>
      </c>
      <c r="AX839" s="22" t="s">
        <v>61</v>
      </c>
      <c r="AY839" s="22" t="s">
        <v>61</v>
      </c>
      <c r="AZ839" s="22" t="s">
        <v>61</v>
      </c>
      <c r="BA839">
        <v>4</v>
      </c>
      <c r="BB839">
        <v>1</v>
      </c>
      <c r="BC839">
        <v>4141</v>
      </c>
      <c r="BD839">
        <v>0</v>
      </c>
      <c r="BE839" s="16" t="s">
        <v>61</v>
      </c>
    </row>
    <row r="840" spans="1:57" x14ac:dyDescent="0.25">
      <c r="A840" s="1">
        <v>43518</v>
      </c>
      <c r="B840">
        <v>838</v>
      </c>
      <c r="C840" s="2" t="s">
        <v>4</v>
      </c>
      <c r="D840" s="2">
        <v>5385046209</v>
      </c>
      <c r="E840" s="2">
        <v>2</v>
      </c>
      <c r="F840" s="2">
        <v>3</v>
      </c>
      <c r="G840" s="19" t="s">
        <v>61</v>
      </c>
      <c r="H840" s="19" t="s">
        <v>61</v>
      </c>
      <c r="I840" s="19">
        <v>1</v>
      </c>
      <c r="J840" s="19" t="s">
        <v>61</v>
      </c>
      <c r="K840" s="19" t="s">
        <v>61</v>
      </c>
      <c r="L840" s="2">
        <v>4</v>
      </c>
      <c r="M840" s="2">
        <v>1</v>
      </c>
      <c r="N840" s="2">
        <v>1</v>
      </c>
      <c r="O840" s="19">
        <v>1</v>
      </c>
      <c r="P840" s="19" t="s">
        <v>61</v>
      </c>
      <c r="Q840" s="19" t="s">
        <v>61</v>
      </c>
      <c r="R840" s="2">
        <v>1</v>
      </c>
      <c r="S840" s="2">
        <v>3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2" t="s">
        <v>61</v>
      </c>
      <c r="AA840" s="22" t="s">
        <v>61</v>
      </c>
      <c r="AB840" s="22" t="s">
        <v>61</v>
      </c>
      <c r="AC840" s="22" t="s">
        <v>61</v>
      </c>
      <c r="AD840" s="22">
        <v>1</v>
      </c>
      <c r="AE840" s="22" t="s">
        <v>61</v>
      </c>
      <c r="AF840" s="22" t="s">
        <v>61</v>
      </c>
      <c r="AG840">
        <v>20</v>
      </c>
      <c r="AH840">
        <v>3</v>
      </c>
      <c r="AI840">
        <v>2</v>
      </c>
      <c r="AJ840">
        <v>2</v>
      </c>
      <c r="AK840" s="22">
        <v>1</v>
      </c>
      <c r="AL840" s="22">
        <v>1</v>
      </c>
      <c r="AM840" s="22">
        <v>1</v>
      </c>
      <c r="AN840" s="22">
        <v>1</v>
      </c>
      <c r="AO840" s="22">
        <v>1</v>
      </c>
      <c r="AP840" s="22" t="s">
        <v>61</v>
      </c>
      <c r="AQ840">
        <v>2</v>
      </c>
      <c r="AR840">
        <v>4</v>
      </c>
      <c r="AS840" s="22">
        <v>1</v>
      </c>
      <c r="AT840" s="22">
        <v>1</v>
      </c>
      <c r="AU840" s="22" t="s">
        <v>61</v>
      </c>
      <c r="AV840" s="22">
        <v>1</v>
      </c>
      <c r="AW840" s="22">
        <v>1</v>
      </c>
      <c r="AX840" s="22">
        <v>1</v>
      </c>
      <c r="AY840" s="22">
        <v>1</v>
      </c>
      <c r="AZ840" s="22" t="s">
        <v>61</v>
      </c>
      <c r="BA840">
        <v>4</v>
      </c>
      <c r="BB840">
        <v>1</v>
      </c>
      <c r="BC840" t="s">
        <v>61</v>
      </c>
      <c r="BD840">
        <v>0</v>
      </c>
      <c r="BE840" s="16" t="s">
        <v>61</v>
      </c>
    </row>
    <row r="841" spans="1:57" x14ac:dyDescent="0.25">
      <c r="A841" s="1">
        <v>43518</v>
      </c>
      <c r="B841">
        <v>839</v>
      </c>
      <c r="C841" s="2" t="s">
        <v>4</v>
      </c>
      <c r="D841" s="2">
        <v>5385046209</v>
      </c>
      <c r="E841" s="2" t="s">
        <v>61</v>
      </c>
      <c r="F841" s="2">
        <v>4</v>
      </c>
      <c r="G841" s="19" t="s">
        <v>61</v>
      </c>
      <c r="H841" s="19" t="s">
        <v>61</v>
      </c>
      <c r="I841" s="19" t="s">
        <v>61</v>
      </c>
      <c r="J841" s="19">
        <v>1</v>
      </c>
      <c r="K841" s="19" t="s">
        <v>61</v>
      </c>
      <c r="L841" s="2">
        <v>3</v>
      </c>
      <c r="M841" s="2">
        <v>1</v>
      </c>
      <c r="N841" s="2">
        <v>2</v>
      </c>
      <c r="O841" s="19">
        <v>1</v>
      </c>
      <c r="P841" s="19" t="s">
        <v>61</v>
      </c>
      <c r="Q841" s="19" t="s">
        <v>61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2" t="s">
        <v>61</v>
      </c>
      <c r="AA841" s="22" t="s">
        <v>61</v>
      </c>
      <c r="AB841" s="22" t="s">
        <v>61</v>
      </c>
      <c r="AC841" s="22" t="s">
        <v>61</v>
      </c>
      <c r="AD841" s="22" t="s">
        <v>61</v>
      </c>
      <c r="AE841" s="22" t="s">
        <v>61</v>
      </c>
      <c r="AF841" s="22" t="s">
        <v>61</v>
      </c>
      <c r="AG841">
        <v>12</v>
      </c>
      <c r="AH841">
        <v>3</v>
      </c>
      <c r="AI841">
        <v>1</v>
      </c>
      <c r="AJ841">
        <v>1</v>
      </c>
      <c r="AK841" s="22" t="s">
        <v>61</v>
      </c>
      <c r="AL841" s="22">
        <v>1</v>
      </c>
      <c r="AM841" s="22">
        <v>1</v>
      </c>
      <c r="AN841" s="22" t="s">
        <v>61</v>
      </c>
      <c r="AO841" s="22">
        <v>1</v>
      </c>
      <c r="AP841" s="22" t="s">
        <v>61</v>
      </c>
      <c r="AQ841">
        <v>4</v>
      </c>
      <c r="AR841">
        <v>2</v>
      </c>
      <c r="AS841" s="22">
        <v>1</v>
      </c>
      <c r="AT841" s="22">
        <v>1</v>
      </c>
      <c r="AU841" s="22" t="s">
        <v>61</v>
      </c>
      <c r="AV841" s="22" t="s">
        <v>61</v>
      </c>
      <c r="AW841" s="22" t="s">
        <v>61</v>
      </c>
      <c r="AX841" s="22" t="s">
        <v>61</v>
      </c>
      <c r="AY841" s="22" t="s">
        <v>61</v>
      </c>
      <c r="AZ841" s="22" t="s">
        <v>61</v>
      </c>
      <c r="BA841">
        <v>4</v>
      </c>
      <c r="BB841">
        <v>1</v>
      </c>
      <c r="BC841">
        <v>5650</v>
      </c>
      <c r="BD841">
        <v>0</v>
      </c>
      <c r="BE841" s="16" t="s">
        <v>61</v>
      </c>
    </row>
    <row r="842" spans="1:57" x14ac:dyDescent="0.25">
      <c r="A842" s="1">
        <v>43518</v>
      </c>
      <c r="B842">
        <v>840</v>
      </c>
      <c r="C842" s="2" t="s">
        <v>4</v>
      </c>
      <c r="D842" s="2">
        <v>5385046209</v>
      </c>
      <c r="E842" s="2">
        <v>2</v>
      </c>
      <c r="F842" s="2">
        <v>2</v>
      </c>
      <c r="G842" s="19" t="s">
        <v>61</v>
      </c>
      <c r="H842" s="19" t="s">
        <v>61</v>
      </c>
      <c r="I842" s="19" t="s">
        <v>61</v>
      </c>
      <c r="J842" s="19">
        <v>1</v>
      </c>
      <c r="K842" s="19" t="s">
        <v>61</v>
      </c>
      <c r="L842" s="2">
        <v>3</v>
      </c>
      <c r="M842" s="2">
        <v>3</v>
      </c>
      <c r="N842" s="2">
        <v>1</v>
      </c>
      <c r="O842" s="19">
        <v>1</v>
      </c>
      <c r="P842" s="19" t="s">
        <v>61</v>
      </c>
      <c r="Q842" s="19" t="s">
        <v>61</v>
      </c>
      <c r="R842" s="2">
        <v>2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2" t="s">
        <v>61</v>
      </c>
      <c r="AA842" s="22" t="s">
        <v>61</v>
      </c>
      <c r="AB842" s="22" t="s">
        <v>61</v>
      </c>
      <c r="AC842" s="22" t="s">
        <v>61</v>
      </c>
      <c r="AD842" s="22" t="s">
        <v>61</v>
      </c>
      <c r="AE842" s="22" t="s">
        <v>61</v>
      </c>
      <c r="AF842" s="22" t="s">
        <v>61</v>
      </c>
      <c r="AG842">
        <v>25</v>
      </c>
      <c r="AH842">
        <v>3</v>
      </c>
      <c r="AI842">
        <v>2</v>
      </c>
      <c r="AJ842">
        <v>2</v>
      </c>
      <c r="AK842" s="22" t="s">
        <v>61</v>
      </c>
      <c r="AL842" s="22">
        <v>1</v>
      </c>
      <c r="AM842" s="22" t="s">
        <v>61</v>
      </c>
      <c r="AN842" s="22">
        <v>1</v>
      </c>
      <c r="AO842" s="22" t="s">
        <v>61</v>
      </c>
      <c r="AP842" s="22" t="s">
        <v>61</v>
      </c>
      <c r="AQ842">
        <v>3</v>
      </c>
      <c r="AR842">
        <v>3</v>
      </c>
      <c r="AS842" s="22" t="s">
        <v>61</v>
      </c>
      <c r="AT842" s="22">
        <v>1</v>
      </c>
      <c r="AU842" s="22" t="s">
        <v>61</v>
      </c>
      <c r="AV842" s="22" t="s">
        <v>61</v>
      </c>
      <c r="AW842" s="22" t="s">
        <v>61</v>
      </c>
      <c r="AX842" s="22">
        <v>1</v>
      </c>
      <c r="AY842" s="22">
        <v>1</v>
      </c>
      <c r="AZ842" s="22" t="s">
        <v>61</v>
      </c>
      <c r="BA842">
        <v>4</v>
      </c>
      <c r="BB842">
        <v>1</v>
      </c>
      <c r="BC842">
        <v>6767</v>
      </c>
      <c r="BD842">
        <v>0</v>
      </c>
      <c r="BE842" s="16" t="s">
        <v>61</v>
      </c>
    </row>
    <row r="843" spans="1:57" x14ac:dyDescent="0.25">
      <c r="A843" s="1">
        <v>43518</v>
      </c>
      <c r="B843">
        <v>841</v>
      </c>
      <c r="C843" s="2" t="s">
        <v>4</v>
      </c>
      <c r="D843" s="2">
        <v>5385046209</v>
      </c>
      <c r="E843" s="2">
        <v>1</v>
      </c>
      <c r="F843" s="2">
        <v>4</v>
      </c>
      <c r="G843" s="19" t="s">
        <v>61</v>
      </c>
      <c r="H843" s="19">
        <v>1</v>
      </c>
      <c r="I843" s="19" t="s">
        <v>61</v>
      </c>
      <c r="J843" s="19" t="s">
        <v>61</v>
      </c>
      <c r="K843" s="19">
        <v>1</v>
      </c>
      <c r="L843" s="2">
        <v>3</v>
      </c>
      <c r="M843" s="2">
        <v>1</v>
      </c>
      <c r="N843" s="2">
        <v>3</v>
      </c>
      <c r="O843" s="19">
        <v>1</v>
      </c>
      <c r="P843" s="19" t="s">
        <v>61</v>
      </c>
      <c r="Q843" s="19" t="s">
        <v>61</v>
      </c>
      <c r="R843" s="2">
        <v>2</v>
      </c>
      <c r="S843" s="2">
        <v>1</v>
      </c>
      <c r="T843" s="2">
        <v>1</v>
      </c>
      <c r="U843" s="2">
        <v>1</v>
      </c>
      <c r="V843" s="2" t="s">
        <v>61</v>
      </c>
      <c r="W843" s="2">
        <v>1</v>
      </c>
      <c r="X843" s="2">
        <v>1</v>
      </c>
      <c r="Y843" s="2">
        <v>1</v>
      </c>
      <c r="Z843" s="22" t="s">
        <v>61</v>
      </c>
      <c r="AA843" s="22" t="s">
        <v>61</v>
      </c>
      <c r="AB843" s="22" t="s">
        <v>61</v>
      </c>
      <c r="AC843" s="22" t="s">
        <v>61</v>
      </c>
      <c r="AD843" s="22" t="s">
        <v>61</v>
      </c>
      <c r="AE843" s="22" t="s">
        <v>61</v>
      </c>
      <c r="AF843" s="22" t="s">
        <v>61</v>
      </c>
      <c r="AG843">
        <v>4.5</v>
      </c>
      <c r="AH843">
        <v>3</v>
      </c>
      <c r="AI843">
        <v>2</v>
      </c>
      <c r="AJ843">
        <v>1</v>
      </c>
      <c r="AK843" s="22" t="s">
        <v>61</v>
      </c>
      <c r="AL843" s="22">
        <v>1</v>
      </c>
      <c r="AM843" s="22">
        <v>1</v>
      </c>
      <c r="AN843" s="22" t="s">
        <v>61</v>
      </c>
      <c r="AO843" s="22">
        <v>1</v>
      </c>
      <c r="AP843" s="22" t="s">
        <v>61</v>
      </c>
      <c r="AQ843">
        <v>1</v>
      </c>
      <c r="AR843">
        <v>2</v>
      </c>
      <c r="AS843" s="22" t="s">
        <v>61</v>
      </c>
      <c r="AT843" s="22">
        <v>1</v>
      </c>
      <c r="AU843" s="22">
        <v>1</v>
      </c>
      <c r="AV843" s="22">
        <v>1</v>
      </c>
      <c r="AW843" s="22" t="s">
        <v>61</v>
      </c>
      <c r="AX843" s="22" t="s">
        <v>61</v>
      </c>
      <c r="AY843" s="22" t="s">
        <v>61</v>
      </c>
      <c r="AZ843" s="22" t="s">
        <v>61</v>
      </c>
      <c r="BA843">
        <v>4</v>
      </c>
      <c r="BB843">
        <v>1</v>
      </c>
      <c r="BC843">
        <v>7911</v>
      </c>
      <c r="BD843">
        <v>1</v>
      </c>
      <c r="BE843" s="16" t="s">
        <v>61</v>
      </c>
    </row>
    <row r="844" spans="1:57" x14ac:dyDescent="0.25">
      <c r="A844" s="1">
        <v>43522</v>
      </c>
      <c r="B844">
        <v>842</v>
      </c>
      <c r="C844" s="2" t="s">
        <v>4</v>
      </c>
      <c r="D844" s="2">
        <v>5383008344</v>
      </c>
      <c r="E844" s="2">
        <v>1</v>
      </c>
      <c r="F844" s="2">
        <v>3</v>
      </c>
      <c r="G844" s="19" t="s">
        <v>61</v>
      </c>
      <c r="H844" s="19">
        <v>1</v>
      </c>
      <c r="I844" s="19" t="s">
        <v>61</v>
      </c>
      <c r="J844" s="19" t="s">
        <v>61</v>
      </c>
      <c r="K844" s="19" t="s">
        <v>61</v>
      </c>
      <c r="L844" s="2">
        <v>4</v>
      </c>
      <c r="M844" s="2">
        <v>3</v>
      </c>
      <c r="N844" s="2">
        <v>3</v>
      </c>
      <c r="O844" s="19">
        <v>1</v>
      </c>
      <c r="P844" s="19" t="s">
        <v>61</v>
      </c>
      <c r="Q844" s="19" t="s">
        <v>61</v>
      </c>
      <c r="R844" s="2">
        <v>1</v>
      </c>
      <c r="S844" s="2">
        <v>1</v>
      </c>
      <c r="T844" s="2">
        <v>1</v>
      </c>
      <c r="U844" s="2">
        <v>1</v>
      </c>
      <c r="V844" s="2">
        <v>2</v>
      </c>
      <c r="W844" t="s">
        <v>61</v>
      </c>
      <c r="X844" t="s">
        <v>61</v>
      </c>
      <c r="Y844" t="s">
        <v>61</v>
      </c>
      <c r="Z844" s="22" t="s">
        <v>61</v>
      </c>
      <c r="AA844" s="22">
        <v>1</v>
      </c>
      <c r="AB844" s="22">
        <v>1</v>
      </c>
      <c r="AC844" s="22" t="s">
        <v>61</v>
      </c>
      <c r="AD844" s="22" t="s">
        <v>61</v>
      </c>
      <c r="AE844" s="22" t="s">
        <v>61</v>
      </c>
      <c r="AF844" s="22" t="s">
        <v>61</v>
      </c>
      <c r="AG844">
        <v>9</v>
      </c>
      <c r="AH844">
        <v>3</v>
      </c>
      <c r="AI844">
        <v>2</v>
      </c>
      <c r="AJ844">
        <v>1</v>
      </c>
      <c r="AK844" s="22" t="s">
        <v>61</v>
      </c>
      <c r="AL844" s="22">
        <v>1</v>
      </c>
      <c r="AM844" s="22">
        <v>1</v>
      </c>
      <c r="AN844" s="22" t="s">
        <v>61</v>
      </c>
      <c r="AO844" s="22" t="s">
        <v>61</v>
      </c>
      <c r="AP844" s="22" t="s">
        <v>61</v>
      </c>
      <c r="AQ844">
        <v>1</v>
      </c>
      <c r="AR844">
        <v>2</v>
      </c>
      <c r="AS844" s="22" t="s">
        <v>61</v>
      </c>
      <c r="AT844" s="22">
        <v>1</v>
      </c>
      <c r="AU844" s="22">
        <v>1</v>
      </c>
      <c r="AV844" s="22" t="s">
        <v>61</v>
      </c>
      <c r="AW844" s="22" t="s">
        <v>61</v>
      </c>
      <c r="AX844" s="22" t="s">
        <v>61</v>
      </c>
      <c r="AY844" s="22" t="s">
        <v>61</v>
      </c>
      <c r="AZ844" s="22" t="s">
        <v>61</v>
      </c>
      <c r="BA844">
        <v>2</v>
      </c>
      <c r="BB844">
        <v>1</v>
      </c>
      <c r="BC844">
        <v>4217</v>
      </c>
      <c r="BD844">
        <v>0</v>
      </c>
      <c r="BE844" s="16" t="s">
        <v>61</v>
      </c>
    </row>
    <row r="845" spans="1:57" x14ac:dyDescent="0.25">
      <c r="A845" s="1">
        <v>43522</v>
      </c>
      <c r="B845">
        <v>843</v>
      </c>
      <c r="C845" s="2" t="s">
        <v>63</v>
      </c>
      <c r="D845" s="2">
        <v>5383008344</v>
      </c>
      <c r="E845" s="2">
        <v>1</v>
      </c>
      <c r="F845" s="2">
        <v>1</v>
      </c>
      <c r="G845" s="19" t="s">
        <v>61</v>
      </c>
      <c r="H845" s="19">
        <v>1</v>
      </c>
      <c r="I845" s="19" t="s">
        <v>61</v>
      </c>
      <c r="J845" s="19" t="s">
        <v>61</v>
      </c>
      <c r="K845" s="19" t="s">
        <v>61</v>
      </c>
      <c r="L845" s="2">
        <v>5</v>
      </c>
      <c r="M845" s="2">
        <v>6</v>
      </c>
      <c r="N845" s="2">
        <v>4</v>
      </c>
      <c r="O845" s="19">
        <v>1</v>
      </c>
      <c r="P845" s="19" t="s">
        <v>61</v>
      </c>
      <c r="Q845" s="19" t="s">
        <v>61</v>
      </c>
      <c r="R845" s="2">
        <v>3</v>
      </c>
      <c r="S845" s="2">
        <v>3</v>
      </c>
      <c r="T845" s="2">
        <v>1</v>
      </c>
      <c r="U845" s="2" t="s">
        <v>61</v>
      </c>
      <c r="V845" s="2">
        <v>1</v>
      </c>
      <c r="W845" s="2">
        <v>2</v>
      </c>
      <c r="X845" s="2">
        <v>2</v>
      </c>
      <c r="Y845" s="2">
        <v>2</v>
      </c>
      <c r="Z845" s="22" t="s">
        <v>61</v>
      </c>
      <c r="AA845" s="19">
        <v>1</v>
      </c>
      <c r="AB845" s="19">
        <v>1</v>
      </c>
      <c r="AC845" s="19">
        <v>1</v>
      </c>
      <c r="AD845" s="22" t="s">
        <v>61</v>
      </c>
      <c r="AE845" s="22" t="s">
        <v>61</v>
      </c>
      <c r="AF845" s="22" t="s">
        <v>61</v>
      </c>
      <c r="AG845" s="28" t="s">
        <v>61</v>
      </c>
      <c r="AH845" s="28" t="s">
        <v>61</v>
      </c>
      <c r="AI845" s="28" t="s">
        <v>61</v>
      </c>
      <c r="AJ845" s="28" t="s">
        <v>61</v>
      </c>
      <c r="AK845" s="22" t="s">
        <v>61</v>
      </c>
      <c r="AL845" s="22" t="s">
        <v>61</v>
      </c>
      <c r="AM845" s="22" t="s">
        <v>61</v>
      </c>
      <c r="AN845" s="22" t="s">
        <v>61</v>
      </c>
      <c r="AO845" s="22" t="s">
        <v>61</v>
      </c>
      <c r="AP845" s="22" t="s">
        <v>61</v>
      </c>
      <c r="AQ845" s="28" t="s">
        <v>61</v>
      </c>
      <c r="AR845">
        <v>2</v>
      </c>
      <c r="AS845" s="22" t="s">
        <v>61</v>
      </c>
      <c r="AT845" s="22" t="s">
        <v>61</v>
      </c>
      <c r="AU845" s="22" t="s">
        <v>61</v>
      </c>
      <c r="AV845" s="22" t="s">
        <v>61</v>
      </c>
      <c r="AW845" s="22" t="s">
        <v>61</v>
      </c>
      <c r="AX845" s="22" t="s">
        <v>61</v>
      </c>
      <c r="AY845" s="22" t="s">
        <v>61</v>
      </c>
      <c r="AZ845" s="22" t="s">
        <v>61</v>
      </c>
      <c r="BA845">
        <v>4</v>
      </c>
      <c r="BB845" t="s">
        <v>61</v>
      </c>
      <c r="BC845" t="s">
        <v>61</v>
      </c>
      <c r="BD845">
        <v>0</v>
      </c>
      <c r="BE845" s="16" t="s">
        <v>61</v>
      </c>
    </row>
    <row r="846" spans="1:57" x14ac:dyDescent="0.25">
      <c r="A846" s="1">
        <v>43522</v>
      </c>
      <c r="B846">
        <v>844</v>
      </c>
      <c r="C846" s="2" t="s">
        <v>4</v>
      </c>
      <c r="D846" s="2">
        <v>5383008344</v>
      </c>
      <c r="E846" s="2">
        <v>1</v>
      </c>
      <c r="F846" s="2">
        <v>4</v>
      </c>
      <c r="G846" s="19" t="s">
        <v>61</v>
      </c>
      <c r="H846" s="19">
        <v>1</v>
      </c>
      <c r="I846" s="19">
        <v>1</v>
      </c>
      <c r="J846" s="19" t="s">
        <v>61</v>
      </c>
      <c r="K846" s="19" t="s">
        <v>61</v>
      </c>
      <c r="L846" s="2">
        <v>4</v>
      </c>
      <c r="M846" s="2">
        <v>3</v>
      </c>
      <c r="N846" s="2">
        <v>4</v>
      </c>
      <c r="O846" s="19">
        <v>1</v>
      </c>
      <c r="P846" s="19" t="s">
        <v>61</v>
      </c>
      <c r="Q846" s="19" t="s">
        <v>61</v>
      </c>
      <c r="R846" s="2">
        <v>2</v>
      </c>
      <c r="S846" s="2">
        <v>1</v>
      </c>
      <c r="T846" s="2">
        <v>1</v>
      </c>
      <c r="U846" s="2">
        <v>1</v>
      </c>
      <c r="V846" s="2">
        <v>1</v>
      </c>
      <c r="W846" s="2">
        <v>1</v>
      </c>
      <c r="X846" s="2">
        <v>1</v>
      </c>
      <c r="Y846" s="2">
        <v>1</v>
      </c>
      <c r="Z846" s="22" t="s">
        <v>61</v>
      </c>
      <c r="AA846" s="22" t="s">
        <v>61</v>
      </c>
      <c r="AB846" s="22" t="s">
        <v>61</v>
      </c>
      <c r="AC846" s="22" t="s">
        <v>61</v>
      </c>
      <c r="AD846" s="22" t="s">
        <v>61</v>
      </c>
      <c r="AE846" s="22" t="s">
        <v>61</v>
      </c>
      <c r="AF846" s="22" t="s">
        <v>61</v>
      </c>
      <c r="AG846">
        <v>22</v>
      </c>
      <c r="AH846">
        <v>3</v>
      </c>
      <c r="AI846">
        <v>1</v>
      </c>
      <c r="AJ846">
        <v>1</v>
      </c>
      <c r="AK846" s="22" t="s">
        <v>61</v>
      </c>
      <c r="AL846" s="22">
        <v>1</v>
      </c>
      <c r="AM846" s="22">
        <v>1</v>
      </c>
      <c r="AN846" s="22" t="s">
        <v>61</v>
      </c>
      <c r="AO846" s="22">
        <v>1</v>
      </c>
      <c r="AP846" s="22">
        <v>1</v>
      </c>
      <c r="AQ846">
        <v>2</v>
      </c>
      <c r="AR846">
        <v>3</v>
      </c>
      <c r="AS846" s="22" t="s">
        <v>61</v>
      </c>
      <c r="AT846" s="22">
        <v>1</v>
      </c>
      <c r="AU846" s="22">
        <v>1</v>
      </c>
      <c r="AV846" s="22">
        <v>1</v>
      </c>
      <c r="AW846" s="22" t="s">
        <v>61</v>
      </c>
      <c r="AX846" s="22" t="s">
        <v>61</v>
      </c>
      <c r="AY846" s="22" t="s">
        <v>61</v>
      </c>
      <c r="AZ846" s="22" t="s">
        <v>61</v>
      </c>
      <c r="BA846">
        <v>2</v>
      </c>
      <c r="BB846">
        <v>1</v>
      </c>
      <c r="BC846">
        <v>4607</v>
      </c>
      <c r="BD846">
        <v>0</v>
      </c>
      <c r="BE846" s="16" t="s">
        <v>61</v>
      </c>
    </row>
    <row r="847" spans="1:57" x14ac:dyDescent="0.25">
      <c r="A847" s="1">
        <v>43522</v>
      </c>
      <c r="B847">
        <v>845</v>
      </c>
      <c r="C847" s="2" t="s">
        <v>63</v>
      </c>
      <c r="D847" s="2">
        <v>5383008344</v>
      </c>
      <c r="E847" s="2">
        <v>1</v>
      </c>
      <c r="F847" s="2">
        <v>2</v>
      </c>
      <c r="G847" s="19" t="s">
        <v>61</v>
      </c>
      <c r="H847" s="19">
        <v>1</v>
      </c>
      <c r="I847" s="19" t="s">
        <v>61</v>
      </c>
      <c r="J847" s="19" t="s">
        <v>61</v>
      </c>
      <c r="K847" s="19" t="s">
        <v>61</v>
      </c>
      <c r="L847" s="2">
        <v>2</v>
      </c>
      <c r="M847" s="2">
        <v>2</v>
      </c>
      <c r="N847" s="2">
        <v>3</v>
      </c>
      <c r="O847" s="19">
        <v>1</v>
      </c>
      <c r="P847" s="19" t="s">
        <v>61</v>
      </c>
      <c r="Q847" s="19" t="s">
        <v>61</v>
      </c>
      <c r="R847" s="2">
        <v>1</v>
      </c>
      <c r="S847" s="2">
        <v>1</v>
      </c>
      <c r="T847" s="2">
        <v>1</v>
      </c>
      <c r="U847" s="2" t="s">
        <v>61</v>
      </c>
      <c r="V847" s="2">
        <v>1</v>
      </c>
      <c r="W847" s="2">
        <v>1</v>
      </c>
      <c r="X847" s="2">
        <v>1</v>
      </c>
      <c r="Y847" s="2">
        <v>1</v>
      </c>
      <c r="Z847" s="22" t="s">
        <v>61</v>
      </c>
      <c r="AA847" s="22" t="s">
        <v>61</v>
      </c>
      <c r="AB847" s="22" t="s">
        <v>61</v>
      </c>
      <c r="AC847" s="22" t="s">
        <v>61</v>
      </c>
      <c r="AD847" s="22" t="s">
        <v>61</v>
      </c>
      <c r="AE847" s="22" t="s">
        <v>61</v>
      </c>
      <c r="AF847" s="22" t="s">
        <v>61</v>
      </c>
      <c r="AG847">
        <v>23</v>
      </c>
      <c r="AH847">
        <v>3</v>
      </c>
      <c r="AI847">
        <v>1</v>
      </c>
      <c r="AJ847">
        <v>1</v>
      </c>
      <c r="AK847" s="22" t="s">
        <v>61</v>
      </c>
      <c r="AL847" s="22">
        <v>1</v>
      </c>
      <c r="AM847" s="22">
        <v>1</v>
      </c>
      <c r="AN847" s="22" t="s">
        <v>61</v>
      </c>
      <c r="AO847" s="22">
        <v>1</v>
      </c>
      <c r="AP847" s="22" t="s">
        <v>61</v>
      </c>
      <c r="AQ847">
        <v>3</v>
      </c>
      <c r="AR847">
        <v>3</v>
      </c>
      <c r="AS847" s="22">
        <v>1</v>
      </c>
      <c r="AT847" s="22">
        <v>1</v>
      </c>
      <c r="AU847" s="22" t="s">
        <v>61</v>
      </c>
      <c r="AV847" s="22" t="s">
        <v>61</v>
      </c>
      <c r="AW847" s="22" t="s">
        <v>61</v>
      </c>
      <c r="AX847" s="22" t="s">
        <v>61</v>
      </c>
      <c r="AY847" s="22" t="s">
        <v>61</v>
      </c>
      <c r="AZ847" s="22" t="s">
        <v>61</v>
      </c>
      <c r="BA847">
        <v>4</v>
      </c>
      <c r="BB847">
        <v>1</v>
      </c>
      <c r="BC847" t="s">
        <v>61</v>
      </c>
      <c r="BD847">
        <v>0</v>
      </c>
      <c r="BE847" s="16" t="s">
        <v>61</v>
      </c>
    </row>
    <row r="848" spans="1:57" x14ac:dyDescent="0.25">
      <c r="A848" s="1">
        <v>43522</v>
      </c>
      <c r="B848">
        <v>846</v>
      </c>
      <c r="C848" s="2" t="s">
        <v>4</v>
      </c>
      <c r="D848" s="2">
        <v>5383008344</v>
      </c>
      <c r="E848" s="2">
        <v>1</v>
      </c>
      <c r="F848" s="2">
        <v>2</v>
      </c>
      <c r="G848" s="19" t="s">
        <v>61</v>
      </c>
      <c r="H848" s="19" t="s">
        <v>61</v>
      </c>
      <c r="I848" s="19">
        <v>1</v>
      </c>
      <c r="J848" s="19" t="s">
        <v>61</v>
      </c>
      <c r="K848" s="19" t="s">
        <v>61</v>
      </c>
      <c r="L848" s="2">
        <v>1</v>
      </c>
      <c r="M848" s="2">
        <v>2</v>
      </c>
      <c r="N848" s="2">
        <v>2</v>
      </c>
      <c r="O848" s="19" t="s">
        <v>61</v>
      </c>
      <c r="P848" s="19" t="s">
        <v>61</v>
      </c>
      <c r="Q848" s="19">
        <v>1</v>
      </c>
      <c r="R848" s="2">
        <v>3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2" t="s">
        <v>61</v>
      </c>
      <c r="AA848" s="22" t="s">
        <v>61</v>
      </c>
      <c r="AB848" s="22" t="s">
        <v>61</v>
      </c>
      <c r="AC848" s="22" t="s">
        <v>61</v>
      </c>
      <c r="AD848" s="22" t="s">
        <v>61</v>
      </c>
      <c r="AE848" s="22">
        <v>1</v>
      </c>
      <c r="AF848" s="22" t="s">
        <v>61</v>
      </c>
      <c r="AG848" s="28" t="s">
        <v>61</v>
      </c>
      <c r="AH848">
        <v>3</v>
      </c>
      <c r="AI848">
        <v>2</v>
      </c>
      <c r="AJ848">
        <v>1</v>
      </c>
      <c r="AK848" s="22" t="s">
        <v>61</v>
      </c>
      <c r="AL848" s="22">
        <v>1</v>
      </c>
      <c r="AM848" s="22">
        <v>1</v>
      </c>
      <c r="AN848" s="22" t="s">
        <v>61</v>
      </c>
      <c r="AO848" s="22" t="s">
        <v>61</v>
      </c>
      <c r="AP848" s="22" t="s">
        <v>61</v>
      </c>
      <c r="AQ848">
        <v>3</v>
      </c>
      <c r="AR848">
        <v>3</v>
      </c>
      <c r="AS848" s="22" t="s">
        <v>61</v>
      </c>
      <c r="AT848" s="22">
        <v>1</v>
      </c>
      <c r="AU848" s="22" t="s">
        <v>61</v>
      </c>
      <c r="AV848" s="22" t="s">
        <v>61</v>
      </c>
      <c r="AW848" s="22" t="s">
        <v>61</v>
      </c>
      <c r="AX848" s="22" t="s">
        <v>61</v>
      </c>
      <c r="AY848" s="22" t="s">
        <v>61</v>
      </c>
      <c r="AZ848" s="22" t="s">
        <v>61</v>
      </c>
      <c r="BA848">
        <v>4</v>
      </c>
      <c r="BB848" t="s">
        <v>61</v>
      </c>
      <c r="BC848" t="s">
        <v>61</v>
      </c>
      <c r="BD848">
        <v>0</v>
      </c>
      <c r="BE848" s="16" t="s">
        <v>61</v>
      </c>
    </row>
    <row r="849" spans="1:57" x14ac:dyDescent="0.25">
      <c r="A849" s="1">
        <v>43522</v>
      </c>
      <c r="B849">
        <v>847</v>
      </c>
      <c r="C849" s="2" t="s">
        <v>4</v>
      </c>
      <c r="D849" s="2">
        <v>5383008344</v>
      </c>
      <c r="E849" s="2">
        <v>1</v>
      </c>
      <c r="F849" s="2">
        <v>4</v>
      </c>
      <c r="G849" s="19" t="s">
        <v>61</v>
      </c>
      <c r="H849" s="19" t="s">
        <v>61</v>
      </c>
      <c r="I849" s="19" t="s">
        <v>61</v>
      </c>
      <c r="J849" s="19">
        <v>1</v>
      </c>
      <c r="K849" s="19" t="s">
        <v>61</v>
      </c>
      <c r="L849" s="2">
        <v>1</v>
      </c>
      <c r="M849" s="2">
        <v>1</v>
      </c>
      <c r="N849" s="2">
        <v>1</v>
      </c>
      <c r="O849" s="19" t="s">
        <v>61</v>
      </c>
      <c r="P849" s="19" t="s">
        <v>61</v>
      </c>
      <c r="Q849" s="19">
        <v>1</v>
      </c>
      <c r="R849" s="2">
        <v>1</v>
      </c>
      <c r="S849" s="2">
        <v>1</v>
      </c>
      <c r="T849" s="2">
        <v>1</v>
      </c>
      <c r="U849" s="2">
        <v>1</v>
      </c>
      <c r="V849" s="2" t="s">
        <v>61</v>
      </c>
      <c r="W849" t="s">
        <v>61</v>
      </c>
      <c r="X849" t="s">
        <v>61</v>
      </c>
      <c r="Y849" s="2" t="s">
        <v>61</v>
      </c>
      <c r="Z849" s="22" t="s">
        <v>61</v>
      </c>
      <c r="AA849" s="22" t="s">
        <v>61</v>
      </c>
      <c r="AB849" s="22" t="s">
        <v>61</v>
      </c>
      <c r="AC849" s="22" t="s">
        <v>61</v>
      </c>
      <c r="AD849" s="22" t="s">
        <v>61</v>
      </c>
      <c r="AE849" s="22" t="s">
        <v>61</v>
      </c>
      <c r="AF849" s="22" t="s">
        <v>61</v>
      </c>
      <c r="AG849" s="28" t="s">
        <v>61</v>
      </c>
      <c r="AH849" s="28" t="s">
        <v>61</v>
      </c>
      <c r="AI849" s="28" t="s">
        <v>61</v>
      </c>
      <c r="AJ849" s="28" t="s">
        <v>61</v>
      </c>
      <c r="AK849" s="22" t="s">
        <v>61</v>
      </c>
      <c r="AL849" s="22" t="s">
        <v>61</v>
      </c>
      <c r="AM849" s="22" t="s">
        <v>61</v>
      </c>
      <c r="AN849" s="22" t="s">
        <v>61</v>
      </c>
      <c r="AO849" s="22" t="s">
        <v>61</v>
      </c>
      <c r="AP849" s="22" t="s">
        <v>61</v>
      </c>
      <c r="AQ849" s="28" t="s">
        <v>61</v>
      </c>
      <c r="AR849">
        <v>3</v>
      </c>
      <c r="AS849" s="22">
        <v>1</v>
      </c>
      <c r="AT849" s="22">
        <v>1</v>
      </c>
      <c r="AU849" s="22" t="s">
        <v>61</v>
      </c>
      <c r="AV849" s="22">
        <v>1</v>
      </c>
      <c r="AW849" s="22" t="s">
        <v>61</v>
      </c>
      <c r="AX849" s="22" t="s">
        <v>61</v>
      </c>
      <c r="AY849" s="22" t="s">
        <v>61</v>
      </c>
      <c r="AZ849" s="22" t="s">
        <v>61</v>
      </c>
      <c r="BA849">
        <v>4</v>
      </c>
      <c r="BB849">
        <v>1</v>
      </c>
      <c r="BC849">
        <v>5630</v>
      </c>
      <c r="BD849">
        <v>0</v>
      </c>
      <c r="BE849" s="16" t="s">
        <v>61</v>
      </c>
    </row>
    <row r="850" spans="1:57" x14ac:dyDescent="0.25">
      <c r="A850" s="1">
        <v>43521</v>
      </c>
      <c r="B850">
        <v>848</v>
      </c>
      <c r="C850" s="2" t="s">
        <v>4</v>
      </c>
      <c r="D850" s="2">
        <v>5383008334</v>
      </c>
      <c r="E850" s="2">
        <v>1</v>
      </c>
      <c r="F850" s="2">
        <v>3</v>
      </c>
      <c r="G850" s="19" t="s">
        <v>61</v>
      </c>
      <c r="H850" s="19">
        <v>1</v>
      </c>
      <c r="I850" s="19" t="s">
        <v>61</v>
      </c>
      <c r="J850" s="19" t="s">
        <v>61</v>
      </c>
      <c r="K850" s="19">
        <v>1</v>
      </c>
      <c r="L850" s="2">
        <v>4</v>
      </c>
      <c r="M850" s="2">
        <v>3</v>
      </c>
      <c r="N850" s="2">
        <v>1</v>
      </c>
      <c r="O850" s="19" t="s">
        <v>61</v>
      </c>
      <c r="P850" s="19" t="s">
        <v>61</v>
      </c>
      <c r="Q850" s="19">
        <v>1</v>
      </c>
      <c r="R850" s="2">
        <v>1</v>
      </c>
      <c r="S850" s="2">
        <v>1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2" t="s">
        <v>61</v>
      </c>
      <c r="AA850" s="22" t="s">
        <v>61</v>
      </c>
      <c r="AB850" s="22" t="s">
        <v>61</v>
      </c>
      <c r="AC850" s="22" t="s">
        <v>61</v>
      </c>
      <c r="AD850" s="22" t="s">
        <v>61</v>
      </c>
      <c r="AE850" s="22" t="s">
        <v>61</v>
      </c>
      <c r="AF850" s="22" t="s">
        <v>61</v>
      </c>
      <c r="AG850">
        <v>25</v>
      </c>
      <c r="AH850">
        <v>3</v>
      </c>
      <c r="AI850">
        <v>1</v>
      </c>
      <c r="AJ850">
        <v>1</v>
      </c>
      <c r="AK850" s="22">
        <v>1</v>
      </c>
      <c r="AL850" s="22">
        <v>1</v>
      </c>
      <c r="AM850" s="22">
        <v>1</v>
      </c>
      <c r="AN850" s="22" t="s">
        <v>61</v>
      </c>
      <c r="AO850" s="22">
        <v>1</v>
      </c>
      <c r="AP850" s="22">
        <v>1</v>
      </c>
      <c r="AQ850">
        <v>4</v>
      </c>
      <c r="AR850">
        <v>1</v>
      </c>
      <c r="AS850" s="22">
        <v>1</v>
      </c>
      <c r="AT850" s="22">
        <v>1</v>
      </c>
      <c r="AU850" s="22" t="s">
        <v>61</v>
      </c>
      <c r="AV850" s="22">
        <v>1</v>
      </c>
      <c r="AW850" s="22" t="s">
        <v>61</v>
      </c>
      <c r="AX850" s="22">
        <v>1</v>
      </c>
      <c r="AY850" s="22" t="s">
        <v>61</v>
      </c>
      <c r="AZ850" s="22" t="s">
        <v>61</v>
      </c>
      <c r="BA850">
        <v>1</v>
      </c>
      <c r="BB850">
        <v>1</v>
      </c>
      <c r="BC850" t="s">
        <v>61</v>
      </c>
      <c r="BD850">
        <v>0</v>
      </c>
      <c r="BE850" s="16" t="s">
        <v>61</v>
      </c>
    </row>
    <row r="851" spans="1:57" x14ac:dyDescent="0.25">
      <c r="A851" s="1">
        <v>43521</v>
      </c>
      <c r="B851">
        <v>849</v>
      </c>
      <c r="C851" s="2" t="s">
        <v>4</v>
      </c>
      <c r="D851" s="2">
        <v>5383008334</v>
      </c>
      <c r="E851" s="2">
        <v>1</v>
      </c>
      <c r="F851" s="2">
        <v>3</v>
      </c>
      <c r="G851" s="19" t="s">
        <v>61</v>
      </c>
      <c r="H851" s="19" t="s">
        <v>61</v>
      </c>
      <c r="I851" s="19" t="s">
        <v>61</v>
      </c>
      <c r="J851" s="19">
        <v>1</v>
      </c>
      <c r="K851" s="19" t="s">
        <v>61</v>
      </c>
      <c r="L851" s="2">
        <v>4</v>
      </c>
      <c r="M851" s="2">
        <v>2</v>
      </c>
      <c r="N851" s="2">
        <v>3</v>
      </c>
      <c r="O851" s="19">
        <v>1</v>
      </c>
      <c r="P851" s="19" t="s">
        <v>61</v>
      </c>
      <c r="Q851" s="19" t="s">
        <v>61</v>
      </c>
      <c r="R851" s="2">
        <v>3</v>
      </c>
      <c r="S851" s="2">
        <v>1</v>
      </c>
      <c r="T851" s="2">
        <v>1</v>
      </c>
      <c r="U851" s="2">
        <v>1</v>
      </c>
      <c r="V851" s="2">
        <v>1</v>
      </c>
      <c r="W851" s="2">
        <v>1</v>
      </c>
      <c r="X851" s="2">
        <v>1</v>
      </c>
      <c r="Y851" s="2">
        <v>1</v>
      </c>
      <c r="Z851" s="22" t="s">
        <v>61</v>
      </c>
      <c r="AA851" s="22" t="s">
        <v>61</v>
      </c>
      <c r="AB851" s="22" t="s">
        <v>61</v>
      </c>
      <c r="AC851" s="22" t="s">
        <v>61</v>
      </c>
      <c r="AD851" s="22" t="s">
        <v>61</v>
      </c>
      <c r="AE851" s="22" t="s">
        <v>61</v>
      </c>
      <c r="AF851" s="22" t="s">
        <v>61</v>
      </c>
      <c r="AG851">
        <v>11</v>
      </c>
      <c r="AH851">
        <v>3</v>
      </c>
      <c r="AI851">
        <v>2</v>
      </c>
      <c r="AJ851">
        <v>1</v>
      </c>
      <c r="AK851" s="22" t="s">
        <v>61</v>
      </c>
      <c r="AL851" s="22">
        <v>1</v>
      </c>
      <c r="AM851" s="22">
        <v>1</v>
      </c>
      <c r="AN851" s="22">
        <v>1</v>
      </c>
      <c r="AO851" s="22" t="s">
        <v>61</v>
      </c>
      <c r="AP851" s="22" t="s">
        <v>61</v>
      </c>
      <c r="AQ851">
        <v>2</v>
      </c>
      <c r="AR851">
        <v>2</v>
      </c>
      <c r="AS851" s="22">
        <v>1</v>
      </c>
      <c r="AT851" s="22">
        <v>1</v>
      </c>
      <c r="AU851" s="22" t="s">
        <v>61</v>
      </c>
      <c r="AV851" s="22" t="s">
        <v>61</v>
      </c>
      <c r="AW851" s="22" t="s">
        <v>61</v>
      </c>
      <c r="AX851" s="22" t="s">
        <v>61</v>
      </c>
      <c r="AY851" s="22" t="s">
        <v>61</v>
      </c>
      <c r="AZ851" s="22" t="s">
        <v>61</v>
      </c>
      <c r="BA851">
        <v>4</v>
      </c>
      <c r="BB851">
        <v>1</v>
      </c>
      <c r="BC851">
        <v>1325</v>
      </c>
      <c r="BD851">
        <v>0</v>
      </c>
      <c r="BE851" s="16" t="s">
        <v>61</v>
      </c>
    </row>
    <row r="852" spans="1:57" x14ac:dyDescent="0.25">
      <c r="A852" s="1">
        <v>43521</v>
      </c>
      <c r="B852">
        <v>850</v>
      </c>
      <c r="C852" s="2" t="s">
        <v>4</v>
      </c>
      <c r="D852" s="2">
        <v>5383008334</v>
      </c>
      <c r="E852" s="2">
        <v>2</v>
      </c>
      <c r="F852" s="2">
        <v>3</v>
      </c>
      <c r="G852" s="19" t="s">
        <v>61</v>
      </c>
      <c r="H852" s="19">
        <v>1</v>
      </c>
      <c r="I852" s="19">
        <v>1</v>
      </c>
      <c r="J852" s="19" t="s">
        <v>61</v>
      </c>
      <c r="K852" s="19" t="s">
        <v>61</v>
      </c>
      <c r="L852" s="2">
        <v>4</v>
      </c>
      <c r="M852" s="2">
        <v>2</v>
      </c>
      <c r="N852" s="2">
        <v>1</v>
      </c>
      <c r="O852" s="19">
        <v>1</v>
      </c>
      <c r="P852" s="19" t="s">
        <v>61</v>
      </c>
      <c r="Q852" s="19" t="s">
        <v>61</v>
      </c>
      <c r="R852" s="2">
        <v>1</v>
      </c>
      <c r="S852" s="2">
        <v>1</v>
      </c>
      <c r="T852" s="2">
        <v>1</v>
      </c>
      <c r="U852" s="2">
        <v>1</v>
      </c>
      <c r="V852" s="2">
        <v>1</v>
      </c>
      <c r="W852" s="2">
        <v>1</v>
      </c>
      <c r="X852" s="2">
        <v>1</v>
      </c>
      <c r="Y852" s="2">
        <v>1</v>
      </c>
      <c r="Z852" s="22" t="s">
        <v>61</v>
      </c>
      <c r="AA852" s="22" t="s">
        <v>61</v>
      </c>
      <c r="AB852" s="22" t="s">
        <v>61</v>
      </c>
      <c r="AC852" s="22" t="s">
        <v>61</v>
      </c>
      <c r="AD852" s="22" t="s">
        <v>61</v>
      </c>
      <c r="AE852" s="22" t="s">
        <v>61</v>
      </c>
      <c r="AF852" s="22" t="s">
        <v>61</v>
      </c>
      <c r="AG852" s="28" t="s">
        <v>61</v>
      </c>
      <c r="AH852">
        <v>3</v>
      </c>
      <c r="AI852">
        <v>2</v>
      </c>
      <c r="AJ852">
        <v>3</v>
      </c>
      <c r="AK852" s="22" t="s">
        <v>61</v>
      </c>
      <c r="AL852" s="22">
        <v>1</v>
      </c>
      <c r="AM852" s="22" t="s">
        <v>61</v>
      </c>
      <c r="AN852" s="22" t="s">
        <v>61</v>
      </c>
      <c r="AO852" s="22" t="s">
        <v>61</v>
      </c>
      <c r="AP852" s="22" t="s">
        <v>61</v>
      </c>
      <c r="AQ852">
        <v>2</v>
      </c>
      <c r="AR852">
        <v>2</v>
      </c>
      <c r="AS852" s="22">
        <v>1</v>
      </c>
      <c r="AT852" s="22">
        <v>1</v>
      </c>
      <c r="AU852" s="22" t="s">
        <v>61</v>
      </c>
      <c r="AV852" s="22">
        <v>1</v>
      </c>
      <c r="AW852" s="22" t="s">
        <v>61</v>
      </c>
      <c r="AX852" s="22" t="s">
        <v>61</v>
      </c>
      <c r="AY852" s="22" t="s">
        <v>61</v>
      </c>
      <c r="AZ852" s="22" t="s">
        <v>61</v>
      </c>
      <c r="BA852">
        <v>4</v>
      </c>
      <c r="BB852">
        <v>1</v>
      </c>
      <c r="BC852">
        <v>4130</v>
      </c>
      <c r="BD852">
        <v>0</v>
      </c>
      <c r="BE852" s="16" t="s">
        <v>61</v>
      </c>
    </row>
    <row r="853" spans="1:57" x14ac:dyDescent="0.25">
      <c r="A853" s="1">
        <v>43521</v>
      </c>
      <c r="B853">
        <v>851</v>
      </c>
      <c r="C853" s="2" t="s">
        <v>4</v>
      </c>
      <c r="D853" s="2">
        <v>5383008334</v>
      </c>
      <c r="E853" s="2">
        <v>1</v>
      </c>
      <c r="F853" s="2">
        <v>1</v>
      </c>
      <c r="G853" s="19">
        <v>1</v>
      </c>
      <c r="H853" s="19" t="s">
        <v>61</v>
      </c>
      <c r="I853" s="19" t="s">
        <v>61</v>
      </c>
      <c r="J853" s="19" t="s">
        <v>61</v>
      </c>
      <c r="K853" s="19" t="s">
        <v>61</v>
      </c>
      <c r="L853" s="2">
        <v>6</v>
      </c>
      <c r="M853" s="2">
        <v>4</v>
      </c>
      <c r="N853" s="2">
        <v>3</v>
      </c>
      <c r="O853" s="19">
        <v>1</v>
      </c>
      <c r="P853" s="19" t="s">
        <v>61</v>
      </c>
      <c r="Q853" s="19" t="s">
        <v>61</v>
      </c>
      <c r="R853" s="2">
        <v>3</v>
      </c>
      <c r="S853" s="2">
        <v>1</v>
      </c>
      <c r="T853" s="2">
        <v>1</v>
      </c>
      <c r="U853" s="2">
        <v>3</v>
      </c>
      <c r="V853" s="2">
        <v>1</v>
      </c>
      <c r="W853" s="2">
        <v>1</v>
      </c>
      <c r="X853" s="2">
        <v>1</v>
      </c>
      <c r="Y853" s="2">
        <v>1</v>
      </c>
      <c r="Z853" s="22" t="s">
        <v>61</v>
      </c>
      <c r="AA853" s="22" t="s">
        <v>61</v>
      </c>
      <c r="AB853" s="22" t="s">
        <v>61</v>
      </c>
      <c r="AC853" s="22" t="s">
        <v>61</v>
      </c>
      <c r="AD853" s="22" t="s">
        <v>61</v>
      </c>
      <c r="AE853" s="22" t="s">
        <v>61</v>
      </c>
      <c r="AF853" s="22" t="s">
        <v>61</v>
      </c>
      <c r="AG853">
        <v>40</v>
      </c>
      <c r="AH853">
        <v>3</v>
      </c>
      <c r="AI853">
        <v>1</v>
      </c>
      <c r="AJ853">
        <v>1</v>
      </c>
      <c r="AK853" s="22" t="s">
        <v>61</v>
      </c>
      <c r="AL853" s="22">
        <v>1</v>
      </c>
      <c r="AM853" s="22">
        <v>1</v>
      </c>
      <c r="AN853" s="22">
        <v>1</v>
      </c>
      <c r="AO853" s="22">
        <v>1</v>
      </c>
      <c r="AP853" s="22" t="s">
        <v>61</v>
      </c>
      <c r="AQ853">
        <v>2</v>
      </c>
      <c r="AR853">
        <v>2</v>
      </c>
      <c r="AS853" s="22" t="s">
        <v>61</v>
      </c>
      <c r="AT853" s="22">
        <v>1</v>
      </c>
      <c r="AU853" s="22" t="s">
        <v>61</v>
      </c>
      <c r="AV853" s="22">
        <v>1</v>
      </c>
      <c r="AW853" s="22" t="s">
        <v>61</v>
      </c>
      <c r="AX853" s="22" t="s">
        <v>61</v>
      </c>
      <c r="AY853" s="22" t="s">
        <v>61</v>
      </c>
      <c r="AZ853" s="22" t="s">
        <v>61</v>
      </c>
      <c r="BA853">
        <v>2</v>
      </c>
      <c r="BB853" t="s">
        <v>61</v>
      </c>
      <c r="BC853" t="s">
        <v>61</v>
      </c>
      <c r="BD853">
        <v>0</v>
      </c>
      <c r="BE853" s="16" t="s">
        <v>61</v>
      </c>
    </row>
    <row r="854" spans="1:57" x14ac:dyDescent="0.25">
      <c r="A854" s="1">
        <v>43496</v>
      </c>
      <c r="B854">
        <v>852</v>
      </c>
      <c r="C854" s="2" t="s">
        <v>63</v>
      </c>
      <c r="D854" s="2">
        <v>3194132641</v>
      </c>
      <c r="E854" s="2">
        <v>1</v>
      </c>
      <c r="F854" s="2">
        <v>2</v>
      </c>
      <c r="G854" s="19" t="s">
        <v>61</v>
      </c>
      <c r="H854" s="19">
        <v>1</v>
      </c>
      <c r="I854" s="19" t="s">
        <v>61</v>
      </c>
      <c r="J854" s="19" t="s">
        <v>61</v>
      </c>
      <c r="K854" s="19" t="s">
        <v>61</v>
      </c>
      <c r="L854" s="2">
        <v>3</v>
      </c>
      <c r="M854" s="2">
        <v>3</v>
      </c>
      <c r="N854" s="2">
        <v>4</v>
      </c>
      <c r="O854" s="19">
        <v>1</v>
      </c>
      <c r="P854" s="19" t="s">
        <v>61</v>
      </c>
      <c r="Q854" s="19" t="s">
        <v>61</v>
      </c>
      <c r="R854" s="2">
        <v>1</v>
      </c>
      <c r="S854" s="2">
        <v>1</v>
      </c>
      <c r="T854" s="2">
        <v>1</v>
      </c>
      <c r="U854" s="2" t="s">
        <v>61</v>
      </c>
      <c r="V854" s="2">
        <v>1</v>
      </c>
      <c r="W854" s="2">
        <v>1</v>
      </c>
      <c r="X854" s="2">
        <v>1</v>
      </c>
      <c r="Y854" s="2">
        <v>2</v>
      </c>
      <c r="Z854" s="22" t="s">
        <v>61</v>
      </c>
      <c r="AA854" s="22" t="s">
        <v>61</v>
      </c>
      <c r="AB854" s="22" t="s">
        <v>61</v>
      </c>
      <c r="AC854" s="22" t="s">
        <v>61</v>
      </c>
      <c r="AD854" s="22" t="s">
        <v>61</v>
      </c>
      <c r="AE854" s="22" t="s">
        <v>61</v>
      </c>
      <c r="AF854" s="22" t="s">
        <v>61</v>
      </c>
      <c r="AG854">
        <v>40</v>
      </c>
      <c r="AH854">
        <v>3</v>
      </c>
      <c r="AI854">
        <v>1</v>
      </c>
      <c r="AJ854">
        <v>1</v>
      </c>
      <c r="AK854" s="22" t="s">
        <v>61</v>
      </c>
      <c r="AL854" s="22">
        <v>1</v>
      </c>
      <c r="AM854" s="22" t="s">
        <v>61</v>
      </c>
      <c r="AN854" s="22" t="s">
        <v>61</v>
      </c>
      <c r="AO854" s="22">
        <v>1</v>
      </c>
      <c r="AP854" s="22" t="s">
        <v>61</v>
      </c>
      <c r="AQ854">
        <v>3</v>
      </c>
      <c r="AR854">
        <v>3</v>
      </c>
      <c r="AS854" s="22" t="s">
        <v>61</v>
      </c>
      <c r="AT854" s="22">
        <v>1</v>
      </c>
      <c r="AU854" s="22" t="s">
        <v>61</v>
      </c>
      <c r="AV854" s="22">
        <v>1</v>
      </c>
      <c r="AW854" s="22" t="s">
        <v>61</v>
      </c>
      <c r="AX854" s="22" t="s">
        <v>61</v>
      </c>
      <c r="AY854" s="22" t="s">
        <v>61</v>
      </c>
      <c r="AZ854" s="22">
        <v>1</v>
      </c>
      <c r="BA854">
        <v>4</v>
      </c>
      <c r="BB854">
        <v>1</v>
      </c>
      <c r="BC854">
        <v>4790</v>
      </c>
      <c r="BD854">
        <v>0</v>
      </c>
      <c r="BE854" s="16" t="s">
        <v>61</v>
      </c>
    </row>
    <row r="855" spans="1:57" x14ac:dyDescent="0.25">
      <c r="A855" s="1">
        <v>43496</v>
      </c>
      <c r="B855">
        <v>853</v>
      </c>
      <c r="C855" s="2" t="s">
        <v>4</v>
      </c>
      <c r="D855" s="2">
        <v>3194132641</v>
      </c>
      <c r="E855" s="2">
        <v>1</v>
      </c>
      <c r="F855" s="2">
        <v>1</v>
      </c>
      <c r="G855" s="19">
        <v>1</v>
      </c>
      <c r="H855" s="19" t="s">
        <v>61</v>
      </c>
      <c r="I855" s="19" t="s">
        <v>61</v>
      </c>
      <c r="J855" s="19">
        <v>1</v>
      </c>
      <c r="K855" s="19" t="s">
        <v>61</v>
      </c>
      <c r="L855" s="2">
        <v>5</v>
      </c>
      <c r="M855" s="2">
        <v>5</v>
      </c>
      <c r="N855" s="2">
        <v>2</v>
      </c>
      <c r="O855" s="19">
        <v>1</v>
      </c>
      <c r="P855" s="19" t="s">
        <v>61</v>
      </c>
      <c r="Q855" s="19" t="s">
        <v>61</v>
      </c>
      <c r="R855" s="2">
        <v>1</v>
      </c>
      <c r="S855" s="2">
        <v>1</v>
      </c>
      <c r="T855" s="2">
        <v>1</v>
      </c>
      <c r="U855" s="2" t="s">
        <v>61</v>
      </c>
      <c r="V855" s="2" t="s">
        <v>61</v>
      </c>
      <c r="W855" s="2">
        <v>1</v>
      </c>
      <c r="X855" s="2">
        <v>1</v>
      </c>
      <c r="Y855" s="2">
        <v>1</v>
      </c>
      <c r="Z855" s="22" t="s">
        <v>61</v>
      </c>
      <c r="AA855" s="22" t="s">
        <v>61</v>
      </c>
      <c r="AB855" s="22" t="s">
        <v>61</v>
      </c>
      <c r="AC855" s="22">
        <v>1</v>
      </c>
      <c r="AD855" s="22" t="s">
        <v>61</v>
      </c>
      <c r="AE855" s="22" t="s">
        <v>61</v>
      </c>
      <c r="AF855" s="22" t="s">
        <v>61</v>
      </c>
      <c r="AG855">
        <v>6</v>
      </c>
      <c r="AH855">
        <v>3</v>
      </c>
      <c r="AI855">
        <v>1</v>
      </c>
      <c r="AJ855">
        <v>1</v>
      </c>
      <c r="AK855" s="22" t="s">
        <v>61</v>
      </c>
      <c r="AL855" s="22" t="s">
        <v>61</v>
      </c>
      <c r="AM855" s="22" t="s">
        <v>61</v>
      </c>
      <c r="AN855" s="22" t="s">
        <v>61</v>
      </c>
      <c r="AO855" s="22" t="s">
        <v>61</v>
      </c>
      <c r="AP855" s="22">
        <v>1</v>
      </c>
      <c r="AQ855">
        <v>5</v>
      </c>
      <c r="AR855">
        <v>2</v>
      </c>
      <c r="AS855" s="22" t="s">
        <v>61</v>
      </c>
      <c r="AT855" s="22">
        <v>1</v>
      </c>
      <c r="AU855" s="22">
        <v>1</v>
      </c>
      <c r="AV855" s="22" t="s">
        <v>61</v>
      </c>
      <c r="AW855" s="22">
        <v>1</v>
      </c>
      <c r="AX855" s="22" t="s">
        <v>61</v>
      </c>
      <c r="AY855" s="22" t="s">
        <v>61</v>
      </c>
      <c r="AZ855" s="22" t="s">
        <v>61</v>
      </c>
      <c r="BA855">
        <v>4</v>
      </c>
      <c r="BB855">
        <v>1</v>
      </c>
      <c r="BC855">
        <v>4845</v>
      </c>
      <c r="BD855">
        <v>1</v>
      </c>
      <c r="BE855" s="16" t="s">
        <v>61</v>
      </c>
    </row>
    <row r="856" spans="1:57" x14ac:dyDescent="0.25">
      <c r="A856" s="1">
        <v>43496</v>
      </c>
      <c r="B856">
        <v>854</v>
      </c>
      <c r="C856" s="2" t="s">
        <v>4</v>
      </c>
      <c r="D856" s="2">
        <v>3194132641</v>
      </c>
      <c r="E856" s="2">
        <v>1</v>
      </c>
      <c r="F856" s="2">
        <v>4</v>
      </c>
      <c r="G856" s="19">
        <v>1</v>
      </c>
      <c r="H856" s="19" t="s">
        <v>61</v>
      </c>
      <c r="I856" s="19" t="s">
        <v>61</v>
      </c>
      <c r="J856" s="19">
        <v>1</v>
      </c>
      <c r="K856" s="19" t="s">
        <v>61</v>
      </c>
      <c r="L856" s="2">
        <v>3</v>
      </c>
      <c r="M856" s="2">
        <v>1</v>
      </c>
      <c r="N856" s="2">
        <v>2</v>
      </c>
      <c r="O856" s="19">
        <v>1</v>
      </c>
      <c r="P856" s="19" t="s">
        <v>61</v>
      </c>
      <c r="Q856" s="19" t="s">
        <v>61</v>
      </c>
      <c r="R856" s="2">
        <v>1</v>
      </c>
      <c r="S856" s="2">
        <v>1</v>
      </c>
      <c r="T856" s="2">
        <v>1</v>
      </c>
      <c r="U856" s="2">
        <v>1</v>
      </c>
      <c r="V856" s="2">
        <v>2</v>
      </c>
      <c r="W856" s="2">
        <v>1</v>
      </c>
      <c r="X856" s="2">
        <v>1</v>
      </c>
      <c r="Y856" s="2">
        <v>1</v>
      </c>
      <c r="Z856" s="22" t="s">
        <v>61</v>
      </c>
      <c r="AA856" s="22" t="s">
        <v>61</v>
      </c>
      <c r="AB856" s="22" t="s">
        <v>61</v>
      </c>
      <c r="AC856" s="22" t="s">
        <v>61</v>
      </c>
      <c r="AD856" s="22" t="s">
        <v>61</v>
      </c>
      <c r="AE856" s="22" t="s">
        <v>61</v>
      </c>
      <c r="AF856" s="22" t="s">
        <v>61</v>
      </c>
      <c r="AG856">
        <v>15</v>
      </c>
      <c r="AH856">
        <v>3</v>
      </c>
      <c r="AI856">
        <v>2</v>
      </c>
      <c r="AJ856">
        <v>3</v>
      </c>
      <c r="AK856" s="22" t="s">
        <v>61</v>
      </c>
      <c r="AL856" s="22">
        <v>1</v>
      </c>
      <c r="AM856" s="22" t="s">
        <v>61</v>
      </c>
      <c r="AN856" s="22" t="s">
        <v>61</v>
      </c>
      <c r="AO856" s="22" t="s">
        <v>61</v>
      </c>
      <c r="AP856" s="22" t="s">
        <v>61</v>
      </c>
      <c r="AQ856">
        <v>3</v>
      </c>
      <c r="AR856" t="s">
        <v>61</v>
      </c>
      <c r="AS856" s="22">
        <v>1</v>
      </c>
      <c r="AT856" s="22">
        <v>1</v>
      </c>
      <c r="AU856" s="22" t="s">
        <v>61</v>
      </c>
      <c r="AV856" s="22" t="s">
        <v>61</v>
      </c>
      <c r="AW856" s="22" t="s">
        <v>61</v>
      </c>
      <c r="AX856" s="22">
        <v>1</v>
      </c>
      <c r="AY856" s="22" t="s">
        <v>61</v>
      </c>
      <c r="AZ856" s="22" t="s">
        <v>61</v>
      </c>
      <c r="BA856">
        <v>4</v>
      </c>
      <c r="BB856">
        <v>1</v>
      </c>
      <c r="BC856" t="s">
        <v>61</v>
      </c>
      <c r="BD856">
        <v>0</v>
      </c>
      <c r="BE856" s="16" t="s">
        <v>61</v>
      </c>
    </row>
    <row r="857" spans="1:57" x14ac:dyDescent="0.25">
      <c r="A857" s="1">
        <v>43496</v>
      </c>
      <c r="B857">
        <v>855</v>
      </c>
      <c r="C857" s="2" t="s">
        <v>4</v>
      </c>
      <c r="D857" s="2">
        <v>3194132641</v>
      </c>
      <c r="E857" s="2">
        <v>1</v>
      </c>
      <c r="F857" s="2">
        <v>1</v>
      </c>
      <c r="G857" s="19" t="s">
        <v>61</v>
      </c>
      <c r="H857" s="19" t="s">
        <v>61</v>
      </c>
      <c r="I857" s="19" t="s">
        <v>61</v>
      </c>
      <c r="J857" s="19">
        <v>1</v>
      </c>
      <c r="K857" s="19" t="s">
        <v>61</v>
      </c>
      <c r="L857" s="2">
        <v>2</v>
      </c>
      <c r="M857" s="2">
        <v>1</v>
      </c>
      <c r="N857" s="2">
        <v>3</v>
      </c>
      <c r="O857" s="19">
        <v>1</v>
      </c>
      <c r="P857" s="19">
        <v>1</v>
      </c>
      <c r="Q857" s="19">
        <v>1</v>
      </c>
      <c r="R857" s="2">
        <v>2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2" t="s">
        <v>61</v>
      </c>
      <c r="AA857" s="22" t="s">
        <v>61</v>
      </c>
      <c r="AB857" s="22" t="s">
        <v>61</v>
      </c>
      <c r="AC857" s="22" t="s">
        <v>61</v>
      </c>
      <c r="AD857" s="22" t="s">
        <v>61</v>
      </c>
      <c r="AE857" s="22" t="s">
        <v>61</v>
      </c>
      <c r="AF857" s="22" t="s">
        <v>61</v>
      </c>
      <c r="AG857" s="28" t="s">
        <v>61</v>
      </c>
      <c r="AH857">
        <v>3</v>
      </c>
      <c r="AI857">
        <v>2</v>
      </c>
      <c r="AJ857">
        <v>1</v>
      </c>
      <c r="AK857" s="22" t="s">
        <v>61</v>
      </c>
      <c r="AL857" s="22" t="s">
        <v>61</v>
      </c>
      <c r="AM857" s="22">
        <v>1</v>
      </c>
      <c r="AN857" s="22" t="s">
        <v>61</v>
      </c>
      <c r="AO857" s="22">
        <v>1</v>
      </c>
      <c r="AP857" s="22" t="s">
        <v>61</v>
      </c>
      <c r="AQ857">
        <v>2</v>
      </c>
      <c r="AR857">
        <v>3</v>
      </c>
      <c r="AS857" s="22" t="s">
        <v>61</v>
      </c>
      <c r="AT857" s="22">
        <v>1</v>
      </c>
      <c r="AU857" s="22">
        <v>1</v>
      </c>
      <c r="AV857" s="22">
        <v>1</v>
      </c>
      <c r="AW857" s="22">
        <v>1</v>
      </c>
      <c r="AX857" s="22">
        <v>1</v>
      </c>
      <c r="AY857" s="22" t="s">
        <v>61</v>
      </c>
      <c r="AZ857" s="22" t="s">
        <v>61</v>
      </c>
      <c r="BA857">
        <v>4</v>
      </c>
      <c r="BB857" t="s">
        <v>61</v>
      </c>
      <c r="BC857" t="s">
        <v>61</v>
      </c>
      <c r="BD857">
        <v>0</v>
      </c>
      <c r="BE857" s="16" t="s">
        <v>61</v>
      </c>
    </row>
    <row r="858" spans="1:57" x14ac:dyDescent="0.25">
      <c r="A858" s="1">
        <v>43496</v>
      </c>
      <c r="B858">
        <v>856</v>
      </c>
      <c r="C858" s="2" t="s">
        <v>4</v>
      </c>
      <c r="D858" s="2">
        <v>3194132641</v>
      </c>
      <c r="E858" s="2">
        <v>1</v>
      </c>
      <c r="F858" s="2">
        <v>4</v>
      </c>
      <c r="G858" s="19" t="s">
        <v>61</v>
      </c>
      <c r="H858" s="19">
        <v>1</v>
      </c>
      <c r="I858" s="19" t="s">
        <v>61</v>
      </c>
      <c r="J858" s="19" t="s">
        <v>61</v>
      </c>
      <c r="K858" s="19" t="s">
        <v>61</v>
      </c>
      <c r="L858" s="2">
        <v>4</v>
      </c>
      <c r="M858" s="2">
        <v>2</v>
      </c>
      <c r="N858" s="2">
        <v>3</v>
      </c>
      <c r="O858" s="19">
        <v>1</v>
      </c>
      <c r="P858" s="19" t="s">
        <v>61</v>
      </c>
      <c r="Q858" s="19" t="s">
        <v>61</v>
      </c>
      <c r="R858" s="2">
        <v>1</v>
      </c>
      <c r="S858" s="2">
        <v>1</v>
      </c>
      <c r="T858" s="2">
        <v>2</v>
      </c>
      <c r="U858" s="2">
        <v>3</v>
      </c>
      <c r="V858" s="2" t="s">
        <v>61</v>
      </c>
      <c r="W858" t="s">
        <v>61</v>
      </c>
      <c r="X858" s="2">
        <v>1</v>
      </c>
      <c r="Y858" t="s">
        <v>61</v>
      </c>
      <c r="Z858" s="22" t="s">
        <v>61</v>
      </c>
      <c r="AA858" s="22">
        <v>1</v>
      </c>
      <c r="AB858" s="22" t="s">
        <v>61</v>
      </c>
      <c r="AC858" s="22" t="s">
        <v>61</v>
      </c>
      <c r="AD858" s="22" t="s">
        <v>61</v>
      </c>
      <c r="AE858" s="22" t="s">
        <v>61</v>
      </c>
      <c r="AF858" s="22">
        <v>1</v>
      </c>
      <c r="AG858">
        <v>5</v>
      </c>
      <c r="AH858">
        <v>2</v>
      </c>
      <c r="AI858">
        <v>1</v>
      </c>
      <c r="AJ858">
        <v>1</v>
      </c>
      <c r="AK858" s="22" t="s">
        <v>61</v>
      </c>
      <c r="AL858" s="22">
        <v>1</v>
      </c>
      <c r="AM858" s="22">
        <v>1</v>
      </c>
      <c r="AN858" s="22">
        <v>1</v>
      </c>
      <c r="AO858" s="22" t="s">
        <v>61</v>
      </c>
      <c r="AP858" s="22">
        <v>1</v>
      </c>
      <c r="AQ858">
        <v>1</v>
      </c>
      <c r="AR858">
        <v>3</v>
      </c>
      <c r="AS858" s="22" t="s">
        <v>61</v>
      </c>
      <c r="AT858" s="22">
        <v>1</v>
      </c>
      <c r="AU858" s="22">
        <v>1</v>
      </c>
      <c r="AV858" s="22" t="s">
        <v>61</v>
      </c>
      <c r="AW858" s="22">
        <v>1</v>
      </c>
      <c r="AX858" s="22" t="s">
        <v>61</v>
      </c>
      <c r="AY858" s="22">
        <v>1</v>
      </c>
      <c r="AZ858" s="22" t="s">
        <v>61</v>
      </c>
      <c r="BA858">
        <v>4</v>
      </c>
      <c r="BB858">
        <v>1</v>
      </c>
      <c r="BC858">
        <v>6440</v>
      </c>
      <c r="BD858">
        <v>0</v>
      </c>
      <c r="BE858" s="16" t="s">
        <v>61</v>
      </c>
    </row>
    <row r="859" spans="1:57" x14ac:dyDescent="0.25">
      <c r="A859" s="1">
        <v>43496</v>
      </c>
      <c r="B859">
        <v>857</v>
      </c>
      <c r="C859" s="2" t="s">
        <v>4</v>
      </c>
      <c r="D859" s="2">
        <v>3194132641</v>
      </c>
      <c r="E859" s="2">
        <v>1</v>
      </c>
      <c r="F859" s="2">
        <v>3</v>
      </c>
      <c r="G859" s="19" t="s">
        <v>61</v>
      </c>
      <c r="H859" s="19" t="s">
        <v>61</v>
      </c>
      <c r="I859" s="19" t="s">
        <v>61</v>
      </c>
      <c r="J859" s="19">
        <v>1</v>
      </c>
      <c r="K859" s="19" t="s">
        <v>61</v>
      </c>
      <c r="L859" s="2">
        <v>2</v>
      </c>
      <c r="M859" s="2">
        <v>1</v>
      </c>
      <c r="N859" s="2">
        <v>2</v>
      </c>
      <c r="O859" s="19" t="s">
        <v>61</v>
      </c>
      <c r="P859" s="19" t="s">
        <v>61</v>
      </c>
      <c r="Q859" s="19">
        <v>1</v>
      </c>
      <c r="R859" s="2">
        <v>1</v>
      </c>
      <c r="S859" s="2">
        <v>1</v>
      </c>
      <c r="T859" s="2">
        <v>1</v>
      </c>
      <c r="U859" s="2">
        <v>1</v>
      </c>
      <c r="V859" s="2">
        <v>2</v>
      </c>
      <c r="W859" s="2">
        <v>1</v>
      </c>
      <c r="X859" s="2">
        <v>1</v>
      </c>
      <c r="Y859" s="2">
        <v>1</v>
      </c>
      <c r="Z859" s="22" t="s">
        <v>61</v>
      </c>
      <c r="AA859" s="22" t="s">
        <v>61</v>
      </c>
      <c r="AB859" s="22" t="s">
        <v>61</v>
      </c>
      <c r="AC859" s="22" t="s">
        <v>61</v>
      </c>
      <c r="AD859" s="22" t="s">
        <v>61</v>
      </c>
      <c r="AE859" s="22" t="s">
        <v>61</v>
      </c>
      <c r="AF859" s="22" t="s">
        <v>61</v>
      </c>
      <c r="AG859">
        <v>15</v>
      </c>
      <c r="AH859">
        <v>3</v>
      </c>
      <c r="AI859">
        <v>1</v>
      </c>
      <c r="AJ859">
        <v>1</v>
      </c>
      <c r="AK859" s="22" t="s">
        <v>61</v>
      </c>
      <c r="AL859" s="22" t="s">
        <v>61</v>
      </c>
      <c r="AM859" s="22">
        <v>1</v>
      </c>
      <c r="AN859" s="22" t="s">
        <v>61</v>
      </c>
      <c r="AO859" s="22" t="s">
        <v>61</v>
      </c>
      <c r="AP859" s="22" t="s">
        <v>61</v>
      </c>
      <c r="AQ859">
        <v>3</v>
      </c>
      <c r="AR859">
        <v>2</v>
      </c>
      <c r="AS859" s="22">
        <v>1</v>
      </c>
      <c r="AT859" s="22">
        <v>1</v>
      </c>
      <c r="AU859" s="22" t="s">
        <v>61</v>
      </c>
      <c r="AV859" s="22" t="s">
        <v>61</v>
      </c>
      <c r="AW859" s="22" t="s">
        <v>61</v>
      </c>
      <c r="AX859" s="22" t="s">
        <v>61</v>
      </c>
      <c r="AY859" s="22" t="s">
        <v>61</v>
      </c>
      <c r="AZ859" s="22" t="s">
        <v>61</v>
      </c>
      <c r="BA859" s="28" t="s">
        <v>61</v>
      </c>
      <c r="BB859">
        <v>1</v>
      </c>
      <c r="BC859">
        <v>7906</v>
      </c>
      <c r="BD859">
        <v>1</v>
      </c>
      <c r="BE859" s="16" t="s">
        <v>61</v>
      </c>
    </row>
    <row r="860" spans="1:57" x14ac:dyDescent="0.25">
      <c r="A860" s="1">
        <v>43496</v>
      </c>
      <c r="B860">
        <v>858</v>
      </c>
      <c r="C860" s="2" t="s">
        <v>4</v>
      </c>
      <c r="D860" s="2">
        <v>3194132641</v>
      </c>
      <c r="E860" s="2">
        <v>2</v>
      </c>
      <c r="F860" s="2">
        <v>1</v>
      </c>
      <c r="G860" s="19" t="s">
        <v>61</v>
      </c>
      <c r="H860" s="19">
        <v>1</v>
      </c>
      <c r="I860" s="19" t="s">
        <v>61</v>
      </c>
      <c r="J860" s="19" t="s">
        <v>61</v>
      </c>
      <c r="K860" s="19" t="s">
        <v>61</v>
      </c>
      <c r="L860" s="2">
        <v>2</v>
      </c>
      <c r="M860" s="2">
        <v>2</v>
      </c>
      <c r="N860" s="2">
        <v>1</v>
      </c>
      <c r="O860" s="19" t="s">
        <v>61</v>
      </c>
      <c r="P860" s="19" t="s">
        <v>61</v>
      </c>
      <c r="Q860" s="19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2" t="s">
        <v>61</v>
      </c>
      <c r="AA860" s="22" t="s">
        <v>61</v>
      </c>
      <c r="AB860" s="22" t="s">
        <v>61</v>
      </c>
      <c r="AC860" s="22" t="s">
        <v>61</v>
      </c>
      <c r="AD860" s="22" t="s">
        <v>61</v>
      </c>
      <c r="AE860" s="22" t="s">
        <v>61</v>
      </c>
      <c r="AF860" s="22" t="s">
        <v>61</v>
      </c>
      <c r="AG860">
        <v>45</v>
      </c>
      <c r="AH860">
        <v>3</v>
      </c>
      <c r="AI860">
        <v>2</v>
      </c>
      <c r="AJ860">
        <v>3</v>
      </c>
      <c r="AK860" s="22">
        <v>1</v>
      </c>
      <c r="AL860" s="22">
        <v>1</v>
      </c>
      <c r="AM860" s="22" t="s">
        <v>61</v>
      </c>
      <c r="AN860" s="22">
        <v>1</v>
      </c>
      <c r="AO860" s="22">
        <v>1</v>
      </c>
      <c r="AP860" s="22" t="s">
        <v>61</v>
      </c>
      <c r="AQ860">
        <v>5</v>
      </c>
      <c r="AR860">
        <v>4</v>
      </c>
      <c r="AS860" s="22">
        <v>1</v>
      </c>
      <c r="AT860" s="22">
        <v>1</v>
      </c>
      <c r="AU860" s="22">
        <v>1</v>
      </c>
      <c r="AV860" s="22">
        <v>1</v>
      </c>
      <c r="AW860" s="22" t="s">
        <v>61</v>
      </c>
      <c r="AX860" s="22" t="s">
        <v>61</v>
      </c>
      <c r="AY860" s="22" t="s">
        <v>61</v>
      </c>
      <c r="AZ860" s="22" t="s">
        <v>61</v>
      </c>
      <c r="BA860">
        <v>1</v>
      </c>
      <c r="BB860">
        <v>1</v>
      </c>
      <c r="BC860" t="s">
        <v>61</v>
      </c>
      <c r="BD860">
        <v>0</v>
      </c>
      <c r="BE860" s="16" t="s">
        <v>61</v>
      </c>
    </row>
    <row r="861" spans="1:57" x14ac:dyDescent="0.25">
      <c r="A861" s="1">
        <v>43496</v>
      </c>
      <c r="B861">
        <v>859</v>
      </c>
      <c r="C861" s="2" t="s">
        <v>4</v>
      </c>
      <c r="D861" s="2">
        <v>3194132641</v>
      </c>
      <c r="E861" s="2">
        <v>1</v>
      </c>
      <c r="F861" s="2">
        <v>4</v>
      </c>
      <c r="G861" s="19" t="s">
        <v>61</v>
      </c>
      <c r="H861" s="19" t="s">
        <v>61</v>
      </c>
      <c r="I861" s="19" t="s">
        <v>61</v>
      </c>
      <c r="J861" s="19">
        <v>1</v>
      </c>
      <c r="K861" s="19" t="s">
        <v>61</v>
      </c>
      <c r="L861" s="2">
        <v>5</v>
      </c>
      <c r="M861" s="2">
        <v>2</v>
      </c>
      <c r="N861" s="2">
        <v>3</v>
      </c>
      <c r="O861" s="19">
        <v>1</v>
      </c>
      <c r="P861" s="19" t="s">
        <v>61</v>
      </c>
      <c r="Q861" s="19" t="s">
        <v>61</v>
      </c>
      <c r="R861" s="2">
        <v>2</v>
      </c>
      <c r="S861" s="2">
        <v>1</v>
      </c>
      <c r="T861" s="2">
        <v>3</v>
      </c>
      <c r="U861" s="2">
        <v>3</v>
      </c>
      <c r="V861" s="2">
        <v>1</v>
      </c>
      <c r="W861" s="2">
        <v>1</v>
      </c>
      <c r="X861" s="2">
        <v>1</v>
      </c>
      <c r="Y861" s="2">
        <v>1</v>
      </c>
      <c r="Z861" s="22" t="s">
        <v>61</v>
      </c>
      <c r="AA861" s="22" t="s">
        <v>61</v>
      </c>
      <c r="AB861" s="22" t="s">
        <v>61</v>
      </c>
      <c r="AC861" s="22" t="s">
        <v>61</v>
      </c>
      <c r="AD861" s="22">
        <v>1</v>
      </c>
      <c r="AE861" s="22">
        <v>1</v>
      </c>
      <c r="AF861" s="22" t="s">
        <v>61</v>
      </c>
      <c r="AG861">
        <v>4</v>
      </c>
      <c r="AH861">
        <v>3</v>
      </c>
      <c r="AI861">
        <v>3</v>
      </c>
      <c r="AJ861">
        <v>1</v>
      </c>
      <c r="AK861" s="22" t="s">
        <v>61</v>
      </c>
      <c r="AL861" s="22">
        <v>1</v>
      </c>
      <c r="AM861" s="22">
        <v>1</v>
      </c>
      <c r="AN861" s="22">
        <v>1</v>
      </c>
      <c r="AO861" s="22" t="s">
        <v>61</v>
      </c>
      <c r="AP861" s="22">
        <v>1</v>
      </c>
      <c r="AQ861">
        <v>1</v>
      </c>
      <c r="AR861">
        <v>2</v>
      </c>
      <c r="AS861" s="22" t="s">
        <v>61</v>
      </c>
      <c r="AT861" s="22">
        <v>1</v>
      </c>
      <c r="AU861" s="22" t="s">
        <v>61</v>
      </c>
      <c r="AV861" s="22" t="s">
        <v>61</v>
      </c>
      <c r="AW861" s="22">
        <v>1</v>
      </c>
      <c r="AX861" s="22" t="s">
        <v>61</v>
      </c>
      <c r="AY861" s="22" t="s">
        <v>61</v>
      </c>
      <c r="AZ861" s="22" t="s">
        <v>61</v>
      </c>
      <c r="BA861">
        <v>4</v>
      </c>
      <c r="BB861">
        <v>1</v>
      </c>
      <c r="BC861">
        <v>7830</v>
      </c>
      <c r="BD861">
        <v>0</v>
      </c>
      <c r="BE861" s="16" t="s">
        <v>61</v>
      </c>
    </row>
    <row r="862" spans="1:57" x14ac:dyDescent="0.25">
      <c r="A862" s="1">
        <v>43496</v>
      </c>
      <c r="B862">
        <v>860</v>
      </c>
      <c r="C862" s="2" t="s">
        <v>4</v>
      </c>
      <c r="D862" s="2">
        <v>3194132641</v>
      </c>
      <c r="E862" s="2">
        <v>1</v>
      </c>
      <c r="F862" s="2">
        <v>4</v>
      </c>
      <c r="G862" s="19" t="s">
        <v>61</v>
      </c>
      <c r="H862" s="19" t="s">
        <v>61</v>
      </c>
      <c r="I862" s="19" t="s">
        <v>61</v>
      </c>
      <c r="J862" s="19" t="s">
        <v>61</v>
      </c>
      <c r="K862" s="19">
        <v>1</v>
      </c>
      <c r="L862" s="2">
        <v>3</v>
      </c>
      <c r="M862" s="2">
        <v>1</v>
      </c>
      <c r="N862" s="2" t="s">
        <v>61</v>
      </c>
      <c r="O862" s="19">
        <v>1</v>
      </c>
      <c r="P862" s="19" t="s">
        <v>61</v>
      </c>
      <c r="Q862" s="19" t="s">
        <v>61</v>
      </c>
      <c r="R862" s="2">
        <v>1</v>
      </c>
      <c r="S862" s="2">
        <v>1</v>
      </c>
      <c r="T862" s="2">
        <v>1</v>
      </c>
      <c r="U862" s="2">
        <v>3</v>
      </c>
      <c r="V862" s="2">
        <v>1</v>
      </c>
      <c r="W862" s="2">
        <v>1</v>
      </c>
      <c r="X862" s="2">
        <v>1</v>
      </c>
      <c r="Y862" s="2">
        <v>1</v>
      </c>
      <c r="Z862" s="22" t="s">
        <v>61</v>
      </c>
      <c r="AA862" s="22" t="s">
        <v>61</v>
      </c>
      <c r="AB862" s="22" t="s">
        <v>61</v>
      </c>
      <c r="AC862" s="22" t="s">
        <v>61</v>
      </c>
      <c r="AD862" s="22" t="s">
        <v>61</v>
      </c>
      <c r="AE862" s="22" t="s">
        <v>61</v>
      </c>
      <c r="AF862" s="22" t="s">
        <v>61</v>
      </c>
      <c r="AG862">
        <v>6</v>
      </c>
      <c r="AH862">
        <v>3</v>
      </c>
      <c r="AI862">
        <v>2</v>
      </c>
      <c r="AJ862">
        <v>1</v>
      </c>
      <c r="AK862" s="22" t="s">
        <v>61</v>
      </c>
      <c r="AL862" s="22">
        <v>1</v>
      </c>
      <c r="AM862" s="22">
        <v>1</v>
      </c>
      <c r="AN862" s="22" t="s">
        <v>61</v>
      </c>
      <c r="AO862" s="22" t="s">
        <v>61</v>
      </c>
      <c r="AP862" s="22" t="s">
        <v>61</v>
      </c>
      <c r="AQ862">
        <v>3</v>
      </c>
      <c r="AR862">
        <v>2</v>
      </c>
      <c r="AS862" s="22" t="s">
        <v>61</v>
      </c>
      <c r="AT862" s="22">
        <v>1</v>
      </c>
      <c r="AU862" s="22">
        <v>1</v>
      </c>
      <c r="AV862" s="22" t="s">
        <v>61</v>
      </c>
      <c r="AW862" s="22" t="s">
        <v>61</v>
      </c>
      <c r="AX862" s="22" t="s">
        <v>61</v>
      </c>
      <c r="AY862" s="22" t="s">
        <v>61</v>
      </c>
      <c r="AZ862" s="22" t="s">
        <v>61</v>
      </c>
      <c r="BA862">
        <v>3</v>
      </c>
      <c r="BB862">
        <v>1</v>
      </c>
      <c r="BC862">
        <v>5640</v>
      </c>
      <c r="BD862">
        <v>1</v>
      </c>
      <c r="BE862" s="16" t="s">
        <v>61</v>
      </c>
    </row>
    <row r="863" spans="1:57" x14ac:dyDescent="0.25">
      <c r="A863" s="1">
        <v>43496</v>
      </c>
      <c r="B863">
        <v>861</v>
      </c>
      <c r="C863" s="2" t="s">
        <v>4</v>
      </c>
      <c r="D863" s="2">
        <v>3194132641</v>
      </c>
      <c r="E863" s="2">
        <v>1</v>
      </c>
      <c r="F863" s="2">
        <v>2</v>
      </c>
      <c r="G863" s="19">
        <v>1</v>
      </c>
      <c r="H863" s="19" t="s">
        <v>61</v>
      </c>
      <c r="I863" s="19" t="s">
        <v>61</v>
      </c>
      <c r="J863" s="19">
        <v>1</v>
      </c>
      <c r="K863" s="19" t="s">
        <v>61</v>
      </c>
      <c r="L863" s="2">
        <v>5</v>
      </c>
      <c r="M863" s="2">
        <v>2</v>
      </c>
      <c r="N863" s="2">
        <v>3</v>
      </c>
      <c r="O863" s="19">
        <v>1</v>
      </c>
      <c r="P863" s="19" t="s">
        <v>61</v>
      </c>
      <c r="Q863" s="19" t="s">
        <v>61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2" t="s">
        <v>61</v>
      </c>
      <c r="AA863" s="22" t="s">
        <v>61</v>
      </c>
      <c r="AB863" s="22" t="s">
        <v>61</v>
      </c>
      <c r="AC863" s="22" t="s">
        <v>61</v>
      </c>
      <c r="AD863" s="22" t="s">
        <v>61</v>
      </c>
      <c r="AE863" s="22" t="s">
        <v>61</v>
      </c>
      <c r="AF863" s="22" t="s">
        <v>61</v>
      </c>
      <c r="AG863">
        <v>5</v>
      </c>
      <c r="AH863">
        <v>3</v>
      </c>
      <c r="AI863">
        <v>2</v>
      </c>
      <c r="AJ863">
        <v>1</v>
      </c>
      <c r="AK863" s="22" t="s">
        <v>61</v>
      </c>
      <c r="AL863" s="22">
        <v>1</v>
      </c>
      <c r="AM863" s="22">
        <v>1</v>
      </c>
      <c r="AN863" s="22">
        <v>1</v>
      </c>
      <c r="AO863" s="22">
        <v>1</v>
      </c>
      <c r="AP863" s="22">
        <v>1</v>
      </c>
      <c r="AQ863">
        <v>3</v>
      </c>
      <c r="AR863">
        <v>3</v>
      </c>
      <c r="AS863" s="22" t="s">
        <v>61</v>
      </c>
      <c r="AT863" s="22">
        <v>1</v>
      </c>
      <c r="AU863" s="22">
        <v>1</v>
      </c>
      <c r="AV863" s="22">
        <v>1</v>
      </c>
      <c r="AW863" s="22">
        <v>1</v>
      </c>
      <c r="AX863" s="22" t="s">
        <v>61</v>
      </c>
      <c r="AY863" s="22" t="s">
        <v>61</v>
      </c>
      <c r="AZ863" s="22" t="s">
        <v>61</v>
      </c>
      <c r="BA863">
        <v>4</v>
      </c>
      <c r="BB863">
        <v>1</v>
      </c>
      <c r="BC863">
        <v>5670</v>
      </c>
      <c r="BD863">
        <v>0</v>
      </c>
      <c r="BE863" s="16" t="s">
        <v>61</v>
      </c>
    </row>
    <row r="864" spans="1:57" x14ac:dyDescent="0.25">
      <c r="A864" s="1">
        <v>43496</v>
      </c>
      <c r="B864">
        <v>862</v>
      </c>
      <c r="C864" s="2" t="s">
        <v>4</v>
      </c>
      <c r="D864" s="2">
        <v>3194132641</v>
      </c>
      <c r="E864" s="2">
        <v>1</v>
      </c>
      <c r="F864" s="2">
        <v>4</v>
      </c>
      <c r="G864" s="19" t="s">
        <v>61</v>
      </c>
      <c r="H864" s="19" t="s">
        <v>61</v>
      </c>
      <c r="I864" s="19">
        <v>1</v>
      </c>
      <c r="J864" s="19">
        <v>1</v>
      </c>
      <c r="K864" s="19" t="s">
        <v>61</v>
      </c>
      <c r="L864" s="2">
        <v>2</v>
      </c>
      <c r="M864" s="2">
        <v>1</v>
      </c>
      <c r="N864" s="2">
        <v>1</v>
      </c>
      <c r="O864" s="19" t="s">
        <v>61</v>
      </c>
      <c r="P864" s="19" t="s">
        <v>61</v>
      </c>
      <c r="Q864" s="19">
        <v>1</v>
      </c>
      <c r="R864" s="2">
        <v>2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2" t="s">
        <v>61</v>
      </c>
      <c r="AA864" s="22" t="s">
        <v>61</v>
      </c>
      <c r="AB864" s="22" t="s">
        <v>61</v>
      </c>
      <c r="AC864" s="22" t="s">
        <v>61</v>
      </c>
      <c r="AD864" s="22" t="s">
        <v>61</v>
      </c>
      <c r="AE864" s="22" t="s">
        <v>61</v>
      </c>
      <c r="AF864" s="22" t="s">
        <v>61</v>
      </c>
      <c r="AG864">
        <v>12</v>
      </c>
      <c r="AH864">
        <v>3</v>
      </c>
      <c r="AI864">
        <v>2</v>
      </c>
      <c r="AJ864">
        <v>3</v>
      </c>
      <c r="AK864" s="22">
        <v>1</v>
      </c>
      <c r="AL864" s="22">
        <v>1</v>
      </c>
      <c r="AM864" s="22" t="s">
        <v>61</v>
      </c>
      <c r="AN864" s="22" t="s">
        <v>61</v>
      </c>
      <c r="AO864" s="22" t="s">
        <v>61</v>
      </c>
      <c r="AP864" s="22" t="s">
        <v>61</v>
      </c>
      <c r="AQ864">
        <v>4</v>
      </c>
      <c r="AR864">
        <v>5</v>
      </c>
      <c r="AS864" s="22" t="s">
        <v>61</v>
      </c>
      <c r="AT864" s="22">
        <v>1</v>
      </c>
      <c r="AU864" s="22" t="s">
        <v>61</v>
      </c>
      <c r="AV864" s="22" t="s">
        <v>61</v>
      </c>
      <c r="AW864" s="22" t="s">
        <v>61</v>
      </c>
      <c r="AX864" s="22" t="s">
        <v>61</v>
      </c>
      <c r="AY864" s="22" t="s">
        <v>61</v>
      </c>
      <c r="AZ864" s="22" t="s">
        <v>61</v>
      </c>
      <c r="BA864">
        <v>4</v>
      </c>
      <c r="BB864">
        <v>1</v>
      </c>
      <c r="BC864">
        <v>5537</v>
      </c>
      <c r="BD864">
        <v>0</v>
      </c>
      <c r="BE864" s="16" t="s">
        <v>61</v>
      </c>
    </row>
    <row r="865" spans="1:57" x14ac:dyDescent="0.25">
      <c r="A865" s="1">
        <v>43496</v>
      </c>
      <c r="B865">
        <v>863</v>
      </c>
      <c r="C865" s="2" t="s">
        <v>4</v>
      </c>
      <c r="D865" s="2">
        <v>3194132641</v>
      </c>
      <c r="E865" s="2">
        <v>1</v>
      </c>
      <c r="F865" s="2">
        <v>4</v>
      </c>
      <c r="G865" s="19" t="s">
        <v>61</v>
      </c>
      <c r="H865" s="19">
        <v>1</v>
      </c>
      <c r="I865" s="19">
        <v>1</v>
      </c>
      <c r="J865" s="19" t="s">
        <v>61</v>
      </c>
      <c r="K865" s="19">
        <v>1</v>
      </c>
      <c r="L865" s="2">
        <v>3</v>
      </c>
      <c r="M865" s="2">
        <v>2</v>
      </c>
      <c r="N865" s="2">
        <v>2</v>
      </c>
      <c r="O865" s="19">
        <v>1</v>
      </c>
      <c r="P865" s="19" t="s">
        <v>61</v>
      </c>
      <c r="Q865" s="19" t="s">
        <v>61</v>
      </c>
      <c r="R865" s="2" t="s">
        <v>61</v>
      </c>
      <c r="S865" s="2">
        <v>1</v>
      </c>
      <c r="T865" s="2" t="s">
        <v>61</v>
      </c>
      <c r="U865" s="2" t="s">
        <v>61</v>
      </c>
      <c r="V865" s="2">
        <v>1</v>
      </c>
      <c r="W865" s="2">
        <v>1</v>
      </c>
      <c r="X865" s="2">
        <v>1</v>
      </c>
      <c r="Y865" s="2">
        <v>1</v>
      </c>
      <c r="Z865" s="22" t="s">
        <v>61</v>
      </c>
      <c r="AA865" s="22" t="s">
        <v>61</v>
      </c>
      <c r="AB865" s="22" t="s">
        <v>61</v>
      </c>
      <c r="AC865" s="22" t="s">
        <v>61</v>
      </c>
      <c r="AD865" s="22">
        <v>1</v>
      </c>
      <c r="AE865" s="22" t="s">
        <v>61</v>
      </c>
      <c r="AF865" s="22" t="s">
        <v>61</v>
      </c>
      <c r="AG865">
        <v>10</v>
      </c>
      <c r="AH865">
        <v>3</v>
      </c>
      <c r="AI865">
        <v>2</v>
      </c>
      <c r="AJ865">
        <v>1</v>
      </c>
      <c r="AK865" s="22" t="s">
        <v>61</v>
      </c>
      <c r="AL865" s="22">
        <v>1</v>
      </c>
      <c r="AM865" s="22">
        <v>1</v>
      </c>
      <c r="AN865" s="22" t="s">
        <v>61</v>
      </c>
      <c r="AO865" s="22">
        <v>1</v>
      </c>
      <c r="AP865" s="22" t="s">
        <v>61</v>
      </c>
      <c r="AQ865">
        <v>4</v>
      </c>
      <c r="AR865">
        <v>2</v>
      </c>
      <c r="AS865" s="22" t="s">
        <v>61</v>
      </c>
      <c r="AT865" s="22">
        <v>1</v>
      </c>
      <c r="AU865" s="22">
        <v>1</v>
      </c>
      <c r="AV865" s="22" t="s">
        <v>61</v>
      </c>
      <c r="AW865" s="22">
        <v>1</v>
      </c>
      <c r="AX865" s="22" t="s">
        <v>61</v>
      </c>
      <c r="AY865" s="22" t="s">
        <v>61</v>
      </c>
      <c r="AZ865" s="22" t="s">
        <v>61</v>
      </c>
      <c r="BA865">
        <v>4</v>
      </c>
      <c r="BB865">
        <v>1</v>
      </c>
      <c r="BC865">
        <v>7063</v>
      </c>
      <c r="BD865">
        <v>0</v>
      </c>
      <c r="BE865" s="16" t="s">
        <v>61</v>
      </c>
    </row>
    <row r="866" spans="1:57" x14ac:dyDescent="0.25">
      <c r="A866" s="1">
        <v>43496</v>
      </c>
      <c r="B866">
        <v>864</v>
      </c>
      <c r="C866" s="2" t="s">
        <v>4</v>
      </c>
      <c r="D866" s="2">
        <v>3194132641</v>
      </c>
      <c r="E866" s="2">
        <v>1</v>
      </c>
      <c r="F866" s="2">
        <v>2</v>
      </c>
      <c r="G866" s="19" t="s">
        <v>61</v>
      </c>
      <c r="H866" s="19" t="s">
        <v>61</v>
      </c>
      <c r="I866" s="19" t="s">
        <v>61</v>
      </c>
      <c r="J866" s="19">
        <v>1</v>
      </c>
      <c r="K866" s="19" t="s">
        <v>61</v>
      </c>
      <c r="L866" s="2">
        <v>3</v>
      </c>
      <c r="M866" s="2">
        <v>2</v>
      </c>
      <c r="N866" s="2">
        <v>2</v>
      </c>
      <c r="O866" s="19">
        <v>1</v>
      </c>
      <c r="P866" s="19" t="s">
        <v>61</v>
      </c>
      <c r="Q866" s="19" t="s">
        <v>61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2</v>
      </c>
      <c r="Z866" s="22" t="s">
        <v>61</v>
      </c>
      <c r="AA866" s="22" t="s">
        <v>61</v>
      </c>
      <c r="AB866" s="22" t="s">
        <v>61</v>
      </c>
      <c r="AC866" s="22" t="s">
        <v>61</v>
      </c>
      <c r="AD866" s="22" t="s">
        <v>61</v>
      </c>
      <c r="AE866" s="22" t="s">
        <v>61</v>
      </c>
      <c r="AF866" s="22" t="s">
        <v>61</v>
      </c>
      <c r="AG866">
        <v>35</v>
      </c>
      <c r="AH866">
        <v>3</v>
      </c>
      <c r="AI866">
        <v>2</v>
      </c>
      <c r="AJ866">
        <v>1</v>
      </c>
      <c r="AK866" s="22" t="s">
        <v>61</v>
      </c>
      <c r="AL866" s="22" t="s">
        <v>61</v>
      </c>
      <c r="AM866" s="22">
        <v>1</v>
      </c>
      <c r="AN866" s="22" t="s">
        <v>61</v>
      </c>
      <c r="AO866" s="22">
        <v>1</v>
      </c>
      <c r="AP866" s="22" t="s">
        <v>61</v>
      </c>
      <c r="AQ866">
        <v>3</v>
      </c>
      <c r="AR866">
        <v>2</v>
      </c>
      <c r="AS866" s="22">
        <v>1</v>
      </c>
      <c r="AT866" s="22">
        <v>1</v>
      </c>
      <c r="AU866" s="22">
        <v>1</v>
      </c>
      <c r="AV866" s="22">
        <v>1</v>
      </c>
      <c r="AW866" s="22">
        <v>1</v>
      </c>
      <c r="AX866" s="22" t="s">
        <v>61</v>
      </c>
      <c r="AY866" s="22" t="s">
        <v>61</v>
      </c>
      <c r="AZ866" s="22" t="s">
        <v>61</v>
      </c>
      <c r="BA866">
        <v>4</v>
      </c>
      <c r="BB866">
        <v>1</v>
      </c>
      <c r="BC866">
        <v>6460</v>
      </c>
      <c r="BD866">
        <v>0</v>
      </c>
      <c r="BE866" s="16" t="s">
        <v>61</v>
      </c>
    </row>
    <row r="867" spans="1:57" x14ac:dyDescent="0.25">
      <c r="A867" s="1">
        <v>43497</v>
      </c>
      <c r="B867">
        <v>865</v>
      </c>
      <c r="C867" s="2" t="s">
        <v>4</v>
      </c>
      <c r="D867" s="2">
        <v>5383008269</v>
      </c>
      <c r="E867" s="2">
        <v>1</v>
      </c>
      <c r="F867" s="2">
        <v>1</v>
      </c>
      <c r="G867" s="19">
        <v>1</v>
      </c>
      <c r="H867" s="19" t="s">
        <v>61</v>
      </c>
      <c r="I867" s="19" t="s">
        <v>61</v>
      </c>
      <c r="J867" s="19" t="s">
        <v>61</v>
      </c>
      <c r="K867" s="19">
        <v>1</v>
      </c>
      <c r="L867" s="2">
        <v>5</v>
      </c>
      <c r="M867" s="2">
        <v>4</v>
      </c>
      <c r="N867" s="2">
        <v>3</v>
      </c>
      <c r="O867" s="19">
        <v>1</v>
      </c>
      <c r="P867" s="19" t="s">
        <v>61</v>
      </c>
      <c r="Q867" s="19" t="s">
        <v>61</v>
      </c>
      <c r="R867" s="2">
        <v>1</v>
      </c>
      <c r="S867" s="2">
        <v>1</v>
      </c>
      <c r="T867" s="2">
        <v>1</v>
      </c>
      <c r="U867" s="2">
        <v>1</v>
      </c>
      <c r="V867" s="2">
        <v>2</v>
      </c>
      <c r="W867" s="2">
        <v>1</v>
      </c>
      <c r="X867" s="2">
        <v>1</v>
      </c>
      <c r="Y867" s="2">
        <v>1</v>
      </c>
      <c r="Z867" s="22" t="s">
        <v>61</v>
      </c>
      <c r="AA867" s="22" t="s">
        <v>61</v>
      </c>
      <c r="AB867" s="22" t="s">
        <v>61</v>
      </c>
      <c r="AC867" s="22" t="s">
        <v>61</v>
      </c>
      <c r="AD867" s="22">
        <v>1</v>
      </c>
      <c r="AE867" s="22" t="s">
        <v>61</v>
      </c>
      <c r="AF867" s="22" t="s">
        <v>61</v>
      </c>
      <c r="AG867">
        <v>72</v>
      </c>
      <c r="AH867">
        <v>3</v>
      </c>
      <c r="AI867">
        <v>1</v>
      </c>
      <c r="AJ867">
        <v>4</v>
      </c>
      <c r="AK867" s="22" t="s">
        <v>61</v>
      </c>
      <c r="AL867" s="22">
        <v>1</v>
      </c>
      <c r="AM867" s="22">
        <v>1</v>
      </c>
      <c r="AN867" s="22">
        <v>1</v>
      </c>
      <c r="AO867" s="22">
        <v>1</v>
      </c>
      <c r="AP867" s="22" t="s">
        <v>61</v>
      </c>
      <c r="AQ867">
        <v>2</v>
      </c>
      <c r="AR867">
        <v>3</v>
      </c>
      <c r="AS867" s="22">
        <v>1</v>
      </c>
      <c r="AT867" s="22">
        <v>1</v>
      </c>
      <c r="AU867" s="22">
        <v>1</v>
      </c>
      <c r="AV867" s="22">
        <v>1</v>
      </c>
      <c r="AW867" s="22">
        <v>1</v>
      </c>
      <c r="AX867" s="22" t="s">
        <v>61</v>
      </c>
      <c r="AY867" s="22" t="s">
        <v>61</v>
      </c>
      <c r="AZ867" s="22" t="s">
        <v>61</v>
      </c>
      <c r="BA867">
        <v>4</v>
      </c>
      <c r="BB867">
        <v>1</v>
      </c>
      <c r="BC867">
        <v>4950</v>
      </c>
      <c r="BD867">
        <v>0</v>
      </c>
      <c r="BE867" s="16" t="s">
        <v>61</v>
      </c>
    </row>
    <row r="868" spans="1:57" x14ac:dyDescent="0.25">
      <c r="A868" s="1">
        <v>43497</v>
      </c>
      <c r="B868">
        <v>866</v>
      </c>
      <c r="C868" s="2" t="s">
        <v>4</v>
      </c>
      <c r="D868" s="2">
        <v>5383008269</v>
      </c>
      <c r="E868" s="2">
        <v>1</v>
      </c>
      <c r="F868" s="2">
        <v>1</v>
      </c>
      <c r="G868" s="19" t="s">
        <v>61</v>
      </c>
      <c r="H868" s="19" t="s">
        <v>61</v>
      </c>
      <c r="I868" s="19" t="s">
        <v>61</v>
      </c>
      <c r="J868" s="19">
        <v>1</v>
      </c>
      <c r="K868" s="19" t="s">
        <v>61</v>
      </c>
      <c r="L868" s="2">
        <v>1</v>
      </c>
      <c r="M868" s="2">
        <v>2</v>
      </c>
      <c r="N868" s="2">
        <v>3</v>
      </c>
      <c r="O868" s="19">
        <v>1</v>
      </c>
      <c r="P868" s="19" t="s">
        <v>61</v>
      </c>
      <c r="Q868" s="19" t="s">
        <v>61</v>
      </c>
      <c r="R868" s="2">
        <v>1</v>
      </c>
      <c r="S868" s="2">
        <v>1</v>
      </c>
      <c r="T868" s="2">
        <v>1</v>
      </c>
      <c r="U868" s="2">
        <v>1</v>
      </c>
      <c r="V868" s="2" t="s">
        <v>61</v>
      </c>
      <c r="W868" t="s">
        <v>61</v>
      </c>
      <c r="X868" s="2">
        <v>1</v>
      </c>
      <c r="Y868" s="2">
        <v>1</v>
      </c>
      <c r="Z868" s="22" t="s">
        <v>61</v>
      </c>
      <c r="AA868" s="22" t="s">
        <v>61</v>
      </c>
      <c r="AB868" s="22" t="s">
        <v>61</v>
      </c>
      <c r="AC868" s="22" t="s">
        <v>61</v>
      </c>
      <c r="AD868" s="22" t="s">
        <v>61</v>
      </c>
      <c r="AE868" s="22" t="s">
        <v>61</v>
      </c>
      <c r="AF868" s="22" t="s">
        <v>61</v>
      </c>
      <c r="AG868">
        <v>24</v>
      </c>
      <c r="AH868">
        <v>3</v>
      </c>
      <c r="AI868">
        <v>2</v>
      </c>
      <c r="AJ868">
        <v>1</v>
      </c>
      <c r="AK868" s="22" t="s">
        <v>61</v>
      </c>
      <c r="AL868" s="22">
        <v>1</v>
      </c>
      <c r="AM868" s="22">
        <v>1</v>
      </c>
      <c r="AN868" s="22" t="s">
        <v>61</v>
      </c>
      <c r="AO868" s="22" t="s">
        <v>61</v>
      </c>
      <c r="AP868" s="22" t="s">
        <v>61</v>
      </c>
      <c r="AQ868">
        <v>3</v>
      </c>
      <c r="AR868">
        <v>3</v>
      </c>
      <c r="AS868" s="22">
        <v>1</v>
      </c>
      <c r="AT868" s="22">
        <v>1</v>
      </c>
      <c r="AU868" s="22" t="s">
        <v>61</v>
      </c>
      <c r="AV868" s="22" t="s">
        <v>61</v>
      </c>
      <c r="AW868" s="22" t="s">
        <v>61</v>
      </c>
      <c r="AX868" s="22" t="s">
        <v>61</v>
      </c>
      <c r="AY868" s="22" t="s">
        <v>61</v>
      </c>
      <c r="AZ868" s="22" t="s">
        <v>61</v>
      </c>
      <c r="BA868">
        <v>4</v>
      </c>
      <c r="BB868">
        <v>1</v>
      </c>
      <c r="BC868">
        <v>4851</v>
      </c>
      <c r="BD868">
        <v>1</v>
      </c>
      <c r="BE868" s="16" t="s">
        <v>61</v>
      </c>
    </row>
    <row r="869" spans="1:57" x14ac:dyDescent="0.25">
      <c r="A869" s="1">
        <v>43497</v>
      </c>
      <c r="B869">
        <v>867</v>
      </c>
      <c r="C869" s="2" t="s">
        <v>4</v>
      </c>
      <c r="D869" s="2">
        <v>5383008269</v>
      </c>
      <c r="E869" s="2">
        <v>1</v>
      </c>
      <c r="F869" s="2">
        <v>1</v>
      </c>
      <c r="G869" s="19" t="s">
        <v>61</v>
      </c>
      <c r="H869" s="19" t="s">
        <v>61</v>
      </c>
      <c r="I869" s="19">
        <v>1</v>
      </c>
      <c r="J869" s="19">
        <v>1</v>
      </c>
      <c r="K869" s="19" t="s">
        <v>61</v>
      </c>
      <c r="L869" s="2">
        <v>2</v>
      </c>
      <c r="M869" s="2">
        <v>2</v>
      </c>
      <c r="N869" s="2">
        <v>2</v>
      </c>
      <c r="O869" s="19" t="s">
        <v>61</v>
      </c>
      <c r="P869" s="19" t="s">
        <v>61</v>
      </c>
      <c r="Q869" s="19">
        <v>1</v>
      </c>
      <c r="R869" s="2">
        <v>1</v>
      </c>
      <c r="S869" s="2">
        <v>1</v>
      </c>
      <c r="T869" s="2">
        <v>1</v>
      </c>
      <c r="U869" s="2">
        <v>1</v>
      </c>
      <c r="V869" s="2" t="s">
        <v>61</v>
      </c>
      <c r="W869" t="s">
        <v>61</v>
      </c>
      <c r="X869" t="s">
        <v>61</v>
      </c>
      <c r="Y869" s="2" t="s">
        <v>61</v>
      </c>
      <c r="Z869" s="22" t="s">
        <v>61</v>
      </c>
      <c r="AA869" s="22" t="s">
        <v>61</v>
      </c>
      <c r="AB869" s="22" t="s">
        <v>61</v>
      </c>
      <c r="AC869" s="22" t="s">
        <v>61</v>
      </c>
      <c r="AD869" s="22" t="s">
        <v>61</v>
      </c>
      <c r="AE869" s="22" t="s">
        <v>61</v>
      </c>
      <c r="AF869" s="22" t="s">
        <v>61</v>
      </c>
      <c r="AG869">
        <v>35</v>
      </c>
      <c r="AH869">
        <v>3</v>
      </c>
      <c r="AI869">
        <v>2</v>
      </c>
      <c r="AJ869">
        <v>3</v>
      </c>
      <c r="AK869" s="22">
        <v>1</v>
      </c>
      <c r="AL869" s="22" t="s">
        <v>61</v>
      </c>
      <c r="AM869" s="22" t="s">
        <v>61</v>
      </c>
      <c r="AN869" s="22" t="s">
        <v>61</v>
      </c>
      <c r="AO869" s="22" t="s">
        <v>61</v>
      </c>
      <c r="AP869" s="22" t="s">
        <v>61</v>
      </c>
      <c r="AQ869">
        <v>4</v>
      </c>
      <c r="AR869">
        <v>4</v>
      </c>
      <c r="AS869" s="22">
        <v>1</v>
      </c>
      <c r="AT869" s="22">
        <v>1</v>
      </c>
      <c r="AU869" s="22">
        <v>1</v>
      </c>
      <c r="AV869" s="22">
        <v>1</v>
      </c>
      <c r="AW869" s="22" t="s">
        <v>61</v>
      </c>
      <c r="AX869" s="22">
        <v>1</v>
      </c>
      <c r="AY869" s="22" t="s">
        <v>61</v>
      </c>
      <c r="AZ869" s="22" t="s">
        <v>61</v>
      </c>
      <c r="BA869">
        <v>4</v>
      </c>
      <c r="BB869">
        <v>1</v>
      </c>
      <c r="BC869">
        <v>4950</v>
      </c>
      <c r="BD869">
        <v>0</v>
      </c>
      <c r="BE869" s="16" t="s">
        <v>61</v>
      </c>
    </row>
    <row r="870" spans="1:57" x14ac:dyDescent="0.25">
      <c r="A870" s="1">
        <v>43497</v>
      </c>
      <c r="B870">
        <v>868</v>
      </c>
      <c r="C870" s="2" t="s">
        <v>63</v>
      </c>
      <c r="D870" s="2">
        <v>5383008269</v>
      </c>
      <c r="E870" s="2">
        <v>1</v>
      </c>
      <c r="F870" s="2">
        <v>1</v>
      </c>
      <c r="G870" s="19" t="s">
        <v>61</v>
      </c>
      <c r="H870" s="19" t="s">
        <v>61</v>
      </c>
      <c r="I870" s="19" t="s">
        <v>61</v>
      </c>
      <c r="J870" s="19">
        <v>1</v>
      </c>
      <c r="K870" s="19" t="s">
        <v>61</v>
      </c>
      <c r="L870" s="2">
        <v>3</v>
      </c>
      <c r="M870" s="2">
        <v>2</v>
      </c>
      <c r="N870" s="2">
        <v>1</v>
      </c>
      <c r="O870" s="19" t="s">
        <v>61</v>
      </c>
      <c r="P870" s="19" t="s">
        <v>61</v>
      </c>
      <c r="Q870" s="19">
        <v>1</v>
      </c>
      <c r="R870" s="2">
        <v>1</v>
      </c>
      <c r="S870" s="2">
        <v>1</v>
      </c>
      <c r="T870" s="2">
        <v>1</v>
      </c>
      <c r="U870" s="2" t="s">
        <v>61</v>
      </c>
      <c r="V870" s="2">
        <v>1</v>
      </c>
      <c r="W870" s="2">
        <v>1</v>
      </c>
      <c r="X870" s="2">
        <v>1</v>
      </c>
      <c r="Y870" s="2">
        <v>1</v>
      </c>
      <c r="Z870" s="19">
        <v>1</v>
      </c>
      <c r="AA870" s="22" t="s">
        <v>61</v>
      </c>
      <c r="AB870" s="22" t="s">
        <v>61</v>
      </c>
      <c r="AC870" s="22" t="s">
        <v>61</v>
      </c>
      <c r="AD870" s="22" t="s">
        <v>61</v>
      </c>
      <c r="AE870" s="22" t="s">
        <v>61</v>
      </c>
      <c r="AF870" s="22" t="s">
        <v>61</v>
      </c>
      <c r="AG870">
        <v>27</v>
      </c>
      <c r="AH870">
        <v>3</v>
      </c>
      <c r="AI870">
        <v>1</v>
      </c>
      <c r="AJ870">
        <v>1</v>
      </c>
      <c r="AK870" s="22" t="s">
        <v>61</v>
      </c>
      <c r="AL870" s="22">
        <v>1</v>
      </c>
      <c r="AM870" s="22" t="s">
        <v>61</v>
      </c>
      <c r="AN870" s="22" t="s">
        <v>61</v>
      </c>
      <c r="AO870" s="22">
        <v>1</v>
      </c>
      <c r="AP870" s="22" t="s">
        <v>61</v>
      </c>
      <c r="AQ870">
        <v>3</v>
      </c>
      <c r="AR870">
        <v>4</v>
      </c>
      <c r="AS870" s="22">
        <v>1</v>
      </c>
      <c r="AT870" s="22">
        <v>1</v>
      </c>
      <c r="AU870" s="22">
        <v>1</v>
      </c>
      <c r="AV870" s="22">
        <v>1</v>
      </c>
      <c r="AW870" s="22">
        <v>1</v>
      </c>
      <c r="AX870" s="22" t="s">
        <v>61</v>
      </c>
      <c r="AY870" s="22" t="s">
        <v>61</v>
      </c>
      <c r="AZ870" s="22" t="s">
        <v>61</v>
      </c>
      <c r="BA870">
        <v>4</v>
      </c>
      <c r="BB870">
        <v>1</v>
      </c>
      <c r="BC870" t="s">
        <v>61</v>
      </c>
      <c r="BD870">
        <v>0</v>
      </c>
      <c r="BE870" s="16" t="s">
        <v>61</v>
      </c>
    </row>
    <row r="871" spans="1:57" x14ac:dyDescent="0.25">
      <c r="A871" s="1">
        <v>43497</v>
      </c>
      <c r="B871">
        <v>869</v>
      </c>
      <c r="C871" s="2" t="s">
        <v>63</v>
      </c>
      <c r="D871" s="2">
        <v>5383008269</v>
      </c>
      <c r="E871" s="2">
        <v>1</v>
      </c>
      <c r="F871" s="2">
        <v>1</v>
      </c>
      <c r="G871" s="19" t="s">
        <v>61</v>
      </c>
      <c r="H871" s="19">
        <v>1</v>
      </c>
      <c r="I871" s="19" t="s">
        <v>61</v>
      </c>
      <c r="J871" s="19" t="s">
        <v>61</v>
      </c>
      <c r="K871" s="19" t="s">
        <v>61</v>
      </c>
      <c r="L871" s="2">
        <v>1</v>
      </c>
      <c r="M871" s="2">
        <v>2</v>
      </c>
      <c r="N871" s="2">
        <v>3</v>
      </c>
      <c r="O871" s="19">
        <v>1</v>
      </c>
      <c r="P871" s="19" t="s">
        <v>61</v>
      </c>
      <c r="Q871" s="19" t="s">
        <v>61</v>
      </c>
      <c r="R871" s="2">
        <v>1</v>
      </c>
      <c r="S871" s="2">
        <v>1</v>
      </c>
      <c r="T871" s="2">
        <v>1</v>
      </c>
      <c r="U871" s="2" t="s">
        <v>61</v>
      </c>
      <c r="V871" s="2">
        <v>1</v>
      </c>
      <c r="W871" s="2">
        <v>1</v>
      </c>
      <c r="X871" s="2">
        <v>1</v>
      </c>
      <c r="Y871" s="2">
        <v>2</v>
      </c>
      <c r="Z871" s="22" t="s">
        <v>61</v>
      </c>
      <c r="AA871" s="22" t="s">
        <v>61</v>
      </c>
      <c r="AB871" s="22" t="s">
        <v>61</v>
      </c>
      <c r="AC871" s="22" t="s">
        <v>61</v>
      </c>
      <c r="AD871" s="22" t="s">
        <v>61</v>
      </c>
      <c r="AE871" s="22" t="s">
        <v>61</v>
      </c>
      <c r="AF871" s="22" t="s">
        <v>61</v>
      </c>
      <c r="AG871">
        <v>15</v>
      </c>
      <c r="AH871">
        <v>3</v>
      </c>
      <c r="AI871">
        <v>2</v>
      </c>
      <c r="AJ871">
        <v>1</v>
      </c>
      <c r="AK871" s="22">
        <v>1</v>
      </c>
      <c r="AL871" s="22">
        <v>1</v>
      </c>
      <c r="AM871" s="22" t="s">
        <v>61</v>
      </c>
      <c r="AN871" s="22" t="s">
        <v>61</v>
      </c>
      <c r="AO871" s="22">
        <v>1</v>
      </c>
      <c r="AP871" s="22">
        <v>1</v>
      </c>
      <c r="AQ871">
        <v>2</v>
      </c>
      <c r="AR871">
        <v>4</v>
      </c>
      <c r="AS871" s="22">
        <v>1</v>
      </c>
      <c r="AT871" s="22">
        <v>1</v>
      </c>
      <c r="AU871" s="22" t="s">
        <v>61</v>
      </c>
      <c r="AV871" s="22" t="s">
        <v>61</v>
      </c>
      <c r="AW871" s="22" t="s">
        <v>61</v>
      </c>
      <c r="AX871" s="22" t="s">
        <v>61</v>
      </c>
      <c r="AY871" s="22" t="s">
        <v>61</v>
      </c>
      <c r="AZ871" s="22" t="s">
        <v>61</v>
      </c>
      <c r="BA871">
        <v>4</v>
      </c>
      <c r="BB871" t="s">
        <v>61</v>
      </c>
      <c r="BC871" t="s">
        <v>61</v>
      </c>
      <c r="BD871">
        <v>0</v>
      </c>
      <c r="BE871" s="16" t="s">
        <v>61</v>
      </c>
    </row>
    <row r="872" spans="1:57" x14ac:dyDescent="0.25">
      <c r="A872" s="1">
        <v>43493</v>
      </c>
      <c r="B872">
        <v>870</v>
      </c>
      <c r="C872" s="2" t="s">
        <v>4</v>
      </c>
      <c r="D872" s="2">
        <v>5383008243</v>
      </c>
      <c r="E872" s="2">
        <v>1</v>
      </c>
      <c r="F872" s="2">
        <v>2</v>
      </c>
      <c r="G872" s="19" t="s">
        <v>61</v>
      </c>
      <c r="H872" s="19" t="s">
        <v>61</v>
      </c>
      <c r="I872" s="19" t="s">
        <v>61</v>
      </c>
      <c r="J872" s="19">
        <v>1</v>
      </c>
      <c r="K872" s="19" t="s">
        <v>61</v>
      </c>
      <c r="L872" s="2">
        <v>3</v>
      </c>
      <c r="M872" s="2">
        <v>1</v>
      </c>
      <c r="N872" s="2">
        <v>2</v>
      </c>
      <c r="O872" s="19">
        <v>1</v>
      </c>
      <c r="P872" s="19" t="s">
        <v>61</v>
      </c>
      <c r="Q872" s="19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2" t="s">
        <v>61</v>
      </c>
      <c r="AA872" s="22" t="s">
        <v>61</v>
      </c>
      <c r="AB872" s="22" t="s">
        <v>61</v>
      </c>
      <c r="AC872" s="22" t="s">
        <v>61</v>
      </c>
      <c r="AD872" s="22" t="s">
        <v>61</v>
      </c>
      <c r="AE872" s="22" t="s">
        <v>61</v>
      </c>
      <c r="AF872" s="22" t="s">
        <v>61</v>
      </c>
      <c r="AG872">
        <v>10</v>
      </c>
      <c r="AH872">
        <v>3</v>
      </c>
      <c r="AI872">
        <v>2</v>
      </c>
      <c r="AJ872">
        <v>1</v>
      </c>
      <c r="AK872" s="22" t="s">
        <v>61</v>
      </c>
      <c r="AL872" s="22" t="s">
        <v>61</v>
      </c>
      <c r="AM872" s="22">
        <v>1</v>
      </c>
      <c r="AN872" s="22" t="s">
        <v>61</v>
      </c>
      <c r="AO872" s="22">
        <v>1</v>
      </c>
      <c r="AP872" s="22" t="s">
        <v>61</v>
      </c>
      <c r="AQ872">
        <v>3</v>
      </c>
      <c r="AR872">
        <v>2</v>
      </c>
      <c r="AS872" s="22">
        <v>1</v>
      </c>
      <c r="AT872" s="22">
        <v>1</v>
      </c>
      <c r="AU872" s="22" t="s">
        <v>61</v>
      </c>
      <c r="AV872" s="22" t="s">
        <v>61</v>
      </c>
      <c r="AW872" s="22" t="s">
        <v>61</v>
      </c>
      <c r="AX872" s="22" t="s">
        <v>61</v>
      </c>
      <c r="AY872" s="22" t="s">
        <v>61</v>
      </c>
      <c r="AZ872" s="22" t="s">
        <v>61</v>
      </c>
      <c r="BA872">
        <v>4</v>
      </c>
      <c r="BB872">
        <v>1</v>
      </c>
      <c r="BC872">
        <v>6890</v>
      </c>
      <c r="BD872">
        <v>0</v>
      </c>
      <c r="BE872" s="16" t="s">
        <v>61</v>
      </c>
    </row>
    <row r="873" spans="1:57" x14ac:dyDescent="0.25">
      <c r="A873" s="1">
        <v>43493</v>
      </c>
      <c r="B873">
        <v>871</v>
      </c>
      <c r="C873" s="2" t="s">
        <v>4</v>
      </c>
      <c r="D873" s="2">
        <v>5383008243</v>
      </c>
      <c r="E873" s="2">
        <v>1</v>
      </c>
      <c r="F873" s="2">
        <v>1</v>
      </c>
      <c r="G873" s="19" t="s">
        <v>61</v>
      </c>
      <c r="H873" s="19" t="s">
        <v>61</v>
      </c>
      <c r="I873" s="19">
        <v>1</v>
      </c>
      <c r="J873" s="19" t="s">
        <v>61</v>
      </c>
      <c r="K873" s="19" t="s">
        <v>61</v>
      </c>
      <c r="L873" s="2">
        <v>2</v>
      </c>
      <c r="M873" s="2">
        <v>2</v>
      </c>
      <c r="N873" s="2">
        <v>2</v>
      </c>
      <c r="O873" s="19">
        <v>1</v>
      </c>
      <c r="P873" s="19" t="s">
        <v>61</v>
      </c>
      <c r="Q873" s="19" t="s">
        <v>61</v>
      </c>
      <c r="R873" s="2">
        <v>1</v>
      </c>
      <c r="S873" s="2">
        <v>1</v>
      </c>
      <c r="T873" s="2">
        <v>3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2" t="s">
        <v>61</v>
      </c>
      <c r="AA873" s="19">
        <v>1</v>
      </c>
      <c r="AB873" s="22" t="s">
        <v>61</v>
      </c>
      <c r="AC873" s="22" t="s">
        <v>61</v>
      </c>
      <c r="AD873" s="22" t="s">
        <v>61</v>
      </c>
      <c r="AE873" s="22" t="s">
        <v>61</v>
      </c>
      <c r="AF873" s="22" t="s">
        <v>61</v>
      </c>
      <c r="AG873">
        <v>20</v>
      </c>
      <c r="AH873">
        <v>3</v>
      </c>
      <c r="AI873">
        <v>2</v>
      </c>
      <c r="AJ873">
        <v>1</v>
      </c>
      <c r="AK873" s="22" t="s">
        <v>61</v>
      </c>
      <c r="AL873" s="22">
        <v>1</v>
      </c>
      <c r="AM873" s="22">
        <v>1</v>
      </c>
      <c r="AN873" s="22" t="s">
        <v>61</v>
      </c>
      <c r="AO873" s="22" t="s">
        <v>61</v>
      </c>
      <c r="AP873" s="22" t="s">
        <v>61</v>
      </c>
      <c r="AQ873">
        <v>3</v>
      </c>
      <c r="AR873">
        <v>3</v>
      </c>
      <c r="AS873" s="22">
        <v>1</v>
      </c>
      <c r="AT873" s="22">
        <v>1</v>
      </c>
      <c r="AU873" s="22">
        <v>1</v>
      </c>
      <c r="AV873" s="22">
        <v>1</v>
      </c>
      <c r="AW873" s="22" t="s">
        <v>61</v>
      </c>
      <c r="AX873" s="22" t="s">
        <v>61</v>
      </c>
      <c r="AY873" s="22" t="s">
        <v>61</v>
      </c>
      <c r="AZ873" s="22" t="s">
        <v>61</v>
      </c>
      <c r="BA873">
        <v>4</v>
      </c>
      <c r="BB873" t="s">
        <v>61</v>
      </c>
      <c r="BC873">
        <v>6811</v>
      </c>
      <c r="BD873">
        <v>1</v>
      </c>
      <c r="BE873" s="16" t="s">
        <v>61</v>
      </c>
    </row>
    <row r="874" spans="1:57" x14ac:dyDescent="0.25">
      <c r="A874" s="1">
        <v>43493</v>
      </c>
      <c r="B874">
        <v>872</v>
      </c>
      <c r="C874" s="2" t="s">
        <v>4</v>
      </c>
      <c r="D874" s="2">
        <v>5383008243</v>
      </c>
      <c r="E874" s="2">
        <v>1</v>
      </c>
      <c r="F874" s="2">
        <v>2</v>
      </c>
      <c r="G874" s="19" t="s">
        <v>61</v>
      </c>
      <c r="H874" s="19">
        <v>1</v>
      </c>
      <c r="I874" s="19" t="s">
        <v>61</v>
      </c>
      <c r="J874" s="19" t="s">
        <v>61</v>
      </c>
      <c r="K874" s="19" t="s">
        <v>61</v>
      </c>
      <c r="L874" s="2">
        <v>3</v>
      </c>
      <c r="M874" s="2">
        <v>2</v>
      </c>
      <c r="N874" s="2">
        <v>2</v>
      </c>
      <c r="O874" s="19">
        <v>1</v>
      </c>
      <c r="P874" s="19" t="s">
        <v>61</v>
      </c>
      <c r="Q874" s="19" t="s">
        <v>61</v>
      </c>
      <c r="R874" s="2">
        <v>1</v>
      </c>
      <c r="S874" s="2">
        <v>1</v>
      </c>
      <c r="T874" s="2">
        <v>3</v>
      </c>
      <c r="U874" s="2">
        <v>1</v>
      </c>
      <c r="V874" s="2">
        <v>2</v>
      </c>
      <c r="W874" s="2">
        <v>1</v>
      </c>
      <c r="X874" s="2">
        <v>1</v>
      </c>
      <c r="Y874" s="2">
        <v>1</v>
      </c>
      <c r="Z874" s="22" t="s">
        <v>61</v>
      </c>
      <c r="AA874" s="19">
        <v>1</v>
      </c>
      <c r="AB874" s="22" t="s">
        <v>61</v>
      </c>
      <c r="AC874" s="22" t="s">
        <v>61</v>
      </c>
      <c r="AD874" s="22">
        <v>1</v>
      </c>
      <c r="AE874" s="22" t="s">
        <v>61</v>
      </c>
      <c r="AF874" s="22" t="s">
        <v>61</v>
      </c>
      <c r="AG874">
        <v>21</v>
      </c>
      <c r="AH874">
        <v>3</v>
      </c>
      <c r="AI874">
        <v>2</v>
      </c>
      <c r="AJ874">
        <v>1</v>
      </c>
      <c r="AK874" s="22" t="s">
        <v>61</v>
      </c>
      <c r="AL874" s="22">
        <v>1</v>
      </c>
      <c r="AM874" s="22">
        <v>1</v>
      </c>
      <c r="AN874" s="22" t="s">
        <v>61</v>
      </c>
      <c r="AO874" s="22" t="s">
        <v>61</v>
      </c>
      <c r="AP874" s="22" t="s">
        <v>61</v>
      </c>
      <c r="AQ874">
        <v>2</v>
      </c>
      <c r="AR874">
        <v>2</v>
      </c>
      <c r="AS874" s="22">
        <v>1</v>
      </c>
      <c r="AT874" s="22">
        <v>1</v>
      </c>
      <c r="AU874" s="22">
        <v>1</v>
      </c>
      <c r="AV874" s="22" t="s">
        <v>61</v>
      </c>
      <c r="AW874" s="22" t="s">
        <v>61</v>
      </c>
      <c r="AX874" s="22" t="s">
        <v>61</v>
      </c>
      <c r="AY874" s="22" t="s">
        <v>61</v>
      </c>
      <c r="AZ874" s="22" t="s">
        <v>61</v>
      </c>
      <c r="BA874">
        <v>4</v>
      </c>
      <c r="BB874">
        <v>1</v>
      </c>
      <c r="BC874">
        <v>6100</v>
      </c>
      <c r="BD874">
        <v>1</v>
      </c>
      <c r="BE874" s="16" t="s">
        <v>61</v>
      </c>
    </row>
    <row r="875" spans="1:57" x14ac:dyDescent="0.25">
      <c r="A875" s="1">
        <v>43493</v>
      </c>
      <c r="B875">
        <v>873</v>
      </c>
      <c r="C875" s="2" t="s">
        <v>4</v>
      </c>
      <c r="D875" s="2">
        <v>5383008243</v>
      </c>
      <c r="E875" s="2">
        <v>1</v>
      </c>
      <c r="F875" s="2">
        <v>4</v>
      </c>
      <c r="G875" s="19" t="s">
        <v>61</v>
      </c>
      <c r="H875" s="19" t="s">
        <v>61</v>
      </c>
      <c r="I875" s="19">
        <v>1</v>
      </c>
      <c r="J875" s="19">
        <v>1</v>
      </c>
      <c r="K875" s="19" t="s">
        <v>61</v>
      </c>
      <c r="L875" s="2">
        <v>3</v>
      </c>
      <c r="M875" s="2">
        <v>1</v>
      </c>
      <c r="N875" s="2">
        <v>3</v>
      </c>
      <c r="O875" s="19">
        <v>1</v>
      </c>
      <c r="P875" s="19" t="s">
        <v>61</v>
      </c>
      <c r="Q875" s="19" t="s">
        <v>61</v>
      </c>
      <c r="R875" s="2">
        <v>1</v>
      </c>
      <c r="S875" s="2">
        <v>1</v>
      </c>
      <c r="T875" s="2">
        <v>1</v>
      </c>
      <c r="U875" s="2">
        <v>1</v>
      </c>
      <c r="V875" s="2">
        <v>2</v>
      </c>
      <c r="W875" s="2">
        <v>1</v>
      </c>
      <c r="X875" s="2">
        <v>1</v>
      </c>
      <c r="Y875" s="2">
        <v>1</v>
      </c>
      <c r="Z875" s="22" t="s">
        <v>61</v>
      </c>
      <c r="AA875" s="22" t="s">
        <v>61</v>
      </c>
      <c r="AB875" s="22" t="s">
        <v>61</v>
      </c>
      <c r="AC875" s="22" t="s">
        <v>61</v>
      </c>
      <c r="AD875" s="22" t="s">
        <v>61</v>
      </c>
      <c r="AE875" s="22" t="s">
        <v>61</v>
      </c>
      <c r="AF875" s="22" t="s">
        <v>61</v>
      </c>
      <c r="AG875">
        <v>8</v>
      </c>
      <c r="AH875">
        <v>3</v>
      </c>
      <c r="AI875">
        <v>2</v>
      </c>
      <c r="AJ875">
        <v>4</v>
      </c>
      <c r="AK875" s="22">
        <v>1</v>
      </c>
      <c r="AL875" s="22" t="s">
        <v>61</v>
      </c>
      <c r="AM875" s="22">
        <v>1</v>
      </c>
      <c r="AN875" s="22">
        <v>1</v>
      </c>
      <c r="AO875" s="22" t="s">
        <v>61</v>
      </c>
      <c r="AP875" s="22">
        <v>1</v>
      </c>
      <c r="AQ875">
        <v>3</v>
      </c>
      <c r="AR875">
        <v>1</v>
      </c>
      <c r="AS875" s="22">
        <v>1</v>
      </c>
      <c r="AT875" s="22">
        <v>1</v>
      </c>
      <c r="AU875" s="22">
        <v>1</v>
      </c>
      <c r="AV875" s="22">
        <v>1</v>
      </c>
      <c r="AW875" s="22" t="s">
        <v>61</v>
      </c>
      <c r="AX875" s="22" t="s">
        <v>61</v>
      </c>
      <c r="AY875" s="22" t="s">
        <v>61</v>
      </c>
      <c r="AZ875" s="22" t="s">
        <v>61</v>
      </c>
      <c r="BA875">
        <v>4</v>
      </c>
      <c r="BB875" t="s">
        <v>61</v>
      </c>
      <c r="BC875" t="s">
        <v>61</v>
      </c>
      <c r="BD875">
        <v>0</v>
      </c>
      <c r="BE875" s="16" t="s">
        <v>61</v>
      </c>
    </row>
    <row r="876" spans="1:57" x14ac:dyDescent="0.25">
      <c r="A876" s="1">
        <v>43493</v>
      </c>
      <c r="B876">
        <v>874</v>
      </c>
      <c r="C876" s="2" t="s">
        <v>4</v>
      </c>
      <c r="D876" s="2">
        <v>5383008243</v>
      </c>
      <c r="E876" s="2">
        <v>1</v>
      </c>
      <c r="F876" s="2">
        <v>2</v>
      </c>
      <c r="G876" s="19" t="s">
        <v>61</v>
      </c>
      <c r="H876" s="19" t="s">
        <v>61</v>
      </c>
      <c r="I876" s="19">
        <v>1</v>
      </c>
      <c r="J876" s="19" t="s">
        <v>61</v>
      </c>
      <c r="K876" s="19" t="s">
        <v>61</v>
      </c>
      <c r="L876" s="2">
        <v>1</v>
      </c>
      <c r="M876" s="2">
        <v>1</v>
      </c>
      <c r="N876" s="2">
        <v>1</v>
      </c>
      <c r="O876" s="19">
        <v>1</v>
      </c>
      <c r="P876" s="19" t="s">
        <v>61</v>
      </c>
      <c r="Q876" s="19" t="s">
        <v>61</v>
      </c>
      <c r="R876" s="2">
        <v>1</v>
      </c>
      <c r="S876" s="2">
        <v>1</v>
      </c>
      <c r="T876" s="2">
        <v>1</v>
      </c>
      <c r="U876" s="2">
        <v>1</v>
      </c>
      <c r="V876" s="2" t="s">
        <v>61</v>
      </c>
      <c r="W876" s="2">
        <v>1</v>
      </c>
      <c r="X876" s="2">
        <v>1</v>
      </c>
      <c r="Y876" s="2">
        <v>1</v>
      </c>
      <c r="Z876" s="22" t="s">
        <v>61</v>
      </c>
      <c r="AA876" s="22" t="s">
        <v>61</v>
      </c>
      <c r="AB876" s="22" t="s">
        <v>61</v>
      </c>
      <c r="AC876" s="22" t="s">
        <v>61</v>
      </c>
      <c r="AD876" s="22" t="s">
        <v>61</v>
      </c>
      <c r="AE876" s="22" t="s">
        <v>61</v>
      </c>
      <c r="AF876" s="22" t="s">
        <v>61</v>
      </c>
      <c r="AG876">
        <v>7</v>
      </c>
      <c r="AH876">
        <v>3</v>
      </c>
      <c r="AI876">
        <v>2</v>
      </c>
      <c r="AJ876">
        <v>2</v>
      </c>
      <c r="AK876" s="22" t="s">
        <v>61</v>
      </c>
      <c r="AL876" s="22" t="s">
        <v>61</v>
      </c>
      <c r="AM876" s="22">
        <v>1</v>
      </c>
      <c r="AN876" s="22" t="s">
        <v>61</v>
      </c>
      <c r="AO876" s="22" t="s">
        <v>61</v>
      </c>
      <c r="AP876" s="22" t="s">
        <v>61</v>
      </c>
      <c r="AQ876">
        <v>3</v>
      </c>
      <c r="AR876">
        <v>1</v>
      </c>
      <c r="AS876" s="22">
        <v>1</v>
      </c>
      <c r="AT876" s="22">
        <v>1</v>
      </c>
      <c r="AU876" s="22">
        <v>1</v>
      </c>
      <c r="AV876" s="22" t="s">
        <v>61</v>
      </c>
      <c r="AW876" s="22" t="s">
        <v>61</v>
      </c>
      <c r="AX876" s="22" t="s">
        <v>61</v>
      </c>
      <c r="AY876" s="22" t="s">
        <v>61</v>
      </c>
      <c r="AZ876" s="22" t="s">
        <v>61</v>
      </c>
      <c r="BA876">
        <v>4</v>
      </c>
      <c r="BB876">
        <v>1</v>
      </c>
      <c r="BC876">
        <v>7890</v>
      </c>
      <c r="BD876">
        <v>0</v>
      </c>
      <c r="BE876" s="16" t="s">
        <v>61</v>
      </c>
    </row>
    <row r="877" spans="1:57" x14ac:dyDescent="0.25">
      <c r="A877" s="1">
        <v>43493</v>
      </c>
      <c r="B877">
        <v>875</v>
      </c>
      <c r="C877" s="2" t="s">
        <v>4</v>
      </c>
      <c r="D877" s="2">
        <v>5383008243</v>
      </c>
      <c r="E877" s="2">
        <v>1</v>
      </c>
      <c r="F877" s="2">
        <v>2</v>
      </c>
      <c r="G877" s="19" t="s">
        <v>61</v>
      </c>
      <c r="H877" s="19" t="s">
        <v>61</v>
      </c>
      <c r="I877" s="19" t="s">
        <v>61</v>
      </c>
      <c r="J877" s="19">
        <v>1</v>
      </c>
      <c r="K877" s="19" t="s">
        <v>61</v>
      </c>
      <c r="L877" s="2">
        <v>3</v>
      </c>
      <c r="M877" s="2">
        <v>2</v>
      </c>
      <c r="N877" s="2">
        <v>2</v>
      </c>
      <c r="O877" s="19">
        <v>1</v>
      </c>
      <c r="P877" s="19" t="s">
        <v>61</v>
      </c>
      <c r="Q877" s="19" t="s">
        <v>61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1</v>
      </c>
      <c r="Y877" s="2">
        <v>1</v>
      </c>
      <c r="Z877" s="22" t="s">
        <v>61</v>
      </c>
      <c r="AA877" s="22" t="s">
        <v>61</v>
      </c>
      <c r="AB877" s="22" t="s">
        <v>61</v>
      </c>
      <c r="AC877" s="22" t="s">
        <v>61</v>
      </c>
      <c r="AD877" s="22" t="s">
        <v>61</v>
      </c>
      <c r="AE877" s="22" t="s">
        <v>61</v>
      </c>
      <c r="AF877" s="22" t="s">
        <v>61</v>
      </c>
      <c r="AG877">
        <v>40</v>
      </c>
      <c r="AH877">
        <v>3</v>
      </c>
      <c r="AI877">
        <v>2</v>
      </c>
      <c r="AJ877">
        <v>1</v>
      </c>
      <c r="AK877" s="22" t="s">
        <v>61</v>
      </c>
      <c r="AL877" s="22">
        <v>1</v>
      </c>
      <c r="AM877" s="22">
        <v>1</v>
      </c>
      <c r="AN877" s="22" t="s">
        <v>61</v>
      </c>
      <c r="AO877" s="22">
        <v>1</v>
      </c>
      <c r="AP877" s="22" t="s">
        <v>61</v>
      </c>
      <c r="AQ877">
        <v>3</v>
      </c>
      <c r="AR877">
        <v>1</v>
      </c>
      <c r="AS877" s="22">
        <v>1</v>
      </c>
      <c r="AT877" s="22">
        <v>1</v>
      </c>
      <c r="AU877" s="22" t="s">
        <v>61</v>
      </c>
      <c r="AV877" s="22" t="s">
        <v>61</v>
      </c>
      <c r="AW877" s="22" t="s">
        <v>61</v>
      </c>
      <c r="AX877" s="22" t="s">
        <v>61</v>
      </c>
      <c r="AY877" s="22" t="s">
        <v>61</v>
      </c>
      <c r="AZ877" s="22" t="s">
        <v>61</v>
      </c>
      <c r="BA877">
        <v>4</v>
      </c>
      <c r="BB877" t="s">
        <v>61</v>
      </c>
      <c r="BC877" t="s">
        <v>61</v>
      </c>
      <c r="BD877">
        <v>0</v>
      </c>
      <c r="BE877" s="16" t="s">
        <v>61</v>
      </c>
    </row>
    <row r="878" spans="1:57" x14ac:dyDescent="0.25">
      <c r="A878" s="1">
        <v>43493</v>
      </c>
      <c r="B878">
        <v>876</v>
      </c>
      <c r="C878" s="2" t="s">
        <v>4</v>
      </c>
      <c r="D878" s="2">
        <v>5383008243</v>
      </c>
      <c r="E878" s="2">
        <v>4</v>
      </c>
      <c r="F878" s="2">
        <v>3</v>
      </c>
      <c r="G878" s="19" t="s">
        <v>61</v>
      </c>
      <c r="H878" s="19" t="s">
        <v>61</v>
      </c>
      <c r="I878" s="19" t="s">
        <v>61</v>
      </c>
      <c r="J878" s="19">
        <v>1</v>
      </c>
      <c r="K878" s="19" t="s">
        <v>61</v>
      </c>
      <c r="L878" s="2">
        <v>5</v>
      </c>
      <c r="M878" s="2">
        <v>2</v>
      </c>
      <c r="N878" s="2">
        <v>3</v>
      </c>
      <c r="O878" s="19">
        <v>1</v>
      </c>
      <c r="P878" s="19" t="s">
        <v>61</v>
      </c>
      <c r="Q878" s="19" t="s">
        <v>61</v>
      </c>
      <c r="R878" s="2">
        <v>1</v>
      </c>
      <c r="S878" s="2">
        <v>1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2">
        <v>1</v>
      </c>
      <c r="Z878" s="22" t="s">
        <v>61</v>
      </c>
      <c r="AA878" s="22" t="s">
        <v>61</v>
      </c>
      <c r="AB878" s="22" t="s">
        <v>61</v>
      </c>
      <c r="AC878" s="22" t="s">
        <v>61</v>
      </c>
      <c r="AD878" s="22">
        <v>1</v>
      </c>
      <c r="AE878" s="22" t="s">
        <v>61</v>
      </c>
      <c r="AF878" s="22" t="s">
        <v>61</v>
      </c>
      <c r="AG878">
        <v>25</v>
      </c>
      <c r="AH878">
        <v>3</v>
      </c>
      <c r="AI878">
        <v>2</v>
      </c>
      <c r="AJ878">
        <v>1</v>
      </c>
      <c r="AK878" s="22" t="s">
        <v>61</v>
      </c>
      <c r="AL878" s="22">
        <v>1</v>
      </c>
      <c r="AM878" s="22">
        <v>1</v>
      </c>
      <c r="AN878" s="22" t="s">
        <v>61</v>
      </c>
      <c r="AO878" s="22" t="s">
        <v>61</v>
      </c>
      <c r="AP878" s="22" t="s">
        <v>61</v>
      </c>
      <c r="AQ878">
        <v>1</v>
      </c>
      <c r="AR878">
        <v>3</v>
      </c>
      <c r="AS878" s="22">
        <v>1</v>
      </c>
      <c r="AT878" s="22">
        <v>1</v>
      </c>
      <c r="AU878" s="22">
        <v>1</v>
      </c>
      <c r="AV878" s="22">
        <v>1</v>
      </c>
      <c r="AW878" s="22" t="s">
        <v>61</v>
      </c>
      <c r="AX878" s="22" t="s">
        <v>61</v>
      </c>
      <c r="AY878" s="22" t="s">
        <v>61</v>
      </c>
      <c r="AZ878" s="22" t="s">
        <v>61</v>
      </c>
      <c r="BA878">
        <v>4</v>
      </c>
      <c r="BB878" t="s">
        <v>61</v>
      </c>
      <c r="BC878">
        <v>5377</v>
      </c>
      <c r="BD878">
        <v>0</v>
      </c>
      <c r="BE878" s="16" t="s">
        <v>61</v>
      </c>
    </row>
    <row r="879" spans="1:57" x14ac:dyDescent="0.25">
      <c r="A879" s="1">
        <v>43493</v>
      </c>
      <c r="B879">
        <v>877</v>
      </c>
      <c r="C879" s="2" t="s">
        <v>4</v>
      </c>
      <c r="D879" s="2">
        <v>5383008243</v>
      </c>
      <c r="E879" s="2">
        <v>1</v>
      </c>
      <c r="F879" s="2">
        <v>4</v>
      </c>
      <c r="G879" s="19" t="s">
        <v>61</v>
      </c>
      <c r="H879" s="19" t="s">
        <v>61</v>
      </c>
      <c r="I879" s="19" t="s">
        <v>61</v>
      </c>
      <c r="J879" s="19">
        <v>1</v>
      </c>
      <c r="K879" s="19" t="s">
        <v>61</v>
      </c>
      <c r="L879" s="2">
        <v>2</v>
      </c>
      <c r="M879" s="2">
        <v>1</v>
      </c>
      <c r="N879" s="2">
        <v>1</v>
      </c>
      <c r="O879" s="19">
        <v>1</v>
      </c>
      <c r="P879" s="19" t="s">
        <v>61</v>
      </c>
      <c r="Q879" s="19">
        <v>1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2" t="s">
        <v>61</v>
      </c>
      <c r="AA879" s="22" t="s">
        <v>61</v>
      </c>
      <c r="AB879" s="22" t="s">
        <v>61</v>
      </c>
      <c r="AC879" s="22" t="s">
        <v>61</v>
      </c>
      <c r="AD879" s="22" t="s">
        <v>61</v>
      </c>
      <c r="AE879" s="22" t="s">
        <v>61</v>
      </c>
      <c r="AF879" s="22" t="s">
        <v>61</v>
      </c>
      <c r="AG879">
        <v>4</v>
      </c>
      <c r="AH879">
        <v>3</v>
      </c>
      <c r="AI879">
        <v>2</v>
      </c>
      <c r="AJ879">
        <v>1</v>
      </c>
      <c r="AK879" s="22" t="s">
        <v>61</v>
      </c>
      <c r="AL879" s="22" t="s">
        <v>61</v>
      </c>
      <c r="AM879" s="22">
        <v>1</v>
      </c>
      <c r="AN879" s="22" t="s">
        <v>61</v>
      </c>
      <c r="AO879" s="22" t="s">
        <v>61</v>
      </c>
      <c r="AP879" s="22">
        <v>1</v>
      </c>
      <c r="AQ879">
        <v>4</v>
      </c>
      <c r="AR879">
        <v>2</v>
      </c>
      <c r="AS879" s="22">
        <v>1</v>
      </c>
      <c r="AT879" s="22">
        <v>1</v>
      </c>
      <c r="AU879" s="22" t="s">
        <v>61</v>
      </c>
      <c r="AV879" s="22" t="s">
        <v>61</v>
      </c>
      <c r="AW879" s="22" t="s">
        <v>61</v>
      </c>
      <c r="AX879" s="22" t="s">
        <v>61</v>
      </c>
      <c r="AY879" s="22">
        <v>1</v>
      </c>
      <c r="AZ879" s="22" t="s">
        <v>61</v>
      </c>
      <c r="BA879">
        <v>3</v>
      </c>
      <c r="BB879">
        <v>1</v>
      </c>
      <c r="BC879">
        <v>5004</v>
      </c>
      <c r="BD879">
        <v>1</v>
      </c>
      <c r="BE879" s="16" t="s">
        <v>61</v>
      </c>
    </row>
    <row r="880" spans="1:57" x14ac:dyDescent="0.25">
      <c r="A880" s="1">
        <v>43493</v>
      </c>
      <c r="B880">
        <v>878</v>
      </c>
      <c r="C880" s="2" t="s">
        <v>4</v>
      </c>
      <c r="D880" s="2">
        <v>5383008243</v>
      </c>
      <c r="E880" s="2">
        <v>1</v>
      </c>
      <c r="F880" s="2">
        <v>1</v>
      </c>
      <c r="G880" s="19" t="s">
        <v>61</v>
      </c>
      <c r="H880" s="19" t="s">
        <v>61</v>
      </c>
      <c r="I880" s="19" t="s">
        <v>61</v>
      </c>
      <c r="J880" s="19">
        <v>1</v>
      </c>
      <c r="K880" s="19" t="s">
        <v>61</v>
      </c>
      <c r="L880" s="2">
        <v>2</v>
      </c>
      <c r="M880" s="2">
        <v>2</v>
      </c>
      <c r="N880" s="2">
        <v>1</v>
      </c>
      <c r="O880" s="19">
        <v>1</v>
      </c>
      <c r="P880" s="19" t="s">
        <v>61</v>
      </c>
      <c r="Q880" s="19" t="s">
        <v>61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2" t="s">
        <v>61</v>
      </c>
      <c r="AA880" s="22" t="s">
        <v>61</v>
      </c>
      <c r="AB880" s="22" t="s">
        <v>61</v>
      </c>
      <c r="AC880" s="22" t="s">
        <v>61</v>
      </c>
      <c r="AD880" s="22" t="s">
        <v>61</v>
      </c>
      <c r="AE880" s="22" t="s">
        <v>61</v>
      </c>
      <c r="AF880" s="22" t="s">
        <v>61</v>
      </c>
      <c r="AG880">
        <v>20</v>
      </c>
      <c r="AH880">
        <v>3</v>
      </c>
      <c r="AI880">
        <v>2</v>
      </c>
      <c r="AJ880">
        <v>3</v>
      </c>
      <c r="AK880" s="22" t="s">
        <v>61</v>
      </c>
      <c r="AL880" s="22">
        <v>1</v>
      </c>
      <c r="AM880" s="22" t="s">
        <v>61</v>
      </c>
      <c r="AN880" s="22">
        <v>1</v>
      </c>
      <c r="AO880" s="22" t="s">
        <v>61</v>
      </c>
      <c r="AP880" s="22" t="s">
        <v>61</v>
      </c>
      <c r="AQ880">
        <v>3</v>
      </c>
      <c r="AR880">
        <v>4</v>
      </c>
      <c r="AS880" s="22">
        <v>1</v>
      </c>
      <c r="AT880" s="22">
        <v>1</v>
      </c>
      <c r="AU880" s="22">
        <v>1</v>
      </c>
      <c r="AV880" s="22">
        <v>1</v>
      </c>
      <c r="AW880" s="22" t="s">
        <v>61</v>
      </c>
      <c r="AX880" s="22" t="s">
        <v>61</v>
      </c>
      <c r="AY880" s="22" t="s">
        <v>61</v>
      </c>
      <c r="AZ880" s="22" t="s">
        <v>61</v>
      </c>
      <c r="BA880">
        <v>4</v>
      </c>
      <c r="BB880">
        <v>1</v>
      </c>
      <c r="BC880">
        <v>6670</v>
      </c>
      <c r="BD880">
        <v>0</v>
      </c>
      <c r="BE880" s="16" t="s">
        <v>61</v>
      </c>
    </row>
    <row r="881" spans="1:57" x14ac:dyDescent="0.25">
      <c r="A881" s="1">
        <v>43493</v>
      </c>
      <c r="B881">
        <v>879</v>
      </c>
      <c r="C881" s="2" t="s">
        <v>4</v>
      </c>
      <c r="D881" s="2">
        <v>5383008243</v>
      </c>
      <c r="E881" s="2">
        <v>1</v>
      </c>
      <c r="F881" s="2">
        <v>1</v>
      </c>
      <c r="G881" s="19">
        <v>1</v>
      </c>
      <c r="H881" s="19" t="s">
        <v>61</v>
      </c>
      <c r="I881" s="19" t="s">
        <v>61</v>
      </c>
      <c r="J881" s="19">
        <v>1</v>
      </c>
      <c r="K881" s="19" t="s">
        <v>61</v>
      </c>
      <c r="L881" s="2">
        <v>4</v>
      </c>
      <c r="M881" s="2">
        <v>3</v>
      </c>
      <c r="N881" s="2">
        <v>2</v>
      </c>
      <c r="O881" s="19">
        <v>1</v>
      </c>
      <c r="P881" s="19" t="s">
        <v>61</v>
      </c>
      <c r="Q881" s="19" t="s">
        <v>61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2" t="s">
        <v>61</v>
      </c>
      <c r="AA881" s="22" t="s">
        <v>61</v>
      </c>
      <c r="AB881" s="22" t="s">
        <v>61</v>
      </c>
      <c r="AC881" s="22" t="s">
        <v>61</v>
      </c>
      <c r="AD881" s="22" t="s">
        <v>61</v>
      </c>
      <c r="AE881" s="22" t="s">
        <v>61</v>
      </c>
      <c r="AF881" s="22" t="s">
        <v>61</v>
      </c>
      <c r="AG881">
        <v>14</v>
      </c>
      <c r="AH881">
        <v>3</v>
      </c>
      <c r="AI881">
        <v>1</v>
      </c>
      <c r="AJ881">
        <v>1</v>
      </c>
      <c r="AK881" s="22" t="s">
        <v>61</v>
      </c>
      <c r="AL881" s="22">
        <v>1</v>
      </c>
      <c r="AM881" s="22">
        <v>1</v>
      </c>
      <c r="AN881" s="22" t="s">
        <v>61</v>
      </c>
      <c r="AO881" s="22" t="s">
        <v>61</v>
      </c>
      <c r="AP881" s="22">
        <v>1</v>
      </c>
      <c r="AQ881">
        <v>2</v>
      </c>
      <c r="AR881">
        <v>2</v>
      </c>
      <c r="AS881" s="22">
        <v>1</v>
      </c>
      <c r="AT881" s="22">
        <v>1</v>
      </c>
      <c r="AU881" s="22">
        <v>1</v>
      </c>
      <c r="AV881" s="22" t="s">
        <v>61</v>
      </c>
      <c r="AW881" s="22" t="s">
        <v>61</v>
      </c>
      <c r="AX881" s="22" t="s">
        <v>61</v>
      </c>
      <c r="AY881" s="22" t="s">
        <v>61</v>
      </c>
      <c r="AZ881" s="22" t="s">
        <v>61</v>
      </c>
      <c r="BA881">
        <v>1</v>
      </c>
      <c r="BB881">
        <v>1</v>
      </c>
      <c r="BC881">
        <v>4140</v>
      </c>
      <c r="BD881">
        <v>0</v>
      </c>
      <c r="BE881" s="16" t="s">
        <v>61</v>
      </c>
    </row>
    <row r="882" spans="1:57" x14ac:dyDescent="0.25">
      <c r="A882" s="1">
        <v>43493</v>
      </c>
      <c r="B882">
        <v>880</v>
      </c>
      <c r="C882" s="2" t="s">
        <v>4</v>
      </c>
      <c r="D882" s="2">
        <v>5383008243</v>
      </c>
      <c r="E882" s="2">
        <v>1</v>
      </c>
      <c r="F882" s="2">
        <v>4</v>
      </c>
      <c r="G882" s="19" t="s">
        <v>61</v>
      </c>
      <c r="H882" s="19" t="s">
        <v>61</v>
      </c>
      <c r="I882" s="19">
        <v>1</v>
      </c>
      <c r="J882" s="19" t="s">
        <v>61</v>
      </c>
      <c r="K882" s="19" t="s">
        <v>61</v>
      </c>
      <c r="L882" s="2">
        <v>4</v>
      </c>
      <c r="M882" s="2">
        <v>2</v>
      </c>
      <c r="N882" s="2">
        <v>3</v>
      </c>
      <c r="O882" s="19">
        <v>1</v>
      </c>
      <c r="P882" s="19" t="s">
        <v>61</v>
      </c>
      <c r="Q882" s="19" t="s">
        <v>61</v>
      </c>
      <c r="R882" s="2">
        <v>1</v>
      </c>
      <c r="S882" s="2">
        <v>3</v>
      </c>
      <c r="T882" s="2">
        <v>3</v>
      </c>
      <c r="U882" s="2">
        <v>1</v>
      </c>
      <c r="V882" s="2">
        <v>2</v>
      </c>
      <c r="W882" s="2">
        <v>1</v>
      </c>
      <c r="X882" s="2">
        <v>1</v>
      </c>
      <c r="Y882" s="2">
        <v>1</v>
      </c>
      <c r="Z882" s="22" t="s">
        <v>61</v>
      </c>
      <c r="AA882" s="22" t="s">
        <v>61</v>
      </c>
      <c r="AB882" s="22" t="s">
        <v>61</v>
      </c>
      <c r="AC882" s="22" t="s">
        <v>61</v>
      </c>
      <c r="AD882" s="22" t="s">
        <v>61</v>
      </c>
      <c r="AE882" s="22" t="s">
        <v>61</v>
      </c>
      <c r="AF882" s="22" t="s">
        <v>61</v>
      </c>
      <c r="AG882">
        <v>32</v>
      </c>
      <c r="AH882">
        <v>3</v>
      </c>
      <c r="AI882">
        <v>2</v>
      </c>
      <c r="AJ882">
        <v>1</v>
      </c>
      <c r="AK882" s="22">
        <v>1</v>
      </c>
      <c r="AL882" s="22" t="s">
        <v>61</v>
      </c>
      <c r="AM882" s="22">
        <v>1</v>
      </c>
      <c r="AN882" s="22">
        <v>1</v>
      </c>
      <c r="AO882" s="22">
        <v>1</v>
      </c>
      <c r="AP882" s="22" t="s">
        <v>61</v>
      </c>
      <c r="AQ882">
        <v>2</v>
      </c>
      <c r="AR882">
        <v>3</v>
      </c>
      <c r="AS882" s="22">
        <v>1</v>
      </c>
      <c r="AT882" s="22" t="s">
        <v>61</v>
      </c>
      <c r="AU882" s="22">
        <v>1</v>
      </c>
      <c r="AV882" s="22" t="s">
        <v>61</v>
      </c>
      <c r="AW882" s="22" t="s">
        <v>61</v>
      </c>
      <c r="AX882" s="22">
        <v>1</v>
      </c>
      <c r="AY882" s="22" t="s">
        <v>61</v>
      </c>
      <c r="AZ882" s="22" t="s">
        <v>61</v>
      </c>
      <c r="BA882">
        <v>4</v>
      </c>
      <c r="BB882">
        <v>1</v>
      </c>
      <c r="BC882">
        <v>4560</v>
      </c>
      <c r="BD882">
        <v>0</v>
      </c>
      <c r="BE882" s="16" t="s">
        <v>61</v>
      </c>
    </row>
    <row r="883" spans="1:57" x14ac:dyDescent="0.25">
      <c r="A883" s="1">
        <v>43493</v>
      </c>
      <c r="B883">
        <v>881</v>
      </c>
      <c r="C883" s="2" t="s">
        <v>63</v>
      </c>
      <c r="D883" s="2">
        <v>5383008243</v>
      </c>
      <c r="E883" s="2">
        <v>1</v>
      </c>
      <c r="F883" s="2">
        <v>2</v>
      </c>
      <c r="G883" s="19" t="s">
        <v>61</v>
      </c>
      <c r="H883" s="19" t="s">
        <v>61</v>
      </c>
      <c r="I883" s="19">
        <v>1</v>
      </c>
      <c r="J883" s="19" t="s">
        <v>61</v>
      </c>
      <c r="K883" s="19" t="s">
        <v>61</v>
      </c>
      <c r="L883" s="2">
        <v>2</v>
      </c>
      <c r="M883" s="2">
        <v>3</v>
      </c>
      <c r="N883" s="2">
        <v>3</v>
      </c>
      <c r="O883" s="19">
        <v>1</v>
      </c>
      <c r="P883" s="19" t="s">
        <v>61</v>
      </c>
      <c r="Q883" s="19" t="s">
        <v>61</v>
      </c>
      <c r="R883" s="2">
        <v>1</v>
      </c>
      <c r="S883" s="2">
        <v>1</v>
      </c>
      <c r="T883" s="2">
        <v>3</v>
      </c>
      <c r="U883" s="2" t="s">
        <v>61</v>
      </c>
      <c r="V883" s="2">
        <v>1</v>
      </c>
      <c r="W883" s="2">
        <v>1</v>
      </c>
      <c r="X883" s="2">
        <v>1</v>
      </c>
      <c r="Y883" s="2">
        <v>1</v>
      </c>
      <c r="Z883" s="22" t="s">
        <v>61</v>
      </c>
      <c r="AA883" s="22" t="s">
        <v>61</v>
      </c>
      <c r="AB883" s="22" t="s">
        <v>61</v>
      </c>
      <c r="AC883" s="22" t="s">
        <v>61</v>
      </c>
      <c r="AD883" s="22">
        <v>1</v>
      </c>
      <c r="AE883" s="22" t="s">
        <v>61</v>
      </c>
      <c r="AF883" s="22" t="s">
        <v>61</v>
      </c>
      <c r="AG883">
        <v>35</v>
      </c>
      <c r="AH883">
        <v>3</v>
      </c>
      <c r="AI883">
        <v>2</v>
      </c>
      <c r="AJ883">
        <v>1</v>
      </c>
      <c r="AK883" s="22">
        <v>1</v>
      </c>
      <c r="AL883" s="22">
        <v>1</v>
      </c>
      <c r="AM883" s="22" t="s">
        <v>61</v>
      </c>
      <c r="AN883" s="22" t="s">
        <v>61</v>
      </c>
      <c r="AO883" s="22" t="s">
        <v>61</v>
      </c>
      <c r="AP883" s="22" t="s">
        <v>61</v>
      </c>
      <c r="AQ883">
        <v>3</v>
      </c>
      <c r="AR883">
        <v>2</v>
      </c>
      <c r="AS883" s="22">
        <v>1</v>
      </c>
      <c r="AT883" s="22">
        <v>1</v>
      </c>
      <c r="AU883" s="22" t="s">
        <v>61</v>
      </c>
      <c r="AV883" s="22" t="s">
        <v>61</v>
      </c>
      <c r="AW883" s="22" t="s">
        <v>61</v>
      </c>
      <c r="AX883" s="22" t="s">
        <v>61</v>
      </c>
      <c r="AY883" s="22" t="s">
        <v>61</v>
      </c>
      <c r="AZ883" s="22" t="s">
        <v>61</v>
      </c>
      <c r="BA883">
        <v>4</v>
      </c>
      <c r="BB883" t="s">
        <v>61</v>
      </c>
      <c r="BC883" t="s">
        <v>61</v>
      </c>
      <c r="BD883">
        <v>0</v>
      </c>
      <c r="BE883" s="16" t="s">
        <v>61</v>
      </c>
    </row>
    <row r="884" spans="1:57" x14ac:dyDescent="0.25">
      <c r="A884" s="1">
        <v>43493</v>
      </c>
      <c r="B884">
        <v>882</v>
      </c>
      <c r="C884" s="2" t="s">
        <v>4</v>
      </c>
      <c r="D884" s="2">
        <v>5383008243</v>
      </c>
      <c r="E884" s="2">
        <v>1</v>
      </c>
      <c r="F884" s="2">
        <v>1</v>
      </c>
      <c r="G884" s="19" t="s">
        <v>61</v>
      </c>
      <c r="H884" s="19" t="s">
        <v>61</v>
      </c>
      <c r="I884" s="19" t="s">
        <v>61</v>
      </c>
      <c r="J884" s="19" t="s">
        <v>61</v>
      </c>
      <c r="K884" s="19">
        <v>1</v>
      </c>
      <c r="L884" s="2">
        <v>1</v>
      </c>
      <c r="M884" s="2">
        <v>1</v>
      </c>
      <c r="N884" s="2">
        <v>2</v>
      </c>
      <c r="O884" s="19">
        <v>1</v>
      </c>
      <c r="P884" s="19" t="s">
        <v>61</v>
      </c>
      <c r="Q884" s="19" t="s">
        <v>61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2" t="s">
        <v>61</v>
      </c>
      <c r="AA884" s="22" t="s">
        <v>61</v>
      </c>
      <c r="AB884" s="22" t="s">
        <v>61</v>
      </c>
      <c r="AC884" s="22" t="s">
        <v>61</v>
      </c>
      <c r="AD884" s="22" t="s">
        <v>61</v>
      </c>
      <c r="AE884" s="22" t="s">
        <v>61</v>
      </c>
      <c r="AF884" s="22" t="s">
        <v>61</v>
      </c>
      <c r="AG884">
        <v>17</v>
      </c>
      <c r="AH884">
        <v>3</v>
      </c>
      <c r="AI884">
        <v>2</v>
      </c>
      <c r="AJ884">
        <v>4</v>
      </c>
      <c r="AK884" s="22" t="s">
        <v>61</v>
      </c>
      <c r="AL884" s="22" t="s">
        <v>61</v>
      </c>
      <c r="AM884" s="22" t="s">
        <v>61</v>
      </c>
      <c r="AN884" s="22" t="s">
        <v>61</v>
      </c>
      <c r="AO884" s="22">
        <v>1</v>
      </c>
      <c r="AP884" s="22" t="s">
        <v>61</v>
      </c>
      <c r="AQ884">
        <v>4</v>
      </c>
      <c r="AR884">
        <v>5</v>
      </c>
      <c r="AS884" s="22">
        <v>1</v>
      </c>
      <c r="AT884" s="22">
        <v>1</v>
      </c>
      <c r="AU884" s="22">
        <v>1</v>
      </c>
      <c r="AV884" s="22" t="s">
        <v>61</v>
      </c>
      <c r="AW884" s="22" t="s">
        <v>61</v>
      </c>
      <c r="AX884" s="22" t="s">
        <v>61</v>
      </c>
      <c r="AY884" s="22" t="s">
        <v>61</v>
      </c>
      <c r="AZ884" s="22" t="s">
        <v>61</v>
      </c>
      <c r="BA884">
        <v>4</v>
      </c>
      <c r="BB884">
        <v>1</v>
      </c>
      <c r="BC884">
        <v>4890</v>
      </c>
      <c r="BD884">
        <v>0</v>
      </c>
      <c r="BE884" s="16" t="s">
        <v>61</v>
      </c>
    </row>
    <row r="885" spans="1:57" x14ac:dyDescent="0.25">
      <c r="A885" s="1">
        <v>43493</v>
      </c>
      <c r="B885">
        <v>883</v>
      </c>
      <c r="C885" s="2" t="s">
        <v>63</v>
      </c>
      <c r="D885" s="2">
        <v>5383008243</v>
      </c>
      <c r="E885" s="2">
        <v>1</v>
      </c>
      <c r="F885" s="2">
        <v>1</v>
      </c>
      <c r="G885" s="19" t="s">
        <v>61</v>
      </c>
      <c r="H885" s="19" t="s">
        <v>61</v>
      </c>
      <c r="I885" s="19">
        <v>1</v>
      </c>
      <c r="J885" s="19" t="s">
        <v>61</v>
      </c>
      <c r="K885" s="19" t="s">
        <v>61</v>
      </c>
      <c r="L885" s="2">
        <v>3</v>
      </c>
      <c r="M885" s="2">
        <v>2</v>
      </c>
      <c r="N885" s="2">
        <v>2</v>
      </c>
      <c r="O885" s="19" t="s">
        <v>61</v>
      </c>
      <c r="P885" s="19" t="s">
        <v>61</v>
      </c>
      <c r="Q885" s="19">
        <v>1</v>
      </c>
      <c r="R885" s="2">
        <v>1</v>
      </c>
      <c r="S885" s="2">
        <v>1</v>
      </c>
      <c r="T885" s="2">
        <v>1</v>
      </c>
      <c r="U885" s="2" t="s">
        <v>61</v>
      </c>
      <c r="V885" s="2">
        <v>1</v>
      </c>
      <c r="W885" s="2">
        <v>1</v>
      </c>
      <c r="X885" s="2">
        <v>1</v>
      </c>
      <c r="Y885" s="2">
        <v>1</v>
      </c>
      <c r="Z885" s="22" t="s">
        <v>61</v>
      </c>
      <c r="AA885" s="22" t="s">
        <v>61</v>
      </c>
      <c r="AB885" s="22" t="s">
        <v>61</v>
      </c>
      <c r="AC885" s="22" t="s">
        <v>61</v>
      </c>
      <c r="AD885" s="22">
        <v>1</v>
      </c>
      <c r="AE885" s="22" t="s">
        <v>61</v>
      </c>
      <c r="AF885" s="22" t="s">
        <v>61</v>
      </c>
      <c r="AG885">
        <v>25</v>
      </c>
      <c r="AH885">
        <v>3</v>
      </c>
      <c r="AI885">
        <v>1</v>
      </c>
      <c r="AJ885" t="s">
        <v>61</v>
      </c>
      <c r="AK885" s="22" t="s">
        <v>61</v>
      </c>
      <c r="AL885" s="22" t="s">
        <v>61</v>
      </c>
      <c r="AM885" s="22" t="s">
        <v>61</v>
      </c>
      <c r="AN885" s="22" t="s">
        <v>61</v>
      </c>
      <c r="AO885" s="22" t="s">
        <v>61</v>
      </c>
      <c r="AP885" s="22">
        <v>6</v>
      </c>
      <c r="AQ885">
        <v>5</v>
      </c>
      <c r="AR885">
        <v>4</v>
      </c>
      <c r="AS885" s="22">
        <v>1</v>
      </c>
      <c r="AT885" s="22">
        <v>1</v>
      </c>
      <c r="AU885" s="22" t="s">
        <v>61</v>
      </c>
      <c r="AV885" s="22">
        <v>1</v>
      </c>
      <c r="AW885" s="22" t="s">
        <v>61</v>
      </c>
      <c r="AX885" s="22" t="s">
        <v>61</v>
      </c>
      <c r="AY885" s="22" t="s">
        <v>61</v>
      </c>
      <c r="AZ885" s="22" t="s">
        <v>61</v>
      </c>
      <c r="BA885">
        <v>4</v>
      </c>
      <c r="BB885">
        <v>1</v>
      </c>
      <c r="BC885" t="s">
        <v>61</v>
      </c>
      <c r="BD885">
        <v>0</v>
      </c>
      <c r="BE885" s="16" t="s">
        <v>61</v>
      </c>
    </row>
    <row r="886" spans="1:57" x14ac:dyDescent="0.25">
      <c r="A886" s="1">
        <v>43493</v>
      </c>
      <c r="B886">
        <v>884</v>
      </c>
      <c r="C886" s="2" t="s">
        <v>4</v>
      </c>
      <c r="D886" s="2">
        <v>5383008243</v>
      </c>
      <c r="E886" s="2">
        <v>1</v>
      </c>
      <c r="F886" s="2">
        <v>1</v>
      </c>
      <c r="G886" s="19" t="s">
        <v>61</v>
      </c>
      <c r="H886" s="19" t="s">
        <v>61</v>
      </c>
      <c r="I886" s="19" t="s">
        <v>61</v>
      </c>
      <c r="J886" s="19">
        <v>1</v>
      </c>
      <c r="K886" s="19" t="s">
        <v>61</v>
      </c>
      <c r="L886" s="2">
        <v>1</v>
      </c>
      <c r="M886" s="2">
        <v>2</v>
      </c>
      <c r="N886" s="2">
        <v>2</v>
      </c>
      <c r="O886" s="19">
        <v>1</v>
      </c>
      <c r="P886" s="19" t="s">
        <v>61</v>
      </c>
      <c r="Q886" s="19" t="s">
        <v>61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22" t="s">
        <v>61</v>
      </c>
      <c r="AA886" s="22" t="s">
        <v>61</v>
      </c>
      <c r="AB886" s="22" t="s">
        <v>61</v>
      </c>
      <c r="AC886" s="22" t="s">
        <v>61</v>
      </c>
      <c r="AD886" s="22" t="s">
        <v>61</v>
      </c>
      <c r="AE886" s="22" t="s">
        <v>61</v>
      </c>
      <c r="AF886" s="22" t="s">
        <v>61</v>
      </c>
      <c r="AG886">
        <v>20</v>
      </c>
      <c r="AH886">
        <v>3</v>
      </c>
      <c r="AI886">
        <v>1</v>
      </c>
      <c r="AJ886">
        <v>1</v>
      </c>
      <c r="AK886" s="22" t="s">
        <v>61</v>
      </c>
      <c r="AL886" s="22">
        <v>1</v>
      </c>
      <c r="AM886" s="22" t="s">
        <v>61</v>
      </c>
      <c r="AN886" s="22" t="s">
        <v>61</v>
      </c>
      <c r="AO886" s="22" t="s">
        <v>61</v>
      </c>
      <c r="AP886" s="22" t="s">
        <v>61</v>
      </c>
      <c r="AQ886">
        <v>3</v>
      </c>
      <c r="AR886">
        <v>3</v>
      </c>
      <c r="AS886" s="22">
        <v>1</v>
      </c>
      <c r="AT886" s="22">
        <v>1</v>
      </c>
      <c r="AU886" s="22" t="s">
        <v>61</v>
      </c>
      <c r="AV886" s="22">
        <v>1</v>
      </c>
      <c r="AW886" s="22" t="s">
        <v>61</v>
      </c>
      <c r="AX886" s="22">
        <v>1</v>
      </c>
      <c r="AY886" s="22" t="s">
        <v>61</v>
      </c>
      <c r="AZ886" s="22" t="s">
        <v>61</v>
      </c>
      <c r="BA886">
        <v>4</v>
      </c>
      <c r="BB886">
        <v>1</v>
      </c>
      <c r="BC886">
        <v>4960</v>
      </c>
      <c r="BD886">
        <v>0</v>
      </c>
      <c r="BE886" s="16" t="s">
        <v>61</v>
      </c>
    </row>
    <row r="887" spans="1:57" x14ac:dyDescent="0.25">
      <c r="A887" s="1">
        <v>43493</v>
      </c>
      <c r="B887">
        <v>885</v>
      </c>
      <c r="C887" s="2" t="s">
        <v>63</v>
      </c>
      <c r="D887" s="2">
        <v>5383008243</v>
      </c>
      <c r="E887" s="2">
        <v>1</v>
      </c>
      <c r="F887" s="2">
        <v>1</v>
      </c>
      <c r="G887" s="19" t="s">
        <v>61</v>
      </c>
      <c r="H887" s="19" t="s">
        <v>61</v>
      </c>
      <c r="I887" s="19" t="s">
        <v>61</v>
      </c>
      <c r="J887" s="19" t="s">
        <v>61</v>
      </c>
      <c r="K887" s="19" t="s">
        <v>61</v>
      </c>
      <c r="L887" s="2">
        <v>2</v>
      </c>
      <c r="M887" s="2">
        <v>2</v>
      </c>
      <c r="N887" s="2">
        <v>2</v>
      </c>
      <c r="O887" s="19">
        <v>1</v>
      </c>
      <c r="P887" s="19" t="s">
        <v>61</v>
      </c>
      <c r="Q887" s="19" t="s">
        <v>61</v>
      </c>
      <c r="R887" s="2">
        <v>1</v>
      </c>
      <c r="S887" s="2">
        <v>1</v>
      </c>
      <c r="T887" s="2">
        <v>1</v>
      </c>
      <c r="U887" s="2" t="s">
        <v>61</v>
      </c>
      <c r="V887" s="2">
        <v>1</v>
      </c>
      <c r="W887" s="2">
        <v>1</v>
      </c>
      <c r="X887" s="2">
        <v>1</v>
      </c>
      <c r="Y887" s="2">
        <v>1</v>
      </c>
      <c r="Z887" s="22" t="s">
        <v>61</v>
      </c>
      <c r="AA887" s="22" t="s">
        <v>61</v>
      </c>
      <c r="AB887" s="22" t="s">
        <v>61</v>
      </c>
      <c r="AC887" s="22" t="s">
        <v>61</v>
      </c>
      <c r="AD887" s="22" t="s">
        <v>61</v>
      </c>
      <c r="AE887" s="22" t="s">
        <v>61</v>
      </c>
      <c r="AF887" s="22" t="s">
        <v>61</v>
      </c>
      <c r="AG887">
        <v>30</v>
      </c>
      <c r="AH887">
        <v>3</v>
      </c>
      <c r="AI887">
        <v>2</v>
      </c>
      <c r="AJ887">
        <v>3</v>
      </c>
      <c r="AK887" s="22" t="s">
        <v>61</v>
      </c>
      <c r="AL887" s="22">
        <v>1</v>
      </c>
      <c r="AM887" s="22" t="s">
        <v>61</v>
      </c>
      <c r="AN887" s="22" t="s">
        <v>61</v>
      </c>
      <c r="AO887" s="22" t="s">
        <v>61</v>
      </c>
      <c r="AP887" s="22" t="s">
        <v>61</v>
      </c>
      <c r="AQ887">
        <v>2</v>
      </c>
      <c r="AR887">
        <v>3</v>
      </c>
      <c r="AS887" s="22">
        <v>1</v>
      </c>
      <c r="AT887" s="22">
        <v>1</v>
      </c>
      <c r="AU887" s="22">
        <v>1</v>
      </c>
      <c r="AV887" s="22">
        <v>1</v>
      </c>
      <c r="AW887" s="22" t="s">
        <v>61</v>
      </c>
      <c r="AX887" s="22" t="s">
        <v>61</v>
      </c>
      <c r="AY887" s="22" t="s">
        <v>61</v>
      </c>
      <c r="AZ887" s="22" t="s">
        <v>61</v>
      </c>
      <c r="BA887">
        <v>4</v>
      </c>
      <c r="BB887" t="s">
        <v>61</v>
      </c>
      <c r="BC887" t="s">
        <v>61</v>
      </c>
      <c r="BD887">
        <v>0</v>
      </c>
      <c r="BE887" s="16" t="s">
        <v>61</v>
      </c>
    </row>
    <row r="888" spans="1:57" x14ac:dyDescent="0.25">
      <c r="A888" s="1">
        <v>43493</v>
      </c>
      <c r="B888">
        <v>886</v>
      </c>
      <c r="C888" s="2" t="s">
        <v>63</v>
      </c>
      <c r="D888" s="2">
        <v>5383008243</v>
      </c>
      <c r="E888" s="2">
        <v>1</v>
      </c>
      <c r="F888" s="2">
        <v>2</v>
      </c>
      <c r="G888" s="19" t="s">
        <v>61</v>
      </c>
      <c r="H888" s="19" t="s">
        <v>61</v>
      </c>
      <c r="I888" s="19">
        <v>1</v>
      </c>
      <c r="J888" s="19" t="s">
        <v>61</v>
      </c>
      <c r="K888" s="19" t="s">
        <v>61</v>
      </c>
      <c r="L888" s="2">
        <v>4</v>
      </c>
      <c r="M888" s="2">
        <v>2</v>
      </c>
      <c r="N888" s="2">
        <v>2</v>
      </c>
      <c r="O888" s="19">
        <v>1</v>
      </c>
      <c r="P888" s="19" t="s">
        <v>61</v>
      </c>
      <c r="Q888" s="19" t="s">
        <v>61</v>
      </c>
      <c r="R888" s="2">
        <v>2</v>
      </c>
      <c r="S888" s="2">
        <v>1</v>
      </c>
      <c r="T888" s="2">
        <v>1</v>
      </c>
      <c r="U888" s="2" t="s">
        <v>61</v>
      </c>
      <c r="V888" s="2">
        <v>1</v>
      </c>
      <c r="W888" s="2">
        <v>1</v>
      </c>
      <c r="X888" s="2">
        <v>1</v>
      </c>
      <c r="Y888" s="2">
        <v>1</v>
      </c>
      <c r="Z888" s="22" t="s">
        <v>61</v>
      </c>
      <c r="AA888" s="22" t="s">
        <v>61</v>
      </c>
      <c r="AB888" s="22" t="s">
        <v>61</v>
      </c>
      <c r="AC888" s="22" t="s">
        <v>61</v>
      </c>
      <c r="AD888" s="22" t="s">
        <v>61</v>
      </c>
      <c r="AE888" s="22" t="s">
        <v>61</v>
      </c>
      <c r="AF888" s="22" t="s">
        <v>61</v>
      </c>
      <c r="AG888">
        <v>20</v>
      </c>
      <c r="AH888">
        <v>2</v>
      </c>
      <c r="AI888">
        <v>3</v>
      </c>
      <c r="AJ888">
        <v>1</v>
      </c>
      <c r="AK888" s="22" t="s">
        <v>61</v>
      </c>
      <c r="AL888" s="22">
        <v>1</v>
      </c>
      <c r="AM888" s="22" t="s">
        <v>61</v>
      </c>
      <c r="AN888" s="22">
        <v>1</v>
      </c>
      <c r="AO888" s="22">
        <v>1</v>
      </c>
      <c r="AP888" s="22" t="s">
        <v>61</v>
      </c>
      <c r="AQ888">
        <v>3</v>
      </c>
      <c r="AR888">
        <v>3</v>
      </c>
      <c r="AS888" s="22" t="s">
        <v>61</v>
      </c>
      <c r="AT888" s="22">
        <v>1</v>
      </c>
      <c r="AU888" s="22">
        <v>1</v>
      </c>
      <c r="AV888" s="22">
        <v>1</v>
      </c>
      <c r="AW888" s="22" t="s">
        <v>61</v>
      </c>
      <c r="AX888" s="22" t="s">
        <v>61</v>
      </c>
      <c r="AY888" s="22" t="s">
        <v>61</v>
      </c>
      <c r="AZ888" s="22" t="s">
        <v>61</v>
      </c>
      <c r="BA888">
        <v>4</v>
      </c>
      <c r="BB888" t="s">
        <v>61</v>
      </c>
      <c r="BC888">
        <v>4750</v>
      </c>
      <c r="BD888">
        <v>1</v>
      </c>
      <c r="BE888" s="16" t="s">
        <v>61</v>
      </c>
    </row>
    <row r="889" spans="1:57" x14ac:dyDescent="0.25">
      <c r="A889" s="1">
        <v>43493</v>
      </c>
      <c r="B889">
        <v>887</v>
      </c>
      <c r="C889" s="2" t="s">
        <v>4</v>
      </c>
      <c r="D889" s="2">
        <v>5383008243</v>
      </c>
      <c r="E889" s="2">
        <v>1</v>
      </c>
      <c r="F889" s="2">
        <v>4</v>
      </c>
      <c r="G889" s="19" t="s">
        <v>61</v>
      </c>
      <c r="H889" s="19" t="s">
        <v>61</v>
      </c>
      <c r="I889" s="19" t="s">
        <v>61</v>
      </c>
      <c r="J889" s="19">
        <v>1</v>
      </c>
      <c r="K889" s="19" t="s">
        <v>61</v>
      </c>
      <c r="L889" s="2">
        <v>4</v>
      </c>
      <c r="M889" s="2">
        <v>1</v>
      </c>
      <c r="N889" s="2">
        <v>1</v>
      </c>
      <c r="O889" s="19">
        <v>1</v>
      </c>
      <c r="P889" s="19" t="s">
        <v>61</v>
      </c>
      <c r="Q889" s="19" t="s">
        <v>61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2" t="s">
        <v>61</v>
      </c>
      <c r="AA889" s="22" t="s">
        <v>61</v>
      </c>
      <c r="AB889" s="22" t="s">
        <v>61</v>
      </c>
      <c r="AC889" s="22" t="s">
        <v>61</v>
      </c>
      <c r="AD889" s="22" t="s">
        <v>61</v>
      </c>
      <c r="AE889" s="22" t="s">
        <v>61</v>
      </c>
      <c r="AF889" s="22" t="s">
        <v>61</v>
      </c>
      <c r="AG889">
        <v>11</v>
      </c>
      <c r="AH889">
        <v>3</v>
      </c>
      <c r="AI889">
        <v>2</v>
      </c>
      <c r="AJ889">
        <v>1</v>
      </c>
      <c r="AK889" s="22" t="s">
        <v>61</v>
      </c>
      <c r="AL889" s="22">
        <v>1</v>
      </c>
      <c r="AM889" s="22">
        <v>1</v>
      </c>
      <c r="AN889" s="22" t="s">
        <v>61</v>
      </c>
      <c r="AO889" s="22">
        <v>1</v>
      </c>
      <c r="AP889" s="22">
        <v>1</v>
      </c>
      <c r="AQ889">
        <v>3</v>
      </c>
      <c r="AR889">
        <v>2</v>
      </c>
      <c r="AS889" s="22">
        <v>1</v>
      </c>
      <c r="AT889" s="22">
        <v>1</v>
      </c>
      <c r="AU889" s="22">
        <v>1</v>
      </c>
      <c r="AV889" s="22" t="s">
        <v>61</v>
      </c>
      <c r="AW889" s="22" t="s">
        <v>61</v>
      </c>
      <c r="AX889" s="22" t="s">
        <v>61</v>
      </c>
      <c r="AY889" s="22" t="s">
        <v>61</v>
      </c>
      <c r="AZ889" s="22" t="s">
        <v>61</v>
      </c>
      <c r="BA889">
        <v>4</v>
      </c>
      <c r="BB889">
        <v>1</v>
      </c>
      <c r="BC889">
        <v>4560</v>
      </c>
      <c r="BD889">
        <v>0</v>
      </c>
      <c r="BE889" s="16" t="s">
        <v>61</v>
      </c>
    </row>
    <row r="890" spans="1:57" x14ac:dyDescent="0.25">
      <c r="A890" s="1">
        <v>43493</v>
      </c>
      <c r="B890">
        <v>888</v>
      </c>
      <c r="C890" s="2" t="s">
        <v>4</v>
      </c>
      <c r="D890" s="2">
        <v>5383008243</v>
      </c>
      <c r="E890" s="2">
        <v>1</v>
      </c>
      <c r="F890" s="2">
        <v>3</v>
      </c>
      <c r="G890" s="19" t="s">
        <v>61</v>
      </c>
      <c r="H890" s="19" t="s">
        <v>61</v>
      </c>
      <c r="I890" s="19">
        <v>1</v>
      </c>
      <c r="J890" s="19" t="s">
        <v>61</v>
      </c>
      <c r="K890" s="19" t="s">
        <v>61</v>
      </c>
      <c r="L890" s="2">
        <v>6</v>
      </c>
      <c r="M890" s="2">
        <v>2</v>
      </c>
      <c r="N890" s="2">
        <v>3</v>
      </c>
      <c r="O890" s="19">
        <v>1</v>
      </c>
      <c r="P890" s="19" t="s">
        <v>61</v>
      </c>
      <c r="Q890" s="19" t="s">
        <v>61</v>
      </c>
      <c r="R890" s="2">
        <v>2</v>
      </c>
      <c r="S890" s="2">
        <v>2</v>
      </c>
      <c r="T890" s="2">
        <v>1</v>
      </c>
      <c r="U890" s="2">
        <v>2</v>
      </c>
      <c r="V890" s="2">
        <v>1</v>
      </c>
      <c r="W890" s="2">
        <v>1</v>
      </c>
      <c r="X890" s="2">
        <v>1</v>
      </c>
      <c r="Y890" s="2">
        <v>2</v>
      </c>
      <c r="Z890" s="22" t="s">
        <v>61</v>
      </c>
      <c r="AA890" s="22" t="s">
        <v>61</v>
      </c>
      <c r="AB890" s="19">
        <v>1</v>
      </c>
      <c r="AC890" s="22" t="s">
        <v>61</v>
      </c>
      <c r="AD890" s="22" t="s">
        <v>61</v>
      </c>
      <c r="AE890" s="22" t="s">
        <v>61</v>
      </c>
      <c r="AF890" s="22">
        <v>1</v>
      </c>
      <c r="AG890">
        <v>2</v>
      </c>
      <c r="AH890">
        <v>2</v>
      </c>
      <c r="AI890">
        <v>1</v>
      </c>
      <c r="AJ890">
        <v>1</v>
      </c>
      <c r="AK890" s="22" t="s">
        <v>61</v>
      </c>
      <c r="AL890" s="22">
        <v>1</v>
      </c>
      <c r="AM890" s="22">
        <v>1</v>
      </c>
      <c r="AN890" s="22" t="s">
        <v>61</v>
      </c>
      <c r="AO890" s="22">
        <v>1</v>
      </c>
      <c r="AP890" s="22" t="s">
        <v>61</v>
      </c>
      <c r="AQ890">
        <v>1</v>
      </c>
      <c r="AR890">
        <v>2</v>
      </c>
      <c r="AS890" s="22" t="s">
        <v>61</v>
      </c>
      <c r="AT890" s="22">
        <v>1</v>
      </c>
      <c r="AU890" s="22" t="s">
        <v>61</v>
      </c>
      <c r="AV890" s="22" t="s">
        <v>61</v>
      </c>
      <c r="AW890" s="22" t="s">
        <v>61</v>
      </c>
      <c r="AX890" s="22" t="s">
        <v>61</v>
      </c>
      <c r="AY890" s="22" t="s">
        <v>61</v>
      </c>
      <c r="AZ890" s="22" t="s">
        <v>61</v>
      </c>
      <c r="BA890">
        <v>4</v>
      </c>
      <c r="BB890">
        <v>1</v>
      </c>
      <c r="BC890">
        <v>7100</v>
      </c>
      <c r="BD890">
        <v>0</v>
      </c>
      <c r="BE890" s="16" t="s">
        <v>61</v>
      </c>
    </row>
    <row r="891" spans="1:57" x14ac:dyDescent="0.25">
      <c r="A891" s="1">
        <v>43493</v>
      </c>
      <c r="B891">
        <v>889</v>
      </c>
      <c r="C891" s="2" t="s">
        <v>4</v>
      </c>
      <c r="D891" s="2">
        <v>5383008243</v>
      </c>
      <c r="E891" s="2">
        <v>1</v>
      </c>
      <c r="F891" s="2">
        <v>2</v>
      </c>
      <c r="G891" s="19" t="s">
        <v>61</v>
      </c>
      <c r="H891" s="19" t="s">
        <v>61</v>
      </c>
      <c r="I891" s="19">
        <v>1</v>
      </c>
      <c r="J891" s="19" t="s">
        <v>61</v>
      </c>
      <c r="K891" s="19" t="s">
        <v>61</v>
      </c>
      <c r="L891" s="2">
        <v>3</v>
      </c>
      <c r="M891" s="2">
        <v>2</v>
      </c>
      <c r="N891" s="2">
        <v>2</v>
      </c>
      <c r="O891" s="19" t="s">
        <v>61</v>
      </c>
      <c r="P891" s="19" t="s">
        <v>61</v>
      </c>
      <c r="Q891" s="19">
        <v>1</v>
      </c>
      <c r="R891" s="2">
        <v>1</v>
      </c>
      <c r="S891" s="2">
        <v>1</v>
      </c>
      <c r="T891" s="2">
        <v>1</v>
      </c>
      <c r="U891" s="2" t="s">
        <v>61</v>
      </c>
      <c r="V891" s="2">
        <v>1</v>
      </c>
      <c r="W891" s="2">
        <v>1</v>
      </c>
      <c r="X891" s="2">
        <v>1</v>
      </c>
      <c r="Y891" s="2">
        <v>1</v>
      </c>
      <c r="Z891" s="22" t="s">
        <v>61</v>
      </c>
      <c r="AA891" s="22" t="s">
        <v>61</v>
      </c>
      <c r="AB891" s="22" t="s">
        <v>61</v>
      </c>
      <c r="AC891" s="22" t="s">
        <v>61</v>
      </c>
      <c r="AD891" s="22" t="s">
        <v>61</v>
      </c>
      <c r="AE891" s="22" t="s">
        <v>61</v>
      </c>
      <c r="AF891" s="22" t="s">
        <v>61</v>
      </c>
      <c r="AG891">
        <v>20</v>
      </c>
      <c r="AH891">
        <v>3</v>
      </c>
      <c r="AI891">
        <v>2</v>
      </c>
      <c r="AJ891">
        <v>2</v>
      </c>
      <c r="AK891" s="22" t="s">
        <v>61</v>
      </c>
      <c r="AL891" s="22" t="s">
        <v>61</v>
      </c>
      <c r="AM891" s="22">
        <v>1</v>
      </c>
      <c r="AN891" s="22" t="s">
        <v>61</v>
      </c>
      <c r="AO891" s="22" t="s">
        <v>61</v>
      </c>
      <c r="AP891" s="22" t="s">
        <v>61</v>
      </c>
      <c r="AQ891">
        <v>4</v>
      </c>
      <c r="AR891">
        <v>5</v>
      </c>
      <c r="AS891" s="22">
        <v>1</v>
      </c>
      <c r="AT891" s="22">
        <v>1</v>
      </c>
      <c r="AU891" s="22">
        <v>1</v>
      </c>
      <c r="AV891" s="22">
        <v>1</v>
      </c>
      <c r="AW891" s="22" t="s">
        <v>61</v>
      </c>
      <c r="AX891" s="22" t="s">
        <v>61</v>
      </c>
      <c r="AY891" s="22" t="s">
        <v>61</v>
      </c>
      <c r="AZ891" s="22" t="s">
        <v>61</v>
      </c>
      <c r="BA891">
        <v>4</v>
      </c>
      <c r="BB891">
        <v>1</v>
      </c>
      <c r="BC891">
        <v>5620</v>
      </c>
      <c r="BD891">
        <v>0</v>
      </c>
      <c r="BE891" s="16" t="s">
        <v>61</v>
      </c>
    </row>
    <row r="892" spans="1:57" x14ac:dyDescent="0.25">
      <c r="A892" s="1">
        <v>43493</v>
      </c>
      <c r="B892">
        <v>890</v>
      </c>
      <c r="C892" s="2" t="s">
        <v>4</v>
      </c>
      <c r="D892" s="2">
        <v>5383008243</v>
      </c>
      <c r="E892" s="2">
        <v>1</v>
      </c>
      <c r="F892" s="2">
        <v>2</v>
      </c>
      <c r="G892" s="19" t="s">
        <v>61</v>
      </c>
      <c r="H892" s="19">
        <v>1</v>
      </c>
      <c r="I892" s="19" t="s">
        <v>61</v>
      </c>
      <c r="J892" s="19" t="s">
        <v>61</v>
      </c>
      <c r="K892" s="19" t="s">
        <v>61</v>
      </c>
      <c r="L892" s="2">
        <v>1</v>
      </c>
      <c r="M892" s="2">
        <v>1</v>
      </c>
      <c r="N892" s="2">
        <v>1</v>
      </c>
      <c r="O892" s="19">
        <v>1</v>
      </c>
      <c r="P892" s="19" t="s">
        <v>61</v>
      </c>
      <c r="Q892" s="19" t="s">
        <v>61</v>
      </c>
      <c r="R892" s="2">
        <v>3</v>
      </c>
      <c r="S892" s="2">
        <v>1</v>
      </c>
      <c r="T892" s="2">
        <v>1</v>
      </c>
      <c r="U892" s="2">
        <v>3</v>
      </c>
      <c r="V892" s="2">
        <v>2</v>
      </c>
      <c r="W892" s="2">
        <v>1</v>
      </c>
      <c r="X892" s="2">
        <v>1</v>
      </c>
      <c r="Y892" s="2">
        <v>1</v>
      </c>
      <c r="Z892" s="22" t="s">
        <v>61</v>
      </c>
      <c r="AA892" s="22" t="s">
        <v>61</v>
      </c>
      <c r="AB892" s="22" t="s">
        <v>61</v>
      </c>
      <c r="AC892" s="22" t="s">
        <v>61</v>
      </c>
      <c r="AD892" s="22" t="s">
        <v>61</v>
      </c>
      <c r="AE892" s="22" t="s">
        <v>61</v>
      </c>
      <c r="AF892" s="22" t="s">
        <v>61</v>
      </c>
      <c r="AG892">
        <v>6</v>
      </c>
      <c r="AH892">
        <v>3</v>
      </c>
      <c r="AI892">
        <v>2</v>
      </c>
      <c r="AJ892">
        <v>4</v>
      </c>
      <c r="AK892" s="22">
        <v>1</v>
      </c>
      <c r="AL892" s="22">
        <v>1</v>
      </c>
      <c r="AM892" s="22">
        <v>1</v>
      </c>
      <c r="AN892" s="22" t="s">
        <v>61</v>
      </c>
      <c r="AO892" s="22" t="s">
        <v>61</v>
      </c>
      <c r="AP892" s="22" t="s">
        <v>61</v>
      </c>
      <c r="AQ892">
        <v>4</v>
      </c>
      <c r="AR892">
        <v>5</v>
      </c>
      <c r="AS892" s="22" t="s">
        <v>61</v>
      </c>
      <c r="AT892" s="22">
        <v>1</v>
      </c>
      <c r="AU892" s="22" t="s">
        <v>61</v>
      </c>
      <c r="AV892" s="22" t="s">
        <v>61</v>
      </c>
      <c r="AW892" s="22" t="s">
        <v>61</v>
      </c>
      <c r="AX892" s="22" t="s">
        <v>61</v>
      </c>
      <c r="AY892" s="22" t="s">
        <v>61</v>
      </c>
      <c r="AZ892" s="22">
        <v>1</v>
      </c>
      <c r="BA892">
        <v>4</v>
      </c>
      <c r="BB892">
        <v>1</v>
      </c>
      <c r="BC892">
        <v>7900</v>
      </c>
      <c r="BD892">
        <v>0</v>
      </c>
      <c r="BE892" s="16" t="s">
        <v>61</v>
      </c>
    </row>
    <row r="893" spans="1:57" x14ac:dyDescent="0.25">
      <c r="A893" s="1">
        <v>43493</v>
      </c>
      <c r="B893">
        <v>891</v>
      </c>
      <c r="C893" s="2" t="s">
        <v>4</v>
      </c>
      <c r="D893" s="2">
        <v>5383008243</v>
      </c>
      <c r="E893" s="2">
        <v>1</v>
      </c>
      <c r="F893" s="2">
        <v>3</v>
      </c>
      <c r="G893" s="19" t="s">
        <v>61</v>
      </c>
      <c r="H893" s="19" t="s">
        <v>61</v>
      </c>
      <c r="I893" s="19" t="s">
        <v>61</v>
      </c>
      <c r="J893" s="19" t="s">
        <v>61</v>
      </c>
      <c r="K893" s="19">
        <v>1</v>
      </c>
      <c r="L893" s="2">
        <v>2</v>
      </c>
      <c r="M893" s="2">
        <v>2</v>
      </c>
      <c r="N893" s="2">
        <v>3</v>
      </c>
      <c r="O893" s="19">
        <v>1</v>
      </c>
      <c r="P893" s="19" t="s">
        <v>61</v>
      </c>
      <c r="Q893" s="19" t="s">
        <v>61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2" t="s">
        <v>61</v>
      </c>
      <c r="AA893" s="22" t="s">
        <v>61</v>
      </c>
      <c r="AB893" s="22" t="s">
        <v>61</v>
      </c>
      <c r="AC893" s="22" t="s">
        <v>61</v>
      </c>
      <c r="AD893" s="22" t="s">
        <v>61</v>
      </c>
      <c r="AE893" s="22" t="s">
        <v>61</v>
      </c>
      <c r="AF893" s="22" t="s">
        <v>61</v>
      </c>
      <c r="AG893">
        <v>18</v>
      </c>
      <c r="AH893">
        <v>3</v>
      </c>
      <c r="AI893">
        <v>2</v>
      </c>
      <c r="AJ893">
        <v>1</v>
      </c>
      <c r="AK893" s="22" t="s">
        <v>61</v>
      </c>
      <c r="AL893" s="22">
        <v>1</v>
      </c>
      <c r="AM893" s="22">
        <v>1</v>
      </c>
      <c r="AN893" s="22" t="s">
        <v>61</v>
      </c>
      <c r="AO893" s="22" t="s">
        <v>61</v>
      </c>
      <c r="AP893" s="22">
        <v>1</v>
      </c>
      <c r="AQ893">
        <v>2</v>
      </c>
      <c r="AR893">
        <v>2</v>
      </c>
      <c r="AS893" s="22">
        <v>1</v>
      </c>
      <c r="AT893" s="22">
        <v>1</v>
      </c>
      <c r="AU893" s="22" t="s">
        <v>61</v>
      </c>
      <c r="AV893" s="22" t="s">
        <v>61</v>
      </c>
      <c r="AW893" s="22" t="s">
        <v>61</v>
      </c>
      <c r="AX893" s="22" t="s">
        <v>61</v>
      </c>
      <c r="AY893" s="22" t="s">
        <v>61</v>
      </c>
      <c r="AZ893" s="22" t="s">
        <v>61</v>
      </c>
      <c r="BA893">
        <v>4</v>
      </c>
      <c r="BB893">
        <v>1</v>
      </c>
      <c r="BC893">
        <v>6560</v>
      </c>
      <c r="BD893">
        <v>1</v>
      </c>
      <c r="BE893" s="16" t="s">
        <v>61</v>
      </c>
    </row>
    <row r="894" spans="1:57" x14ac:dyDescent="0.25">
      <c r="A894" s="1">
        <v>43493</v>
      </c>
      <c r="B894">
        <v>892</v>
      </c>
      <c r="C894" s="2" t="s">
        <v>4</v>
      </c>
      <c r="D894" s="2">
        <v>5383008243</v>
      </c>
      <c r="E894" s="2">
        <v>3</v>
      </c>
      <c r="F894" s="2">
        <v>4</v>
      </c>
      <c r="G894" s="19" t="s">
        <v>61</v>
      </c>
      <c r="H894" s="19" t="s">
        <v>61</v>
      </c>
      <c r="I894" s="19" t="s">
        <v>61</v>
      </c>
      <c r="J894" s="19">
        <v>1</v>
      </c>
      <c r="K894" s="19" t="s">
        <v>61</v>
      </c>
      <c r="L894" s="2">
        <v>5</v>
      </c>
      <c r="M894" s="2">
        <v>1</v>
      </c>
      <c r="N894" s="2">
        <v>4</v>
      </c>
      <c r="O894" s="19">
        <v>1</v>
      </c>
      <c r="P894" s="19" t="s">
        <v>61</v>
      </c>
      <c r="Q894" s="19" t="s">
        <v>61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2" t="s">
        <v>61</v>
      </c>
      <c r="AA894" s="22" t="s">
        <v>61</v>
      </c>
      <c r="AB894" s="19">
        <v>1</v>
      </c>
      <c r="AC894" s="19" t="s">
        <v>61</v>
      </c>
      <c r="AD894" s="22">
        <v>1</v>
      </c>
      <c r="AE894" s="22" t="s">
        <v>61</v>
      </c>
      <c r="AF894" s="22" t="s">
        <v>61</v>
      </c>
      <c r="AG894">
        <v>11</v>
      </c>
      <c r="AH894">
        <v>3</v>
      </c>
      <c r="AI894">
        <v>2</v>
      </c>
      <c r="AJ894">
        <v>2</v>
      </c>
      <c r="AK894" s="22" t="s">
        <v>61</v>
      </c>
      <c r="AL894" s="22" t="s">
        <v>61</v>
      </c>
      <c r="AM894" s="22">
        <v>1</v>
      </c>
      <c r="AN894" s="22">
        <v>1</v>
      </c>
      <c r="AO894" s="22" t="s">
        <v>61</v>
      </c>
      <c r="AP894" s="22" t="s">
        <v>61</v>
      </c>
      <c r="AQ894">
        <v>3</v>
      </c>
      <c r="AR894">
        <v>2</v>
      </c>
      <c r="AS894" s="22" t="s">
        <v>61</v>
      </c>
      <c r="AT894" s="22" t="s">
        <v>61</v>
      </c>
      <c r="AU894" s="22" t="s">
        <v>61</v>
      </c>
      <c r="AV894" s="22" t="s">
        <v>61</v>
      </c>
      <c r="AW894" s="22" t="s">
        <v>61</v>
      </c>
      <c r="AX894" s="22">
        <v>1</v>
      </c>
      <c r="AY894" s="22" t="s">
        <v>61</v>
      </c>
      <c r="AZ894" s="22">
        <v>1</v>
      </c>
      <c r="BA894">
        <v>4</v>
      </c>
      <c r="BB894">
        <v>1</v>
      </c>
      <c r="BC894">
        <v>7100</v>
      </c>
      <c r="BD894">
        <v>1</v>
      </c>
      <c r="BE894" s="16" t="s">
        <v>61</v>
      </c>
    </row>
    <row r="895" spans="1:57" x14ac:dyDescent="0.25">
      <c r="A895" s="1">
        <v>43493</v>
      </c>
      <c r="B895">
        <v>893</v>
      </c>
      <c r="C895" s="2" t="s">
        <v>4</v>
      </c>
      <c r="D895" s="2">
        <v>5383008243</v>
      </c>
      <c r="E895" s="2">
        <v>1</v>
      </c>
      <c r="F895" s="2">
        <v>3</v>
      </c>
      <c r="G895" s="19">
        <v>1</v>
      </c>
      <c r="H895" s="19" t="s">
        <v>61</v>
      </c>
      <c r="I895" s="19" t="s">
        <v>61</v>
      </c>
      <c r="J895" s="19">
        <v>1</v>
      </c>
      <c r="K895" s="19" t="s">
        <v>61</v>
      </c>
      <c r="L895" s="2">
        <v>3</v>
      </c>
      <c r="M895" s="2">
        <v>1</v>
      </c>
      <c r="N895" s="2">
        <v>2</v>
      </c>
      <c r="O895" s="19">
        <v>1</v>
      </c>
      <c r="P895" s="19" t="s">
        <v>61</v>
      </c>
      <c r="Q895" s="19">
        <v>1</v>
      </c>
      <c r="R895" s="2">
        <v>1</v>
      </c>
      <c r="S895" s="2">
        <v>1</v>
      </c>
      <c r="T895" s="2">
        <v>3</v>
      </c>
      <c r="U895" s="2">
        <v>3</v>
      </c>
      <c r="V895" s="2">
        <v>2</v>
      </c>
      <c r="W895" s="2">
        <v>2</v>
      </c>
      <c r="X895" s="2">
        <v>1</v>
      </c>
      <c r="Y895" s="2">
        <v>1</v>
      </c>
      <c r="Z895" s="22" t="s">
        <v>61</v>
      </c>
      <c r="AA895" s="22" t="s">
        <v>61</v>
      </c>
      <c r="AB895" s="22" t="s">
        <v>61</v>
      </c>
      <c r="AC895" s="22" t="s">
        <v>61</v>
      </c>
      <c r="AD895" s="22" t="s">
        <v>61</v>
      </c>
      <c r="AE895" s="22" t="s">
        <v>61</v>
      </c>
      <c r="AF895" s="22" t="s">
        <v>61</v>
      </c>
      <c r="AG895">
        <v>7.6</v>
      </c>
      <c r="AH895">
        <v>3</v>
      </c>
      <c r="AI895">
        <v>1</v>
      </c>
      <c r="AJ895">
        <v>1</v>
      </c>
      <c r="AK895" s="22">
        <v>1</v>
      </c>
      <c r="AL895" s="22">
        <v>1</v>
      </c>
      <c r="AM895" s="22">
        <v>1</v>
      </c>
      <c r="AN895" s="22" t="s">
        <v>61</v>
      </c>
      <c r="AO895" s="22" t="s">
        <v>61</v>
      </c>
      <c r="AP895" s="22" t="s">
        <v>61</v>
      </c>
      <c r="AQ895">
        <v>1</v>
      </c>
      <c r="AR895">
        <v>2</v>
      </c>
      <c r="AS895" s="22">
        <v>1</v>
      </c>
      <c r="AT895" s="22">
        <v>1</v>
      </c>
      <c r="AU895" s="22">
        <v>1</v>
      </c>
      <c r="AV895" s="22" t="s">
        <v>61</v>
      </c>
      <c r="AW895" s="22" t="s">
        <v>61</v>
      </c>
      <c r="AX895" s="22" t="s">
        <v>61</v>
      </c>
      <c r="AY895" s="22" t="s">
        <v>61</v>
      </c>
      <c r="AZ895" s="22" t="s">
        <v>61</v>
      </c>
      <c r="BA895">
        <v>4</v>
      </c>
      <c r="BB895">
        <v>1</v>
      </c>
      <c r="BC895">
        <v>7387</v>
      </c>
      <c r="BD895">
        <v>1</v>
      </c>
      <c r="BE895" s="16" t="s">
        <v>61</v>
      </c>
    </row>
    <row r="896" spans="1:57" x14ac:dyDescent="0.25">
      <c r="A896" s="1">
        <v>43493</v>
      </c>
      <c r="B896">
        <v>894</v>
      </c>
      <c r="C896" s="2" t="s">
        <v>4</v>
      </c>
      <c r="D896" s="2">
        <v>5383008243</v>
      </c>
      <c r="E896" s="2">
        <v>1</v>
      </c>
      <c r="F896" s="2">
        <v>4</v>
      </c>
      <c r="G896" s="19">
        <v>1</v>
      </c>
      <c r="H896" s="19" t="s">
        <v>61</v>
      </c>
      <c r="I896" s="19" t="s">
        <v>61</v>
      </c>
      <c r="J896" s="19">
        <v>1</v>
      </c>
      <c r="K896" s="19" t="s">
        <v>61</v>
      </c>
      <c r="L896" s="2">
        <v>6</v>
      </c>
      <c r="M896" s="2">
        <v>3</v>
      </c>
      <c r="N896" s="2">
        <v>3</v>
      </c>
      <c r="O896" s="19">
        <v>1</v>
      </c>
      <c r="P896" s="19" t="s">
        <v>61</v>
      </c>
      <c r="Q896" s="19" t="s">
        <v>61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2" t="s">
        <v>61</v>
      </c>
      <c r="AA896" s="22" t="s">
        <v>61</v>
      </c>
      <c r="AB896" s="22" t="s">
        <v>61</v>
      </c>
      <c r="AC896" s="22" t="s">
        <v>61</v>
      </c>
      <c r="AD896" s="22" t="s">
        <v>61</v>
      </c>
      <c r="AE896" s="22" t="s">
        <v>61</v>
      </c>
      <c r="AF896" s="22" t="s">
        <v>61</v>
      </c>
      <c r="AG896">
        <v>4</v>
      </c>
      <c r="AH896">
        <v>3</v>
      </c>
      <c r="AI896">
        <v>2</v>
      </c>
      <c r="AJ896">
        <v>1</v>
      </c>
      <c r="AK896" s="22" t="s">
        <v>61</v>
      </c>
      <c r="AL896" s="22">
        <v>1</v>
      </c>
      <c r="AM896" s="22">
        <v>1</v>
      </c>
      <c r="AN896" s="22">
        <v>1</v>
      </c>
      <c r="AO896" s="22">
        <v>1</v>
      </c>
      <c r="AP896" s="22" t="s">
        <v>61</v>
      </c>
      <c r="AQ896">
        <v>4</v>
      </c>
      <c r="AR896">
        <v>2</v>
      </c>
      <c r="AS896" s="22" t="s">
        <v>61</v>
      </c>
      <c r="AT896" s="22">
        <v>1</v>
      </c>
      <c r="AU896" s="22">
        <v>1</v>
      </c>
      <c r="AV896" s="22">
        <v>1</v>
      </c>
      <c r="AW896" s="22" t="s">
        <v>61</v>
      </c>
      <c r="AX896" s="22" t="s">
        <v>61</v>
      </c>
      <c r="AY896" s="22" t="s">
        <v>61</v>
      </c>
      <c r="AZ896" s="22" t="s">
        <v>61</v>
      </c>
      <c r="BA896">
        <v>4</v>
      </c>
      <c r="BB896">
        <v>1</v>
      </c>
      <c r="BC896" t="s">
        <v>61</v>
      </c>
      <c r="BD896">
        <v>0</v>
      </c>
      <c r="BE896" s="16" t="s">
        <v>61</v>
      </c>
    </row>
    <row r="897" spans="1:57" x14ac:dyDescent="0.25">
      <c r="A897" s="1">
        <v>43493</v>
      </c>
      <c r="B897">
        <v>895</v>
      </c>
      <c r="C897" s="2" t="s">
        <v>4</v>
      </c>
      <c r="D897" s="2">
        <v>5383008243</v>
      </c>
      <c r="E897" s="2">
        <v>2</v>
      </c>
      <c r="F897" s="2">
        <v>3</v>
      </c>
      <c r="G897" s="19" t="s">
        <v>61</v>
      </c>
      <c r="H897" s="19">
        <v>1</v>
      </c>
      <c r="I897" s="19" t="s">
        <v>61</v>
      </c>
      <c r="J897" s="19" t="s">
        <v>61</v>
      </c>
      <c r="K897" s="19" t="s">
        <v>61</v>
      </c>
      <c r="L897" s="2">
        <v>3</v>
      </c>
      <c r="M897" s="2">
        <v>2</v>
      </c>
      <c r="N897" s="2">
        <v>2</v>
      </c>
      <c r="O897" s="19">
        <v>1</v>
      </c>
      <c r="P897" s="19" t="s">
        <v>61</v>
      </c>
      <c r="Q897" s="19" t="s">
        <v>61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1</v>
      </c>
      <c r="Z897" s="22" t="s">
        <v>61</v>
      </c>
      <c r="AA897" s="22" t="s">
        <v>61</v>
      </c>
      <c r="AB897" s="22" t="s">
        <v>61</v>
      </c>
      <c r="AC897" s="22" t="s">
        <v>61</v>
      </c>
      <c r="AD897" s="22">
        <v>1</v>
      </c>
      <c r="AE897" s="22" t="s">
        <v>61</v>
      </c>
      <c r="AF897" s="22" t="s">
        <v>61</v>
      </c>
      <c r="AG897">
        <v>20</v>
      </c>
      <c r="AH897">
        <v>3</v>
      </c>
      <c r="AI897">
        <v>2</v>
      </c>
      <c r="AJ897">
        <v>1</v>
      </c>
      <c r="AK897" s="22" t="s">
        <v>61</v>
      </c>
      <c r="AL897" s="22">
        <v>1</v>
      </c>
      <c r="AM897" s="22">
        <v>1</v>
      </c>
      <c r="AN897" s="22">
        <v>1</v>
      </c>
      <c r="AO897" s="22" t="s">
        <v>61</v>
      </c>
      <c r="AP897" s="22" t="s">
        <v>61</v>
      </c>
      <c r="AQ897">
        <v>2</v>
      </c>
      <c r="AR897">
        <v>3</v>
      </c>
      <c r="AS897" s="22">
        <v>1</v>
      </c>
      <c r="AT897" s="22" t="s">
        <v>61</v>
      </c>
      <c r="AU897" s="22" t="s">
        <v>61</v>
      </c>
      <c r="AV897" s="22" t="s">
        <v>61</v>
      </c>
      <c r="AW897" s="22">
        <v>1</v>
      </c>
      <c r="AX897" s="22">
        <v>1</v>
      </c>
      <c r="AY897" s="22" t="s">
        <v>61</v>
      </c>
      <c r="AZ897" s="22" t="s">
        <v>61</v>
      </c>
      <c r="BA897">
        <v>4</v>
      </c>
      <c r="BB897">
        <v>1</v>
      </c>
      <c r="BC897">
        <v>5380</v>
      </c>
      <c r="BD897">
        <v>0</v>
      </c>
      <c r="BE897" s="16" t="s">
        <v>61</v>
      </c>
    </row>
    <row r="898" spans="1:57" x14ac:dyDescent="0.25">
      <c r="A898" s="1">
        <v>43493</v>
      </c>
      <c r="B898">
        <v>896</v>
      </c>
      <c r="C898" s="2" t="s">
        <v>4</v>
      </c>
      <c r="D898" s="2">
        <v>5383008243</v>
      </c>
      <c r="E898" s="2" t="s">
        <v>61</v>
      </c>
      <c r="F898" s="2">
        <v>3</v>
      </c>
      <c r="G898" s="19" t="s">
        <v>61</v>
      </c>
      <c r="H898" s="19" t="s">
        <v>61</v>
      </c>
      <c r="I898" s="19">
        <v>1</v>
      </c>
      <c r="J898" s="19" t="s">
        <v>61</v>
      </c>
      <c r="K898" s="19" t="s">
        <v>61</v>
      </c>
      <c r="L898" s="2">
        <v>3</v>
      </c>
      <c r="M898" s="2">
        <v>3</v>
      </c>
      <c r="N898" s="2">
        <v>3</v>
      </c>
      <c r="O898" s="19">
        <v>1</v>
      </c>
      <c r="P898" s="19">
        <v>1</v>
      </c>
      <c r="Q898" s="19" t="s">
        <v>61</v>
      </c>
      <c r="R898" s="2">
        <v>2</v>
      </c>
      <c r="S898" s="2">
        <v>2</v>
      </c>
      <c r="T898" s="2">
        <v>2</v>
      </c>
      <c r="U898" s="2">
        <v>2</v>
      </c>
      <c r="V898" s="2">
        <v>1</v>
      </c>
      <c r="W898" s="2">
        <v>1</v>
      </c>
      <c r="X898" s="2">
        <v>1</v>
      </c>
      <c r="Y898" t="s">
        <v>61</v>
      </c>
      <c r="Z898" s="22" t="s">
        <v>61</v>
      </c>
      <c r="AA898" s="22" t="s">
        <v>61</v>
      </c>
      <c r="AB898" s="22" t="s">
        <v>61</v>
      </c>
      <c r="AC898" s="22" t="s">
        <v>61</v>
      </c>
      <c r="AD898" s="22">
        <v>1</v>
      </c>
      <c r="AE898" s="22" t="s">
        <v>61</v>
      </c>
      <c r="AF898" s="22" t="s">
        <v>61</v>
      </c>
      <c r="AG898">
        <v>15</v>
      </c>
      <c r="AH898">
        <v>2</v>
      </c>
      <c r="AI898">
        <v>2</v>
      </c>
      <c r="AJ898">
        <v>1</v>
      </c>
      <c r="AK898" s="22" t="s">
        <v>61</v>
      </c>
      <c r="AL898" s="22">
        <v>1</v>
      </c>
      <c r="AM898" s="22">
        <v>1</v>
      </c>
      <c r="AN898" s="22">
        <v>1</v>
      </c>
      <c r="AO898" s="22">
        <v>1</v>
      </c>
      <c r="AP898" s="22" t="s">
        <v>61</v>
      </c>
      <c r="AQ898">
        <v>1</v>
      </c>
      <c r="AR898">
        <v>4</v>
      </c>
      <c r="AS898" s="22" t="s">
        <v>61</v>
      </c>
      <c r="AT898" s="22" t="s">
        <v>61</v>
      </c>
      <c r="AU898" s="22" t="s">
        <v>61</v>
      </c>
      <c r="AV898" s="22" t="s">
        <v>61</v>
      </c>
      <c r="AW898" s="22" t="s">
        <v>61</v>
      </c>
      <c r="AX898" s="22">
        <v>1</v>
      </c>
      <c r="AY898" s="22" t="s">
        <v>61</v>
      </c>
      <c r="AZ898" s="22" t="s">
        <v>61</v>
      </c>
      <c r="BA898">
        <v>4</v>
      </c>
      <c r="BB898" t="s">
        <v>61</v>
      </c>
      <c r="BC898" t="s">
        <v>61</v>
      </c>
      <c r="BD898">
        <v>0</v>
      </c>
      <c r="BE898" s="16" t="s">
        <v>61</v>
      </c>
    </row>
    <row r="899" spans="1:57" x14ac:dyDescent="0.25">
      <c r="A899" s="1">
        <v>43493</v>
      </c>
      <c r="B899">
        <v>897</v>
      </c>
      <c r="C899" s="2" t="s">
        <v>4</v>
      </c>
      <c r="D899" s="2">
        <v>5383008243</v>
      </c>
      <c r="E899" s="2">
        <v>1</v>
      </c>
      <c r="F899" s="2">
        <v>4</v>
      </c>
      <c r="G899" s="19" t="s">
        <v>61</v>
      </c>
      <c r="H899" s="19">
        <v>1</v>
      </c>
      <c r="I899" s="19" t="s">
        <v>61</v>
      </c>
      <c r="J899" s="19" t="s">
        <v>61</v>
      </c>
      <c r="K899" s="19">
        <v>1</v>
      </c>
      <c r="L899" s="2">
        <v>6</v>
      </c>
      <c r="M899" s="2">
        <v>2</v>
      </c>
      <c r="N899" s="2">
        <v>3</v>
      </c>
      <c r="O899" s="19">
        <v>1</v>
      </c>
      <c r="P899" s="19" t="s">
        <v>61</v>
      </c>
      <c r="Q899" s="19" t="s">
        <v>61</v>
      </c>
      <c r="R899" s="2">
        <v>2</v>
      </c>
      <c r="S899" s="2">
        <v>3</v>
      </c>
      <c r="T899" s="2">
        <v>3</v>
      </c>
      <c r="U899" s="2">
        <v>3</v>
      </c>
      <c r="V899" s="2">
        <v>2</v>
      </c>
      <c r="W899" s="2">
        <v>1</v>
      </c>
      <c r="X899" s="2">
        <v>1</v>
      </c>
      <c r="Y899" s="2">
        <v>1</v>
      </c>
      <c r="Z899" s="22" t="s">
        <v>61</v>
      </c>
      <c r="AA899" s="22" t="s">
        <v>61</v>
      </c>
      <c r="AB899" s="22" t="s">
        <v>61</v>
      </c>
      <c r="AC899" s="22" t="s">
        <v>61</v>
      </c>
      <c r="AD899" s="22" t="s">
        <v>61</v>
      </c>
      <c r="AE899" s="22" t="s">
        <v>61</v>
      </c>
      <c r="AF899" s="22" t="s">
        <v>61</v>
      </c>
      <c r="AG899">
        <v>6</v>
      </c>
      <c r="AH899">
        <v>3</v>
      </c>
      <c r="AI899">
        <v>2</v>
      </c>
      <c r="AJ899">
        <v>1</v>
      </c>
      <c r="AK899" s="22" t="s">
        <v>61</v>
      </c>
      <c r="AL899" s="22">
        <v>1</v>
      </c>
      <c r="AM899" s="22">
        <v>1</v>
      </c>
      <c r="AN899" s="22" t="s">
        <v>61</v>
      </c>
      <c r="AO899" s="22">
        <v>1</v>
      </c>
      <c r="AP899" s="22">
        <v>1</v>
      </c>
      <c r="AQ899">
        <v>1</v>
      </c>
      <c r="AR899">
        <v>2</v>
      </c>
      <c r="AS899" s="22" t="s">
        <v>61</v>
      </c>
      <c r="AT899" s="22" t="s">
        <v>61</v>
      </c>
      <c r="AU899" s="22" t="s">
        <v>61</v>
      </c>
      <c r="AV899" s="22">
        <v>1</v>
      </c>
      <c r="AW899" s="22" t="s">
        <v>61</v>
      </c>
      <c r="AX899" s="22" t="s">
        <v>61</v>
      </c>
      <c r="AY899" s="22" t="s">
        <v>61</v>
      </c>
      <c r="AZ899" s="22" t="s">
        <v>61</v>
      </c>
      <c r="BA899">
        <v>2</v>
      </c>
      <c r="BB899">
        <v>1</v>
      </c>
      <c r="BC899">
        <v>7533</v>
      </c>
      <c r="BD899">
        <v>1</v>
      </c>
      <c r="BE899" s="16" t="s">
        <v>61</v>
      </c>
    </row>
    <row r="900" spans="1:57" x14ac:dyDescent="0.25">
      <c r="A900" s="1">
        <v>43493</v>
      </c>
      <c r="B900">
        <v>898</v>
      </c>
      <c r="C900" s="2" t="s">
        <v>4</v>
      </c>
      <c r="D900" s="2">
        <v>5383008243</v>
      </c>
      <c r="E900" s="2">
        <v>1</v>
      </c>
      <c r="F900" s="2">
        <v>1</v>
      </c>
      <c r="G900" s="19" t="s">
        <v>61</v>
      </c>
      <c r="H900" s="19" t="s">
        <v>61</v>
      </c>
      <c r="I900" s="19" t="s">
        <v>61</v>
      </c>
      <c r="J900" s="19">
        <v>1</v>
      </c>
      <c r="K900" s="19" t="s">
        <v>61</v>
      </c>
      <c r="L900" s="2">
        <v>2</v>
      </c>
      <c r="M900" s="2">
        <v>2</v>
      </c>
      <c r="N900" s="2">
        <v>2</v>
      </c>
      <c r="O900" s="19">
        <v>1</v>
      </c>
      <c r="P900" s="19" t="s">
        <v>61</v>
      </c>
      <c r="Q900" s="19" t="s">
        <v>61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2" t="s">
        <v>61</v>
      </c>
      <c r="AA900" s="22" t="s">
        <v>61</v>
      </c>
      <c r="AB900" s="22" t="s">
        <v>61</v>
      </c>
      <c r="AC900" s="22" t="s">
        <v>61</v>
      </c>
      <c r="AD900" s="22" t="s">
        <v>61</v>
      </c>
      <c r="AE900" s="22" t="s">
        <v>61</v>
      </c>
      <c r="AF900" s="22" t="s">
        <v>61</v>
      </c>
      <c r="AG900">
        <v>45</v>
      </c>
      <c r="AH900">
        <v>3</v>
      </c>
      <c r="AI900">
        <v>2</v>
      </c>
      <c r="AJ900">
        <v>4</v>
      </c>
      <c r="AK900" s="22" t="s">
        <v>61</v>
      </c>
      <c r="AL900" s="22" t="s">
        <v>61</v>
      </c>
      <c r="AM900" s="22" t="s">
        <v>61</v>
      </c>
      <c r="AN900" s="22" t="s">
        <v>61</v>
      </c>
      <c r="AO900" s="22" t="s">
        <v>61</v>
      </c>
      <c r="AP900" s="22" t="s">
        <v>61</v>
      </c>
      <c r="AQ900">
        <v>3</v>
      </c>
      <c r="AR900">
        <v>4</v>
      </c>
      <c r="AS900" s="22">
        <v>1</v>
      </c>
      <c r="AT900" s="22">
        <v>1</v>
      </c>
      <c r="AU900" s="22" t="s">
        <v>61</v>
      </c>
      <c r="AV900" s="22">
        <v>1</v>
      </c>
      <c r="AW900" s="22" t="s">
        <v>61</v>
      </c>
      <c r="AX900" s="22" t="s">
        <v>61</v>
      </c>
      <c r="AY900" s="22" t="s">
        <v>61</v>
      </c>
      <c r="AZ900" s="22" t="s">
        <v>61</v>
      </c>
      <c r="BA900">
        <v>1</v>
      </c>
      <c r="BB900">
        <v>1</v>
      </c>
      <c r="BC900">
        <v>4834</v>
      </c>
      <c r="BD900">
        <v>1</v>
      </c>
      <c r="BE900" s="16" t="s">
        <v>61</v>
      </c>
    </row>
    <row r="901" spans="1:57" x14ac:dyDescent="0.25">
      <c r="A901" s="1">
        <v>43536</v>
      </c>
      <c r="B901">
        <v>899</v>
      </c>
      <c r="C901" s="2" t="s">
        <v>63</v>
      </c>
      <c r="D901" s="2">
        <v>5383008383</v>
      </c>
      <c r="E901" s="2">
        <v>1</v>
      </c>
      <c r="F901" s="2">
        <v>2</v>
      </c>
      <c r="G901" s="19" t="s">
        <v>61</v>
      </c>
      <c r="H901" s="19" t="s">
        <v>61</v>
      </c>
      <c r="I901" s="19" t="s">
        <v>61</v>
      </c>
      <c r="J901" s="19">
        <v>1</v>
      </c>
      <c r="K901" s="19" t="s">
        <v>61</v>
      </c>
      <c r="L901" s="2">
        <v>2</v>
      </c>
      <c r="M901" s="2">
        <v>2</v>
      </c>
      <c r="N901" s="2">
        <v>2</v>
      </c>
      <c r="O901" s="19" t="s">
        <v>61</v>
      </c>
      <c r="P901" s="19" t="s">
        <v>61</v>
      </c>
      <c r="Q901" s="19">
        <v>1</v>
      </c>
      <c r="R901" s="2">
        <v>1</v>
      </c>
      <c r="S901" s="2">
        <v>1</v>
      </c>
      <c r="T901" s="2">
        <v>1</v>
      </c>
      <c r="U901" s="2" t="s">
        <v>61</v>
      </c>
      <c r="V901" s="2">
        <v>1</v>
      </c>
      <c r="W901" s="2">
        <v>1</v>
      </c>
      <c r="X901" s="2">
        <v>1</v>
      </c>
      <c r="Y901" s="2">
        <v>1</v>
      </c>
      <c r="Z901" s="22" t="s">
        <v>61</v>
      </c>
      <c r="AA901" s="22" t="s">
        <v>61</v>
      </c>
      <c r="AB901" s="22" t="s">
        <v>61</v>
      </c>
      <c r="AC901" s="22" t="s">
        <v>61</v>
      </c>
      <c r="AD901" s="22" t="s">
        <v>61</v>
      </c>
      <c r="AE901" s="22" t="s">
        <v>61</v>
      </c>
      <c r="AF901" s="22" t="s">
        <v>61</v>
      </c>
      <c r="AG901">
        <v>37</v>
      </c>
      <c r="AH901">
        <v>3</v>
      </c>
      <c r="AI901">
        <v>2</v>
      </c>
      <c r="AJ901">
        <v>3</v>
      </c>
      <c r="AK901" s="22">
        <v>1</v>
      </c>
      <c r="AL901" s="22">
        <v>1</v>
      </c>
      <c r="AM901" s="22" t="s">
        <v>61</v>
      </c>
      <c r="AN901" s="22" t="s">
        <v>61</v>
      </c>
      <c r="AO901" s="22">
        <v>1</v>
      </c>
      <c r="AP901" s="22" t="s">
        <v>61</v>
      </c>
      <c r="AQ901">
        <v>3</v>
      </c>
      <c r="AR901">
        <v>5</v>
      </c>
      <c r="AS901" s="22">
        <v>1</v>
      </c>
      <c r="AT901" s="22">
        <v>1</v>
      </c>
      <c r="AU901" s="22">
        <v>1</v>
      </c>
      <c r="AV901" s="22" t="s">
        <v>61</v>
      </c>
      <c r="AW901" s="22" t="s">
        <v>61</v>
      </c>
      <c r="AX901" s="22" t="s">
        <v>61</v>
      </c>
      <c r="AY901" s="22" t="s">
        <v>61</v>
      </c>
      <c r="AZ901" s="22" t="s">
        <v>61</v>
      </c>
      <c r="BA901">
        <v>4</v>
      </c>
      <c r="BB901">
        <v>1</v>
      </c>
      <c r="BC901" t="s">
        <v>61</v>
      </c>
      <c r="BD901">
        <v>0</v>
      </c>
      <c r="BE901" s="16" t="s">
        <v>61</v>
      </c>
    </row>
    <row r="902" spans="1:57" x14ac:dyDescent="0.25">
      <c r="A902" s="1">
        <v>43536</v>
      </c>
      <c r="B902">
        <v>900</v>
      </c>
      <c r="C902" s="2" t="s">
        <v>63</v>
      </c>
      <c r="D902" s="2">
        <v>5383008383</v>
      </c>
      <c r="E902" s="2">
        <v>1</v>
      </c>
      <c r="F902" s="2">
        <v>1</v>
      </c>
      <c r="G902" s="19" t="s">
        <v>61</v>
      </c>
      <c r="H902" s="19" t="s">
        <v>61</v>
      </c>
      <c r="I902" s="19">
        <v>1</v>
      </c>
      <c r="J902" s="19" t="s">
        <v>61</v>
      </c>
      <c r="K902" s="19" t="s">
        <v>61</v>
      </c>
      <c r="L902" s="2">
        <v>3</v>
      </c>
      <c r="M902" s="2">
        <v>3</v>
      </c>
      <c r="N902" s="2">
        <v>2</v>
      </c>
      <c r="O902" s="19">
        <v>1</v>
      </c>
      <c r="P902" s="19" t="s">
        <v>61</v>
      </c>
      <c r="Q902" s="19" t="s">
        <v>61</v>
      </c>
      <c r="R902" s="2">
        <v>1</v>
      </c>
      <c r="S902" s="2">
        <v>1</v>
      </c>
      <c r="T902" s="2">
        <v>1</v>
      </c>
      <c r="U902" s="2" t="s">
        <v>61</v>
      </c>
      <c r="V902" s="2">
        <v>1</v>
      </c>
      <c r="W902" s="2">
        <v>1</v>
      </c>
      <c r="X902" s="2">
        <v>1</v>
      </c>
      <c r="Y902" s="2">
        <v>1</v>
      </c>
      <c r="Z902" s="22" t="s">
        <v>61</v>
      </c>
      <c r="AA902" s="22" t="s">
        <v>61</v>
      </c>
      <c r="AB902" s="22" t="s">
        <v>61</v>
      </c>
      <c r="AC902" s="22" t="s">
        <v>61</v>
      </c>
      <c r="AD902" s="22" t="s">
        <v>61</v>
      </c>
      <c r="AE902" s="22" t="s">
        <v>61</v>
      </c>
      <c r="AF902" s="22" t="s">
        <v>61</v>
      </c>
      <c r="AG902">
        <v>25</v>
      </c>
      <c r="AH902">
        <v>3</v>
      </c>
      <c r="AI902">
        <v>1</v>
      </c>
      <c r="AJ902">
        <v>1</v>
      </c>
      <c r="AK902" s="22" t="s">
        <v>61</v>
      </c>
      <c r="AL902" s="22">
        <v>1</v>
      </c>
      <c r="AM902" s="22" t="s">
        <v>61</v>
      </c>
      <c r="AN902" s="22" t="s">
        <v>61</v>
      </c>
      <c r="AO902" s="22" t="s">
        <v>61</v>
      </c>
      <c r="AP902" s="22" t="s">
        <v>61</v>
      </c>
      <c r="AQ902">
        <v>3</v>
      </c>
      <c r="AR902">
        <v>3</v>
      </c>
      <c r="AS902" s="22">
        <v>1</v>
      </c>
      <c r="AT902" s="22">
        <v>1</v>
      </c>
      <c r="AU902" s="22">
        <v>1</v>
      </c>
      <c r="AV902" s="22" t="s">
        <v>61</v>
      </c>
      <c r="AW902" s="22">
        <v>1</v>
      </c>
      <c r="AX902" s="22" t="s">
        <v>61</v>
      </c>
      <c r="AY902" s="22" t="s">
        <v>61</v>
      </c>
      <c r="AZ902" s="22" t="s">
        <v>61</v>
      </c>
      <c r="BA902">
        <v>1</v>
      </c>
      <c r="BB902" t="s">
        <v>61</v>
      </c>
      <c r="BC902" t="s">
        <v>61</v>
      </c>
      <c r="BD902">
        <v>0</v>
      </c>
      <c r="BE902" s="16" t="s">
        <v>61</v>
      </c>
    </row>
    <row r="903" spans="1:57" x14ac:dyDescent="0.25">
      <c r="A903" s="1">
        <v>43536</v>
      </c>
      <c r="B903">
        <v>901</v>
      </c>
      <c r="C903" s="2" t="s">
        <v>4</v>
      </c>
      <c r="D903" s="2">
        <v>5383008383</v>
      </c>
      <c r="E903" s="2">
        <v>1</v>
      </c>
      <c r="F903" s="2">
        <v>2</v>
      </c>
      <c r="G903" s="19" t="s">
        <v>61</v>
      </c>
      <c r="H903" s="19" t="s">
        <v>61</v>
      </c>
      <c r="I903" s="19">
        <v>1</v>
      </c>
      <c r="J903" s="19" t="s">
        <v>61</v>
      </c>
      <c r="K903" s="19" t="s">
        <v>61</v>
      </c>
      <c r="L903" s="2">
        <v>4</v>
      </c>
      <c r="M903" s="2">
        <v>2</v>
      </c>
      <c r="N903" s="2">
        <v>3</v>
      </c>
      <c r="O903" s="19">
        <v>1</v>
      </c>
      <c r="P903" s="19" t="s">
        <v>61</v>
      </c>
      <c r="Q903" s="19" t="s">
        <v>61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2" t="s">
        <v>61</v>
      </c>
      <c r="AA903" s="22" t="s">
        <v>61</v>
      </c>
      <c r="AB903" s="22" t="s">
        <v>61</v>
      </c>
      <c r="AC903" s="22" t="s">
        <v>61</v>
      </c>
      <c r="AD903" s="22" t="s">
        <v>61</v>
      </c>
      <c r="AE903" s="22" t="s">
        <v>61</v>
      </c>
      <c r="AF903" s="22" t="s">
        <v>61</v>
      </c>
      <c r="AG903">
        <v>7</v>
      </c>
      <c r="AH903">
        <v>3</v>
      </c>
      <c r="AI903">
        <v>1</v>
      </c>
      <c r="AJ903">
        <v>1</v>
      </c>
      <c r="AK903" s="22" t="s">
        <v>61</v>
      </c>
      <c r="AL903" s="22" t="s">
        <v>61</v>
      </c>
      <c r="AM903" s="22" t="s">
        <v>61</v>
      </c>
      <c r="AN903" s="22" t="s">
        <v>61</v>
      </c>
      <c r="AO903" s="22" t="s">
        <v>61</v>
      </c>
      <c r="AP903" s="22" t="s">
        <v>61</v>
      </c>
      <c r="AQ903">
        <v>1</v>
      </c>
      <c r="AR903">
        <v>2</v>
      </c>
      <c r="AS903" s="22" t="s">
        <v>61</v>
      </c>
      <c r="AT903" s="22">
        <v>1</v>
      </c>
      <c r="AU903" s="22" t="s">
        <v>61</v>
      </c>
      <c r="AV903" s="22">
        <v>1</v>
      </c>
      <c r="AW903" s="22" t="s">
        <v>61</v>
      </c>
      <c r="AX903" s="22" t="s">
        <v>61</v>
      </c>
      <c r="AY903" s="22" t="s">
        <v>61</v>
      </c>
      <c r="AZ903" s="22" t="s">
        <v>61</v>
      </c>
      <c r="BA903">
        <v>4</v>
      </c>
      <c r="BB903">
        <v>1</v>
      </c>
      <c r="BC903">
        <v>7830</v>
      </c>
      <c r="BD903">
        <v>0</v>
      </c>
      <c r="BE903" s="16" t="s">
        <v>61</v>
      </c>
    </row>
    <row r="904" spans="1:57" x14ac:dyDescent="0.25">
      <c r="A904" s="1">
        <v>43536</v>
      </c>
      <c r="B904">
        <v>902</v>
      </c>
      <c r="C904" s="2" t="s">
        <v>4</v>
      </c>
      <c r="D904" s="2">
        <v>5383008383</v>
      </c>
      <c r="E904" s="2" t="s">
        <v>61</v>
      </c>
      <c r="F904" s="2">
        <v>3</v>
      </c>
      <c r="G904" s="19" t="s">
        <v>61</v>
      </c>
      <c r="H904" s="19" t="s">
        <v>61</v>
      </c>
      <c r="I904" s="19" t="s">
        <v>61</v>
      </c>
      <c r="J904" s="19">
        <v>1</v>
      </c>
      <c r="K904" s="19" t="s">
        <v>61</v>
      </c>
      <c r="L904" s="2">
        <v>3</v>
      </c>
      <c r="M904" s="2">
        <v>4</v>
      </c>
      <c r="N904" s="2">
        <v>3</v>
      </c>
      <c r="O904" s="19">
        <v>1</v>
      </c>
      <c r="P904" s="19" t="s">
        <v>61</v>
      </c>
      <c r="Q904" s="19" t="s">
        <v>61</v>
      </c>
      <c r="R904" s="2">
        <v>3</v>
      </c>
      <c r="S904" s="2">
        <v>1</v>
      </c>
      <c r="T904">
        <v>3</v>
      </c>
      <c r="U904" s="2">
        <v>3</v>
      </c>
      <c r="V904" s="2">
        <v>2</v>
      </c>
      <c r="W904" s="2">
        <v>1</v>
      </c>
      <c r="X904" s="2">
        <v>1</v>
      </c>
      <c r="Y904" s="2">
        <v>1</v>
      </c>
      <c r="Z904" s="22" t="s">
        <v>61</v>
      </c>
      <c r="AA904" s="22" t="s">
        <v>61</v>
      </c>
      <c r="AB904" s="19">
        <v>1</v>
      </c>
      <c r="AC904" s="22" t="s">
        <v>61</v>
      </c>
      <c r="AD904" s="22" t="s">
        <v>61</v>
      </c>
      <c r="AE904" s="22">
        <v>1</v>
      </c>
      <c r="AF904" s="22" t="s">
        <v>61</v>
      </c>
      <c r="AG904">
        <v>3</v>
      </c>
      <c r="AH904">
        <v>2</v>
      </c>
      <c r="AI904">
        <v>3</v>
      </c>
      <c r="AJ904">
        <v>1</v>
      </c>
      <c r="AK904" s="22" t="s">
        <v>61</v>
      </c>
      <c r="AL904" s="22">
        <v>1</v>
      </c>
      <c r="AM904" s="22">
        <v>1</v>
      </c>
      <c r="AN904" s="22" t="s">
        <v>61</v>
      </c>
      <c r="AO904" s="22" t="s">
        <v>61</v>
      </c>
      <c r="AP904" s="22" t="s">
        <v>61</v>
      </c>
      <c r="AQ904">
        <v>2</v>
      </c>
      <c r="AR904">
        <v>2</v>
      </c>
      <c r="AS904" s="22" t="s">
        <v>61</v>
      </c>
      <c r="AT904" s="22">
        <v>1</v>
      </c>
      <c r="AU904" s="22" t="s">
        <v>61</v>
      </c>
      <c r="AV904" s="22" t="s">
        <v>61</v>
      </c>
      <c r="AW904" s="22" t="s">
        <v>61</v>
      </c>
      <c r="AX904" s="22" t="s">
        <v>61</v>
      </c>
      <c r="AY904" s="22" t="s">
        <v>61</v>
      </c>
      <c r="AZ904" s="22" t="s">
        <v>61</v>
      </c>
      <c r="BA904">
        <v>4</v>
      </c>
      <c r="BB904" t="s">
        <v>61</v>
      </c>
      <c r="BC904" t="s">
        <v>61</v>
      </c>
      <c r="BD904">
        <v>0</v>
      </c>
      <c r="BE904" s="16" t="s">
        <v>61</v>
      </c>
    </row>
    <row r="905" spans="1:57" x14ac:dyDescent="0.25">
      <c r="A905" s="1">
        <v>43542</v>
      </c>
      <c r="B905">
        <v>903</v>
      </c>
      <c r="C905" s="2" t="s">
        <v>4</v>
      </c>
      <c r="D905" s="2">
        <v>5383008401</v>
      </c>
      <c r="E905" s="2">
        <v>1</v>
      </c>
      <c r="F905" s="2">
        <v>2</v>
      </c>
      <c r="G905" s="19" t="s">
        <v>61</v>
      </c>
      <c r="H905" s="19" t="s">
        <v>61</v>
      </c>
      <c r="I905" s="19" t="s">
        <v>61</v>
      </c>
      <c r="J905" s="19" t="s">
        <v>61</v>
      </c>
      <c r="K905" s="19">
        <v>1</v>
      </c>
      <c r="L905" s="2">
        <v>3</v>
      </c>
      <c r="M905" s="2">
        <v>2</v>
      </c>
      <c r="N905" s="2">
        <v>2</v>
      </c>
      <c r="O905" s="19">
        <v>1</v>
      </c>
      <c r="P905" s="19" t="s">
        <v>61</v>
      </c>
      <c r="Q905" s="19" t="s">
        <v>61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2" t="s">
        <v>61</v>
      </c>
      <c r="AA905" s="22" t="s">
        <v>61</v>
      </c>
      <c r="AB905" s="22" t="s">
        <v>61</v>
      </c>
      <c r="AC905" s="22" t="s">
        <v>61</v>
      </c>
      <c r="AD905" s="22" t="s">
        <v>61</v>
      </c>
      <c r="AE905" s="22" t="s">
        <v>61</v>
      </c>
      <c r="AF905" s="22" t="s">
        <v>61</v>
      </c>
      <c r="AG905">
        <v>40</v>
      </c>
      <c r="AH905">
        <v>3</v>
      </c>
      <c r="AI905">
        <v>2</v>
      </c>
      <c r="AJ905">
        <v>1</v>
      </c>
      <c r="AK905" s="22" t="s">
        <v>61</v>
      </c>
      <c r="AL905" s="22" t="s">
        <v>61</v>
      </c>
      <c r="AM905" s="22">
        <v>1</v>
      </c>
      <c r="AN905" s="22" t="s">
        <v>61</v>
      </c>
      <c r="AO905" s="22" t="s">
        <v>61</v>
      </c>
      <c r="AP905" s="22" t="s">
        <v>61</v>
      </c>
      <c r="AQ905">
        <v>3</v>
      </c>
      <c r="AR905">
        <v>4</v>
      </c>
      <c r="AS905" s="22">
        <v>1</v>
      </c>
      <c r="AT905" s="22" t="s">
        <v>61</v>
      </c>
      <c r="AU905" s="22" t="s">
        <v>61</v>
      </c>
      <c r="AV905" s="22" t="s">
        <v>61</v>
      </c>
      <c r="AW905" s="22" t="s">
        <v>61</v>
      </c>
      <c r="AX905" s="22" t="s">
        <v>61</v>
      </c>
      <c r="AY905" s="22" t="s">
        <v>61</v>
      </c>
      <c r="AZ905" s="22" t="s">
        <v>61</v>
      </c>
      <c r="BA905">
        <v>4</v>
      </c>
      <c r="BB905" t="s">
        <v>61</v>
      </c>
      <c r="BC905">
        <v>6690</v>
      </c>
      <c r="BD905">
        <v>1</v>
      </c>
      <c r="BE905" s="16" t="s">
        <v>61</v>
      </c>
    </row>
    <row r="906" spans="1:57" x14ac:dyDescent="0.25">
      <c r="A906" s="1">
        <v>43542</v>
      </c>
      <c r="B906">
        <v>904</v>
      </c>
      <c r="C906" s="2" t="s">
        <v>4</v>
      </c>
      <c r="D906" s="2">
        <v>5383008401</v>
      </c>
      <c r="E906" s="2">
        <v>1</v>
      </c>
      <c r="F906" s="2">
        <v>2</v>
      </c>
      <c r="G906" s="19">
        <v>1</v>
      </c>
      <c r="H906" s="19" t="s">
        <v>61</v>
      </c>
      <c r="I906" s="19" t="s">
        <v>61</v>
      </c>
      <c r="J906" s="19">
        <v>1</v>
      </c>
      <c r="K906" s="19" t="s">
        <v>61</v>
      </c>
      <c r="L906" s="2">
        <v>3</v>
      </c>
      <c r="M906" s="2">
        <v>2</v>
      </c>
      <c r="N906" s="2">
        <v>3</v>
      </c>
      <c r="O906" s="19">
        <v>1</v>
      </c>
      <c r="P906" s="19" t="s">
        <v>61</v>
      </c>
      <c r="Q906" s="19" t="s">
        <v>61</v>
      </c>
      <c r="R906" s="2">
        <v>3</v>
      </c>
      <c r="S906" s="2">
        <v>1</v>
      </c>
      <c r="T906" s="2">
        <v>1</v>
      </c>
      <c r="U906" s="2">
        <v>3</v>
      </c>
      <c r="V906" s="2">
        <v>1</v>
      </c>
      <c r="W906" s="2">
        <v>1</v>
      </c>
      <c r="X906" s="2">
        <v>1</v>
      </c>
      <c r="Y906" s="2">
        <v>1</v>
      </c>
      <c r="Z906" s="22" t="s">
        <v>61</v>
      </c>
      <c r="AA906" s="22" t="s">
        <v>61</v>
      </c>
      <c r="AB906" s="22" t="s">
        <v>61</v>
      </c>
      <c r="AC906" s="22" t="s">
        <v>61</v>
      </c>
      <c r="AD906" s="22" t="s">
        <v>61</v>
      </c>
      <c r="AE906" s="22" t="s">
        <v>61</v>
      </c>
      <c r="AF906" s="22" t="s">
        <v>61</v>
      </c>
      <c r="AG906">
        <v>25</v>
      </c>
      <c r="AH906">
        <v>3</v>
      </c>
      <c r="AI906">
        <v>1</v>
      </c>
      <c r="AJ906">
        <v>1</v>
      </c>
      <c r="AK906" s="22">
        <v>1</v>
      </c>
      <c r="AL906" s="22">
        <v>1</v>
      </c>
      <c r="AM906" s="22">
        <v>1</v>
      </c>
      <c r="AN906" s="22">
        <v>1</v>
      </c>
      <c r="AO906" s="22" t="s">
        <v>61</v>
      </c>
      <c r="AP906" s="22">
        <v>1</v>
      </c>
      <c r="AQ906">
        <v>4</v>
      </c>
      <c r="AR906">
        <v>5</v>
      </c>
      <c r="AS906" s="22" t="s">
        <v>61</v>
      </c>
      <c r="AT906" s="22">
        <v>1</v>
      </c>
      <c r="AU906" s="22">
        <v>1</v>
      </c>
      <c r="AV906" s="22" t="s">
        <v>61</v>
      </c>
      <c r="AW906" s="22" t="s">
        <v>61</v>
      </c>
      <c r="AX906" s="22">
        <v>1</v>
      </c>
      <c r="AY906" s="22" t="s">
        <v>61</v>
      </c>
      <c r="AZ906" s="22" t="s">
        <v>61</v>
      </c>
      <c r="BA906">
        <v>4</v>
      </c>
      <c r="BB906">
        <v>1</v>
      </c>
      <c r="BC906">
        <v>4633</v>
      </c>
      <c r="BD906">
        <v>0</v>
      </c>
      <c r="BE906" s="16" t="s">
        <v>61</v>
      </c>
    </row>
    <row r="907" spans="1:57" x14ac:dyDescent="0.25">
      <c r="A907" s="1">
        <v>43537</v>
      </c>
      <c r="B907">
        <v>905</v>
      </c>
      <c r="C907" s="2" t="s">
        <v>4</v>
      </c>
      <c r="D907" s="2">
        <v>5383008390</v>
      </c>
      <c r="E907" s="2">
        <v>1</v>
      </c>
      <c r="F907" s="2">
        <v>2</v>
      </c>
      <c r="G907" s="19" t="s">
        <v>61</v>
      </c>
      <c r="H907" s="19" t="s">
        <v>61</v>
      </c>
      <c r="I907" s="19">
        <v>1</v>
      </c>
      <c r="J907" s="19" t="s">
        <v>61</v>
      </c>
      <c r="K907" s="19">
        <v>1</v>
      </c>
      <c r="L907" s="2">
        <v>2</v>
      </c>
      <c r="M907" s="2">
        <v>2</v>
      </c>
      <c r="N907" s="2">
        <v>2</v>
      </c>
      <c r="O907" s="19" t="s">
        <v>61</v>
      </c>
      <c r="P907" s="19" t="s">
        <v>61</v>
      </c>
      <c r="Q907" s="19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2" t="s">
        <v>61</v>
      </c>
      <c r="AA907" s="22" t="s">
        <v>61</v>
      </c>
      <c r="AB907" s="22" t="s">
        <v>61</v>
      </c>
      <c r="AC907" s="22" t="s">
        <v>61</v>
      </c>
      <c r="AD907" s="22">
        <v>1</v>
      </c>
      <c r="AE907" s="22">
        <v>1</v>
      </c>
      <c r="AF907" s="22" t="s">
        <v>61</v>
      </c>
      <c r="AG907">
        <v>35</v>
      </c>
      <c r="AH907">
        <v>3</v>
      </c>
      <c r="AI907">
        <v>2</v>
      </c>
      <c r="AJ907">
        <v>3</v>
      </c>
      <c r="AK907" s="22">
        <v>1</v>
      </c>
      <c r="AL907" s="22">
        <v>1</v>
      </c>
      <c r="AM907" s="22" t="s">
        <v>61</v>
      </c>
      <c r="AN907" s="22" t="s">
        <v>61</v>
      </c>
      <c r="AO907" s="22">
        <v>1</v>
      </c>
      <c r="AP907" s="22" t="s">
        <v>61</v>
      </c>
      <c r="AQ907">
        <v>3</v>
      </c>
      <c r="AR907">
        <v>4</v>
      </c>
      <c r="AS907" s="22">
        <v>1</v>
      </c>
      <c r="AT907" s="22">
        <v>1</v>
      </c>
      <c r="AU907" s="22" t="s">
        <v>61</v>
      </c>
      <c r="AV907" s="22" t="s">
        <v>61</v>
      </c>
      <c r="AW907" s="22" t="s">
        <v>61</v>
      </c>
      <c r="AX907" s="22" t="s">
        <v>61</v>
      </c>
      <c r="AY907" s="22" t="s">
        <v>61</v>
      </c>
      <c r="AZ907" s="22" t="s">
        <v>61</v>
      </c>
      <c r="BA907">
        <v>4</v>
      </c>
      <c r="BB907" t="s">
        <v>61</v>
      </c>
      <c r="BC907" t="s">
        <v>61</v>
      </c>
      <c r="BD907">
        <v>0</v>
      </c>
      <c r="BE907" s="16" t="s">
        <v>61</v>
      </c>
    </row>
    <row r="908" spans="1:57" x14ac:dyDescent="0.25">
      <c r="A908" s="1">
        <v>43537</v>
      </c>
      <c r="B908">
        <v>906</v>
      </c>
      <c r="C908" s="2" t="s">
        <v>4</v>
      </c>
      <c r="D908" s="2">
        <v>5383008390</v>
      </c>
      <c r="E908" s="2">
        <v>1</v>
      </c>
      <c r="F908" s="2">
        <v>2</v>
      </c>
      <c r="G908" s="19" t="s">
        <v>61</v>
      </c>
      <c r="H908" s="19" t="s">
        <v>61</v>
      </c>
      <c r="I908" s="19">
        <v>1</v>
      </c>
      <c r="J908" s="19" t="s">
        <v>61</v>
      </c>
      <c r="K908" s="19" t="s">
        <v>61</v>
      </c>
      <c r="L908" s="2">
        <v>2</v>
      </c>
      <c r="M908" s="2">
        <v>2</v>
      </c>
      <c r="N908" s="2">
        <v>3</v>
      </c>
      <c r="O908" s="19">
        <v>1</v>
      </c>
      <c r="P908" s="19" t="s">
        <v>61</v>
      </c>
      <c r="Q908" s="19" t="s">
        <v>61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2">
        <v>1</v>
      </c>
      <c r="Z908" s="22" t="s">
        <v>61</v>
      </c>
      <c r="AA908" s="22" t="s">
        <v>61</v>
      </c>
      <c r="AB908" s="22" t="s">
        <v>61</v>
      </c>
      <c r="AC908" s="22" t="s">
        <v>61</v>
      </c>
      <c r="AD908" s="22" t="s">
        <v>61</v>
      </c>
      <c r="AE908" s="22" t="s">
        <v>61</v>
      </c>
      <c r="AF908" s="22" t="s">
        <v>61</v>
      </c>
      <c r="AG908">
        <v>10</v>
      </c>
      <c r="AH908">
        <v>3</v>
      </c>
      <c r="AI908">
        <v>1</v>
      </c>
      <c r="AJ908">
        <v>1</v>
      </c>
      <c r="AK908" s="22" t="s">
        <v>61</v>
      </c>
      <c r="AL908" s="22">
        <v>1</v>
      </c>
      <c r="AM908" s="22">
        <v>1</v>
      </c>
      <c r="AN908" s="22" t="s">
        <v>61</v>
      </c>
      <c r="AO908" s="22">
        <v>1</v>
      </c>
      <c r="AP908" s="22" t="s">
        <v>61</v>
      </c>
      <c r="AQ908">
        <v>2</v>
      </c>
      <c r="AR908">
        <v>2</v>
      </c>
      <c r="AS908" s="22" t="s">
        <v>61</v>
      </c>
      <c r="AT908" s="22">
        <v>1</v>
      </c>
      <c r="AU908" s="22" t="s">
        <v>61</v>
      </c>
      <c r="AV908" s="22">
        <v>1</v>
      </c>
      <c r="AW908" s="22">
        <v>1</v>
      </c>
      <c r="AX908" s="22" t="s">
        <v>61</v>
      </c>
      <c r="AY908" s="22" t="s">
        <v>61</v>
      </c>
      <c r="AZ908" s="22" t="s">
        <v>61</v>
      </c>
      <c r="BA908">
        <v>4</v>
      </c>
      <c r="BB908">
        <v>1</v>
      </c>
      <c r="BC908">
        <v>5590</v>
      </c>
      <c r="BD908">
        <v>0</v>
      </c>
      <c r="BE908" s="16" t="s">
        <v>61</v>
      </c>
    </row>
    <row r="909" spans="1:57" x14ac:dyDescent="0.25">
      <c r="A909" s="1">
        <v>43537</v>
      </c>
      <c r="B909">
        <v>907</v>
      </c>
      <c r="C909" s="2" t="s">
        <v>4</v>
      </c>
      <c r="D909" s="2">
        <v>5383008390</v>
      </c>
      <c r="E909" s="2">
        <v>1</v>
      </c>
      <c r="F909" s="2">
        <v>2</v>
      </c>
      <c r="G909" s="19" t="s">
        <v>61</v>
      </c>
      <c r="H909" s="19" t="s">
        <v>61</v>
      </c>
      <c r="I909" s="19" t="s">
        <v>61</v>
      </c>
      <c r="J909" s="19">
        <v>1</v>
      </c>
      <c r="K909" s="19" t="s">
        <v>61</v>
      </c>
      <c r="L909" s="2">
        <v>4</v>
      </c>
      <c r="M909" s="2">
        <v>3</v>
      </c>
      <c r="N909" s="2">
        <v>3</v>
      </c>
      <c r="O909" s="19">
        <v>1</v>
      </c>
      <c r="P909" s="19" t="s">
        <v>61</v>
      </c>
      <c r="Q909" s="19" t="s">
        <v>61</v>
      </c>
      <c r="R909" s="2">
        <v>2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2" t="s">
        <v>61</v>
      </c>
      <c r="AA909" s="22" t="s">
        <v>61</v>
      </c>
      <c r="AB909" s="22" t="s">
        <v>61</v>
      </c>
      <c r="AC909" s="22" t="s">
        <v>61</v>
      </c>
      <c r="AD909" s="22" t="s">
        <v>61</v>
      </c>
      <c r="AE909" s="22" t="s">
        <v>61</v>
      </c>
      <c r="AF909" s="22" t="s">
        <v>61</v>
      </c>
      <c r="AG909">
        <v>25</v>
      </c>
      <c r="AH909">
        <v>3</v>
      </c>
      <c r="AI909">
        <v>1</v>
      </c>
      <c r="AJ909">
        <v>1</v>
      </c>
      <c r="AK909" s="22">
        <v>1</v>
      </c>
      <c r="AL909" s="22">
        <v>1</v>
      </c>
      <c r="AM909" s="22">
        <v>1</v>
      </c>
      <c r="AN909" s="22">
        <v>1</v>
      </c>
      <c r="AO909" s="22">
        <v>1</v>
      </c>
      <c r="AP909" s="22" t="s">
        <v>61</v>
      </c>
      <c r="AQ909">
        <v>2</v>
      </c>
      <c r="AR909">
        <v>2</v>
      </c>
      <c r="AS909" s="22" t="s">
        <v>61</v>
      </c>
      <c r="AT909" s="22">
        <v>1</v>
      </c>
      <c r="AU909" s="22">
        <v>1</v>
      </c>
      <c r="AV909" s="22" t="s">
        <v>61</v>
      </c>
      <c r="AW909" s="22" t="s">
        <v>61</v>
      </c>
      <c r="AX909" s="22" t="s">
        <v>61</v>
      </c>
      <c r="AY909" s="22" t="s">
        <v>61</v>
      </c>
      <c r="AZ909" s="22" t="s">
        <v>61</v>
      </c>
      <c r="BA909">
        <v>4</v>
      </c>
      <c r="BB909">
        <v>1</v>
      </c>
      <c r="BC909">
        <v>5370</v>
      </c>
      <c r="BD909">
        <v>1</v>
      </c>
      <c r="BE909" s="16" t="s">
        <v>61</v>
      </c>
    </row>
    <row r="910" spans="1:57" x14ac:dyDescent="0.25">
      <c r="A910" s="1">
        <v>43537</v>
      </c>
      <c r="B910">
        <v>908</v>
      </c>
      <c r="C910" s="2" t="s">
        <v>4</v>
      </c>
      <c r="D910" s="2">
        <v>5383008390</v>
      </c>
      <c r="E910" s="2">
        <v>1</v>
      </c>
      <c r="F910" s="2">
        <v>4</v>
      </c>
      <c r="G910" s="19" t="s">
        <v>61</v>
      </c>
      <c r="H910" s="19" t="s">
        <v>61</v>
      </c>
      <c r="I910" s="19" t="s">
        <v>61</v>
      </c>
      <c r="J910" s="19">
        <v>1</v>
      </c>
      <c r="K910" s="19" t="s">
        <v>61</v>
      </c>
      <c r="L910" s="2">
        <v>7</v>
      </c>
      <c r="M910" s="2">
        <v>2</v>
      </c>
      <c r="N910" s="2">
        <v>3</v>
      </c>
      <c r="O910" s="19">
        <v>1</v>
      </c>
      <c r="P910" s="19" t="s">
        <v>61</v>
      </c>
      <c r="Q910" s="19" t="s">
        <v>61</v>
      </c>
      <c r="R910" s="2">
        <v>3</v>
      </c>
      <c r="S910" s="2">
        <v>1</v>
      </c>
      <c r="T910" s="2">
        <v>1</v>
      </c>
      <c r="U910" s="2">
        <v>1</v>
      </c>
      <c r="V910" s="2">
        <v>2</v>
      </c>
      <c r="W910" s="2">
        <v>1</v>
      </c>
      <c r="X910" s="2">
        <v>1</v>
      </c>
      <c r="Y910" s="2">
        <v>1</v>
      </c>
      <c r="Z910" s="22" t="s">
        <v>61</v>
      </c>
      <c r="AA910" s="22" t="s">
        <v>61</v>
      </c>
      <c r="AB910" s="22" t="s">
        <v>61</v>
      </c>
      <c r="AC910" s="22" t="s">
        <v>61</v>
      </c>
      <c r="AD910" s="22" t="s">
        <v>61</v>
      </c>
      <c r="AE910" s="22" t="s">
        <v>61</v>
      </c>
      <c r="AF910" s="22" t="s">
        <v>61</v>
      </c>
      <c r="AG910">
        <v>20</v>
      </c>
      <c r="AH910">
        <v>3</v>
      </c>
      <c r="AI910">
        <v>2</v>
      </c>
      <c r="AJ910">
        <v>1</v>
      </c>
      <c r="AK910" s="22">
        <v>1</v>
      </c>
      <c r="AL910" s="22">
        <v>1</v>
      </c>
      <c r="AM910" s="22">
        <v>1</v>
      </c>
      <c r="AN910" s="22" t="s">
        <v>61</v>
      </c>
      <c r="AO910" s="22" t="s">
        <v>61</v>
      </c>
      <c r="AP910" s="22" t="s">
        <v>61</v>
      </c>
      <c r="AQ910">
        <v>4</v>
      </c>
      <c r="AR910">
        <v>2</v>
      </c>
      <c r="AS910" s="22" t="s">
        <v>61</v>
      </c>
      <c r="AT910" s="22">
        <v>1</v>
      </c>
      <c r="AU910" s="22">
        <v>1</v>
      </c>
      <c r="AV910" s="22">
        <v>1</v>
      </c>
      <c r="AW910" s="22">
        <v>1</v>
      </c>
      <c r="AX910" s="22">
        <v>1</v>
      </c>
      <c r="AY910" s="22" t="s">
        <v>61</v>
      </c>
      <c r="AZ910" s="22" t="s">
        <v>61</v>
      </c>
      <c r="BA910">
        <v>4</v>
      </c>
      <c r="BB910">
        <v>1</v>
      </c>
      <c r="BC910">
        <v>5500</v>
      </c>
      <c r="BD910">
        <v>0</v>
      </c>
      <c r="BE910" s="16" t="s">
        <v>61</v>
      </c>
    </row>
    <row r="911" spans="1:57" x14ac:dyDescent="0.25">
      <c r="A911" s="1">
        <v>43537</v>
      </c>
      <c r="B911">
        <v>909</v>
      </c>
      <c r="C911" s="2" t="s">
        <v>4</v>
      </c>
      <c r="D911" s="2">
        <v>5383008390</v>
      </c>
      <c r="E911" s="2">
        <v>2</v>
      </c>
      <c r="F911" s="2">
        <v>2</v>
      </c>
      <c r="G911" s="19" t="s">
        <v>61</v>
      </c>
      <c r="H911" s="19" t="s">
        <v>61</v>
      </c>
      <c r="I911" s="19" t="s">
        <v>61</v>
      </c>
      <c r="J911" s="19">
        <v>1</v>
      </c>
      <c r="K911" s="19" t="s">
        <v>61</v>
      </c>
      <c r="L911" s="2">
        <v>1</v>
      </c>
      <c r="M911" s="2">
        <v>1</v>
      </c>
      <c r="N911" s="2">
        <v>1</v>
      </c>
      <c r="O911" s="19" t="s">
        <v>61</v>
      </c>
      <c r="P911" s="19" t="s">
        <v>61</v>
      </c>
      <c r="Q911" s="19">
        <v>1</v>
      </c>
      <c r="R911" s="2">
        <v>1</v>
      </c>
      <c r="S911" s="2">
        <v>1</v>
      </c>
      <c r="T911" s="2">
        <v>1</v>
      </c>
      <c r="U911" s="2">
        <v>1</v>
      </c>
      <c r="V911" s="2" t="s">
        <v>61</v>
      </c>
      <c r="W911" s="2">
        <v>1</v>
      </c>
      <c r="X911" s="2">
        <v>1</v>
      </c>
      <c r="Y911" s="2">
        <v>1</v>
      </c>
      <c r="Z911" s="22" t="s">
        <v>61</v>
      </c>
      <c r="AA911" s="22" t="s">
        <v>61</v>
      </c>
      <c r="AB911" s="22" t="s">
        <v>61</v>
      </c>
      <c r="AC911" s="22" t="s">
        <v>61</v>
      </c>
      <c r="AD911" s="22" t="s">
        <v>61</v>
      </c>
      <c r="AE911" s="22" t="s">
        <v>61</v>
      </c>
      <c r="AF911" s="22" t="s">
        <v>61</v>
      </c>
      <c r="AG911">
        <v>7</v>
      </c>
      <c r="AH911">
        <v>3</v>
      </c>
      <c r="AI911">
        <v>2</v>
      </c>
      <c r="AJ911">
        <v>1</v>
      </c>
      <c r="AK911" s="22" t="s">
        <v>61</v>
      </c>
      <c r="AL911" s="22">
        <v>1</v>
      </c>
      <c r="AM911" s="22" t="s">
        <v>61</v>
      </c>
      <c r="AN911" s="22" t="s">
        <v>61</v>
      </c>
      <c r="AO911" s="22" t="s">
        <v>61</v>
      </c>
      <c r="AP911" s="22" t="s">
        <v>61</v>
      </c>
      <c r="AQ911">
        <v>2</v>
      </c>
      <c r="AR911">
        <v>4</v>
      </c>
      <c r="AS911" s="22">
        <v>1</v>
      </c>
      <c r="AT911" s="22">
        <v>1</v>
      </c>
      <c r="AU911" s="22">
        <v>1</v>
      </c>
      <c r="AV911" s="22">
        <v>1</v>
      </c>
      <c r="AW911" s="22">
        <v>1</v>
      </c>
      <c r="AX911" s="22" t="s">
        <v>61</v>
      </c>
      <c r="AY911" s="22">
        <v>1</v>
      </c>
      <c r="AZ911" s="22" t="s">
        <v>61</v>
      </c>
      <c r="BA911">
        <v>2</v>
      </c>
      <c r="BB911">
        <v>1</v>
      </c>
      <c r="BC911">
        <v>5600</v>
      </c>
      <c r="BD911">
        <v>1</v>
      </c>
      <c r="BE911" s="16" t="s">
        <v>61</v>
      </c>
    </row>
    <row r="912" spans="1:57" x14ac:dyDescent="0.25">
      <c r="A912" s="1">
        <v>43544</v>
      </c>
      <c r="B912">
        <v>910</v>
      </c>
      <c r="C912" s="2" t="s">
        <v>4</v>
      </c>
      <c r="D912" s="2">
        <v>5383008417</v>
      </c>
      <c r="E912" s="2">
        <v>1</v>
      </c>
      <c r="F912" s="2">
        <v>3</v>
      </c>
      <c r="G912" s="19" t="s">
        <v>61</v>
      </c>
      <c r="H912" s="19" t="s">
        <v>61</v>
      </c>
      <c r="I912" s="19" t="s">
        <v>61</v>
      </c>
      <c r="J912" s="19">
        <v>4</v>
      </c>
      <c r="K912" s="19" t="s">
        <v>61</v>
      </c>
      <c r="L912" s="2">
        <v>5</v>
      </c>
      <c r="M912" s="2">
        <v>2</v>
      </c>
      <c r="N912" s="2">
        <v>3</v>
      </c>
      <c r="O912" s="19">
        <v>1</v>
      </c>
      <c r="P912" s="19" t="s">
        <v>61</v>
      </c>
      <c r="Q912" s="19" t="s">
        <v>61</v>
      </c>
      <c r="R912" s="2">
        <v>3</v>
      </c>
      <c r="S912" s="2">
        <v>1</v>
      </c>
      <c r="T912" s="2">
        <v>1</v>
      </c>
      <c r="U912" s="2">
        <v>1</v>
      </c>
      <c r="V912" s="2">
        <v>2</v>
      </c>
      <c r="W912" s="2">
        <v>1</v>
      </c>
      <c r="X912" s="2">
        <v>1</v>
      </c>
      <c r="Y912" s="2">
        <v>2</v>
      </c>
      <c r="Z912" s="22" t="s">
        <v>61</v>
      </c>
      <c r="AA912" s="22" t="s">
        <v>61</v>
      </c>
      <c r="AB912" s="22" t="s">
        <v>61</v>
      </c>
      <c r="AC912" s="22" t="s">
        <v>61</v>
      </c>
      <c r="AD912" s="22" t="s">
        <v>61</v>
      </c>
      <c r="AE912" s="22" t="s">
        <v>61</v>
      </c>
      <c r="AF912" s="22" t="s">
        <v>61</v>
      </c>
      <c r="AG912">
        <v>8</v>
      </c>
      <c r="AH912">
        <v>3</v>
      </c>
      <c r="AI912">
        <v>2</v>
      </c>
      <c r="AJ912">
        <v>1</v>
      </c>
      <c r="AK912" s="22" t="s">
        <v>61</v>
      </c>
      <c r="AL912" s="22" t="s">
        <v>61</v>
      </c>
      <c r="AM912" s="22">
        <v>1</v>
      </c>
      <c r="AN912" s="22" t="s">
        <v>61</v>
      </c>
      <c r="AO912" s="22">
        <v>1</v>
      </c>
      <c r="AP912" s="22">
        <v>1</v>
      </c>
      <c r="AQ912">
        <v>1</v>
      </c>
      <c r="AR912">
        <v>1</v>
      </c>
      <c r="AS912" s="22" t="s">
        <v>61</v>
      </c>
      <c r="AT912" s="22">
        <v>1</v>
      </c>
      <c r="AU912" s="22">
        <v>1</v>
      </c>
      <c r="AV912" s="22" t="s">
        <v>61</v>
      </c>
      <c r="AW912" s="22" t="s">
        <v>61</v>
      </c>
      <c r="AX912" s="22" t="s">
        <v>61</v>
      </c>
      <c r="AY912" s="22" t="s">
        <v>61</v>
      </c>
      <c r="AZ912" s="22" t="s">
        <v>61</v>
      </c>
      <c r="BA912">
        <v>2</v>
      </c>
      <c r="BB912">
        <v>1</v>
      </c>
      <c r="BC912">
        <v>7380</v>
      </c>
      <c r="BD912">
        <v>0</v>
      </c>
      <c r="BE912" s="16" t="s">
        <v>61</v>
      </c>
    </row>
    <row r="913" spans="1:57" x14ac:dyDescent="0.25">
      <c r="A913" s="1">
        <v>43544</v>
      </c>
      <c r="B913">
        <v>911</v>
      </c>
      <c r="C913" s="2" t="s">
        <v>4</v>
      </c>
      <c r="D913" s="2">
        <v>5383008417</v>
      </c>
      <c r="E913" s="2">
        <v>1</v>
      </c>
      <c r="F913" s="2">
        <v>2</v>
      </c>
      <c r="G913" s="19" t="s">
        <v>61</v>
      </c>
      <c r="H913" s="19" t="s">
        <v>61</v>
      </c>
      <c r="I913" s="19">
        <v>1</v>
      </c>
      <c r="J913" s="19" t="s">
        <v>61</v>
      </c>
      <c r="K913" s="19">
        <v>1</v>
      </c>
      <c r="L913" s="2">
        <v>2</v>
      </c>
      <c r="M913" s="2">
        <v>3</v>
      </c>
      <c r="N913" s="2">
        <v>2</v>
      </c>
      <c r="O913" s="19">
        <v>1</v>
      </c>
      <c r="P913" s="19" t="s">
        <v>61</v>
      </c>
      <c r="Q913" s="19" t="s">
        <v>61</v>
      </c>
      <c r="R913" s="2" t="s">
        <v>61</v>
      </c>
      <c r="S913" s="2">
        <v>1</v>
      </c>
      <c r="T913" s="2">
        <v>1</v>
      </c>
      <c r="U913" s="2">
        <v>1</v>
      </c>
      <c r="V913" s="2">
        <v>1</v>
      </c>
      <c r="W913" s="2">
        <v>1</v>
      </c>
      <c r="X913" s="2">
        <v>1</v>
      </c>
      <c r="Y913" s="2">
        <v>1</v>
      </c>
      <c r="Z913" s="22" t="s">
        <v>61</v>
      </c>
      <c r="AA913" s="22" t="s">
        <v>61</v>
      </c>
      <c r="AB913" s="22" t="s">
        <v>61</v>
      </c>
      <c r="AC913" s="22" t="s">
        <v>61</v>
      </c>
      <c r="AD913" s="22">
        <v>1</v>
      </c>
      <c r="AE913" s="22" t="s">
        <v>61</v>
      </c>
      <c r="AF913" s="22" t="s">
        <v>61</v>
      </c>
      <c r="AG913" s="28" t="s">
        <v>61</v>
      </c>
      <c r="AH913">
        <v>3</v>
      </c>
      <c r="AI913">
        <v>2</v>
      </c>
      <c r="AJ913">
        <v>2</v>
      </c>
      <c r="AK913" s="22" t="s">
        <v>61</v>
      </c>
      <c r="AL913" s="22" t="s">
        <v>61</v>
      </c>
      <c r="AM913" s="22">
        <v>1</v>
      </c>
      <c r="AN913" s="22" t="s">
        <v>61</v>
      </c>
      <c r="AO913" s="22" t="s">
        <v>61</v>
      </c>
      <c r="AP913" s="22" t="s">
        <v>61</v>
      </c>
      <c r="AQ913">
        <v>4</v>
      </c>
      <c r="AR913" t="s">
        <v>61</v>
      </c>
      <c r="AS913" s="22">
        <v>1</v>
      </c>
      <c r="AT913" s="22">
        <v>1</v>
      </c>
      <c r="AU913" s="22">
        <v>1</v>
      </c>
      <c r="AV913" s="22">
        <v>1</v>
      </c>
      <c r="AW913" s="22" t="s">
        <v>61</v>
      </c>
      <c r="AX913" s="22" t="s">
        <v>61</v>
      </c>
      <c r="AY913" s="22" t="s">
        <v>61</v>
      </c>
      <c r="AZ913" s="22" t="s">
        <v>61</v>
      </c>
      <c r="BA913">
        <v>4</v>
      </c>
      <c r="BB913">
        <v>1</v>
      </c>
      <c r="BC913">
        <v>4670</v>
      </c>
      <c r="BD913">
        <v>0</v>
      </c>
      <c r="BE913" s="16" t="s">
        <v>61</v>
      </c>
    </row>
    <row r="914" spans="1:57" x14ac:dyDescent="0.25">
      <c r="A914" s="1">
        <v>43536</v>
      </c>
      <c r="B914">
        <v>912</v>
      </c>
      <c r="C914" s="2" t="s">
        <v>4</v>
      </c>
      <c r="D914" s="2">
        <v>3194133789</v>
      </c>
      <c r="E914" s="2">
        <v>1</v>
      </c>
      <c r="F914" s="2">
        <v>4</v>
      </c>
      <c r="G914" s="19" t="s">
        <v>61</v>
      </c>
      <c r="H914" s="19" t="s">
        <v>61</v>
      </c>
      <c r="I914" s="19" t="s">
        <v>61</v>
      </c>
      <c r="J914" s="19">
        <v>1</v>
      </c>
      <c r="K914" s="19" t="s">
        <v>61</v>
      </c>
      <c r="L914" s="2">
        <v>1</v>
      </c>
      <c r="M914" s="2">
        <v>1</v>
      </c>
      <c r="N914" s="2">
        <v>2</v>
      </c>
      <c r="O914" s="19">
        <v>1</v>
      </c>
      <c r="P914" s="19" t="s">
        <v>61</v>
      </c>
      <c r="Q914" s="19" t="s">
        <v>61</v>
      </c>
      <c r="R914" s="2">
        <v>1</v>
      </c>
      <c r="S914" s="2">
        <v>1</v>
      </c>
      <c r="T914" s="2">
        <v>1</v>
      </c>
      <c r="U914" s="2">
        <v>1</v>
      </c>
      <c r="V914" s="2">
        <v>2</v>
      </c>
      <c r="W914" s="2">
        <v>1</v>
      </c>
      <c r="X914" s="2">
        <v>1</v>
      </c>
      <c r="Y914" s="2">
        <v>1</v>
      </c>
      <c r="Z914" s="22" t="s">
        <v>61</v>
      </c>
      <c r="AA914" s="22" t="s">
        <v>61</v>
      </c>
      <c r="AB914" s="22" t="s">
        <v>61</v>
      </c>
      <c r="AC914" s="22" t="s">
        <v>61</v>
      </c>
      <c r="AD914" s="22" t="s">
        <v>61</v>
      </c>
      <c r="AE914" s="22" t="s">
        <v>61</v>
      </c>
      <c r="AF914" s="22" t="s">
        <v>61</v>
      </c>
      <c r="AG914">
        <v>3</v>
      </c>
      <c r="AH914">
        <v>3</v>
      </c>
      <c r="AI914">
        <v>2</v>
      </c>
      <c r="AJ914">
        <v>1</v>
      </c>
      <c r="AK914" s="22" t="s">
        <v>61</v>
      </c>
      <c r="AL914" s="22" t="s">
        <v>61</v>
      </c>
      <c r="AM914" s="22">
        <v>1</v>
      </c>
      <c r="AN914" s="22" t="s">
        <v>61</v>
      </c>
      <c r="AO914" s="22" t="s">
        <v>61</v>
      </c>
      <c r="AP914" s="22" t="s">
        <v>61</v>
      </c>
      <c r="AQ914">
        <v>3</v>
      </c>
      <c r="AR914">
        <v>3</v>
      </c>
      <c r="AS914" s="22">
        <v>1</v>
      </c>
      <c r="AT914" s="22">
        <v>1</v>
      </c>
      <c r="AU914" s="22" t="s">
        <v>61</v>
      </c>
      <c r="AV914" s="22" t="s">
        <v>61</v>
      </c>
      <c r="AW914" s="22" t="s">
        <v>61</v>
      </c>
      <c r="AX914" s="22" t="s">
        <v>61</v>
      </c>
      <c r="AY914" s="22" t="s">
        <v>61</v>
      </c>
      <c r="AZ914" s="22" t="s">
        <v>61</v>
      </c>
      <c r="BA914">
        <v>4</v>
      </c>
      <c r="BB914">
        <v>1</v>
      </c>
      <c r="BC914">
        <v>7780</v>
      </c>
      <c r="BD914">
        <v>0</v>
      </c>
      <c r="BE914" s="16" t="s">
        <v>61</v>
      </c>
    </row>
    <row r="915" spans="1:57" x14ac:dyDescent="0.25">
      <c r="A915" s="1">
        <v>43536</v>
      </c>
      <c r="B915">
        <v>913</v>
      </c>
      <c r="C915" s="2" t="s">
        <v>4</v>
      </c>
      <c r="D915" s="2">
        <v>3194133789</v>
      </c>
      <c r="E915" s="2">
        <v>1</v>
      </c>
      <c r="F915" s="2">
        <v>3</v>
      </c>
      <c r="G915" s="19" t="s">
        <v>61</v>
      </c>
      <c r="H915" s="19" t="s">
        <v>61</v>
      </c>
      <c r="I915" s="19">
        <v>1</v>
      </c>
      <c r="J915" s="19" t="s">
        <v>61</v>
      </c>
      <c r="K915" s="19" t="s">
        <v>61</v>
      </c>
      <c r="L915" s="2">
        <v>2</v>
      </c>
      <c r="M915" s="2">
        <v>1</v>
      </c>
      <c r="N915" s="2">
        <v>1</v>
      </c>
      <c r="O915" s="19">
        <v>1</v>
      </c>
      <c r="P915" s="19" t="s">
        <v>61</v>
      </c>
      <c r="Q915" s="19" t="s">
        <v>61</v>
      </c>
      <c r="R915" s="2">
        <v>2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2" t="s">
        <v>61</v>
      </c>
      <c r="AA915" s="22" t="s">
        <v>61</v>
      </c>
      <c r="AB915" s="22" t="s">
        <v>61</v>
      </c>
      <c r="AC915" s="22" t="s">
        <v>61</v>
      </c>
      <c r="AD915" s="22" t="s">
        <v>61</v>
      </c>
      <c r="AE915" s="22">
        <v>1</v>
      </c>
      <c r="AF915" s="22" t="s">
        <v>61</v>
      </c>
      <c r="AG915">
        <v>9</v>
      </c>
      <c r="AH915">
        <v>3</v>
      </c>
      <c r="AI915">
        <v>2</v>
      </c>
      <c r="AJ915">
        <v>2</v>
      </c>
      <c r="AK915" s="22" t="s">
        <v>61</v>
      </c>
      <c r="AL915" s="22">
        <v>1</v>
      </c>
      <c r="AM915" s="22">
        <v>1</v>
      </c>
      <c r="AN915" s="22" t="s">
        <v>61</v>
      </c>
      <c r="AO915" s="22" t="s">
        <v>61</v>
      </c>
      <c r="AP915" s="22" t="s">
        <v>61</v>
      </c>
      <c r="AQ915">
        <v>2</v>
      </c>
      <c r="AR915">
        <v>2</v>
      </c>
      <c r="AS915" s="22" t="s">
        <v>61</v>
      </c>
      <c r="AT915" s="22">
        <v>1</v>
      </c>
      <c r="AU915" s="22">
        <v>1</v>
      </c>
      <c r="AV915" s="22">
        <v>1</v>
      </c>
      <c r="AW915" s="22" t="s">
        <v>61</v>
      </c>
      <c r="AX915" s="22" t="s">
        <v>61</v>
      </c>
      <c r="AY915" s="22" t="s">
        <v>61</v>
      </c>
      <c r="AZ915" s="22">
        <v>1</v>
      </c>
      <c r="BA915">
        <v>1</v>
      </c>
      <c r="BB915">
        <v>1</v>
      </c>
      <c r="BC915">
        <v>7950</v>
      </c>
      <c r="BD915">
        <v>1</v>
      </c>
      <c r="BE915" s="16" t="s">
        <v>61</v>
      </c>
    </row>
    <row r="916" spans="1:57" x14ac:dyDescent="0.25">
      <c r="A916" s="1">
        <v>43544</v>
      </c>
      <c r="B916">
        <v>915</v>
      </c>
      <c r="C916" s="2" t="s">
        <v>4</v>
      </c>
      <c r="D916" s="2">
        <v>3194133999</v>
      </c>
      <c r="E916" s="2">
        <v>1</v>
      </c>
      <c r="F916" s="2">
        <v>2</v>
      </c>
      <c r="G916" s="19" t="s">
        <v>61</v>
      </c>
      <c r="H916" s="19" t="s">
        <v>61</v>
      </c>
      <c r="I916" s="19" t="s">
        <v>61</v>
      </c>
      <c r="J916" s="19">
        <v>1</v>
      </c>
      <c r="K916" s="19">
        <v>1</v>
      </c>
      <c r="L916" s="2">
        <v>4</v>
      </c>
      <c r="M916" s="2">
        <v>2</v>
      </c>
      <c r="N916" s="2">
        <v>4</v>
      </c>
      <c r="O916" s="19">
        <v>1</v>
      </c>
      <c r="P916" s="19" t="s">
        <v>61</v>
      </c>
      <c r="Q916" s="19" t="s">
        <v>61</v>
      </c>
      <c r="R916" s="2">
        <v>1</v>
      </c>
      <c r="S916" s="2">
        <v>1</v>
      </c>
      <c r="T916" s="2">
        <v>1</v>
      </c>
      <c r="U916" s="2">
        <v>3</v>
      </c>
      <c r="V916" s="2">
        <v>1</v>
      </c>
      <c r="W916" s="2">
        <v>1</v>
      </c>
      <c r="X916" s="2">
        <v>1</v>
      </c>
      <c r="Y916" s="2">
        <v>1</v>
      </c>
      <c r="Z916" s="22" t="s">
        <v>61</v>
      </c>
      <c r="AA916" s="22">
        <v>1</v>
      </c>
      <c r="AB916" s="22">
        <v>1</v>
      </c>
      <c r="AC916" s="22" t="s">
        <v>61</v>
      </c>
      <c r="AD916" s="22">
        <v>1</v>
      </c>
      <c r="AE916" s="22" t="s">
        <v>61</v>
      </c>
      <c r="AF916" s="22" t="s">
        <v>61</v>
      </c>
      <c r="AG916">
        <v>20</v>
      </c>
      <c r="AH916">
        <v>2</v>
      </c>
      <c r="AI916">
        <v>3</v>
      </c>
      <c r="AJ916">
        <v>1</v>
      </c>
      <c r="AK916" s="22">
        <v>1</v>
      </c>
      <c r="AL916" s="22">
        <v>1</v>
      </c>
      <c r="AM916" s="22">
        <v>1</v>
      </c>
      <c r="AN916" s="22">
        <v>1</v>
      </c>
      <c r="AO916" s="22">
        <v>1</v>
      </c>
      <c r="AP916" s="22" t="s">
        <v>61</v>
      </c>
      <c r="AQ916" s="28">
        <v>1</v>
      </c>
      <c r="AR916" s="28">
        <v>3</v>
      </c>
      <c r="AS916" s="22" t="s">
        <v>61</v>
      </c>
      <c r="AT916" s="22">
        <v>1</v>
      </c>
      <c r="AU916" s="22">
        <v>1</v>
      </c>
      <c r="AV916" s="22" t="s">
        <v>61</v>
      </c>
      <c r="AW916" s="22" t="s">
        <v>61</v>
      </c>
      <c r="AX916" s="22" t="s">
        <v>61</v>
      </c>
      <c r="AY916" s="22" t="s">
        <v>61</v>
      </c>
      <c r="AZ916" s="22" t="s">
        <v>61</v>
      </c>
      <c r="BA916">
        <v>4</v>
      </c>
      <c r="BB916">
        <v>1</v>
      </c>
      <c r="BC916">
        <v>4953</v>
      </c>
      <c r="BD916">
        <v>0</v>
      </c>
      <c r="BE916" s="16" t="s">
        <v>61</v>
      </c>
    </row>
    <row r="917" spans="1:57" x14ac:dyDescent="0.25">
      <c r="A917" t="s">
        <v>61</v>
      </c>
      <c r="B917">
        <v>916</v>
      </c>
      <c r="C917" s="2" t="s">
        <v>61</v>
      </c>
      <c r="D917" s="2" t="s">
        <v>61</v>
      </c>
      <c r="E917" s="2" t="s">
        <v>61</v>
      </c>
      <c r="F917" s="2" t="s">
        <v>61</v>
      </c>
      <c r="G917" s="19" t="s">
        <v>61</v>
      </c>
      <c r="H917" s="19" t="s">
        <v>61</v>
      </c>
      <c r="I917" s="19" t="s">
        <v>61</v>
      </c>
      <c r="J917" s="19" t="s">
        <v>61</v>
      </c>
      <c r="K917" s="19" t="s">
        <v>61</v>
      </c>
      <c r="L917" s="2" t="s">
        <v>61</v>
      </c>
      <c r="M917" s="2" t="s">
        <v>61</v>
      </c>
      <c r="N917" s="2" t="s">
        <v>61</v>
      </c>
      <c r="O917" s="19" t="s">
        <v>61</v>
      </c>
      <c r="P917" s="19" t="s">
        <v>61</v>
      </c>
      <c r="Q917" s="19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2" t="s">
        <v>61</v>
      </c>
      <c r="AA917" s="22" t="s">
        <v>61</v>
      </c>
      <c r="AB917" s="22" t="s">
        <v>61</v>
      </c>
      <c r="AC917" s="22" t="s">
        <v>61</v>
      </c>
      <c r="AD917" s="22" t="s">
        <v>61</v>
      </c>
      <c r="AE917" s="22" t="s">
        <v>61</v>
      </c>
      <c r="AF917" s="22" t="s">
        <v>61</v>
      </c>
      <c r="AG917" s="28" t="s">
        <v>61</v>
      </c>
      <c r="AH917" s="28" t="s">
        <v>61</v>
      </c>
      <c r="AI917" s="28" t="s">
        <v>61</v>
      </c>
      <c r="AJ917" s="28" t="s">
        <v>61</v>
      </c>
      <c r="AK917" s="22" t="s">
        <v>61</v>
      </c>
      <c r="AL917" s="22" t="s">
        <v>61</v>
      </c>
      <c r="AM917" s="22" t="s">
        <v>61</v>
      </c>
      <c r="AN917" s="22" t="s">
        <v>61</v>
      </c>
      <c r="AO917" s="22" t="s">
        <v>61</v>
      </c>
      <c r="AP917" s="22" t="s">
        <v>61</v>
      </c>
      <c r="AQ917" s="28" t="s">
        <v>61</v>
      </c>
      <c r="AR917" s="28" t="s">
        <v>61</v>
      </c>
      <c r="AS917" s="22" t="s">
        <v>61</v>
      </c>
      <c r="AT917" s="22" t="s">
        <v>61</v>
      </c>
      <c r="AU917" s="22" t="s">
        <v>61</v>
      </c>
      <c r="AV917" s="22" t="s">
        <v>61</v>
      </c>
      <c r="AW917" s="22" t="s">
        <v>61</v>
      </c>
      <c r="AX917" s="22" t="s">
        <v>61</v>
      </c>
      <c r="AY917" s="22" t="s">
        <v>61</v>
      </c>
      <c r="AZ917" s="22" t="s">
        <v>61</v>
      </c>
      <c r="BA917" s="28" t="s">
        <v>61</v>
      </c>
      <c r="BB917" s="28" t="s">
        <v>61</v>
      </c>
      <c r="BC917" s="28" t="s">
        <v>61</v>
      </c>
      <c r="BD917" s="28" t="s">
        <v>61</v>
      </c>
      <c r="BE917" s="16" t="s">
        <v>61</v>
      </c>
    </row>
    <row r="918" spans="1:57" x14ac:dyDescent="0.25">
      <c r="A918" t="s">
        <v>61</v>
      </c>
      <c r="B918">
        <v>917</v>
      </c>
      <c r="C918" s="2" t="s">
        <v>61</v>
      </c>
      <c r="D918" s="2" t="s">
        <v>61</v>
      </c>
      <c r="E918" s="2" t="s">
        <v>61</v>
      </c>
      <c r="F918" s="2" t="s">
        <v>61</v>
      </c>
      <c r="G918" s="19" t="s">
        <v>61</v>
      </c>
      <c r="H918" s="19" t="s">
        <v>61</v>
      </c>
      <c r="I918" s="19" t="s">
        <v>61</v>
      </c>
      <c r="J918" s="19" t="s">
        <v>61</v>
      </c>
      <c r="K918" s="19" t="s">
        <v>61</v>
      </c>
      <c r="L918" s="2" t="s">
        <v>61</v>
      </c>
      <c r="M918" s="2" t="s">
        <v>61</v>
      </c>
      <c r="N918" s="2" t="s">
        <v>61</v>
      </c>
      <c r="O918" s="19" t="s">
        <v>61</v>
      </c>
      <c r="P918" s="19" t="s">
        <v>61</v>
      </c>
      <c r="Q918" s="19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2" t="s">
        <v>61</v>
      </c>
      <c r="AA918" s="22" t="s">
        <v>61</v>
      </c>
      <c r="AB918" s="22" t="s">
        <v>61</v>
      </c>
      <c r="AC918" s="22" t="s">
        <v>61</v>
      </c>
      <c r="AD918" s="22" t="s">
        <v>61</v>
      </c>
      <c r="AE918" s="22" t="s">
        <v>61</v>
      </c>
      <c r="AF918" s="22" t="s">
        <v>61</v>
      </c>
      <c r="AG918" s="28" t="s">
        <v>61</v>
      </c>
      <c r="AH918" s="28" t="s">
        <v>61</v>
      </c>
      <c r="AI918" s="28" t="s">
        <v>61</v>
      </c>
      <c r="AJ918" s="28" t="s">
        <v>61</v>
      </c>
      <c r="AK918" s="22" t="s">
        <v>61</v>
      </c>
      <c r="AL918" s="22" t="s">
        <v>61</v>
      </c>
      <c r="AM918" s="22" t="s">
        <v>61</v>
      </c>
      <c r="AN918" s="22" t="s">
        <v>61</v>
      </c>
      <c r="AO918" s="22" t="s">
        <v>61</v>
      </c>
      <c r="AP918" s="22" t="s">
        <v>61</v>
      </c>
      <c r="AQ918" s="28" t="s">
        <v>61</v>
      </c>
      <c r="AR918" s="28" t="s">
        <v>61</v>
      </c>
      <c r="AS918" s="22" t="s">
        <v>61</v>
      </c>
      <c r="AT918" s="22" t="s">
        <v>61</v>
      </c>
      <c r="AU918" s="22" t="s">
        <v>61</v>
      </c>
      <c r="AV918" s="22" t="s">
        <v>61</v>
      </c>
      <c r="AW918" s="22" t="s">
        <v>61</v>
      </c>
      <c r="AX918" s="22" t="s">
        <v>61</v>
      </c>
      <c r="AY918" s="22" t="s">
        <v>61</v>
      </c>
      <c r="AZ918" s="22" t="s">
        <v>61</v>
      </c>
      <c r="BA918" s="28" t="s">
        <v>61</v>
      </c>
      <c r="BB918" s="28" t="s">
        <v>61</v>
      </c>
      <c r="BC918" s="28" t="s">
        <v>61</v>
      </c>
      <c r="BD918" s="28" t="s">
        <v>61</v>
      </c>
      <c r="BE918" s="16" t="s">
        <v>61</v>
      </c>
    </row>
    <row r="919" spans="1:57" x14ac:dyDescent="0.25">
      <c r="A919" t="s">
        <v>61</v>
      </c>
      <c r="B919">
        <v>918</v>
      </c>
      <c r="C919" s="2" t="s">
        <v>61</v>
      </c>
      <c r="D919" s="2" t="s">
        <v>61</v>
      </c>
      <c r="E919" s="2" t="s">
        <v>61</v>
      </c>
      <c r="F919" s="2" t="s">
        <v>61</v>
      </c>
      <c r="G919" s="19" t="s">
        <v>61</v>
      </c>
      <c r="H919" s="19" t="s">
        <v>61</v>
      </c>
      <c r="I919" s="19" t="s">
        <v>61</v>
      </c>
      <c r="J919" s="19" t="s">
        <v>61</v>
      </c>
      <c r="K919" s="19" t="s">
        <v>61</v>
      </c>
      <c r="L919" s="2" t="s">
        <v>61</v>
      </c>
      <c r="M919" s="2" t="s">
        <v>61</v>
      </c>
      <c r="N919" s="2" t="s">
        <v>61</v>
      </c>
      <c r="O919" s="19" t="s">
        <v>61</v>
      </c>
      <c r="P919" s="19" t="s">
        <v>61</v>
      </c>
      <c r="Q919" s="19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2" t="s">
        <v>61</v>
      </c>
      <c r="AA919" s="22" t="s">
        <v>61</v>
      </c>
      <c r="AB919" s="22" t="s">
        <v>61</v>
      </c>
      <c r="AC919" s="22" t="s">
        <v>61</v>
      </c>
      <c r="AD919" s="22" t="s">
        <v>61</v>
      </c>
      <c r="AE919" s="22" t="s">
        <v>61</v>
      </c>
      <c r="AF919" s="22" t="s">
        <v>61</v>
      </c>
      <c r="AG919" s="28" t="s">
        <v>61</v>
      </c>
      <c r="AH919" s="28" t="s">
        <v>61</v>
      </c>
      <c r="AI919" s="28" t="s">
        <v>61</v>
      </c>
      <c r="AJ919" s="28" t="s">
        <v>61</v>
      </c>
      <c r="AK919" s="22" t="s">
        <v>61</v>
      </c>
      <c r="AL919" s="22" t="s">
        <v>61</v>
      </c>
      <c r="AM919" s="22" t="s">
        <v>61</v>
      </c>
      <c r="AN919" s="22" t="s">
        <v>61</v>
      </c>
      <c r="AO919" s="22" t="s">
        <v>61</v>
      </c>
      <c r="AP919" s="22" t="s">
        <v>61</v>
      </c>
      <c r="AQ919" s="28" t="s">
        <v>61</v>
      </c>
      <c r="AR919" s="28" t="s">
        <v>61</v>
      </c>
      <c r="AS919" s="22" t="s">
        <v>61</v>
      </c>
      <c r="AT919" s="22" t="s">
        <v>61</v>
      </c>
      <c r="AU919" s="22" t="s">
        <v>61</v>
      </c>
      <c r="AV919" s="22" t="s">
        <v>61</v>
      </c>
      <c r="AW919" s="22" t="s">
        <v>61</v>
      </c>
      <c r="AX919" s="22" t="s">
        <v>61</v>
      </c>
      <c r="AY919" s="22" t="s">
        <v>61</v>
      </c>
      <c r="AZ919" s="22" t="s">
        <v>61</v>
      </c>
      <c r="BA919" s="28" t="s">
        <v>61</v>
      </c>
      <c r="BB919" s="28" t="s">
        <v>61</v>
      </c>
      <c r="BC919" s="28" t="s">
        <v>61</v>
      </c>
      <c r="BD919" s="28" t="s">
        <v>61</v>
      </c>
      <c r="BE919" s="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36F7-4EC8-425B-B33F-86561269F6E1}">
  <dimension ref="A1:AE931"/>
  <sheetViews>
    <sheetView zoomScale="60" zoomScaleNormal="60" workbookViewId="0">
      <pane xSplit="31" ySplit="6" topLeftCell="AF471" activePane="bottomRight" state="frozen"/>
      <selection pane="topRight" activeCell="AF1" sqref="AF1"/>
      <selection pane="bottomLeft" activeCell="A7" sqref="A7"/>
      <selection pane="bottomRight" activeCell="AH476" sqref="AH476"/>
    </sheetView>
  </sheetViews>
  <sheetFormatPr baseColWidth="10" defaultRowHeight="15" x14ac:dyDescent="0.25"/>
  <cols>
    <col min="1" max="1" width="10.28515625" bestFit="1" customWidth="1"/>
    <col min="2" max="2" width="6.140625" customWidth="1"/>
    <col min="3" max="3" width="13.42578125" bestFit="1" customWidth="1"/>
    <col min="4" max="5" width="5.28515625" bestFit="1" customWidth="1"/>
    <col min="6" max="7" width="6.140625" style="22" bestFit="1" customWidth="1"/>
    <col min="8" max="8" width="8.85546875" style="22" bestFit="1" customWidth="1"/>
    <col min="9" max="10" width="6.140625" style="22" bestFit="1" customWidth="1"/>
    <col min="11" max="11" width="6.140625" bestFit="1" customWidth="1"/>
    <col min="12" max="14" width="6.140625" style="22" bestFit="1" customWidth="1"/>
    <col min="15" max="18" width="6.140625" bestFit="1" customWidth="1"/>
    <col min="19" max="19" width="6.140625" style="16" customWidth="1"/>
    <col min="20" max="20" width="5.28515625" bestFit="1" customWidth="1"/>
    <col min="21" max="22" width="6.140625" style="22" bestFit="1" customWidth="1"/>
    <col min="23" max="23" width="8" style="22" bestFit="1" customWidth="1"/>
    <col min="24" max="24" width="6.140625" style="22" bestFit="1" customWidth="1"/>
    <col min="25" max="25" width="5.28515625" style="22" bestFit="1" customWidth="1"/>
    <col min="26" max="30" width="6.140625" bestFit="1" customWidth="1"/>
  </cols>
  <sheetData>
    <row r="1" spans="1:31" s="5" customFormat="1" ht="186.75" customHeight="1" x14ac:dyDescent="0.25">
      <c r="A1" s="5" t="s">
        <v>25</v>
      </c>
      <c r="B1" s="5" t="s">
        <v>0</v>
      </c>
      <c r="C1" s="7" t="s">
        <v>1</v>
      </c>
      <c r="D1" s="3" t="s">
        <v>9</v>
      </c>
      <c r="E1" s="3" t="s">
        <v>10</v>
      </c>
      <c r="F1" s="25" t="s">
        <v>14</v>
      </c>
      <c r="G1" s="25" t="s">
        <v>15</v>
      </c>
      <c r="H1" s="25" t="s">
        <v>16</v>
      </c>
      <c r="I1" s="25" t="s">
        <v>17</v>
      </c>
      <c r="J1" s="25" t="s">
        <v>18</v>
      </c>
      <c r="K1" s="3" t="s">
        <v>19</v>
      </c>
      <c r="L1" s="18" t="s">
        <v>20</v>
      </c>
      <c r="M1" s="24" t="s">
        <v>21</v>
      </c>
      <c r="N1" s="24" t="s">
        <v>22</v>
      </c>
      <c r="O1" s="3" t="s">
        <v>11</v>
      </c>
      <c r="P1" s="15" t="s">
        <v>12</v>
      </c>
      <c r="Q1" s="3" t="s">
        <v>13</v>
      </c>
      <c r="R1" s="3" t="s">
        <v>74</v>
      </c>
      <c r="S1" s="6" t="s">
        <v>9</v>
      </c>
      <c r="T1" s="3" t="s">
        <v>10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3" t="s">
        <v>19</v>
      </c>
      <c r="AA1" s="3" t="s">
        <v>11</v>
      </c>
      <c r="AB1" s="15" t="s">
        <v>64</v>
      </c>
      <c r="AC1" s="3" t="s">
        <v>13</v>
      </c>
      <c r="AD1" s="3" t="s">
        <v>53</v>
      </c>
    </row>
    <row r="2" spans="1:31" x14ac:dyDescent="0.25">
      <c r="A2" s="30" t="s">
        <v>26</v>
      </c>
      <c r="B2" s="30"/>
      <c r="C2" s="31"/>
      <c r="D2" s="30" t="s">
        <v>24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 t="s">
        <v>23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</row>
    <row r="3" spans="1:31" x14ac:dyDescent="0.25">
      <c r="A3" s="1">
        <v>43480</v>
      </c>
      <c r="B3">
        <v>1</v>
      </c>
      <c r="C3">
        <v>3194132018</v>
      </c>
      <c r="D3" t="s">
        <v>61</v>
      </c>
      <c r="E3" t="s">
        <v>61</v>
      </c>
      <c r="F3" s="22" t="s">
        <v>61</v>
      </c>
      <c r="G3" s="22" t="s">
        <v>61</v>
      </c>
      <c r="H3" s="22" t="s">
        <v>61</v>
      </c>
      <c r="I3" s="22" t="s">
        <v>61</v>
      </c>
      <c r="J3" s="22" t="s">
        <v>61</v>
      </c>
      <c r="K3" t="s">
        <v>61</v>
      </c>
      <c r="L3" s="22" t="s">
        <v>61</v>
      </c>
      <c r="M3" s="22" t="s">
        <v>61</v>
      </c>
      <c r="N3" s="22" t="s">
        <v>61</v>
      </c>
      <c r="O3" t="s">
        <v>61</v>
      </c>
      <c r="P3" t="s">
        <v>61</v>
      </c>
      <c r="Q3">
        <v>400</v>
      </c>
      <c r="R3">
        <v>5</v>
      </c>
      <c r="S3" s="16">
        <v>100</v>
      </c>
      <c r="T3" t="s">
        <v>61</v>
      </c>
      <c r="U3" s="22" t="s">
        <v>61</v>
      </c>
      <c r="V3" s="22" t="s">
        <v>61</v>
      </c>
      <c r="W3" s="22" t="s">
        <v>61</v>
      </c>
      <c r="X3" s="22" t="s">
        <v>61</v>
      </c>
      <c r="Y3" s="22" t="s">
        <v>61</v>
      </c>
      <c r="Z3">
        <v>5</v>
      </c>
      <c r="AA3" t="s">
        <v>61</v>
      </c>
      <c r="AB3" t="s">
        <v>61</v>
      </c>
      <c r="AC3" t="s">
        <v>61</v>
      </c>
      <c r="AD3" t="s">
        <v>61</v>
      </c>
    </row>
    <row r="4" spans="1:31" x14ac:dyDescent="0.25">
      <c r="A4" s="1">
        <v>43480</v>
      </c>
      <c r="B4">
        <v>2</v>
      </c>
      <c r="C4">
        <v>3194132018</v>
      </c>
      <c r="D4">
        <v>2.5</v>
      </c>
      <c r="E4" t="s">
        <v>61</v>
      </c>
      <c r="F4" s="22">
        <v>80</v>
      </c>
      <c r="G4" s="22">
        <v>20</v>
      </c>
      <c r="H4" s="22" t="s">
        <v>61</v>
      </c>
      <c r="I4" s="22" t="s">
        <v>61</v>
      </c>
      <c r="J4" s="22" t="s">
        <v>61</v>
      </c>
      <c r="K4">
        <v>3</v>
      </c>
      <c r="L4" s="22">
        <v>1</v>
      </c>
      <c r="M4" s="22" t="s">
        <v>61</v>
      </c>
      <c r="N4" s="22" t="s">
        <v>61</v>
      </c>
      <c r="O4">
        <v>0</v>
      </c>
      <c r="P4">
        <v>0</v>
      </c>
      <c r="Q4">
        <v>250</v>
      </c>
      <c r="R4">
        <v>10</v>
      </c>
      <c r="S4" s="16">
        <v>15</v>
      </c>
      <c r="T4" t="s">
        <v>61</v>
      </c>
      <c r="U4" s="22" t="s">
        <v>61</v>
      </c>
      <c r="V4" s="22">
        <v>20</v>
      </c>
      <c r="W4" s="26">
        <v>40</v>
      </c>
      <c r="X4" s="22">
        <v>40</v>
      </c>
      <c r="Y4" s="22" t="s">
        <v>61</v>
      </c>
      <c r="Z4">
        <v>3</v>
      </c>
      <c r="AA4" t="s">
        <v>61</v>
      </c>
      <c r="AB4" t="s">
        <v>61</v>
      </c>
      <c r="AC4">
        <v>150</v>
      </c>
      <c r="AD4" t="s">
        <v>61</v>
      </c>
    </row>
    <row r="5" spans="1:31" x14ac:dyDescent="0.25">
      <c r="A5" s="1">
        <v>43480</v>
      </c>
      <c r="B5">
        <v>3</v>
      </c>
      <c r="C5">
        <v>3194132018</v>
      </c>
      <c r="D5">
        <v>35</v>
      </c>
      <c r="E5" t="s">
        <v>61</v>
      </c>
      <c r="F5" s="22" t="s">
        <v>61</v>
      </c>
      <c r="G5" s="22" t="s">
        <v>61</v>
      </c>
      <c r="H5" s="22" t="s">
        <v>61</v>
      </c>
      <c r="I5" s="22" t="s">
        <v>61</v>
      </c>
      <c r="J5" s="22" t="s">
        <v>61</v>
      </c>
      <c r="K5">
        <v>3</v>
      </c>
      <c r="L5" s="22" t="s">
        <v>61</v>
      </c>
      <c r="M5" s="22">
        <v>1</v>
      </c>
      <c r="N5" s="22" t="s">
        <v>61</v>
      </c>
      <c r="O5" t="s">
        <v>61</v>
      </c>
      <c r="P5" t="s">
        <v>61</v>
      </c>
      <c r="Q5" t="s">
        <v>61</v>
      </c>
      <c r="R5" t="s">
        <v>61</v>
      </c>
      <c r="S5" s="16">
        <v>40</v>
      </c>
      <c r="T5" t="s">
        <v>61</v>
      </c>
      <c r="U5" s="22" t="s">
        <v>61</v>
      </c>
      <c r="V5" s="22" t="s">
        <v>61</v>
      </c>
      <c r="W5" s="22">
        <v>100</v>
      </c>
      <c r="X5" s="22" t="s">
        <v>61</v>
      </c>
      <c r="Y5" s="22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</row>
    <row r="6" spans="1:31" x14ac:dyDescent="0.25">
      <c r="A6" s="1">
        <v>43480</v>
      </c>
      <c r="B6">
        <v>4</v>
      </c>
      <c r="C6">
        <v>3194132018</v>
      </c>
      <c r="D6">
        <v>14</v>
      </c>
      <c r="E6" t="s">
        <v>61</v>
      </c>
      <c r="F6" s="22">
        <v>95</v>
      </c>
      <c r="G6" s="22">
        <v>5</v>
      </c>
      <c r="H6" s="22" t="s">
        <v>61</v>
      </c>
      <c r="I6" s="22" t="s">
        <v>61</v>
      </c>
      <c r="J6" s="22" t="s">
        <v>61</v>
      </c>
      <c r="K6">
        <v>4</v>
      </c>
      <c r="L6" s="22" t="s">
        <v>61</v>
      </c>
      <c r="M6" s="22">
        <v>1</v>
      </c>
      <c r="N6" s="22" t="s">
        <v>61</v>
      </c>
      <c r="O6" t="s">
        <v>61</v>
      </c>
      <c r="P6">
        <v>12</v>
      </c>
      <c r="Q6">
        <v>0</v>
      </c>
      <c r="R6">
        <v>40</v>
      </c>
      <c r="S6" s="16">
        <v>14</v>
      </c>
      <c r="T6" t="s">
        <v>61</v>
      </c>
      <c r="U6" s="22" t="s">
        <v>61</v>
      </c>
      <c r="V6" s="22" t="s">
        <v>61</v>
      </c>
      <c r="W6" s="22">
        <v>65</v>
      </c>
      <c r="X6" s="22">
        <v>35</v>
      </c>
      <c r="Y6" s="22" t="s">
        <v>61</v>
      </c>
      <c r="Z6" t="s">
        <v>61</v>
      </c>
      <c r="AA6" t="s">
        <v>61</v>
      </c>
      <c r="AB6" t="s">
        <v>61</v>
      </c>
      <c r="AC6">
        <v>0</v>
      </c>
      <c r="AD6">
        <v>25</v>
      </c>
    </row>
    <row r="7" spans="1:31" x14ac:dyDescent="0.25">
      <c r="A7" s="1">
        <v>43480</v>
      </c>
      <c r="B7">
        <v>5</v>
      </c>
      <c r="C7">
        <v>3194132018</v>
      </c>
      <c r="D7">
        <v>91</v>
      </c>
      <c r="E7" t="s">
        <v>61</v>
      </c>
      <c r="F7" s="22" t="s">
        <v>61</v>
      </c>
      <c r="G7" s="22" t="s">
        <v>61</v>
      </c>
      <c r="H7" s="22" t="s">
        <v>61</v>
      </c>
      <c r="I7" s="22" t="s">
        <v>61</v>
      </c>
      <c r="J7" s="22" t="s">
        <v>61</v>
      </c>
      <c r="K7">
        <v>2</v>
      </c>
      <c r="L7" s="22" t="s">
        <v>61</v>
      </c>
      <c r="M7" s="22" t="s">
        <v>61</v>
      </c>
      <c r="N7" s="22" t="s">
        <v>61</v>
      </c>
      <c r="O7" t="s">
        <v>61</v>
      </c>
      <c r="P7" t="s">
        <v>61</v>
      </c>
      <c r="Q7" t="s">
        <v>61</v>
      </c>
      <c r="R7" t="s">
        <v>61</v>
      </c>
      <c r="S7" s="16" t="s">
        <v>61</v>
      </c>
      <c r="T7" t="s">
        <v>61</v>
      </c>
      <c r="U7" s="22" t="s">
        <v>61</v>
      </c>
      <c r="V7" s="22" t="s">
        <v>61</v>
      </c>
      <c r="W7" s="22" t="s">
        <v>61</v>
      </c>
      <c r="X7" s="22" t="s">
        <v>61</v>
      </c>
      <c r="Y7" s="22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</row>
    <row r="8" spans="1:31" x14ac:dyDescent="0.25">
      <c r="A8" s="1">
        <v>43480</v>
      </c>
      <c r="B8">
        <v>6</v>
      </c>
      <c r="C8">
        <v>3194132018</v>
      </c>
      <c r="D8">
        <v>30</v>
      </c>
      <c r="E8" t="s">
        <v>61</v>
      </c>
      <c r="F8" s="22">
        <v>30</v>
      </c>
      <c r="G8" s="22" t="s">
        <v>61</v>
      </c>
      <c r="H8" s="22" t="s">
        <v>61</v>
      </c>
      <c r="I8" s="22" t="s">
        <v>61</v>
      </c>
      <c r="J8" s="22" t="s">
        <v>61</v>
      </c>
      <c r="K8">
        <v>4.5</v>
      </c>
      <c r="L8" s="22" t="s">
        <v>61</v>
      </c>
      <c r="M8" s="22" t="s">
        <v>61</v>
      </c>
      <c r="N8" s="22" t="s">
        <v>61</v>
      </c>
      <c r="O8">
        <v>10</v>
      </c>
      <c r="P8">
        <v>25</v>
      </c>
      <c r="Q8">
        <v>250</v>
      </c>
      <c r="R8">
        <v>30</v>
      </c>
      <c r="S8" s="16">
        <v>75</v>
      </c>
      <c r="T8" t="s">
        <v>61</v>
      </c>
      <c r="U8" s="22">
        <f>30/1.15</f>
        <v>26.086956521739133</v>
      </c>
      <c r="V8" s="22">
        <f>10/1.15</f>
        <v>8.6956521739130448</v>
      </c>
      <c r="W8" s="22">
        <f>60/1.15</f>
        <v>52.173913043478265</v>
      </c>
      <c r="X8" s="22">
        <f>15/1.15</f>
        <v>13.043478260869566</v>
      </c>
      <c r="Y8" s="22" t="s">
        <v>61</v>
      </c>
      <c r="Z8">
        <v>1</v>
      </c>
      <c r="AA8">
        <v>10</v>
      </c>
      <c r="AB8">
        <v>20</v>
      </c>
      <c r="AC8">
        <v>0</v>
      </c>
      <c r="AD8">
        <v>25</v>
      </c>
    </row>
    <row r="9" spans="1:31" x14ac:dyDescent="0.25">
      <c r="A9" s="1">
        <v>43480</v>
      </c>
      <c r="B9">
        <v>7</v>
      </c>
      <c r="C9">
        <v>3194132018</v>
      </c>
      <c r="D9">
        <v>0</v>
      </c>
      <c r="E9" t="s">
        <v>61</v>
      </c>
      <c r="F9" s="22" t="s">
        <v>61</v>
      </c>
      <c r="G9" s="22" t="s">
        <v>61</v>
      </c>
      <c r="H9" s="22" t="s">
        <v>61</v>
      </c>
      <c r="I9" s="22" t="s">
        <v>61</v>
      </c>
      <c r="J9" s="22" t="s">
        <v>61</v>
      </c>
      <c r="K9" t="s">
        <v>61</v>
      </c>
      <c r="L9" s="22" t="s">
        <v>61</v>
      </c>
      <c r="M9" s="22" t="s">
        <v>61</v>
      </c>
      <c r="N9" s="22" t="s">
        <v>61</v>
      </c>
      <c r="O9" t="s">
        <v>61</v>
      </c>
      <c r="P9" t="s">
        <v>61</v>
      </c>
      <c r="Q9" t="s">
        <v>61</v>
      </c>
      <c r="R9" t="s">
        <v>61</v>
      </c>
      <c r="S9" s="16" t="s">
        <v>61</v>
      </c>
      <c r="T9" t="s">
        <v>61</v>
      </c>
      <c r="U9" s="22" t="s">
        <v>61</v>
      </c>
      <c r="V9" s="22" t="s">
        <v>61</v>
      </c>
      <c r="W9" s="22" t="s">
        <v>61</v>
      </c>
      <c r="X9" s="22" t="s">
        <v>61</v>
      </c>
      <c r="Y9" s="22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</row>
    <row r="10" spans="1:31" x14ac:dyDescent="0.25">
      <c r="A10" s="1">
        <v>43480</v>
      </c>
      <c r="B10">
        <v>8</v>
      </c>
      <c r="C10">
        <v>3194132018</v>
      </c>
      <c r="D10">
        <v>3.5</v>
      </c>
      <c r="E10" t="s">
        <v>61</v>
      </c>
      <c r="F10" s="22">
        <v>100</v>
      </c>
      <c r="G10" s="22" t="s">
        <v>61</v>
      </c>
      <c r="H10" s="22" t="s">
        <v>61</v>
      </c>
      <c r="I10" s="22" t="s">
        <v>61</v>
      </c>
      <c r="J10" s="22" t="s">
        <v>61</v>
      </c>
      <c r="K10">
        <v>4</v>
      </c>
      <c r="L10" s="22" t="s">
        <v>61</v>
      </c>
      <c r="M10" s="22" t="s">
        <v>61</v>
      </c>
      <c r="N10" s="22" t="s">
        <v>61</v>
      </c>
      <c r="O10" t="s">
        <v>61</v>
      </c>
      <c r="P10">
        <v>30</v>
      </c>
      <c r="Q10" t="s">
        <v>61</v>
      </c>
      <c r="R10">
        <v>20</v>
      </c>
      <c r="S10" s="16">
        <v>45</v>
      </c>
      <c r="T10" t="s">
        <v>61</v>
      </c>
      <c r="U10" s="22">
        <v>15</v>
      </c>
      <c r="V10" s="22">
        <v>5</v>
      </c>
      <c r="W10" s="22">
        <v>80</v>
      </c>
      <c r="X10" s="22" t="s">
        <v>61</v>
      </c>
      <c r="Y10" s="22" t="s">
        <v>61</v>
      </c>
      <c r="Z10">
        <v>1</v>
      </c>
      <c r="AA10" t="s">
        <v>61</v>
      </c>
      <c r="AB10">
        <v>30</v>
      </c>
      <c r="AC10">
        <v>150</v>
      </c>
      <c r="AD10" t="s">
        <v>61</v>
      </c>
    </row>
    <row r="11" spans="1:31" x14ac:dyDescent="0.25">
      <c r="A11" s="1">
        <v>43480</v>
      </c>
      <c r="B11">
        <v>9</v>
      </c>
      <c r="C11">
        <v>3194132018</v>
      </c>
      <c r="D11">
        <v>11</v>
      </c>
      <c r="E11" t="s">
        <v>61</v>
      </c>
      <c r="F11" s="22">
        <f>13/0.29</f>
        <v>44.827586206896555</v>
      </c>
      <c r="G11" s="22">
        <f>5/0.29</f>
        <v>17.241379310344829</v>
      </c>
      <c r="H11" s="22">
        <f>9/0.29</f>
        <v>31.03448275862069</v>
      </c>
      <c r="I11" s="22">
        <f>2/0.29</f>
        <v>6.8965517241379315</v>
      </c>
      <c r="J11" s="22" t="s">
        <v>61</v>
      </c>
      <c r="K11" t="s">
        <v>61</v>
      </c>
      <c r="L11" s="22" t="s">
        <v>61</v>
      </c>
      <c r="M11" s="22" t="s">
        <v>61</v>
      </c>
      <c r="N11" s="22" t="s">
        <v>61</v>
      </c>
      <c r="O11" t="s">
        <v>61</v>
      </c>
      <c r="P11" t="s">
        <v>61</v>
      </c>
      <c r="Q11" t="s">
        <v>61</v>
      </c>
      <c r="R11" t="s">
        <v>61</v>
      </c>
      <c r="S11" s="16">
        <v>8</v>
      </c>
      <c r="T11" t="s">
        <v>61</v>
      </c>
      <c r="U11" s="22">
        <f>13/0.29</f>
        <v>44.827586206896555</v>
      </c>
      <c r="V11" s="22">
        <f>5/0.29</f>
        <v>17.241379310344829</v>
      </c>
      <c r="W11" s="22">
        <f>9/0.29</f>
        <v>31.03448275862069</v>
      </c>
      <c r="X11" s="22">
        <f>2/0.29</f>
        <v>6.8965517241379315</v>
      </c>
      <c r="Y11" s="22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</row>
    <row r="12" spans="1:31" x14ac:dyDescent="0.25">
      <c r="A12" s="1">
        <v>43480</v>
      </c>
      <c r="B12">
        <v>10</v>
      </c>
      <c r="C12">
        <v>3194132018</v>
      </c>
      <c r="D12">
        <v>6.7</v>
      </c>
      <c r="E12" t="s">
        <v>61</v>
      </c>
      <c r="F12" s="22">
        <v>30</v>
      </c>
      <c r="G12" s="22">
        <v>70</v>
      </c>
      <c r="H12" s="22" t="s">
        <v>61</v>
      </c>
      <c r="I12" s="22" t="s">
        <v>61</v>
      </c>
      <c r="J12" s="22" t="s">
        <v>61</v>
      </c>
      <c r="K12">
        <v>2</v>
      </c>
      <c r="L12" s="22" t="s">
        <v>61</v>
      </c>
      <c r="M12" s="22">
        <v>1</v>
      </c>
      <c r="N12" s="22" t="s">
        <v>61</v>
      </c>
      <c r="O12" t="s">
        <v>61</v>
      </c>
      <c r="P12" t="s">
        <v>61</v>
      </c>
      <c r="Q12">
        <v>250</v>
      </c>
      <c r="R12">
        <v>0</v>
      </c>
      <c r="S12" s="16">
        <v>23.5</v>
      </c>
      <c r="T12" t="s">
        <v>61</v>
      </c>
      <c r="U12" s="22">
        <v>25</v>
      </c>
      <c r="V12" s="22">
        <v>25</v>
      </c>
      <c r="W12" s="22">
        <v>25</v>
      </c>
      <c r="X12" s="22">
        <v>25</v>
      </c>
      <c r="Y12" s="22" t="s">
        <v>61</v>
      </c>
      <c r="Z12">
        <v>1</v>
      </c>
      <c r="AA12" t="s">
        <v>61</v>
      </c>
      <c r="AB12" t="s">
        <v>61</v>
      </c>
      <c r="AC12">
        <v>200</v>
      </c>
      <c r="AD12">
        <v>0</v>
      </c>
    </row>
    <row r="13" spans="1:31" x14ac:dyDescent="0.25">
      <c r="A13" s="1">
        <v>43480</v>
      </c>
      <c r="B13">
        <v>11</v>
      </c>
      <c r="C13">
        <v>3194132018</v>
      </c>
      <c r="D13">
        <v>30</v>
      </c>
      <c r="E13" t="s">
        <v>61</v>
      </c>
      <c r="F13" s="22">
        <v>50</v>
      </c>
      <c r="G13" s="22" t="s">
        <v>61</v>
      </c>
      <c r="H13" s="22">
        <v>30</v>
      </c>
      <c r="I13" s="22">
        <v>20</v>
      </c>
      <c r="J13" s="22" t="s">
        <v>61</v>
      </c>
      <c r="K13">
        <v>4</v>
      </c>
      <c r="L13" s="22" t="s">
        <v>61</v>
      </c>
      <c r="M13" s="22" t="s">
        <v>61</v>
      </c>
      <c r="N13" s="22">
        <v>1</v>
      </c>
      <c r="O13">
        <v>10</v>
      </c>
      <c r="P13">
        <v>35</v>
      </c>
      <c r="Q13" t="s">
        <v>61</v>
      </c>
      <c r="R13">
        <v>35</v>
      </c>
      <c r="S13" s="16">
        <v>50</v>
      </c>
      <c r="T13" t="s">
        <v>61</v>
      </c>
      <c r="U13" s="22">
        <f>60/1.85</f>
        <v>32.432432432432428</v>
      </c>
      <c r="V13" s="22">
        <f>10/1.85</f>
        <v>5.4054054054054053</v>
      </c>
      <c r="W13" s="22">
        <f>100/1.85</f>
        <v>54.054054054054049</v>
      </c>
      <c r="X13" s="22">
        <f>15/1.85</f>
        <v>8.108108108108107</v>
      </c>
      <c r="Y13" s="22" t="s">
        <v>61</v>
      </c>
      <c r="Z13">
        <v>2</v>
      </c>
      <c r="AA13" t="s">
        <v>61</v>
      </c>
      <c r="AB13">
        <v>20</v>
      </c>
      <c r="AC13">
        <v>0</v>
      </c>
      <c r="AD13">
        <v>20</v>
      </c>
    </row>
    <row r="14" spans="1:31" x14ac:dyDescent="0.25">
      <c r="A14" s="1">
        <v>43480</v>
      </c>
      <c r="B14">
        <v>12</v>
      </c>
      <c r="C14">
        <v>3194132018</v>
      </c>
      <c r="D14">
        <v>15</v>
      </c>
      <c r="E14">
        <v>9</v>
      </c>
      <c r="F14" s="22">
        <v>100</v>
      </c>
      <c r="G14" s="22" t="s">
        <v>61</v>
      </c>
      <c r="H14" s="22" t="s">
        <v>61</v>
      </c>
      <c r="I14" s="22" t="s">
        <v>61</v>
      </c>
      <c r="J14" s="22" t="s">
        <v>61</v>
      </c>
      <c r="K14">
        <v>3</v>
      </c>
      <c r="L14" s="22">
        <v>1</v>
      </c>
      <c r="M14" s="22" t="s">
        <v>61</v>
      </c>
      <c r="N14" s="22" t="s">
        <v>61</v>
      </c>
      <c r="O14" t="s">
        <v>61</v>
      </c>
      <c r="P14" t="s">
        <v>61</v>
      </c>
      <c r="Q14">
        <v>100</v>
      </c>
      <c r="R14">
        <v>20</v>
      </c>
      <c r="S14" s="16">
        <v>20</v>
      </c>
      <c r="T14">
        <v>8</v>
      </c>
      <c r="U14" s="22">
        <v>35</v>
      </c>
      <c r="V14" s="22">
        <v>2</v>
      </c>
      <c r="W14" s="22">
        <v>2</v>
      </c>
      <c r="X14" s="22">
        <v>41</v>
      </c>
      <c r="Y14" s="22" t="s">
        <v>61</v>
      </c>
      <c r="Z14">
        <v>2</v>
      </c>
      <c r="AA14" t="s">
        <v>61</v>
      </c>
      <c r="AB14" t="s">
        <v>61</v>
      </c>
      <c r="AC14">
        <v>72</v>
      </c>
      <c r="AD14">
        <v>20</v>
      </c>
    </row>
    <row r="15" spans="1:31" x14ac:dyDescent="0.25">
      <c r="A15" s="1">
        <v>43480</v>
      </c>
      <c r="B15">
        <v>13</v>
      </c>
      <c r="C15">
        <v>3194132018</v>
      </c>
      <c r="D15">
        <v>0</v>
      </c>
      <c r="E15" t="s">
        <v>61</v>
      </c>
      <c r="F15" s="22" t="s">
        <v>61</v>
      </c>
      <c r="G15" s="22" t="s">
        <v>61</v>
      </c>
      <c r="H15" s="22" t="s">
        <v>61</v>
      </c>
      <c r="I15" s="22" t="s">
        <v>61</v>
      </c>
      <c r="J15" s="22" t="s">
        <v>61</v>
      </c>
      <c r="K15" t="s">
        <v>61</v>
      </c>
      <c r="L15" s="22" t="s">
        <v>61</v>
      </c>
      <c r="M15" s="22" t="s">
        <v>61</v>
      </c>
      <c r="N15" s="22" t="s">
        <v>61</v>
      </c>
      <c r="O15" t="s">
        <v>61</v>
      </c>
      <c r="P15" t="s">
        <v>61</v>
      </c>
      <c r="Q15" t="s">
        <v>61</v>
      </c>
      <c r="R15" t="s">
        <v>61</v>
      </c>
      <c r="S15" s="16">
        <v>160</v>
      </c>
      <c r="T15" t="s">
        <v>61</v>
      </c>
      <c r="U15" s="22">
        <v>30</v>
      </c>
      <c r="V15" s="22">
        <v>15</v>
      </c>
      <c r="W15" s="22">
        <v>35</v>
      </c>
      <c r="X15" s="22">
        <v>20</v>
      </c>
      <c r="Y15" s="22" t="s">
        <v>61</v>
      </c>
      <c r="Z15">
        <v>1</v>
      </c>
      <c r="AA15" t="s">
        <v>61</v>
      </c>
      <c r="AB15" t="s">
        <v>61</v>
      </c>
      <c r="AC15" t="s">
        <v>61</v>
      </c>
      <c r="AD15" t="s">
        <v>61</v>
      </c>
    </row>
    <row r="16" spans="1:31" x14ac:dyDescent="0.25">
      <c r="A16" s="1">
        <v>43480</v>
      </c>
      <c r="B16">
        <v>14</v>
      </c>
      <c r="C16">
        <v>3194132018</v>
      </c>
      <c r="D16">
        <v>15</v>
      </c>
      <c r="E16" t="s">
        <v>61</v>
      </c>
      <c r="F16" s="22" t="s">
        <v>61</v>
      </c>
      <c r="G16" s="22">
        <v>100</v>
      </c>
      <c r="H16" s="22" t="s">
        <v>61</v>
      </c>
      <c r="I16" s="22" t="s">
        <v>61</v>
      </c>
      <c r="J16" s="22" t="s">
        <v>61</v>
      </c>
      <c r="K16" t="s">
        <v>61</v>
      </c>
      <c r="L16" s="22" t="s">
        <v>61</v>
      </c>
      <c r="M16" s="22" t="s">
        <v>61</v>
      </c>
      <c r="N16" s="22" t="s">
        <v>61</v>
      </c>
      <c r="O16">
        <v>20</v>
      </c>
      <c r="P16">
        <v>20</v>
      </c>
      <c r="Q16" t="s">
        <v>61</v>
      </c>
      <c r="R16">
        <v>20</v>
      </c>
      <c r="S16" s="16">
        <v>15</v>
      </c>
      <c r="T16" t="s">
        <v>61</v>
      </c>
      <c r="U16" s="22" t="s">
        <v>61</v>
      </c>
      <c r="V16" s="22">
        <v>100</v>
      </c>
      <c r="W16" s="22" t="s">
        <v>61</v>
      </c>
      <c r="X16" s="22" t="s">
        <v>61</v>
      </c>
      <c r="Y16" s="22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</row>
    <row r="17" spans="1:30" x14ac:dyDescent="0.25">
      <c r="A17" s="1">
        <v>43480</v>
      </c>
      <c r="B17">
        <v>15</v>
      </c>
      <c r="C17">
        <v>3194132018</v>
      </c>
      <c r="D17">
        <v>15</v>
      </c>
      <c r="E17">
        <v>12</v>
      </c>
      <c r="F17" s="22">
        <v>50</v>
      </c>
      <c r="G17" s="22">
        <v>50</v>
      </c>
      <c r="H17" s="22" t="s">
        <v>61</v>
      </c>
      <c r="I17" s="22" t="s">
        <v>61</v>
      </c>
      <c r="J17" s="22" t="s">
        <v>61</v>
      </c>
      <c r="K17">
        <v>3</v>
      </c>
      <c r="L17" s="22" t="s">
        <v>61</v>
      </c>
      <c r="M17" s="22">
        <v>1</v>
      </c>
      <c r="N17" s="22" t="s">
        <v>61</v>
      </c>
      <c r="O17" t="s">
        <v>61</v>
      </c>
      <c r="P17">
        <v>40</v>
      </c>
      <c r="Q17">
        <v>100</v>
      </c>
      <c r="R17">
        <v>20</v>
      </c>
      <c r="S17" s="16">
        <v>60</v>
      </c>
      <c r="T17">
        <v>8</v>
      </c>
      <c r="U17" s="22" t="s">
        <v>61</v>
      </c>
      <c r="V17" s="22" t="s">
        <v>61</v>
      </c>
      <c r="W17" s="22">
        <v>50</v>
      </c>
      <c r="X17" s="22">
        <v>50</v>
      </c>
      <c r="Y17" s="22" t="s">
        <v>61</v>
      </c>
      <c r="Z17" t="s">
        <v>61</v>
      </c>
      <c r="AA17" t="s">
        <v>61</v>
      </c>
      <c r="AB17">
        <v>15</v>
      </c>
      <c r="AC17">
        <v>100</v>
      </c>
      <c r="AD17">
        <v>40</v>
      </c>
    </row>
    <row r="18" spans="1:30" x14ac:dyDescent="0.25">
      <c r="A18" s="1">
        <v>43480</v>
      </c>
      <c r="B18">
        <v>16</v>
      </c>
      <c r="C18">
        <v>3194132018</v>
      </c>
      <c r="D18">
        <v>3.5</v>
      </c>
      <c r="E18" t="s">
        <v>61</v>
      </c>
      <c r="F18" s="22">
        <v>100</v>
      </c>
      <c r="G18" s="22" t="s">
        <v>61</v>
      </c>
      <c r="H18" s="22" t="s">
        <v>61</v>
      </c>
      <c r="I18" s="22" t="s">
        <v>61</v>
      </c>
      <c r="J18" s="22" t="s">
        <v>61</v>
      </c>
      <c r="K18">
        <v>1</v>
      </c>
      <c r="L18" s="22">
        <v>1</v>
      </c>
      <c r="M18" s="22" t="s">
        <v>61</v>
      </c>
      <c r="N18" s="22" t="s">
        <v>61</v>
      </c>
      <c r="O18">
        <v>50</v>
      </c>
      <c r="P18" t="s">
        <v>61</v>
      </c>
      <c r="Q18">
        <v>200</v>
      </c>
      <c r="R18">
        <v>20</v>
      </c>
      <c r="S18" s="16">
        <v>20</v>
      </c>
      <c r="T18" t="s">
        <v>61</v>
      </c>
      <c r="U18" s="22">
        <v>20</v>
      </c>
      <c r="V18" s="22">
        <v>10</v>
      </c>
      <c r="W18" s="22">
        <v>65</v>
      </c>
      <c r="X18" s="22">
        <v>5</v>
      </c>
      <c r="Y18" s="22" t="s">
        <v>61</v>
      </c>
      <c r="Z18">
        <v>1</v>
      </c>
      <c r="AA18">
        <v>0</v>
      </c>
      <c r="AB18">
        <v>0</v>
      </c>
      <c r="AC18">
        <v>300</v>
      </c>
      <c r="AD18" t="s">
        <v>61</v>
      </c>
    </row>
    <row r="19" spans="1:30" x14ac:dyDescent="0.25">
      <c r="A19" s="1">
        <v>43480</v>
      </c>
      <c r="B19">
        <v>17</v>
      </c>
      <c r="C19">
        <v>3194132018</v>
      </c>
      <c r="D19">
        <v>0</v>
      </c>
      <c r="E19" t="s">
        <v>61</v>
      </c>
      <c r="F19" s="22" t="s">
        <v>61</v>
      </c>
      <c r="G19" s="22" t="s">
        <v>61</v>
      </c>
      <c r="H19" s="22" t="s">
        <v>61</v>
      </c>
      <c r="I19" s="22" t="s">
        <v>61</v>
      </c>
      <c r="J19" s="22" t="s">
        <v>61</v>
      </c>
      <c r="K19" t="s">
        <v>61</v>
      </c>
      <c r="L19" s="22" t="s">
        <v>61</v>
      </c>
      <c r="M19" s="22" t="s">
        <v>61</v>
      </c>
      <c r="N19" s="22" t="s">
        <v>61</v>
      </c>
      <c r="O19" t="s">
        <v>61</v>
      </c>
      <c r="P19" t="s">
        <v>61</v>
      </c>
      <c r="Q19" t="s">
        <v>61</v>
      </c>
      <c r="R19" t="s">
        <v>61</v>
      </c>
      <c r="S19" s="16">
        <v>20</v>
      </c>
      <c r="T19" t="s">
        <v>61</v>
      </c>
      <c r="U19" s="22">
        <v>35</v>
      </c>
      <c r="V19" s="22" t="s">
        <v>61</v>
      </c>
      <c r="W19" s="22">
        <v>60</v>
      </c>
      <c r="X19" s="22">
        <v>5</v>
      </c>
      <c r="Y19" s="22" t="s">
        <v>61</v>
      </c>
      <c r="Z19">
        <v>3</v>
      </c>
      <c r="AA19" t="s">
        <v>61</v>
      </c>
      <c r="AB19" t="s">
        <v>61</v>
      </c>
      <c r="AC19" t="s">
        <v>61</v>
      </c>
      <c r="AD19" t="s">
        <v>61</v>
      </c>
    </row>
    <row r="20" spans="1:30" x14ac:dyDescent="0.25">
      <c r="A20" s="1">
        <v>43480</v>
      </c>
      <c r="B20">
        <v>18</v>
      </c>
      <c r="C20">
        <v>3194132018</v>
      </c>
      <c r="D20">
        <v>0</v>
      </c>
      <c r="E20" t="s">
        <v>61</v>
      </c>
      <c r="F20" s="22" t="s">
        <v>61</v>
      </c>
      <c r="G20" s="22" t="s">
        <v>61</v>
      </c>
      <c r="H20" s="22" t="s">
        <v>61</v>
      </c>
      <c r="I20" s="22" t="s">
        <v>61</v>
      </c>
      <c r="J20" s="22" t="s">
        <v>61</v>
      </c>
      <c r="K20" t="s">
        <v>61</v>
      </c>
      <c r="L20" s="22" t="s">
        <v>61</v>
      </c>
      <c r="M20" s="22" t="s">
        <v>61</v>
      </c>
      <c r="N20" s="22" t="s">
        <v>61</v>
      </c>
      <c r="O20" t="s">
        <v>61</v>
      </c>
      <c r="P20" t="s">
        <v>61</v>
      </c>
      <c r="Q20" t="s">
        <v>61</v>
      </c>
      <c r="R20" t="s">
        <v>61</v>
      </c>
      <c r="S20" s="16">
        <v>32</v>
      </c>
      <c r="T20">
        <v>6</v>
      </c>
      <c r="U20" s="22">
        <v>45</v>
      </c>
      <c r="V20" s="22">
        <v>5</v>
      </c>
      <c r="W20" s="22">
        <v>45</v>
      </c>
      <c r="X20" s="22">
        <v>5</v>
      </c>
      <c r="Y20" s="22" t="s">
        <v>61</v>
      </c>
      <c r="Z20">
        <v>1.5</v>
      </c>
      <c r="AA20">
        <v>3</v>
      </c>
      <c r="AB20">
        <v>10</v>
      </c>
      <c r="AC20">
        <v>0</v>
      </c>
      <c r="AD20">
        <v>30</v>
      </c>
    </row>
    <row r="21" spans="1:30" x14ac:dyDescent="0.25">
      <c r="A21" s="1">
        <v>43480</v>
      </c>
      <c r="B21">
        <v>19</v>
      </c>
      <c r="C21">
        <v>3194132018</v>
      </c>
      <c r="D21">
        <v>0</v>
      </c>
      <c r="E21" t="s">
        <v>61</v>
      </c>
      <c r="F21" s="22" t="s">
        <v>61</v>
      </c>
      <c r="G21" s="22" t="s">
        <v>61</v>
      </c>
      <c r="H21" s="22" t="s">
        <v>61</v>
      </c>
      <c r="I21" s="22" t="s">
        <v>61</v>
      </c>
      <c r="J21" s="22" t="s">
        <v>61</v>
      </c>
      <c r="K21" t="s">
        <v>61</v>
      </c>
      <c r="L21" s="22" t="s">
        <v>61</v>
      </c>
      <c r="M21" s="22" t="s">
        <v>61</v>
      </c>
      <c r="N21" s="22" t="s">
        <v>61</v>
      </c>
      <c r="O21" t="s">
        <v>61</v>
      </c>
      <c r="P21" t="s">
        <v>61</v>
      </c>
      <c r="Q21" t="s">
        <v>61</v>
      </c>
      <c r="R21" t="s">
        <v>61</v>
      </c>
      <c r="S21" s="16">
        <v>48</v>
      </c>
      <c r="T21" t="s">
        <v>61</v>
      </c>
      <c r="U21" s="22">
        <f>95/1.6</f>
        <v>59.375</v>
      </c>
      <c r="V21" s="22">
        <f>5/1.6</f>
        <v>3.125</v>
      </c>
      <c r="W21" s="22">
        <f>50/1.6</f>
        <v>31.25</v>
      </c>
      <c r="X21" s="22">
        <f>10/1.6</f>
        <v>6.25</v>
      </c>
      <c r="Y21" s="22" t="s">
        <v>61</v>
      </c>
      <c r="Z21">
        <v>4.5</v>
      </c>
      <c r="AA21" t="s">
        <v>61</v>
      </c>
      <c r="AB21" t="s">
        <v>61</v>
      </c>
      <c r="AC21">
        <v>111</v>
      </c>
      <c r="AD21" t="s">
        <v>61</v>
      </c>
    </row>
    <row r="22" spans="1:30" x14ac:dyDescent="0.25">
      <c r="A22" s="1">
        <v>43480</v>
      </c>
      <c r="B22">
        <v>20</v>
      </c>
      <c r="C22">
        <v>3194132018</v>
      </c>
      <c r="D22">
        <v>0</v>
      </c>
      <c r="E22" t="s">
        <v>61</v>
      </c>
      <c r="F22" s="22" t="s">
        <v>61</v>
      </c>
      <c r="G22" s="22" t="s">
        <v>61</v>
      </c>
      <c r="H22" s="22" t="s">
        <v>61</v>
      </c>
      <c r="I22" s="22" t="s">
        <v>61</v>
      </c>
      <c r="J22" s="22" t="s">
        <v>61</v>
      </c>
      <c r="K22" t="s">
        <v>61</v>
      </c>
      <c r="L22" s="22" t="s">
        <v>61</v>
      </c>
      <c r="M22" s="22" t="s">
        <v>61</v>
      </c>
      <c r="N22" s="22" t="s">
        <v>61</v>
      </c>
      <c r="O22" t="s">
        <v>61</v>
      </c>
      <c r="P22" t="s">
        <v>61</v>
      </c>
      <c r="Q22" t="s">
        <v>61</v>
      </c>
      <c r="R22" t="s">
        <v>61</v>
      </c>
      <c r="S22" s="16">
        <v>53</v>
      </c>
      <c r="T22" t="s">
        <v>61</v>
      </c>
      <c r="U22" s="22" t="s">
        <v>61</v>
      </c>
      <c r="V22" s="22">
        <v>33</v>
      </c>
      <c r="W22" s="22">
        <v>33</v>
      </c>
      <c r="X22" s="22">
        <v>33</v>
      </c>
      <c r="Y22" s="22" t="s">
        <v>61</v>
      </c>
      <c r="Z22" t="s">
        <v>61</v>
      </c>
      <c r="AA22" t="s">
        <v>61</v>
      </c>
      <c r="AB22" t="s">
        <v>61</v>
      </c>
      <c r="AC22">
        <v>200</v>
      </c>
      <c r="AD22">
        <v>20</v>
      </c>
    </row>
    <row r="23" spans="1:30" x14ac:dyDescent="0.25">
      <c r="A23" s="1">
        <v>43480</v>
      </c>
      <c r="B23">
        <v>21</v>
      </c>
      <c r="C23">
        <v>3194132018</v>
      </c>
      <c r="D23">
        <v>60</v>
      </c>
      <c r="E23">
        <v>125</v>
      </c>
      <c r="F23" s="22">
        <v>100</v>
      </c>
      <c r="G23" s="22" t="s">
        <v>61</v>
      </c>
      <c r="H23" s="22" t="s">
        <v>61</v>
      </c>
      <c r="I23" s="22" t="s">
        <v>61</v>
      </c>
      <c r="J23" s="22" t="s">
        <v>61</v>
      </c>
      <c r="K23">
        <v>4</v>
      </c>
      <c r="L23" s="22" t="s">
        <v>61</v>
      </c>
      <c r="M23" s="22" t="s">
        <v>61</v>
      </c>
      <c r="N23" s="22">
        <v>1</v>
      </c>
      <c r="O23">
        <v>20</v>
      </c>
      <c r="P23">
        <v>20</v>
      </c>
      <c r="Q23">
        <v>100</v>
      </c>
      <c r="R23">
        <v>20</v>
      </c>
      <c r="S23" s="16">
        <v>40</v>
      </c>
      <c r="T23">
        <v>8</v>
      </c>
      <c r="U23" s="22" t="s">
        <v>61</v>
      </c>
      <c r="V23" s="22">
        <v>5</v>
      </c>
      <c r="W23" s="22">
        <v>15</v>
      </c>
      <c r="X23" s="22">
        <v>15</v>
      </c>
      <c r="Y23" s="22" t="s">
        <v>61</v>
      </c>
      <c r="Z23">
        <v>4</v>
      </c>
      <c r="AA23">
        <v>20</v>
      </c>
      <c r="AB23">
        <v>20</v>
      </c>
      <c r="AC23">
        <v>100</v>
      </c>
      <c r="AD23">
        <v>0</v>
      </c>
    </row>
    <row r="24" spans="1:30" x14ac:dyDescent="0.25">
      <c r="A24" s="1">
        <v>43480</v>
      </c>
      <c r="B24">
        <v>22</v>
      </c>
      <c r="C24">
        <v>3194132018</v>
      </c>
      <c r="D24">
        <v>0</v>
      </c>
      <c r="E24" t="s">
        <v>61</v>
      </c>
      <c r="F24" s="22" t="s">
        <v>61</v>
      </c>
      <c r="G24" s="22" t="s">
        <v>61</v>
      </c>
      <c r="H24" s="22" t="s">
        <v>61</v>
      </c>
      <c r="I24" s="22" t="s">
        <v>61</v>
      </c>
      <c r="J24" s="22" t="s">
        <v>61</v>
      </c>
      <c r="K24" t="s">
        <v>61</v>
      </c>
      <c r="L24" s="22" t="s">
        <v>61</v>
      </c>
      <c r="M24" s="22" t="s">
        <v>61</v>
      </c>
      <c r="N24" s="22" t="s">
        <v>61</v>
      </c>
      <c r="O24" t="s">
        <v>61</v>
      </c>
      <c r="P24" t="s">
        <v>61</v>
      </c>
      <c r="Q24" t="s">
        <v>61</v>
      </c>
      <c r="R24" t="s">
        <v>61</v>
      </c>
      <c r="S24" s="16">
        <v>40</v>
      </c>
      <c r="T24" t="s">
        <v>61</v>
      </c>
      <c r="U24" s="22" t="s">
        <v>61</v>
      </c>
      <c r="V24" s="22" t="s">
        <v>61</v>
      </c>
      <c r="W24" s="22" t="s">
        <v>61</v>
      </c>
      <c r="X24" s="22" t="s">
        <v>61</v>
      </c>
      <c r="Y24" s="22" t="s">
        <v>61</v>
      </c>
      <c r="Z24">
        <v>1</v>
      </c>
      <c r="AA24" t="s">
        <v>61</v>
      </c>
      <c r="AB24" t="s">
        <v>61</v>
      </c>
      <c r="AC24" t="s">
        <v>61</v>
      </c>
      <c r="AD24">
        <v>0</v>
      </c>
    </row>
    <row r="25" spans="1:30" x14ac:dyDescent="0.25">
      <c r="A25" s="1">
        <v>43480</v>
      </c>
      <c r="B25">
        <v>23</v>
      </c>
      <c r="C25">
        <v>3194132018</v>
      </c>
      <c r="D25">
        <v>28</v>
      </c>
      <c r="E25" t="s">
        <v>61</v>
      </c>
      <c r="F25" s="22">
        <v>33</v>
      </c>
      <c r="G25" s="22" t="s">
        <v>61</v>
      </c>
      <c r="H25" s="22">
        <v>33</v>
      </c>
      <c r="I25" s="22">
        <v>33</v>
      </c>
      <c r="J25" s="22" t="s">
        <v>61</v>
      </c>
      <c r="K25">
        <v>4</v>
      </c>
      <c r="L25" s="22" t="s">
        <v>61</v>
      </c>
      <c r="M25" s="22" t="s">
        <v>61</v>
      </c>
      <c r="N25" s="22">
        <v>1</v>
      </c>
      <c r="O25">
        <v>30</v>
      </c>
      <c r="P25">
        <v>5</v>
      </c>
      <c r="Q25" t="s">
        <v>61</v>
      </c>
      <c r="R25">
        <v>50</v>
      </c>
      <c r="S25" s="16">
        <v>20</v>
      </c>
      <c r="T25" t="s">
        <v>61</v>
      </c>
      <c r="U25" s="22" t="s">
        <v>61</v>
      </c>
      <c r="V25" s="22" t="s">
        <v>61</v>
      </c>
      <c r="W25" s="22">
        <v>50</v>
      </c>
      <c r="X25" s="22">
        <v>50</v>
      </c>
      <c r="Y25" s="22" t="s">
        <v>61</v>
      </c>
      <c r="Z25" t="s">
        <v>61</v>
      </c>
      <c r="AA25">
        <v>20</v>
      </c>
      <c r="AB25" t="s">
        <v>61</v>
      </c>
      <c r="AC25" t="s">
        <v>61</v>
      </c>
      <c r="AD25">
        <v>50</v>
      </c>
    </row>
    <row r="26" spans="1:30" x14ac:dyDescent="0.25">
      <c r="A26" s="1">
        <v>43480</v>
      </c>
      <c r="B26">
        <v>24</v>
      </c>
      <c r="C26">
        <v>3194132018</v>
      </c>
      <c r="D26">
        <v>15</v>
      </c>
      <c r="E26" t="s">
        <v>61</v>
      </c>
      <c r="F26" s="22">
        <v>100</v>
      </c>
      <c r="G26" s="22" t="s">
        <v>61</v>
      </c>
      <c r="H26" s="22" t="s">
        <v>61</v>
      </c>
      <c r="I26" s="22" t="s">
        <v>61</v>
      </c>
      <c r="J26" s="22" t="s">
        <v>61</v>
      </c>
      <c r="K26">
        <v>1</v>
      </c>
      <c r="L26" s="22" t="s">
        <v>61</v>
      </c>
      <c r="M26" s="22" t="s">
        <v>61</v>
      </c>
      <c r="N26" s="22" t="s">
        <v>61</v>
      </c>
      <c r="O26" t="s">
        <v>61</v>
      </c>
      <c r="P26">
        <v>30</v>
      </c>
      <c r="Q26" t="s">
        <v>61</v>
      </c>
      <c r="R26" t="s">
        <v>61</v>
      </c>
      <c r="S26" s="16">
        <v>9</v>
      </c>
      <c r="T26" t="s">
        <v>61</v>
      </c>
      <c r="U26" s="22" t="s">
        <v>61</v>
      </c>
      <c r="V26" s="22" t="s">
        <v>61</v>
      </c>
      <c r="W26" s="22">
        <v>50</v>
      </c>
      <c r="X26" s="22">
        <v>50</v>
      </c>
      <c r="Y26" s="22" t="s">
        <v>61</v>
      </c>
      <c r="Z26" t="s">
        <v>61</v>
      </c>
      <c r="AA26" t="s">
        <v>61</v>
      </c>
      <c r="AB26">
        <v>30</v>
      </c>
      <c r="AC26" t="s">
        <v>61</v>
      </c>
      <c r="AD26" t="s">
        <v>61</v>
      </c>
    </row>
    <row r="27" spans="1:30" x14ac:dyDescent="0.25">
      <c r="A27" s="1">
        <v>43480</v>
      </c>
      <c r="B27">
        <v>25</v>
      </c>
      <c r="C27">
        <v>3194132018</v>
      </c>
      <c r="D27">
        <v>11</v>
      </c>
      <c r="E27" t="s">
        <v>61</v>
      </c>
      <c r="F27" s="22">
        <v>80</v>
      </c>
      <c r="G27" s="22">
        <v>20</v>
      </c>
      <c r="H27" s="22" t="s">
        <v>61</v>
      </c>
      <c r="I27" s="22" t="s">
        <v>61</v>
      </c>
      <c r="J27" s="22" t="s">
        <v>61</v>
      </c>
      <c r="K27">
        <v>4.5</v>
      </c>
      <c r="L27" s="22" t="s">
        <v>61</v>
      </c>
      <c r="M27" s="22">
        <v>1</v>
      </c>
      <c r="N27" s="22" t="s">
        <v>61</v>
      </c>
      <c r="O27">
        <v>10</v>
      </c>
      <c r="P27">
        <v>20</v>
      </c>
      <c r="Q27">
        <v>0</v>
      </c>
      <c r="R27">
        <v>50</v>
      </c>
      <c r="S27" s="16">
        <v>15</v>
      </c>
      <c r="T27" t="s">
        <v>61</v>
      </c>
      <c r="U27" s="22" t="s">
        <v>61</v>
      </c>
      <c r="V27" s="22" t="s">
        <v>61</v>
      </c>
      <c r="W27" s="22">
        <v>50</v>
      </c>
      <c r="X27" s="22">
        <v>50</v>
      </c>
      <c r="Y27" s="22" t="s">
        <v>61</v>
      </c>
      <c r="Z27" t="s">
        <v>61</v>
      </c>
      <c r="AA27">
        <v>0</v>
      </c>
      <c r="AB27">
        <v>20</v>
      </c>
      <c r="AC27">
        <v>0</v>
      </c>
      <c r="AD27">
        <v>30</v>
      </c>
    </row>
    <row r="28" spans="1:30" x14ac:dyDescent="0.25">
      <c r="A28" s="1">
        <v>43480</v>
      </c>
      <c r="B28">
        <v>26</v>
      </c>
      <c r="C28">
        <v>3194132018</v>
      </c>
      <c r="D28">
        <v>4.5</v>
      </c>
      <c r="E28" t="s">
        <v>61</v>
      </c>
      <c r="F28" s="22" t="s">
        <v>61</v>
      </c>
      <c r="G28" s="22" t="s">
        <v>61</v>
      </c>
      <c r="H28" s="22">
        <v>100</v>
      </c>
      <c r="I28" s="22" t="s">
        <v>61</v>
      </c>
      <c r="J28" s="22" t="s">
        <v>61</v>
      </c>
      <c r="K28" t="s">
        <v>61</v>
      </c>
      <c r="L28" s="22" t="s">
        <v>61</v>
      </c>
      <c r="M28" s="22">
        <v>1</v>
      </c>
      <c r="N28" s="22" t="s">
        <v>61</v>
      </c>
      <c r="O28" t="s">
        <v>61</v>
      </c>
      <c r="P28" t="s">
        <v>61</v>
      </c>
      <c r="Q28" t="s">
        <v>61</v>
      </c>
      <c r="R28">
        <v>0</v>
      </c>
      <c r="S28" s="16" t="s">
        <v>61</v>
      </c>
      <c r="T28" t="s">
        <v>61</v>
      </c>
      <c r="U28" s="22" t="s">
        <v>61</v>
      </c>
      <c r="V28" s="22" t="s">
        <v>61</v>
      </c>
      <c r="W28" s="22" t="s">
        <v>61</v>
      </c>
      <c r="X28" s="22" t="s">
        <v>61</v>
      </c>
      <c r="Y28" s="22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</row>
    <row r="29" spans="1:30" x14ac:dyDescent="0.25">
      <c r="A29" s="1">
        <v>43480</v>
      </c>
      <c r="B29">
        <v>27</v>
      </c>
      <c r="C29">
        <v>3194132018</v>
      </c>
      <c r="D29">
        <v>0</v>
      </c>
      <c r="E29" t="s">
        <v>61</v>
      </c>
      <c r="F29" s="22" t="s">
        <v>61</v>
      </c>
      <c r="G29" s="22" t="s">
        <v>61</v>
      </c>
      <c r="H29" s="22" t="s">
        <v>61</v>
      </c>
      <c r="I29" s="22" t="s">
        <v>61</v>
      </c>
      <c r="J29" s="22" t="s">
        <v>61</v>
      </c>
      <c r="K29" t="s">
        <v>61</v>
      </c>
      <c r="L29" s="22" t="s">
        <v>61</v>
      </c>
      <c r="M29" s="22" t="s">
        <v>61</v>
      </c>
      <c r="N29" s="22" t="s">
        <v>61</v>
      </c>
      <c r="O29" t="s">
        <v>61</v>
      </c>
      <c r="P29" t="s">
        <v>61</v>
      </c>
      <c r="Q29" t="s">
        <v>61</v>
      </c>
      <c r="R29" t="s">
        <v>61</v>
      </c>
      <c r="S29" s="16">
        <v>126</v>
      </c>
      <c r="T29" t="s">
        <v>61</v>
      </c>
      <c r="U29" s="22">
        <v>60</v>
      </c>
      <c r="V29" s="22">
        <v>10</v>
      </c>
      <c r="W29" s="22">
        <v>20</v>
      </c>
      <c r="X29" s="22">
        <v>10</v>
      </c>
      <c r="Y29" s="22" t="s">
        <v>61</v>
      </c>
      <c r="Z29">
        <v>3</v>
      </c>
      <c r="AA29">
        <v>15</v>
      </c>
      <c r="AB29">
        <v>10</v>
      </c>
      <c r="AC29">
        <v>250</v>
      </c>
      <c r="AD29">
        <v>0</v>
      </c>
    </row>
    <row r="30" spans="1:30" x14ac:dyDescent="0.25">
      <c r="A30" s="1">
        <v>43480</v>
      </c>
      <c r="B30">
        <v>28</v>
      </c>
      <c r="C30">
        <v>3194132018</v>
      </c>
      <c r="D30">
        <v>5</v>
      </c>
      <c r="E30">
        <v>16</v>
      </c>
      <c r="F30" s="22">
        <v>100</v>
      </c>
      <c r="G30" s="22" t="s">
        <v>61</v>
      </c>
      <c r="H30" s="22" t="s">
        <v>61</v>
      </c>
      <c r="I30" s="22" t="s">
        <v>61</v>
      </c>
      <c r="J30" s="22" t="s">
        <v>61</v>
      </c>
      <c r="K30">
        <v>3</v>
      </c>
      <c r="L30" s="22" t="s">
        <v>61</v>
      </c>
      <c r="M30" s="22">
        <v>1</v>
      </c>
      <c r="N30" s="22" t="s">
        <v>61</v>
      </c>
      <c r="O30">
        <v>0</v>
      </c>
      <c r="P30">
        <v>60</v>
      </c>
      <c r="Q30">
        <v>150</v>
      </c>
      <c r="R30">
        <v>5</v>
      </c>
      <c r="S30" s="16">
        <v>13</v>
      </c>
      <c r="T30">
        <v>10</v>
      </c>
      <c r="U30" s="22" t="s">
        <v>61</v>
      </c>
      <c r="V30" s="22" t="s">
        <v>61</v>
      </c>
      <c r="W30" s="22" t="s">
        <v>61</v>
      </c>
      <c r="X30" s="22" t="s">
        <v>61</v>
      </c>
      <c r="Y30" s="22" t="s">
        <v>61</v>
      </c>
      <c r="Z30" t="s">
        <v>61</v>
      </c>
      <c r="AA30" t="s">
        <v>61</v>
      </c>
      <c r="AB30">
        <v>50</v>
      </c>
      <c r="AC30">
        <v>150</v>
      </c>
      <c r="AD30">
        <v>5</v>
      </c>
    </row>
    <row r="31" spans="1:30" x14ac:dyDescent="0.25">
      <c r="A31" s="1">
        <v>43480</v>
      </c>
      <c r="B31">
        <v>29</v>
      </c>
      <c r="C31">
        <v>3194132018</v>
      </c>
      <c r="D31">
        <v>10</v>
      </c>
      <c r="E31" t="s">
        <v>61</v>
      </c>
      <c r="F31" s="22">
        <v>100</v>
      </c>
      <c r="G31" s="22" t="s">
        <v>61</v>
      </c>
      <c r="H31" s="22" t="s">
        <v>61</v>
      </c>
      <c r="I31" s="22" t="s">
        <v>61</v>
      </c>
      <c r="J31" s="22" t="s">
        <v>61</v>
      </c>
      <c r="K31">
        <v>1</v>
      </c>
      <c r="L31" s="22" t="s">
        <v>61</v>
      </c>
      <c r="M31" s="22" t="s">
        <v>61</v>
      </c>
      <c r="N31" s="22" t="s">
        <v>61</v>
      </c>
      <c r="O31" t="s">
        <v>61</v>
      </c>
      <c r="P31">
        <v>35</v>
      </c>
      <c r="Q31" t="s">
        <v>61</v>
      </c>
      <c r="R31">
        <v>0</v>
      </c>
      <c r="S31" s="16">
        <v>5.3</v>
      </c>
      <c r="T31" t="s">
        <v>61</v>
      </c>
      <c r="U31" s="22">
        <f>0.3/0.053</f>
        <v>5.6603773584905657</v>
      </c>
      <c r="V31" s="22" t="s">
        <v>61</v>
      </c>
      <c r="W31" s="22">
        <f>5/0.053</f>
        <v>94.339622641509436</v>
      </c>
      <c r="X31" s="22" t="s">
        <v>61</v>
      </c>
      <c r="Y31" s="22" t="s">
        <v>61</v>
      </c>
      <c r="Z31" t="s">
        <v>61</v>
      </c>
      <c r="AA31" t="s">
        <v>61</v>
      </c>
      <c r="AB31">
        <v>30</v>
      </c>
      <c r="AC31" t="s">
        <v>61</v>
      </c>
      <c r="AD31">
        <v>0</v>
      </c>
    </row>
    <row r="32" spans="1:30" x14ac:dyDescent="0.25">
      <c r="A32" s="1">
        <v>43480</v>
      </c>
      <c r="B32">
        <v>30</v>
      </c>
      <c r="C32">
        <v>3194132018</v>
      </c>
      <c r="D32" t="s">
        <v>61</v>
      </c>
      <c r="E32" t="s">
        <v>61</v>
      </c>
      <c r="F32" s="22" t="s">
        <v>61</v>
      </c>
      <c r="G32" s="22" t="s">
        <v>61</v>
      </c>
      <c r="H32" s="22" t="s">
        <v>61</v>
      </c>
      <c r="I32" s="22" t="s">
        <v>61</v>
      </c>
      <c r="J32" s="22" t="s">
        <v>61</v>
      </c>
      <c r="K32" t="s">
        <v>61</v>
      </c>
      <c r="L32" s="22" t="s">
        <v>61</v>
      </c>
      <c r="M32" s="22" t="s">
        <v>61</v>
      </c>
      <c r="N32" s="22" t="s">
        <v>61</v>
      </c>
      <c r="O32" t="s">
        <v>61</v>
      </c>
      <c r="P32" t="s">
        <v>61</v>
      </c>
      <c r="Q32" t="s">
        <v>61</v>
      </c>
      <c r="R32" t="s">
        <v>61</v>
      </c>
      <c r="S32" s="16">
        <v>6.83</v>
      </c>
      <c r="T32" t="s">
        <v>61</v>
      </c>
      <c r="U32" s="22" t="s">
        <v>61</v>
      </c>
      <c r="V32" s="22">
        <v>2</v>
      </c>
      <c r="W32" s="22">
        <v>78</v>
      </c>
      <c r="X32" s="22">
        <v>19.5</v>
      </c>
      <c r="Y32" s="22">
        <v>0.5</v>
      </c>
      <c r="Z32">
        <v>0</v>
      </c>
      <c r="AA32">
        <v>0</v>
      </c>
      <c r="AB32">
        <v>0</v>
      </c>
      <c r="AC32">
        <v>220</v>
      </c>
      <c r="AD32">
        <v>20</v>
      </c>
    </row>
    <row r="33" spans="1:30" x14ac:dyDescent="0.25">
      <c r="A33" s="1">
        <v>43480</v>
      </c>
      <c r="B33">
        <v>31</v>
      </c>
      <c r="C33">
        <v>3194132018</v>
      </c>
      <c r="D33">
        <v>2</v>
      </c>
      <c r="E33" t="s">
        <v>61</v>
      </c>
      <c r="F33" s="22">
        <v>100</v>
      </c>
      <c r="G33" s="22" t="s">
        <v>61</v>
      </c>
      <c r="H33" s="22" t="s">
        <v>61</v>
      </c>
      <c r="I33" s="22" t="s">
        <v>61</v>
      </c>
      <c r="J33" s="22" t="s">
        <v>61</v>
      </c>
      <c r="K33">
        <v>3</v>
      </c>
      <c r="L33" s="22" t="s">
        <v>61</v>
      </c>
      <c r="M33" s="22" t="s">
        <v>61</v>
      </c>
      <c r="N33" s="22" t="s">
        <v>61</v>
      </c>
      <c r="O33" t="s">
        <v>61</v>
      </c>
      <c r="P33" t="s">
        <v>61</v>
      </c>
      <c r="Q33" t="s">
        <v>61</v>
      </c>
      <c r="R33" t="s">
        <v>61</v>
      </c>
      <c r="S33" s="16">
        <v>22</v>
      </c>
      <c r="T33" t="s">
        <v>61</v>
      </c>
      <c r="U33" s="22">
        <v>10</v>
      </c>
      <c r="V33" s="22">
        <v>5</v>
      </c>
      <c r="W33" s="22">
        <v>70</v>
      </c>
      <c r="X33" s="22">
        <v>15</v>
      </c>
      <c r="Y33" s="22" t="s">
        <v>61</v>
      </c>
      <c r="Z33">
        <v>2</v>
      </c>
      <c r="AA33" t="s">
        <v>61</v>
      </c>
      <c r="AB33" t="s">
        <v>61</v>
      </c>
      <c r="AC33" t="s">
        <v>61</v>
      </c>
      <c r="AD33">
        <v>20</v>
      </c>
    </row>
    <row r="34" spans="1:30" x14ac:dyDescent="0.25">
      <c r="A34" s="1">
        <v>43480</v>
      </c>
      <c r="B34">
        <v>32</v>
      </c>
      <c r="C34">
        <v>3194132018</v>
      </c>
      <c r="D34">
        <v>5</v>
      </c>
      <c r="E34" t="s">
        <v>61</v>
      </c>
      <c r="F34" s="22">
        <f>70/3</f>
        <v>23.333333333333332</v>
      </c>
      <c r="G34" s="22">
        <f>30/3</f>
        <v>10</v>
      </c>
      <c r="H34" s="22">
        <f>100/3</f>
        <v>33.333333333333336</v>
      </c>
      <c r="I34" s="22">
        <f>100/3</f>
        <v>33.333333333333336</v>
      </c>
      <c r="J34" s="22" t="s">
        <v>61</v>
      </c>
      <c r="K34">
        <v>3</v>
      </c>
      <c r="L34" s="22" t="s">
        <v>61</v>
      </c>
      <c r="M34" s="22" t="s">
        <v>61</v>
      </c>
      <c r="N34" s="22" t="s">
        <v>61</v>
      </c>
      <c r="O34">
        <v>15</v>
      </c>
      <c r="P34">
        <v>20</v>
      </c>
      <c r="Q34" t="s">
        <v>61</v>
      </c>
      <c r="R34">
        <v>50</v>
      </c>
      <c r="S34" s="16">
        <v>45</v>
      </c>
      <c r="T34" t="s">
        <v>61</v>
      </c>
      <c r="U34" s="22">
        <f>70/3</f>
        <v>23.333333333333332</v>
      </c>
      <c r="V34" s="22">
        <f>30/3</f>
        <v>10</v>
      </c>
      <c r="W34" s="22">
        <f>100/3</f>
        <v>33.333333333333336</v>
      </c>
      <c r="X34" s="22">
        <f>100/3</f>
        <v>33.333333333333336</v>
      </c>
      <c r="Y34" s="22" t="s">
        <v>61</v>
      </c>
      <c r="Z34">
        <v>3</v>
      </c>
      <c r="AA34">
        <v>15</v>
      </c>
      <c r="AB34">
        <v>30</v>
      </c>
      <c r="AC34" t="s">
        <v>61</v>
      </c>
      <c r="AD34">
        <v>40</v>
      </c>
    </row>
    <row r="35" spans="1:30" x14ac:dyDescent="0.25">
      <c r="A35" s="1">
        <v>43480</v>
      </c>
      <c r="B35">
        <v>33</v>
      </c>
      <c r="C35">
        <v>3194132018</v>
      </c>
      <c r="D35">
        <v>5.5</v>
      </c>
      <c r="E35" t="s">
        <v>61</v>
      </c>
      <c r="F35" s="22">
        <v>100</v>
      </c>
      <c r="G35" s="22" t="s">
        <v>61</v>
      </c>
      <c r="H35" s="22" t="s">
        <v>61</v>
      </c>
      <c r="I35" s="22" t="s">
        <v>61</v>
      </c>
      <c r="J35" s="22" t="s">
        <v>61</v>
      </c>
      <c r="K35">
        <v>5</v>
      </c>
      <c r="L35" s="22" t="s">
        <v>61</v>
      </c>
      <c r="M35" s="22">
        <v>1</v>
      </c>
      <c r="N35" s="22" t="s">
        <v>61</v>
      </c>
      <c r="O35">
        <v>0</v>
      </c>
      <c r="P35" t="s">
        <v>61</v>
      </c>
      <c r="Q35">
        <v>0</v>
      </c>
      <c r="R35">
        <v>75</v>
      </c>
      <c r="S35" s="16">
        <v>48</v>
      </c>
      <c r="T35" t="s">
        <v>61</v>
      </c>
      <c r="U35" s="22">
        <v>35</v>
      </c>
      <c r="V35" s="22">
        <v>10</v>
      </c>
      <c r="W35" s="22">
        <v>35</v>
      </c>
      <c r="X35" s="22">
        <v>20</v>
      </c>
      <c r="Y35" s="22" t="s">
        <v>61</v>
      </c>
      <c r="Z35">
        <v>4</v>
      </c>
      <c r="AA35">
        <v>0</v>
      </c>
      <c r="AB35" t="s">
        <v>61</v>
      </c>
      <c r="AC35">
        <v>0</v>
      </c>
      <c r="AD35">
        <v>20</v>
      </c>
    </row>
    <row r="36" spans="1:30" x14ac:dyDescent="0.25">
      <c r="A36" s="1">
        <v>43480</v>
      </c>
      <c r="B36">
        <v>34</v>
      </c>
      <c r="C36">
        <v>5383008158</v>
      </c>
      <c r="D36">
        <v>10</v>
      </c>
      <c r="E36" t="s">
        <v>61</v>
      </c>
      <c r="F36" s="22">
        <v>25</v>
      </c>
      <c r="G36" s="22">
        <v>25</v>
      </c>
      <c r="H36" s="22">
        <v>25</v>
      </c>
      <c r="I36" s="22">
        <v>25</v>
      </c>
      <c r="J36" s="22">
        <v>0</v>
      </c>
      <c r="K36" t="s">
        <v>61</v>
      </c>
      <c r="L36" s="22" t="s">
        <v>61</v>
      </c>
      <c r="M36" s="22" t="s">
        <v>61</v>
      </c>
      <c r="N36" s="22">
        <v>1</v>
      </c>
      <c r="O36" t="s">
        <v>61</v>
      </c>
      <c r="P36">
        <v>60</v>
      </c>
      <c r="Q36">
        <v>110</v>
      </c>
      <c r="R36">
        <v>20</v>
      </c>
      <c r="S36" s="16">
        <v>170</v>
      </c>
      <c r="T36" t="s">
        <v>61</v>
      </c>
      <c r="U36" s="22" t="s">
        <v>61</v>
      </c>
      <c r="V36" s="22" t="s">
        <v>61</v>
      </c>
      <c r="W36" s="22" t="s">
        <v>61</v>
      </c>
      <c r="X36" s="22" t="s">
        <v>61</v>
      </c>
      <c r="Y36" s="22">
        <v>0</v>
      </c>
      <c r="Z36">
        <v>3</v>
      </c>
      <c r="AA36" t="s">
        <v>61</v>
      </c>
      <c r="AB36">
        <f>AVERAGE(20,65)</f>
        <v>42.5</v>
      </c>
      <c r="AC36">
        <f>AVERAGE(0,220)</f>
        <v>110</v>
      </c>
      <c r="AD36">
        <v>20</v>
      </c>
    </row>
    <row r="37" spans="1:30" x14ac:dyDescent="0.25">
      <c r="A37" s="1">
        <v>43480</v>
      </c>
      <c r="B37">
        <v>35</v>
      </c>
      <c r="C37">
        <v>5383008158</v>
      </c>
      <c r="D37">
        <v>120</v>
      </c>
      <c r="E37" t="s">
        <v>61</v>
      </c>
      <c r="F37" s="22">
        <v>25</v>
      </c>
      <c r="G37" s="22">
        <v>25</v>
      </c>
      <c r="H37" s="22">
        <v>25</v>
      </c>
      <c r="I37" s="22">
        <v>25</v>
      </c>
      <c r="J37" s="22" t="s">
        <v>61</v>
      </c>
      <c r="K37">
        <v>3</v>
      </c>
      <c r="L37" s="22" t="s">
        <v>61</v>
      </c>
      <c r="M37" s="22" t="s">
        <v>61</v>
      </c>
      <c r="N37" s="22" t="s">
        <v>61</v>
      </c>
      <c r="O37" t="s">
        <v>61</v>
      </c>
      <c r="P37" t="s">
        <v>61</v>
      </c>
      <c r="Q37" t="s">
        <v>61</v>
      </c>
      <c r="R37" t="s">
        <v>61</v>
      </c>
      <c r="S37" s="16" t="s">
        <v>61</v>
      </c>
      <c r="T37" t="s">
        <v>61</v>
      </c>
      <c r="U37" s="22" t="s">
        <v>61</v>
      </c>
      <c r="V37" s="22" t="s">
        <v>61</v>
      </c>
      <c r="W37" s="22" t="s">
        <v>61</v>
      </c>
      <c r="X37" s="22" t="s">
        <v>61</v>
      </c>
      <c r="Y37" s="22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</row>
    <row r="38" spans="1:30" x14ac:dyDescent="0.25">
      <c r="A38" s="1">
        <v>43480</v>
      </c>
      <c r="B38">
        <v>36</v>
      </c>
      <c r="C38" s="2">
        <v>5383008158</v>
      </c>
      <c r="D38" t="s">
        <v>61</v>
      </c>
      <c r="E38" t="s">
        <v>61</v>
      </c>
      <c r="F38" s="22" t="s">
        <v>61</v>
      </c>
      <c r="G38" s="22" t="s">
        <v>61</v>
      </c>
      <c r="H38" s="22" t="s">
        <v>61</v>
      </c>
      <c r="I38" s="22" t="s">
        <v>61</v>
      </c>
      <c r="J38" s="22" t="s">
        <v>61</v>
      </c>
      <c r="K38" t="s">
        <v>61</v>
      </c>
      <c r="L38" s="22" t="s">
        <v>61</v>
      </c>
      <c r="M38" s="22" t="s">
        <v>61</v>
      </c>
      <c r="N38" s="22" t="s">
        <v>61</v>
      </c>
      <c r="O38" t="s">
        <v>61</v>
      </c>
      <c r="P38" t="s">
        <v>61</v>
      </c>
      <c r="Q38" t="s">
        <v>61</v>
      </c>
      <c r="R38" t="s">
        <v>61</v>
      </c>
      <c r="S38" s="16" t="s">
        <v>61</v>
      </c>
      <c r="T38" t="s">
        <v>61</v>
      </c>
      <c r="U38" s="22" t="s">
        <v>61</v>
      </c>
      <c r="V38" s="22" t="s">
        <v>61</v>
      </c>
      <c r="W38" s="22" t="s">
        <v>61</v>
      </c>
      <c r="X38" s="22" t="s">
        <v>61</v>
      </c>
      <c r="Y38" s="22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</row>
    <row r="39" spans="1:30" x14ac:dyDescent="0.25">
      <c r="A39" s="1">
        <v>43480</v>
      </c>
      <c r="B39">
        <v>37</v>
      </c>
      <c r="C39" s="2">
        <v>5383008158</v>
      </c>
      <c r="D39" t="s">
        <v>61</v>
      </c>
      <c r="E39" t="s">
        <v>61</v>
      </c>
      <c r="F39" s="22" t="s">
        <v>61</v>
      </c>
      <c r="G39" s="22" t="s">
        <v>61</v>
      </c>
      <c r="H39" s="22" t="s">
        <v>61</v>
      </c>
      <c r="I39" s="22" t="s">
        <v>61</v>
      </c>
      <c r="J39" s="22" t="s">
        <v>61</v>
      </c>
      <c r="K39" t="s">
        <v>61</v>
      </c>
      <c r="L39" s="22" t="s">
        <v>61</v>
      </c>
      <c r="M39" s="22" t="s">
        <v>61</v>
      </c>
      <c r="N39" s="22" t="s">
        <v>61</v>
      </c>
      <c r="O39" t="s">
        <v>61</v>
      </c>
      <c r="P39" t="s">
        <v>61</v>
      </c>
      <c r="Q39" t="s">
        <v>61</v>
      </c>
      <c r="R39" t="s">
        <v>61</v>
      </c>
      <c r="S39" s="16">
        <v>45</v>
      </c>
      <c r="T39" t="s">
        <v>61</v>
      </c>
      <c r="U39" s="22">
        <v>25</v>
      </c>
      <c r="V39" s="22">
        <v>25</v>
      </c>
      <c r="W39" s="22">
        <v>25</v>
      </c>
      <c r="X39" s="22">
        <v>25</v>
      </c>
      <c r="Y39" s="22" t="s">
        <v>61</v>
      </c>
      <c r="Z39">
        <v>2</v>
      </c>
      <c r="AA39" t="s">
        <v>61</v>
      </c>
      <c r="AB39">
        <v>30</v>
      </c>
      <c r="AC39">
        <v>250</v>
      </c>
      <c r="AD39" t="s">
        <v>61</v>
      </c>
    </row>
    <row r="40" spans="1:30" x14ac:dyDescent="0.25">
      <c r="A40" s="1">
        <v>43480</v>
      </c>
      <c r="B40">
        <v>38</v>
      </c>
      <c r="C40" s="2">
        <v>5383008158</v>
      </c>
      <c r="D40">
        <v>4.45</v>
      </c>
      <c r="E40" t="s">
        <v>61</v>
      </c>
      <c r="F40" s="22">
        <v>100</v>
      </c>
      <c r="G40" s="22" t="s">
        <v>61</v>
      </c>
      <c r="H40" s="22" t="s">
        <v>61</v>
      </c>
      <c r="I40" s="22" t="s">
        <v>61</v>
      </c>
      <c r="J40" s="22">
        <v>4</v>
      </c>
      <c r="K40" t="s">
        <v>61</v>
      </c>
      <c r="L40" s="22" t="s">
        <v>61</v>
      </c>
      <c r="M40" s="22" t="s">
        <v>61</v>
      </c>
      <c r="N40" s="22">
        <v>1</v>
      </c>
      <c r="O40" t="s">
        <v>61</v>
      </c>
      <c r="P40">
        <v>60</v>
      </c>
      <c r="Q40">
        <v>230</v>
      </c>
      <c r="R40">
        <v>20</v>
      </c>
      <c r="S40" s="16">
        <v>130.52000000000001</v>
      </c>
      <c r="T40" t="s">
        <v>61</v>
      </c>
      <c r="U40" s="22">
        <f>70/1.305</f>
        <v>53.639846743295024</v>
      </c>
      <c r="V40" s="22">
        <f>1.52/1.305</f>
        <v>1.1647509578544062</v>
      </c>
      <c r="W40" s="22">
        <f>35/1.305</f>
        <v>26.819923371647512</v>
      </c>
      <c r="X40" s="22">
        <f>24/1.305</f>
        <v>18.390804597701152</v>
      </c>
      <c r="Y40" s="22">
        <v>0</v>
      </c>
      <c r="Z40">
        <v>4</v>
      </c>
      <c r="AA40" t="s">
        <v>61</v>
      </c>
      <c r="AB40">
        <v>60</v>
      </c>
      <c r="AC40">
        <v>230</v>
      </c>
      <c r="AD40">
        <v>20</v>
      </c>
    </row>
    <row r="41" spans="1:30" x14ac:dyDescent="0.25">
      <c r="A41" s="1">
        <v>43480</v>
      </c>
      <c r="B41">
        <v>39</v>
      </c>
      <c r="C41" s="2">
        <v>5383008158</v>
      </c>
      <c r="D41" t="s">
        <v>61</v>
      </c>
      <c r="E41" t="s">
        <v>61</v>
      </c>
      <c r="F41" s="22" t="s">
        <v>61</v>
      </c>
      <c r="G41" s="22" t="s">
        <v>61</v>
      </c>
      <c r="H41" s="22" t="s">
        <v>61</v>
      </c>
      <c r="I41" s="22" t="s">
        <v>61</v>
      </c>
      <c r="J41" s="22" t="s">
        <v>61</v>
      </c>
      <c r="K41" t="s">
        <v>61</v>
      </c>
      <c r="L41" s="22" t="s">
        <v>61</v>
      </c>
      <c r="M41" s="22" t="s">
        <v>61</v>
      </c>
      <c r="N41" s="22" t="s">
        <v>61</v>
      </c>
      <c r="O41" t="s">
        <v>61</v>
      </c>
      <c r="P41" t="s">
        <v>61</v>
      </c>
      <c r="Q41" t="s">
        <v>61</v>
      </c>
      <c r="R41" t="s">
        <v>61</v>
      </c>
      <c r="S41" s="16">
        <v>46</v>
      </c>
      <c r="T41" t="s">
        <v>61</v>
      </c>
      <c r="U41" s="22">
        <v>40</v>
      </c>
      <c r="V41" s="22">
        <v>20</v>
      </c>
      <c r="W41" s="22">
        <v>40</v>
      </c>
      <c r="X41" s="22" t="s">
        <v>61</v>
      </c>
      <c r="Y41" s="22" t="s">
        <v>61</v>
      </c>
      <c r="Z41">
        <v>4</v>
      </c>
      <c r="AA41">
        <v>30</v>
      </c>
      <c r="AB41" t="s">
        <v>61</v>
      </c>
      <c r="AC41">
        <v>400</v>
      </c>
      <c r="AD41" t="s">
        <v>61</v>
      </c>
    </row>
    <row r="42" spans="1:30" x14ac:dyDescent="0.25">
      <c r="A42" s="1">
        <v>43480</v>
      </c>
      <c r="B42">
        <v>40</v>
      </c>
      <c r="C42" s="2">
        <v>5383008158</v>
      </c>
      <c r="D42" t="s">
        <v>61</v>
      </c>
      <c r="E42" t="s">
        <v>61</v>
      </c>
      <c r="F42" s="22" t="s">
        <v>61</v>
      </c>
      <c r="G42" s="22" t="s">
        <v>61</v>
      </c>
      <c r="H42" s="22" t="s">
        <v>61</v>
      </c>
      <c r="I42" s="22" t="s">
        <v>61</v>
      </c>
      <c r="J42" s="22" t="s">
        <v>61</v>
      </c>
      <c r="K42" t="s">
        <v>61</v>
      </c>
      <c r="L42" s="22" t="s">
        <v>61</v>
      </c>
      <c r="M42" s="22" t="s">
        <v>61</v>
      </c>
      <c r="N42" s="22" t="s">
        <v>61</v>
      </c>
      <c r="O42" t="s">
        <v>61</v>
      </c>
      <c r="P42" t="s">
        <v>61</v>
      </c>
      <c r="Q42" t="s">
        <v>61</v>
      </c>
      <c r="R42" t="s">
        <v>61</v>
      </c>
      <c r="S42" s="16">
        <v>76</v>
      </c>
      <c r="T42" t="s">
        <v>61</v>
      </c>
      <c r="U42" s="22">
        <v>95</v>
      </c>
      <c r="V42" s="22">
        <v>5</v>
      </c>
      <c r="W42" s="22" t="s">
        <v>61</v>
      </c>
      <c r="X42" s="22" t="s">
        <v>61</v>
      </c>
      <c r="Y42" s="22" t="s">
        <v>61</v>
      </c>
      <c r="Z42">
        <v>5</v>
      </c>
      <c r="AA42">
        <v>20</v>
      </c>
      <c r="AB42">
        <v>40</v>
      </c>
      <c r="AC42">
        <v>120</v>
      </c>
      <c r="AD42">
        <v>0</v>
      </c>
    </row>
    <row r="43" spans="1:30" x14ac:dyDescent="0.25">
      <c r="A43" s="1">
        <v>43481</v>
      </c>
      <c r="B43">
        <v>41</v>
      </c>
      <c r="C43" s="2">
        <v>5385046165</v>
      </c>
      <c r="D43" t="s">
        <v>61</v>
      </c>
      <c r="E43" t="s">
        <v>61</v>
      </c>
      <c r="F43" s="22" t="s">
        <v>61</v>
      </c>
      <c r="G43" s="22" t="s">
        <v>61</v>
      </c>
      <c r="H43" s="22" t="s">
        <v>61</v>
      </c>
      <c r="I43" s="22" t="s">
        <v>61</v>
      </c>
      <c r="J43" s="22" t="s">
        <v>61</v>
      </c>
      <c r="K43" t="s">
        <v>61</v>
      </c>
      <c r="L43" s="22" t="s">
        <v>61</v>
      </c>
      <c r="M43" s="22" t="s">
        <v>61</v>
      </c>
      <c r="N43" s="22" t="s">
        <v>61</v>
      </c>
      <c r="O43">
        <v>18</v>
      </c>
      <c r="P43" t="s">
        <v>61</v>
      </c>
      <c r="Q43" t="s">
        <v>61</v>
      </c>
      <c r="R43">
        <v>20</v>
      </c>
      <c r="S43" s="16" t="s">
        <v>61</v>
      </c>
      <c r="T43" t="s">
        <v>61</v>
      </c>
      <c r="U43" s="22">
        <v>50</v>
      </c>
      <c r="V43" s="22">
        <v>50</v>
      </c>
      <c r="W43" s="22" t="s">
        <v>61</v>
      </c>
      <c r="X43" s="22" t="s">
        <v>61</v>
      </c>
      <c r="Y43" s="22" t="s">
        <v>61</v>
      </c>
      <c r="Z43" t="s">
        <v>61</v>
      </c>
      <c r="AA43">
        <v>18</v>
      </c>
      <c r="AB43" t="s">
        <v>61</v>
      </c>
      <c r="AC43" t="s">
        <v>61</v>
      </c>
      <c r="AD43">
        <v>20</v>
      </c>
    </row>
    <row r="44" spans="1:30" x14ac:dyDescent="0.25">
      <c r="A44" s="1">
        <v>43481</v>
      </c>
      <c r="B44">
        <v>42</v>
      </c>
      <c r="C44" s="2">
        <v>5385046165</v>
      </c>
      <c r="D44">
        <v>20</v>
      </c>
      <c r="E44" t="s">
        <v>61</v>
      </c>
      <c r="F44" s="22">
        <v>70</v>
      </c>
      <c r="G44" s="22">
        <v>10</v>
      </c>
      <c r="H44" s="22">
        <v>10</v>
      </c>
      <c r="I44" s="22">
        <v>10</v>
      </c>
      <c r="J44" s="22" t="s">
        <v>61</v>
      </c>
      <c r="K44">
        <v>3</v>
      </c>
      <c r="L44" s="22" t="s">
        <v>61</v>
      </c>
      <c r="M44" s="22" t="s">
        <v>61</v>
      </c>
      <c r="N44" s="22">
        <v>1</v>
      </c>
      <c r="O44">
        <v>20</v>
      </c>
      <c r="P44" t="s">
        <v>61</v>
      </c>
      <c r="Q44">
        <v>180</v>
      </c>
      <c r="R44">
        <v>20</v>
      </c>
      <c r="S44" s="16">
        <v>16</v>
      </c>
      <c r="T44" t="s">
        <v>61</v>
      </c>
      <c r="U44" s="22">
        <v>10</v>
      </c>
      <c r="V44" s="22">
        <v>10</v>
      </c>
      <c r="W44" s="22">
        <v>70</v>
      </c>
      <c r="X44" s="22">
        <v>10</v>
      </c>
      <c r="Y44" s="22" t="s">
        <v>61</v>
      </c>
      <c r="Z44">
        <v>1</v>
      </c>
      <c r="AA44">
        <v>10</v>
      </c>
      <c r="AB44" t="s">
        <v>61</v>
      </c>
      <c r="AC44">
        <v>150</v>
      </c>
      <c r="AD44">
        <v>20</v>
      </c>
    </row>
    <row r="45" spans="1:30" x14ac:dyDescent="0.25">
      <c r="A45" s="1">
        <v>43481</v>
      </c>
      <c r="B45">
        <v>43</v>
      </c>
      <c r="C45" s="2">
        <v>5385046165</v>
      </c>
      <c r="D45" t="s">
        <v>61</v>
      </c>
      <c r="E45" t="s">
        <v>61</v>
      </c>
      <c r="F45" s="22" t="s">
        <v>61</v>
      </c>
      <c r="G45" s="22" t="s">
        <v>61</v>
      </c>
      <c r="H45" s="22" t="s">
        <v>61</v>
      </c>
      <c r="I45" s="22" t="s">
        <v>61</v>
      </c>
      <c r="J45" s="22" t="s">
        <v>61</v>
      </c>
      <c r="K45" t="s">
        <v>61</v>
      </c>
      <c r="L45" s="22" t="s">
        <v>61</v>
      </c>
      <c r="M45" s="22" t="s">
        <v>61</v>
      </c>
      <c r="N45" s="22" t="s">
        <v>61</v>
      </c>
      <c r="O45" t="s">
        <v>61</v>
      </c>
      <c r="P45" t="s">
        <v>61</v>
      </c>
      <c r="Q45" t="s">
        <v>61</v>
      </c>
      <c r="R45" t="s">
        <v>61</v>
      </c>
      <c r="S45" s="16">
        <v>51</v>
      </c>
      <c r="T45" t="s">
        <v>61</v>
      </c>
      <c r="U45" s="22">
        <v>25</v>
      </c>
      <c r="V45" s="22">
        <v>25</v>
      </c>
      <c r="W45" s="22">
        <v>25</v>
      </c>
      <c r="X45" s="22">
        <v>25</v>
      </c>
      <c r="Y45" s="22">
        <v>0</v>
      </c>
      <c r="Z45">
        <v>3</v>
      </c>
      <c r="AA45" t="s">
        <v>61</v>
      </c>
      <c r="AB45" t="s">
        <v>61</v>
      </c>
      <c r="AC45">
        <v>600</v>
      </c>
      <c r="AD45">
        <v>40</v>
      </c>
    </row>
    <row r="46" spans="1:30" x14ac:dyDescent="0.25">
      <c r="A46" s="1">
        <v>43481</v>
      </c>
      <c r="B46">
        <v>44</v>
      </c>
      <c r="C46" s="2">
        <v>5385046165</v>
      </c>
      <c r="D46">
        <v>0</v>
      </c>
      <c r="E46" t="s">
        <v>61</v>
      </c>
      <c r="F46" s="22" t="s">
        <v>61</v>
      </c>
      <c r="G46" s="22" t="s">
        <v>61</v>
      </c>
      <c r="H46" s="22" t="s">
        <v>61</v>
      </c>
      <c r="I46" s="22" t="s">
        <v>61</v>
      </c>
      <c r="J46" s="22" t="s">
        <v>61</v>
      </c>
      <c r="K46" t="s">
        <v>61</v>
      </c>
      <c r="L46" s="22" t="s">
        <v>61</v>
      </c>
      <c r="M46" s="22" t="s">
        <v>61</v>
      </c>
      <c r="N46" s="22" t="s">
        <v>61</v>
      </c>
      <c r="O46" t="s">
        <v>61</v>
      </c>
      <c r="P46" t="s">
        <v>61</v>
      </c>
      <c r="Q46" t="s">
        <v>61</v>
      </c>
      <c r="R46" t="s">
        <v>61</v>
      </c>
      <c r="S46" s="16">
        <v>144</v>
      </c>
      <c r="T46">
        <v>25</v>
      </c>
      <c r="U46" s="22">
        <v>65</v>
      </c>
      <c r="V46" s="22">
        <v>1</v>
      </c>
      <c r="W46" s="22">
        <v>25</v>
      </c>
      <c r="X46" s="22">
        <v>9</v>
      </c>
      <c r="Y46" s="22">
        <v>0</v>
      </c>
      <c r="Z46">
        <v>3.5</v>
      </c>
      <c r="AA46">
        <v>30</v>
      </c>
      <c r="AB46" t="s">
        <v>61</v>
      </c>
      <c r="AC46">
        <v>0</v>
      </c>
      <c r="AD46">
        <v>20</v>
      </c>
    </row>
    <row r="47" spans="1:30" x14ac:dyDescent="0.25">
      <c r="A47" s="1">
        <v>43481</v>
      </c>
      <c r="B47">
        <v>45</v>
      </c>
      <c r="C47" s="2">
        <v>5385046165</v>
      </c>
      <c r="D47">
        <v>0</v>
      </c>
      <c r="E47" t="s">
        <v>61</v>
      </c>
      <c r="F47" s="22" t="s">
        <v>61</v>
      </c>
      <c r="G47" s="22" t="s">
        <v>61</v>
      </c>
      <c r="H47" s="22" t="s">
        <v>61</v>
      </c>
      <c r="I47" s="22" t="s">
        <v>61</v>
      </c>
      <c r="J47" s="22" t="s">
        <v>61</v>
      </c>
      <c r="K47" t="s">
        <v>61</v>
      </c>
      <c r="L47" s="22" t="s">
        <v>61</v>
      </c>
      <c r="M47" s="22" t="s">
        <v>61</v>
      </c>
      <c r="N47" s="22" t="s">
        <v>61</v>
      </c>
      <c r="O47" t="s">
        <v>61</v>
      </c>
      <c r="P47" t="s">
        <v>61</v>
      </c>
      <c r="Q47" t="s">
        <v>61</v>
      </c>
      <c r="R47" t="s">
        <v>61</v>
      </c>
      <c r="S47" s="16" t="s">
        <v>61</v>
      </c>
      <c r="T47" t="s">
        <v>61</v>
      </c>
      <c r="U47" s="22" t="s">
        <v>61</v>
      </c>
      <c r="V47" s="22" t="s">
        <v>61</v>
      </c>
      <c r="W47" s="22" t="s">
        <v>61</v>
      </c>
      <c r="X47" s="22" t="s">
        <v>61</v>
      </c>
      <c r="Y47" s="22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</row>
    <row r="48" spans="1:30" x14ac:dyDescent="0.25">
      <c r="A48" s="1">
        <v>43481</v>
      </c>
      <c r="B48">
        <v>46</v>
      </c>
      <c r="C48" s="2">
        <v>5385046165</v>
      </c>
      <c r="D48">
        <v>0</v>
      </c>
      <c r="E48" t="s">
        <v>61</v>
      </c>
      <c r="F48" s="22" t="s">
        <v>61</v>
      </c>
      <c r="G48" s="22" t="s">
        <v>61</v>
      </c>
      <c r="H48" s="22" t="s">
        <v>61</v>
      </c>
      <c r="I48" s="22" t="s">
        <v>61</v>
      </c>
      <c r="J48" s="22" t="s">
        <v>61</v>
      </c>
      <c r="K48" t="s">
        <v>61</v>
      </c>
      <c r="L48" s="22" t="s">
        <v>61</v>
      </c>
      <c r="M48" s="22" t="s">
        <v>61</v>
      </c>
      <c r="N48" s="22" t="s">
        <v>61</v>
      </c>
      <c r="O48" t="s">
        <v>61</v>
      </c>
      <c r="P48" t="s">
        <v>61</v>
      </c>
      <c r="Q48" t="s">
        <v>61</v>
      </c>
      <c r="R48" t="s">
        <v>61</v>
      </c>
      <c r="S48" s="16">
        <v>75</v>
      </c>
      <c r="T48" t="s">
        <v>61</v>
      </c>
      <c r="U48" s="22">
        <v>50</v>
      </c>
      <c r="V48" s="22">
        <v>5</v>
      </c>
      <c r="W48" s="22">
        <v>25</v>
      </c>
      <c r="X48" s="22">
        <v>20</v>
      </c>
      <c r="Y48" s="22">
        <v>0</v>
      </c>
      <c r="Z48">
        <v>3</v>
      </c>
      <c r="AA48" t="s">
        <v>61</v>
      </c>
      <c r="AB48">
        <v>40</v>
      </c>
      <c r="AC48">
        <v>150</v>
      </c>
      <c r="AD48">
        <v>2</v>
      </c>
    </row>
    <row r="49" spans="1:30" x14ac:dyDescent="0.25">
      <c r="A49" s="1">
        <v>43481</v>
      </c>
      <c r="B49">
        <v>47</v>
      </c>
      <c r="C49" s="2">
        <v>5385046165</v>
      </c>
      <c r="D49" t="s">
        <v>61</v>
      </c>
      <c r="E49" t="s">
        <v>61</v>
      </c>
      <c r="F49" s="22" t="s">
        <v>61</v>
      </c>
      <c r="G49" s="22" t="s">
        <v>61</v>
      </c>
      <c r="H49" s="22" t="s">
        <v>61</v>
      </c>
      <c r="I49" s="22" t="s">
        <v>61</v>
      </c>
      <c r="J49" s="22" t="s">
        <v>61</v>
      </c>
      <c r="K49" t="s">
        <v>61</v>
      </c>
      <c r="L49" s="22" t="s">
        <v>61</v>
      </c>
      <c r="M49" s="22" t="s">
        <v>61</v>
      </c>
      <c r="N49" s="22" t="s">
        <v>61</v>
      </c>
      <c r="O49" t="s">
        <v>61</v>
      </c>
      <c r="P49" t="s">
        <v>61</v>
      </c>
      <c r="Q49" t="s">
        <v>61</v>
      </c>
      <c r="R49" t="s">
        <v>61</v>
      </c>
      <c r="S49" s="16">
        <v>57</v>
      </c>
      <c r="T49" t="s">
        <v>61</v>
      </c>
      <c r="U49" s="22" t="s">
        <v>61</v>
      </c>
      <c r="V49" s="22" t="s">
        <v>61</v>
      </c>
      <c r="W49" s="22" t="s">
        <v>61</v>
      </c>
      <c r="X49" s="22" t="s">
        <v>61</v>
      </c>
      <c r="Y49" s="22">
        <v>0</v>
      </c>
      <c r="Z49">
        <v>3</v>
      </c>
      <c r="AA49" t="s">
        <v>61</v>
      </c>
      <c r="AB49" t="s">
        <v>61</v>
      </c>
      <c r="AC49" t="s">
        <v>61</v>
      </c>
      <c r="AD49">
        <v>0</v>
      </c>
    </row>
    <row r="50" spans="1:30" x14ac:dyDescent="0.25">
      <c r="A50" s="1">
        <v>43481</v>
      </c>
      <c r="B50">
        <v>48</v>
      </c>
      <c r="C50" s="2">
        <v>5385046165</v>
      </c>
      <c r="D50" t="s">
        <v>61</v>
      </c>
      <c r="E50" t="s">
        <v>61</v>
      </c>
      <c r="F50" s="22" t="s">
        <v>61</v>
      </c>
      <c r="G50" s="22" t="s">
        <v>61</v>
      </c>
      <c r="H50" s="22" t="s">
        <v>61</v>
      </c>
      <c r="I50" s="22" t="s">
        <v>61</v>
      </c>
      <c r="J50" s="22" t="s">
        <v>61</v>
      </c>
      <c r="K50" t="s">
        <v>61</v>
      </c>
      <c r="L50" s="22" t="s">
        <v>61</v>
      </c>
      <c r="M50" s="22" t="s">
        <v>61</v>
      </c>
      <c r="N50" s="22" t="s">
        <v>61</v>
      </c>
      <c r="O50" t="s">
        <v>61</v>
      </c>
      <c r="P50" t="s">
        <v>61</v>
      </c>
      <c r="Q50" t="s">
        <v>61</v>
      </c>
      <c r="R50" t="s">
        <v>61</v>
      </c>
      <c r="S50" s="16">
        <v>80</v>
      </c>
      <c r="T50" t="s">
        <v>61</v>
      </c>
      <c r="U50" s="22">
        <v>80</v>
      </c>
      <c r="V50" s="22">
        <v>5</v>
      </c>
      <c r="W50" s="22">
        <v>5</v>
      </c>
      <c r="X50" s="22">
        <v>10</v>
      </c>
      <c r="Y50" s="22" t="s">
        <v>61</v>
      </c>
      <c r="Z50" t="s">
        <v>61</v>
      </c>
      <c r="AA50">
        <v>60</v>
      </c>
      <c r="AB50" t="s">
        <v>61</v>
      </c>
      <c r="AC50">
        <v>150</v>
      </c>
      <c r="AD50">
        <v>0</v>
      </c>
    </row>
    <row r="51" spans="1:30" x14ac:dyDescent="0.25">
      <c r="A51" s="1">
        <v>43481</v>
      </c>
      <c r="B51">
        <v>49</v>
      </c>
      <c r="C51" s="2">
        <v>5385046165</v>
      </c>
      <c r="D51" t="s">
        <v>61</v>
      </c>
      <c r="E51" t="s">
        <v>61</v>
      </c>
      <c r="F51" s="22" t="s">
        <v>61</v>
      </c>
      <c r="G51" s="22" t="s">
        <v>61</v>
      </c>
      <c r="H51" s="22" t="s">
        <v>61</v>
      </c>
      <c r="I51" s="22" t="s">
        <v>61</v>
      </c>
      <c r="J51" s="22" t="s">
        <v>61</v>
      </c>
      <c r="K51" t="s">
        <v>61</v>
      </c>
      <c r="L51" s="22" t="s">
        <v>61</v>
      </c>
      <c r="M51" s="22" t="s">
        <v>61</v>
      </c>
      <c r="N51" s="22" t="s">
        <v>61</v>
      </c>
      <c r="O51" t="s">
        <v>61</v>
      </c>
      <c r="P51" t="s">
        <v>61</v>
      </c>
      <c r="Q51" t="s">
        <v>61</v>
      </c>
      <c r="R51" t="s">
        <v>61</v>
      </c>
      <c r="S51" s="16">
        <v>84</v>
      </c>
      <c r="T51">
        <v>13</v>
      </c>
      <c r="U51" s="22">
        <v>95</v>
      </c>
      <c r="V51" s="22">
        <v>5</v>
      </c>
      <c r="W51" s="22" t="s">
        <v>61</v>
      </c>
      <c r="X51" s="22" t="s">
        <v>61</v>
      </c>
      <c r="Y51" s="22" t="s">
        <v>61</v>
      </c>
      <c r="Z51">
        <v>4</v>
      </c>
      <c r="AA51">
        <v>40</v>
      </c>
      <c r="AB51" t="s">
        <v>61</v>
      </c>
      <c r="AC51" t="s">
        <v>61</v>
      </c>
      <c r="AD51">
        <v>5</v>
      </c>
    </row>
    <row r="52" spans="1:30" x14ac:dyDescent="0.25">
      <c r="A52" s="1">
        <v>43481</v>
      </c>
      <c r="B52">
        <v>50</v>
      </c>
      <c r="C52" s="2">
        <v>5385046165</v>
      </c>
      <c r="D52">
        <v>20</v>
      </c>
      <c r="E52" t="s">
        <v>61</v>
      </c>
      <c r="F52" s="22">
        <v>33</v>
      </c>
      <c r="G52" s="22">
        <v>33</v>
      </c>
      <c r="H52" s="22">
        <v>33</v>
      </c>
      <c r="I52" s="22" t="s">
        <v>61</v>
      </c>
      <c r="J52" s="22" t="s">
        <v>61</v>
      </c>
      <c r="K52">
        <v>4</v>
      </c>
      <c r="L52" s="22" t="s">
        <v>61</v>
      </c>
      <c r="M52" s="22">
        <v>1</v>
      </c>
      <c r="N52" s="22" t="s">
        <v>61</v>
      </c>
      <c r="O52" t="s">
        <v>61</v>
      </c>
      <c r="P52" t="s">
        <v>61</v>
      </c>
      <c r="Q52" t="s">
        <v>61</v>
      </c>
      <c r="R52">
        <v>20</v>
      </c>
      <c r="S52" s="16">
        <v>20</v>
      </c>
      <c r="T52" t="s">
        <v>61</v>
      </c>
      <c r="U52" s="22">
        <v>25</v>
      </c>
      <c r="V52" s="22">
        <v>25</v>
      </c>
      <c r="W52" s="22">
        <v>25</v>
      </c>
      <c r="X52" s="22">
        <v>25</v>
      </c>
      <c r="Y52" s="22" t="s">
        <v>61</v>
      </c>
      <c r="Z52">
        <v>1</v>
      </c>
      <c r="AA52" t="s">
        <v>61</v>
      </c>
      <c r="AB52" t="s">
        <v>61</v>
      </c>
      <c r="AC52" t="s">
        <v>61</v>
      </c>
      <c r="AD52">
        <v>20</v>
      </c>
    </row>
    <row r="53" spans="1:30" x14ac:dyDescent="0.25">
      <c r="A53" s="1">
        <v>43481</v>
      </c>
      <c r="B53">
        <v>51</v>
      </c>
      <c r="C53" s="2">
        <v>5385046165</v>
      </c>
      <c r="D53" t="s">
        <v>61</v>
      </c>
      <c r="E53" t="s">
        <v>61</v>
      </c>
      <c r="F53" s="22" t="s">
        <v>61</v>
      </c>
      <c r="G53" s="22" t="s">
        <v>61</v>
      </c>
      <c r="H53" s="22" t="s">
        <v>61</v>
      </c>
      <c r="I53" s="22" t="s">
        <v>61</v>
      </c>
      <c r="J53" s="22" t="s">
        <v>61</v>
      </c>
      <c r="K53">
        <v>4.5</v>
      </c>
      <c r="L53" s="22" t="s">
        <v>61</v>
      </c>
      <c r="M53" s="22" t="s">
        <v>61</v>
      </c>
      <c r="N53" s="22">
        <v>1</v>
      </c>
      <c r="O53" t="s">
        <v>61</v>
      </c>
      <c r="P53" t="s">
        <v>61</v>
      </c>
      <c r="Q53">
        <v>0</v>
      </c>
      <c r="R53" t="s">
        <v>61</v>
      </c>
      <c r="S53" s="16" t="s">
        <v>61</v>
      </c>
      <c r="T53" t="s">
        <v>61</v>
      </c>
      <c r="U53" s="22" t="s">
        <v>61</v>
      </c>
      <c r="V53" s="22" t="s">
        <v>61</v>
      </c>
      <c r="W53" s="22" t="s">
        <v>61</v>
      </c>
      <c r="X53" s="22" t="s">
        <v>61</v>
      </c>
      <c r="Y53" s="22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</row>
    <row r="54" spans="1:30" x14ac:dyDescent="0.25">
      <c r="A54" s="1">
        <v>43481</v>
      </c>
      <c r="B54">
        <v>52</v>
      </c>
      <c r="C54" s="2">
        <v>5385046165</v>
      </c>
      <c r="D54" t="s">
        <v>61</v>
      </c>
      <c r="E54" t="s">
        <v>61</v>
      </c>
      <c r="F54" s="22" t="s">
        <v>61</v>
      </c>
      <c r="G54" s="22" t="s">
        <v>61</v>
      </c>
      <c r="H54" s="22" t="s">
        <v>61</v>
      </c>
      <c r="I54" s="22" t="s">
        <v>61</v>
      </c>
      <c r="J54" s="22" t="s">
        <v>61</v>
      </c>
      <c r="K54" t="s">
        <v>61</v>
      </c>
      <c r="L54" s="22" t="s">
        <v>61</v>
      </c>
      <c r="M54" s="22" t="s">
        <v>61</v>
      </c>
      <c r="N54" s="22" t="s">
        <v>61</v>
      </c>
      <c r="O54" t="s">
        <v>61</v>
      </c>
      <c r="P54" t="s">
        <v>61</v>
      </c>
      <c r="Q54" t="s">
        <v>61</v>
      </c>
      <c r="R54" t="s">
        <v>61</v>
      </c>
      <c r="S54" s="16">
        <v>31</v>
      </c>
      <c r="T54" t="s">
        <v>61</v>
      </c>
      <c r="U54" s="22">
        <v>25</v>
      </c>
      <c r="V54" s="22">
        <v>25</v>
      </c>
      <c r="W54" s="22">
        <v>25</v>
      </c>
      <c r="X54" s="22">
        <v>25</v>
      </c>
      <c r="Y54" s="22" t="s">
        <v>61</v>
      </c>
      <c r="Z54">
        <v>1</v>
      </c>
      <c r="AA54">
        <v>25</v>
      </c>
      <c r="AB54" t="s">
        <v>61</v>
      </c>
      <c r="AC54">
        <v>80</v>
      </c>
      <c r="AD54">
        <v>20</v>
      </c>
    </row>
    <row r="55" spans="1:30" x14ac:dyDescent="0.25">
      <c r="A55" s="1">
        <v>43481</v>
      </c>
      <c r="B55">
        <v>53</v>
      </c>
      <c r="C55" s="2">
        <v>5385046165</v>
      </c>
      <c r="D55" t="s">
        <v>61</v>
      </c>
      <c r="E55" t="s">
        <v>61</v>
      </c>
      <c r="F55" s="22" t="s">
        <v>61</v>
      </c>
      <c r="G55" s="22" t="s">
        <v>61</v>
      </c>
      <c r="H55" s="22" t="s">
        <v>61</v>
      </c>
      <c r="I55" s="22" t="s">
        <v>61</v>
      </c>
      <c r="J55" s="22" t="s">
        <v>61</v>
      </c>
      <c r="K55" t="s">
        <v>61</v>
      </c>
      <c r="L55" s="22" t="s">
        <v>61</v>
      </c>
      <c r="M55" s="22" t="s">
        <v>61</v>
      </c>
      <c r="N55" s="22" t="s">
        <v>61</v>
      </c>
      <c r="O55" t="s">
        <v>61</v>
      </c>
      <c r="P55" t="s">
        <v>61</v>
      </c>
      <c r="Q55" t="s">
        <v>61</v>
      </c>
      <c r="R55" t="s">
        <v>61</v>
      </c>
      <c r="S55" s="16">
        <v>50</v>
      </c>
      <c r="T55" t="s">
        <v>61</v>
      </c>
      <c r="U55" s="22">
        <v>30</v>
      </c>
      <c r="V55" s="22">
        <v>20</v>
      </c>
      <c r="W55" s="22">
        <v>30</v>
      </c>
      <c r="X55" s="22">
        <v>20</v>
      </c>
      <c r="Y55" s="22" t="s">
        <v>61</v>
      </c>
      <c r="Z55">
        <v>4</v>
      </c>
      <c r="AA55" t="s">
        <v>61</v>
      </c>
      <c r="AB55">
        <v>30</v>
      </c>
      <c r="AC55">
        <v>300</v>
      </c>
      <c r="AD55">
        <v>15</v>
      </c>
    </row>
    <row r="56" spans="1:30" x14ac:dyDescent="0.25">
      <c r="A56" s="1">
        <v>43481</v>
      </c>
      <c r="B56">
        <v>54</v>
      </c>
      <c r="C56" s="2">
        <v>5385046165</v>
      </c>
      <c r="D56">
        <v>38</v>
      </c>
      <c r="E56" t="s">
        <v>61</v>
      </c>
      <c r="F56" s="22">
        <v>25</v>
      </c>
      <c r="G56" s="22">
        <v>25</v>
      </c>
      <c r="H56" s="22">
        <v>25</v>
      </c>
      <c r="I56" s="22">
        <v>25</v>
      </c>
      <c r="J56" s="22" t="s">
        <v>61</v>
      </c>
      <c r="K56">
        <v>3</v>
      </c>
      <c r="L56" s="22" t="s">
        <v>61</v>
      </c>
      <c r="M56" s="22">
        <v>1</v>
      </c>
      <c r="N56" s="22" t="s">
        <v>61</v>
      </c>
      <c r="O56" t="s">
        <v>61</v>
      </c>
      <c r="P56" t="s">
        <v>61</v>
      </c>
      <c r="Q56" t="s">
        <v>61</v>
      </c>
      <c r="R56">
        <v>20</v>
      </c>
      <c r="S56" s="16" t="s">
        <v>61</v>
      </c>
      <c r="T56" t="s">
        <v>61</v>
      </c>
      <c r="U56" s="22" t="s">
        <v>61</v>
      </c>
      <c r="V56" s="22" t="s">
        <v>61</v>
      </c>
      <c r="W56" s="22" t="s">
        <v>61</v>
      </c>
      <c r="X56" s="22" t="s">
        <v>61</v>
      </c>
      <c r="Y56" s="22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</row>
    <row r="57" spans="1:30" x14ac:dyDescent="0.25">
      <c r="A57" s="1">
        <v>43481</v>
      </c>
      <c r="B57">
        <v>55</v>
      </c>
      <c r="C57" s="2">
        <v>5385046165</v>
      </c>
      <c r="D57" t="s">
        <v>61</v>
      </c>
      <c r="E57" t="s">
        <v>61</v>
      </c>
      <c r="F57" s="22" t="s">
        <v>61</v>
      </c>
      <c r="G57" s="22" t="s">
        <v>61</v>
      </c>
      <c r="H57" s="22" t="s">
        <v>61</v>
      </c>
      <c r="I57" s="22" t="s">
        <v>61</v>
      </c>
      <c r="J57" s="22" t="s">
        <v>61</v>
      </c>
      <c r="K57" t="s">
        <v>61</v>
      </c>
      <c r="L57" s="22" t="s">
        <v>61</v>
      </c>
      <c r="M57" s="22" t="s">
        <v>61</v>
      </c>
      <c r="N57" s="22" t="s">
        <v>61</v>
      </c>
      <c r="O57" t="s">
        <v>61</v>
      </c>
      <c r="P57" t="s">
        <v>61</v>
      </c>
      <c r="Q57" t="s">
        <v>61</v>
      </c>
      <c r="R57" t="s">
        <v>61</v>
      </c>
      <c r="S57" s="16" t="s">
        <v>61</v>
      </c>
      <c r="T57" t="s">
        <v>61</v>
      </c>
      <c r="U57" s="22">
        <v>50</v>
      </c>
      <c r="V57" s="22">
        <v>10</v>
      </c>
      <c r="W57" s="22">
        <v>25</v>
      </c>
      <c r="X57" s="22">
        <v>25</v>
      </c>
      <c r="Y57" s="22">
        <v>0</v>
      </c>
      <c r="Z57">
        <v>2</v>
      </c>
      <c r="AA57" t="s">
        <v>61</v>
      </c>
      <c r="AB57" t="s">
        <v>61</v>
      </c>
      <c r="AC57">
        <v>0</v>
      </c>
      <c r="AD57">
        <v>30</v>
      </c>
    </row>
    <row r="58" spans="1:30" x14ac:dyDescent="0.25">
      <c r="A58" s="1">
        <v>43481</v>
      </c>
      <c r="B58">
        <v>56</v>
      </c>
      <c r="C58" s="2">
        <v>5385046165</v>
      </c>
      <c r="D58" t="s">
        <v>61</v>
      </c>
      <c r="E58" t="s">
        <v>61</v>
      </c>
      <c r="F58" s="22" t="s">
        <v>61</v>
      </c>
      <c r="G58" s="22" t="s">
        <v>61</v>
      </c>
      <c r="H58" s="22" t="s">
        <v>61</v>
      </c>
      <c r="I58" s="22" t="s">
        <v>61</v>
      </c>
      <c r="J58" s="22" t="s">
        <v>61</v>
      </c>
      <c r="K58" t="s">
        <v>61</v>
      </c>
      <c r="L58" s="22" t="s">
        <v>61</v>
      </c>
      <c r="M58" s="22" t="s">
        <v>61</v>
      </c>
      <c r="N58" s="22" t="s">
        <v>61</v>
      </c>
      <c r="O58" t="s">
        <v>61</v>
      </c>
      <c r="P58" t="s">
        <v>61</v>
      </c>
      <c r="Q58" t="s">
        <v>61</v>
      </c>
      <c r="R58" t="s">
        <v>61</v>
      </c>
      <c r="S58" s="16">
        <v>50</v>
      </c>
      <c r="T58" t="s">
        <v>61</v>
      </c>
      <c r="U58" s="22">
        <f>30/0.51</f>
        <v>58.823529411764703</v>
      </c>
      <c r="V58" s="22">
        <f>4/0.51</f>
        <v>7.8431372549019605</v>
      </c>
      <c r="W58" s="22">
        <f>12/0.51</f>
        <v>23.52941176470588</v>
      </c>
      <c r="X58" s="22">
        <f>5/0.51</f>
        <v>9.8039215686274517</v>
      </c>
      <c r="Y58" s="22" t="s">
        <v>61</v>
      </c>
      <c r="Z58">
        <v>4</v>
      </c>
      <c r="AA58" t="s">
        <v>61</v>
      </c>
      <c r="AB58" t="s">
        <v>61</v>
      </c>
      <c r="AC58">
        <v>170</v>
      </c>
      <c r="AD58">
        <v>7.5</v>
      </c>
    </row>
    <row r="59" spans="1:30" x14ac:dyDescent="0.25">
      <c r="A59" s="1">
        <v>43482</v>
      </c>
      <c r="B59">
        <v>57</v>
      </c>
      <c r="C59" s="2">
        <v>5383008162</v>
      </c>
      <c r="D59">
        <v>9</v>
      </c>
      <c r="E59" t="s">
        <v>61</v>
      </c>
      <c r="F59" s="22">
        <v>100</v>
      </c>
      <c r="G59" s="22" t="s">
        <v>61</v>
      </c>
      <c r="H59" s="22" t="s">
        <v>61</v>
      </c>
      <c r="I59" s="22" t="s">
        <v>61</v>
      </c>
      <c r="J59" s="22">
        <v>5</v>
      </c>
      <c r="K59" t="s">
        <v>61</v>
      </c>
      <c r="L59" s="22">
        <v>1</v>
      </c>
      <c r="M59" s="22" t="s">
        <v>61</v>
      </c>
      <c r="N59" s="22" t="s">
        <v>61</v>
      </c>
      <c r="O59">
        <v>40</v>
      </c>
      <c r="P59">
        <v>25</v>
      </c>
      <c r="Q59">
        <v>250</v>
      </c>
      <c r="R59">
        <v>20</v>
      </c>
      <c r="S59" s="16">
        <v>30</v>
      </c>
      <c r="T59" t="s">
        <v>61</v>
      </c>
      <c r="U59" s="22">
        <v>60</v>
      </c>
      <c r="V59" s="22" t="s">
        <v>61</v>
      </c>
      <c r="W59" s="22">
        <v>0</v>
      </c>
      <c r="X59" s="22">
        <v>40</v>
      </c>
      <c r="Y59" s="22" t="s">
        <v>61</v>
      </c>
      <c r="Z59">
        <v>4</v>
      </c>
      <c r="AA59">
        <v>0</v>
      </c>
      <c r="AB59">
        <v>50</v>
      </c>
      <c r="AC59">
        <v>150</v>
      </c>
      <c r="AD59">
        <v>20</v>
      </c>
    </row>
    <row r="60" spans="1:30" x14ac:dyDescent="0.25">
      <c r="A60" s="1">
        <v>43482</v>
      </c>
      <c r="B60">
        <v>58</v>
      </c>
      <c r="C60" s="2">
        <v>5383008162</v>
      </c>
      <c r="D60">
        <v>46</v>
      </c>
      <c r="E60" t="s">
        <v>61</v>
      </c>
      <c r="F60" s="22">
        <v>66.599999999999994</v>
      </c>
      <c r="G60" s="22" t="s">
        <v>61</v>
      </c>
      <c r="H60" s="22">
        <v>33.299999999999997</v>
      </c>
      <c r="I60" s="22" t="s">
        <v>61</v>
      </c>
      <c r="J60" s="22" t="s">
        <v>61</v>
      </c>
      <c r="K60">
        <v>4</v>
      </c>
      <c r="L60" s="22" t="s">
        <v>61</v>
      </c>
      <c r="M60" s="22">
        <v>1</v>
      </c>
      <c r="N60" s="22" t="s">
        <v>61</v>
      </c>
      <c r="O60">
        <v>25</v>
      </c>
      <c r="P60">
        <v>25</v>
      </c>
      <c r="Q60">
        <v>0</v>
      </c>
      <c r="R60">
        <v>40</v>
      </c>
      <c r="S60" s="16">
        <v>20.9</v>
      </c>
      <c r="T60" t="s">
        <v>61</v>
      </c>
      <c r="U60" s="22">
        <f>80/2.5</f>
        <v>32</v>
      </c>
      <c r="V60" s="22">
        <f>20/2.5</f>
        <v>8</v>
      </c>
      <c r="W60" s="22">
        <f>50/2.5</f>
        <v>20</v>
      </c>
      <c r="X60" s="22">
        <f>100/2.5</f>
        <v>40</v>
      </c>
      <c r="Y60" s="22" t="s">
        <v>61</v>
      </c>
      <c r="Z60">
        <v>4</v>
      </c>
      <c r="AA60">
        <v>25</v>
      </c>
      <c r="AB60">
        <v>25</v>
      </c>
      <c r="AC60">
        <v>0</v>
      </c>
      <c r="AD60">
        <v>40</v>
      </c>
    </row>
    <row r="61" spans="1:30" x14ac:dyDescent="0.25">
      <c r="A61" s="1">
        <v>43482</v>
      </c>
      <c r="B61">
        <v>59</v>
      </c>
      <c r="C61" s="2">
        <v>5383008162</v>
      </c>
      <c r="D61" t="s">
        <v>61</v>
      </c>
      <c r="E61" t="s">
        <v>61</v>
      </c>
      <c r="F61" s="22">
        <v>40</v>
      </c>
      <c r="G61" s="22">
        <v>5</v>
      </c>
      <c r="H61" s="22">
        <v>25</v>
      </c>
      <c r="I61" s="22">
        <v>20</v>
      </c>
      <c r="J61" s="22">
        <v>10</v>
      </c>
      <c r="K61">
        <v>3</v>
      </c>
      <c r="L61" s="22" t="s">
        <v>61</v>
      </c>
      <c r="M61" s="22" t="s">
        <v>61</v>
      </c>
      <c r="N61" s="22" t="s">
        <v>61</v>
      </c>
      <c r="O61">
        <v>30</v>
      </c>
      <c r="P61">
        <v>15</v>
      </c>
      <c r="Q61">
        <v>40</v>
      </c>
      <c r="R61">
        <v>5</v>
      </c>
      <c r="S61" s="16">
        <v>50</v>
      </c>
      <c r="T61" t="s">
        <v>61</v>
      </c>
      <c r="U61" s="22">
        <v>40</v>
      </c>
      <c r="V61" s="22">
        <v>5</v>
      </c>
      <c r="W61" s="22">
        <v>25</v>
      </c>
      <c r="X61" s="22">
        <v>20</v>
      </c>
      <c r="Y61" s="22">
        <v>10</v>
      </c>
      <c r="Z61">
        <v>2</v>
      </c>
      <c r="AA61">
        <v>30</v>
      </c>
      <c r="AB61">
        <v>15</v>
      </c>
      <c r="AC61">
        <v>40</v>
      </c>
      <c r="AD61">
        <v>5</v>
      </c>
    </row>
    <row r="62" spans="1:30" x14ac:dyDescent="0.25">
      <c r="A62" s="1">
        <v>43482</v>
      </c>
      <c r="B62">
        <v>60</v>
      </c>
      <c r="C62" s="2">
        <v>5383008162</v>
      </c>
      <c r="D62" t="s">
        <v>61</v>
      </c>
      <c r="E62" t="s">
        <v>61</v>
      </c>
      <c r="F62" s="22" t="s">
        <v>61</v>
      </c>
      <c r="G62" s="22" t="s">
        <v>61</v>
      </c>
      <c r="H62" s="22" t="s">
        <v>61</v>
      </c>
      <c r="I62" s="22" t="s">
        <v>61</v>
      </c>
      <c r="J62" s="22" t="s">
        <v>61</v>
      </c>
      <c r="K62" t="s">
        <v>61</v>
      </c>
      <c r="L62" s="22" t="s">
        <v>61</v>
      </c>
      <c r="M62" s="22" t="s">
        <v>61</v>
      </c>
      <c r="N62" s="22" t="s">
        <v>61</v>
      </c>
      <c r="O62" t="s">
        <v>61</v>
      </c>
      <c r="P62" t="s">
        <v>61</v>
      </c>
      <c r="Q62" t="s">
        <v>61</v>
      </c>
      <c r="R62" t="s">
        <v>61</v>
      </c>
      <c r="S62" s="16">
        <v>80</v>
      </c>
      <c r="T62" t="s">
        <v>61</v>
      </c>
      <c r="U62" s="22">
        <f>26.5/0.8</f>
        <v>33.125</v>
      </c>
      <c r="V62" s="22">
        <f>17/0.8</f>
        <v>21.25</v>
      </c>
      <c r="W62" s="22">
        <f>26.5/0.8</f>
        <v>33.125</v>
      </c>
      <c r="X62" s="22">
        <f>8/0.8</f>
        <v>10</v>
      </c>
      <c r="Y62" s="22">
        <f>2/0.8</f>
        <v>2.5</v>
      </c>
      <c r="Z62">
        <v>3</v>
      </c>
      <c r="AA62" t="s">
        <v>61</v>
      </c>
      <c r="AB62" t="s">
        <v>61</v>
      </c>
      <c r="AC62">
        <v>0</v>
      </c>
      <c r="AD62">
        <v>40</v>
      </c>
    </row>
    <row r="63" spans="1:30" x14ac:dyDescent="0.25">
      <c r="A63" s="1">
        <v>43482</v>
      </c>
      <c r="B63">
        <v>61</v>
      </c>
      <c r="C63" s="2">
        <v>5383008162</v>
      </c>
      <c r="D63" t="s">
        <v>61</v>
      </c>
      <c r="E63" t="s">
        <v>61</v>
      </c>
      <c r="F63" s="22" t="s">
        <v>61</v>
      </c>
      <c r="G63" s="22" t="s">
        <v>61</v>
      </c>
      <c r="H63" s="22" t="s">
        <v>61</v>
      </c>
      <c r="I63" s="22" t="s">
        <v>61</v>
      </c>
      <c r="J63" s="22" t="s">
        <v>61</v>
      </c>
      <c r="K63">
        <v>1</v>
      </c>
      <c r="L63" s="22" t="s">
        <v>61</v>
      </c>
      <c r="M63" s="22" t="s">
        <v>61</v>
      </c>
      <c r="N63" s="22">
        <v>1</v>
      </c>
      <c r="O63" t="s">
        <v>61</v>
      </c>
      <c r="P63" t="s">
        <v>61</v>
      </c>
      <c r="Q63" t="s">
        <v>61</v>
      </c>
      <c r="R63" t="s">
        <v>61</v>
      </c>
      <c r="S63" s="16" t="s">
        <v>61</v>
      </c>
      <c r="T63" t="s">
        <v>61</v>
      </c>
      <c r="U63" s="22" t="s">
        <v>61</v>
      </c>
      <c r="V63" s="22" t="s">
        <v>61</v>
      </c>
      <c r="W63" s="22" t="s">
        <v>61</v>
      </c>
      <c r="X63" s="22" t="s">
        <v>61</v>
      </c>
      <c r="Y63" s="22" t="s">
        <v>61</v>
      </c>
      <c r="Z63" t="s">
        <v>61</v>
      </c>
      <c r="AA63" t="s">
        <v>61</v>
      </c>
      <c r="AB63" t="s">
        <v>61</v>
      </c>
      <c r="AC63" t="s">
        <v>61</v>
      </c>
      <c r="AD63">
        <v>40</v>
      </c>
    </row>
    <row r="64" spans="1:30" x14ac:dyDescent="0.25">
      <c r="A64" s="1">
        <v>43482</v>
      </c>
      <c r="B64">
        <v>62</v>
      </c>
      <c r="C64" s="2">
        <v>5383008162</v>
      </c>
      <c r="D64" t="s">
        <v>61</v>
      </c>
      <c r="E64" t="s">
        <v>61</v>
      </c>
      <c r="F64" s="22" t="s">
        <v>61</v>
      </c>
      <c r="G64" s="22" t="s">
        <v>61</v>
      </c>
      <c r="H64" s="22" t="s">
        <v>61</v>
      </c>
      <c r="I64" s="22" t="s">
        <v>61</v>
      </c>
      <c r="J64" s="22" t="s">
        <v>61</v>
      </c>
      <c r="K64" t="s">
        <v>61</v>
      </c>
      <c r="L64" s="22" t="s">
        <v>61</v>
      </c>
      <c r="M64" s="22" t="s">
        <v>61</v>
      </c>
      <c r="N64" s="22" t="s">
        <v>61</v>
      </c>
      <c r="O64" t="s">
        <v>61</v>
      </c>
      <c r="P64" t="s">
        <v>61</v>
      </c>
      <c r="Q64" t="s">
        <v>61</v>
      </c>
      <c r="R64" t="s">
        <v>61</v>
      </c>
      <c r="S64" s="16">
        <v>48</v>
      </c>
      <c r="T64" t="s">
        <v>61</v>
      </c>
      <c r="U64" s="22" t="s">
        <v>61</v>
      </c>
      <c r="V64" s="22" t="s">
        <v>61</v>
      </c>
      <c r="W64" s="22">
        <v>90</v>
      </c>
      <c r="X64" s="22">
        <v>10</v>
      </c>
      <c r="Y64" s="22" t="s">
        <v>61</v>
      </c>
      <c r="Z64">
        <v>3</v>
      </c>
      <c r="AA64" t="s">
        <v>61</v>
      </c>
      <c r="AB64" t="s">
        <v>61</v>
      </c>
      <c r="AC64" t="s">
        <v>61</v>
      </c>
      <c r="AD64">
        <v>5</v>
      </c>
    </row>
    <row r="65" spans="1:30" x14ac:dyDescent="0.25">
      <c r="A65" s="1">
        <v>43482</v>
      </c>
      <c r="B65">
        <v>63</v>
      </c>
      <c r="C65" s="2">
        <v>5383008162</v>
      </c>
      <c r="D65" t="s">
        <v>61</v>
      </c>
      <c r="E65" t="s">
        <v>61</v>
      </c>
      <c r="F65" s="22" t="s">
        <v>61</v>
      </c>
      <c r="G65" s="22" t="s">
        <v>61</v>
      </c>
      <c r="H65" s="22" t="s">
        <v>61</v>
      </c>
      <c r="I65" s="22" t="s">
        <v>61</v>
      </c>
      <c r="J65" s="22" t="s">
        <v>61</v>
      </c>
      <c r="K65" t="s">
        <v>61</v>
      </c>
      <c r="L65" s="22" t="s">
        <v>61</v>
      </c>
      <c r="M65" s="22" t="s">
        <v>61</v>
      </c>
      <c r="N65" s="22" t="s">
        <v>61</v>
      </c>
      <c r="O65" t="s">
        <v>61</v>
      </c>
      <c r="P65" t="s">
        <v>61</v>
      </c>
      <c r="Q65" t="s">
        <v>61</v>
      </c>
      <c r="R65" t="s">
        <v>61</v>
      </c>
      <c r="S65" s="16">
        <v>35</v>
      </c>
      <c r="T65" t="s">
        <v>61</v>
      </c>
      <c r="U65" s="22">
        <v>33</v>
      </c>
      <c r="V65" s="22">
        <v>33</v>
      </c>
      <c r="W65" s="22">
        <v>33</v>
      </c>
      <c r="X65" s="22" t="s">
        <v>61</v>
      </c>
      <c r="Y65" s="22" t="s">
        <v>61</v>
      </c>
      <c r="Z65">
        <v>3</v>
      </c>
      <c r="AA65" t="s">
        <v>61</v>
      </c>
      <c r="AB65" t="s">
        <v>61</v>
      </c>
      <c r="AC65" t="s">
        <v>61</v>
      </c>
      <c r="AD65">
        <v>20</v>
      </c>
    </row>
    <row r="66" spans="1:30" x14ac:dyDescent="0.25">
      <c r="A66" s="1">
        <v>43482</v>
      </c>
      <c r="B66">
        <v>64</v>
      </c>
      <c r="C66" s="2">
        <v>5383008162</v>
      </c>
      <c r="D66" t="s">
        <v>61</v>
      </c>
      <c r="E66" t="s">
        <v>61</v>
      </c>
      <c r="F66" s="22" t="s">
        <v>61</v>
      </c>
      <c r="G66" s="22" t="s">
        <v>61</v>
      </c>
      <c r="H66" s="22" t="s">
        <v>61</v>
      </c>
      <c r="I66" s="22" t="s">
        <v>61</v>
      </c>
      <c r="J66" s="22" t="s">
        <v>61</v>
      </c>
      <c r="K66" t="s">
        <v>61</v>
      </c>
      <c r="L66" s="22" t="s">
        <v>61</v>
      </c>
      <c r="M66" s="22" t="s">
        <v>61</v>
      </c>
      <c r="N66" s="22" t="s">
        <v>61</v>
      </c>
      <c r="O66" t="s">
        <v>61</v>
      </c>
      <c r="P66" t="s">
        <v>61</v>
      </c>
      <c r="Q66" t="s">
        <v>61</v>
      </c>
      <c r="R66" t="s">
        <v>61</v>
      </c>
      <c r="S66" s="16">
        <v>45</v>
      </c>
      <c r="T66" t="s">
        <v>61</v>
      </c>
      <c r="U66" s="22">
        <v>30</v>
      </c>
      <c r="V66" s="22">
        <v>20</v>
      </c>
      <c r="W66" s="22">
        <v>40</v>
      </c>
      <c r="X66" s="22">
        <v>10</v>
      </c>
      <c r="Y66" s="22">
        <v>0</v>
      </c>
      <c r="Z66">
        <v>3</v>
      </c>
      <c r="AA66">
        <v>20</v>
      </c>
      <c r="AB66">
        <v>20</v>
      </c>
      <c r="AC66">
        <v>500</v>
      </c>
      <c r="AD66">
        <v>40</v>
      </c>
    </row>
    <row r="67" spans="1:30" x14ac:dyDescent="0.25">
      <c r="A67" s="1">
        <v>43482</v>
      </c>
      <c r="B67">
        <v>65</v>
      </c>
      <c r="C67" s="2">
        <v>5383008162</v>
      </c>
      <c r="D67" t="s">
        <v>61</v>
      </c>
      <c r="E67" t="s">
        <v>61</v>
      </c>
      <c r="F67" s="22">
        <v>40</v>
      </c>
      <c r="G67" s="22">
        <v>10</v>
      </c>
      <c r="H67" s="22">
        <v>40</v>
      </c>
      <c r="I67" s="22">
        <v>10</v>
      </c>
      <c r="J67" s="22" t="s">
        <v>61</v>
      </c>
      <c r="K67">
        <v>2</v>
      </c>
      <c r="L67" s="22" t="s">
        <v>61</v>
      </c>
      <c r="M67" s="22" t="s">
        <v>61</v>
      </c>
      <c r="N67" s="22" t="s">
        <v>61</v>
      </c>
      <c r="O67" t="s">
        <v>61</v>
      </c>
      <c r="P67" t="s">
        <v>61</v>
      </c>
      <c r="Q67" t="s">
        <v>61</v>
      </c>
      <c r="R67" t="s">
        <v>61</v>
      </c>
      <c r="S67" s="16">
        <v>43</v>
      </c>
      <c r="T67" t="s">
        <v>61</v>
      </c>
      <c r="U67" s="22">
        <v>40</v>
      </c>
      <c r="V67" s="22">
        <v>10</v>
      </c>
      <c r="W67" s="22">
        <v>40</v>
      </c>
      <c r="X67" s="22">
        <v>10</v>
      </c>
      <c r="Y67" s="22" t="s">
        <v>61</v>
      </c>
      <c r="Z67">
        <v>2</v>
      </c>
      <c r="AA67" t="s">
        <v>61</v>
      </c>
      <c r="AB67" t="s">
        <v>61</v>
      </c>
      <c r="AC67" t="s">
        <v>61</v>
      </c>
      <c r="AD67" t="s">
        <v>61</v>
      </c>
    </row>
    <row r="68" spans="1:30" x14ac:dyDescent="0.25">
      <c r="A68" s="1">
        <v>43482</v>
      </c>
      <c r="B68">
        <v>66</v>
      </c>
      <c r="C68" s="2">
        <v>5383008162</v>
      </c>
      <c r="D68" t="s">
        <v>61</v>
      </c>
      <c r="E68" t="s">
        <v>61</v>
      </c>
      <c r="F68" s="22" t="s">
        <v>61</v>
      </c>
      <c r="G68" s="22" t="s">
        <v>61</v>
      </c>
      <c r="H68" s="22" t="s">
        <v>61</v>
      </c>
      <c r="I68" s="22" t="s">
        <v>61</v>
      </c>
      <c r="J68" s="22" t="s">
        <v>61</v>
      </c>
      <c r="K68" t="s">
        <v>61</v>
      </c>
      <c r="L68" s="22" t="s">
        <v>61</v>
      </c>
      <c r="M68" s="22" t="s">
        <v>61</v>
      </c>
      <c r="N68" s="22" t="s">
        <v>61</v>
      </c>
      <c r="O68" t="s">
        <v>61</v>
      </c>
      <c r="P68" t="s">
        <v>61</v>
      </c>
      <c r="Q68" t="s">
        <v>61</v>
      </c>
      <c r="R68" t="s">
        <v>61</v>
      </c>
      <c r="S68" s="16" t="s">
        <v>61</v>
      </c>
      <c r="T68" t="s">
        <v>61</v>
      </c>
      <c r="U68" s="22" t="s">
        <v>61</v>
      </c>
      <c r="V68" s="22" t="s">
        <v>61</v>
      </c>
      <c r="W68" s="22">
        <f>22/0.3</f>
        <v>73.333333333333343</v>
      </c>
      <c r="X68" s="22">
        <f>8/0.3</f>
        <v>26.666666666666668</v>
      </c>
      <c r="Y68" s="22" t="s">
        <v>61</v>
      </c>
      <c r="Z68">
        <v>3</v>
      </c>
      <c r="AA68" t="s">
        <v>61</v>
      </c>
      <c r="AB68" t="s">
        <v>61</v>
      </c>
      <c r="AC68">
        <v>8</v>
      </c>
      <c r="AD68" t="s">
        <v>61</v>
      </c>
    </row>
    <row r="69" spans="1:30" x14ac:dyDescent="0.25">
      <c r="A69" s="1">
        <v>43482</v>
      </c>
      <c r="B69">
        <v>67</v>
      </c>
      <c r="C69" s="2">
        <v>5383008162</v>
      </c>
      <c r="D69">
        <v>3</v>
      </c>
      <c r="E69" t="s">
        <v>61</v>
      </c>
      <c r="F69" s="22">
        <v>60</v>
      </c>
      <c r="G69" s="22">
        <v>30</v>
      </c>
      <c r="H69" s="22">
        <v>10</v>
      </c>
      <c r="I69" s="22" t="s">
        <v>61</v>
      </c>
      <c r="J69" s="22" t="s">
        <v>61</v>
      </c>
      <c r="K69">
        <v>3</v>
      </c>
      <c r="L69" s="22" t="s">
        <v>61</v>
      </c>
      <c r="M69" s="22">
        <v>1</v>
      </c>
      <c r="N69" s="22" t="s">
        <v>61</v>
      </c>
      <c r="O69">
        <v>0</v>
      </c>
      <c r="P69">
        <v>60</v>
      </c>
      <c r="Q69">
        <v>0</v>
      </c>
      <c r="R69">
        <v>40</v>
      </c>
      <c r="S69" s="16">
        <v>52</v>
      </c>
      <c r="T69" t="s">
        <v>61</v>
      </c>
      <c r="U69" s="22">
        <v>20</v>
      </c>
      <c r="V69" s="22">
        <v>10</v>
      </c>
      <c r="W69" s="22">
        <v>60</v>
      </c>
      <c r="X69" s="22">
        <v>10</v>
      </c>
      <c r="Y69" s="22" t="s">
        <v>61</v>
      </c>
      <c r="Z69" t="s">
        <v>61</v>
      </c>
      <c r="AA69">
        <v>0</v>
      </c>
      <c r="AB69" t="s">
        <v>61</v>
      </c>
      <c r="AC69">
        <v>0</v>
      </c>
      <c r="AD69">
        <v>25</v>
      </c>
    </row>
    <row r="70" spans="1:30" x14ac:dyDescent="0.25">
      <c r="A70" s="1">
        <v>43482</v>
      </c>
      <c r="B70">
        <v>68</v>
      </c>
      <c r="C70" s="2">
        <v>5383008162</v>
      </c>
      <c r="D70" t="s">
        <v>61</v>
      </c>
      <c r="E70" t="s">
        <v>61</v>
      </c>
      <c r="F70" s="22" t="s">
        <v>61</v>
      </c>
      <c r="G70" s="22" t="s">
        <v>61</v>
      </c>
      <c r="H70" s="22" t="s">
        <v>61</v>
      </c>
      <c r="I70" s="22" t="s">
        <v>61</v>
      </c>
      <c r="J70" s="22" t="s">
        <v>61</v>
      </c>
      <c r="K70" t="s">
        <v>61</v>
      </c>
      <c r="L70" s="22" t="s">
        <v>61</v>
      </c>
      <c r="M70" s="22" t="s">
        <v>61</v>
      </c>
      <c r="N70" s="22" t="s">
        <v>61</v>
      </c>
      <c r="O70" t="s">
        <v>61</v>
      </c>
      <c r="P70" t="s">
        <v>61</v>
      </c>
      <c r="Q70" t="s">
        <v>61</v>
      </c>
      <c r="R70" t="s">
        <v>61</v>
      </c>
      <c r="S70" s="16" t="s">
        <v>61</v>
      </c>
      <c r="T70" t="s">
        <v>61</v>
      </c>
      <c r="U70" s="22" t="s">
        <v>61</v>
      </c>
      <c r="V70" s="22" t="s">
        <v>61</v>
      </c>
      <c r="W70" s="22" t="s">
        <v>61</v>
      </c>
      <c r="X70" s="22" t="s">
        <v>61</v>
      </c>
      <c r="Y70" s="22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</row>
    <row r="71" spans="1:30" x14ac:dyDescent="0.25">
      <c r="A71" s="1">
        <v>43482</v>
      </c>
      <c r="B71">
        <v>69</v>
      </c>
      <c r="C71" s="2">
        <v>5383008162</v>
      </c>
      <c r="D71" t="s">
        <v>61</v>
      </c>
      <c r="E71" t="s">
        <v>61</v>
      </c>
      <c r="F71" s="22" t="s">
        <v>61</v>
      </c>
      <c r="G71" s="22" t="s">
        <v>61</v>
      </c>
      <c r="H71" s="22" t="s">
        <v>61</v>
      </c>
      <c r="I71" s="22" t="s">
        <v>61</v>
      </c>
      <c r="J71" s="22" t="s">
        <v>61</v>
      </c>
      <c r="K71" t="s">
        <v>61</v>
      </c>
      <c r="L71" s="22" t="s">
        <v>61</v>
      </c>
      <c r="M71" s="22" t="s">
        <v>61</v>
      </c>
      <c r="N71" s="22" t="s">
        <v>61</v>
      </c>
      <c r="O71" t="s">
        <v>61</v>
      </c>
      <c r="P71" t="s">
        <v>61</v>
      </c>
      <c r="Q71" t="s">
        <v>61</v>
      </c>
      <c r="R71" t="s">
        <v>61</v>
      </c>
      <c r="S71" s="16">
        <v>52</v>
      </c>
      <c r="T71">
        <v>7.5</v>
      </c>
      <c r="U71" s="22">
        <f>60/1.75</f>
        <v>34.285714285714285</v>
      </c>
      <c r="V71" s="22">
        <f>15/1.75</f>
        <v>8.5714285714285712</v>
      </c>
      <c r="W71" s="22">
        <f>80/1.75</f>
        <v>45.714285714285715</v>
      </c>
      <c r="X71" s="22">
        <f>20/1.75</f>
        <v>11.428571428571429</v>
      </c>
      <c r="Y71" s="22" t="s">
        <v>61</v>
      </c>
      <c r="Z71">
        <v>4</v>
      </c>
      <c r="AA71">
        <v>0</v>
      </c>
      <c r="AB71">
        <v>40</v>
      </c>
      <c r="AC71">
        <v>400</v>
      </c>
      <c r="AD71">
        <v>10</v>
      </c>
    </row>
    <row r="72" spans="1:30" x14ac:dyDescent="0.25">
      <c r="A72" s="1">
        <v>43482</v>
      </c>
      <c r="B72">
        <v>70</v>
      </c>
      <c r="C72" s="2">
        <v>5383008162</v>
      </c>
      <c r="D72">
        <v>76</v>
      </c>
      <c r="E72" t="s">
        <v>61</v>
      </c>
      <c r="F72" s="22">
        <f>70/1.4</f>
        <v>50</v>
      </c>
      <c r="G72" s="22">
        <f>20/1.4</f>
        <v>14.285714285714286</v>
      </c>
      <c r="H72" s="22">
        <f>40/1.4</f>
        <v>28.571428571428573</v>
      </c>
      <c r="I72" s="22">
        <f>10/1.4</f>
        <v>7.1428571428571432</v>
      </c>
      <c r="J72" s="22" t="s">
        <v>61</v>
      </c>
      <c r="K72">
        <v>3</v>
      </c>
      <c r="L72" s="22" t="s">
        <v>61</v>
      </c>
      <c r="M72" s="22" t="s">
        <v>61</v>
      </c>
      <c r="N72" s="22">
        <v>1</v>
      </c>
      <c r="O72">
        <v>20</v>
      </c>
      <c r="P72">
        <v>20</v>
      </c>
      <c r="Q72" t="s">
        <v>61</v>
      </c>
      <c r="R72" t="s">
        <v>61</v>
      </c>
      <c r="S72" s="16">
        <v>98</v>
      </c>
      <c r="T72" t="s">
        <v>61</v>
      </c>
      <c r="U72" s="22" t="s">
        <v>61</v>
      </c>
      <c r="V72" s="22" t="s">
        <v>61</v>
      </c>
      <c r="W72" s="22" t="s">
        <v>61</v>
      </c>
      <c r="X72" s="22" t="s">
        <v>61</v>
      </c>
      <c r="Y72" s="22" t="s">
        <v>61</v>
      </c>
      <c r="Z72">
        <v>3</v>
      </c>
      <c r="AA72">
        <v>20</v>
      </c>
      <c r="AB72">
        <v>20</v>
      </c>
      <c r="AC72" t="s">
        <v>61</v>
      </c>
      <c r="AD72" t="s">
        <v>61</v>
      </c>
    </row>
    <row r="73" spans="1:30" x14ac:dyDescent="0.25">
      <c r="A73" s="1">
        <v>43482</v>
      </c>
      <c r="B73">
        <v>71</v>
      </c>
      <c r="C73" s="2">
        <v>5383008162</v>
      </c>
      <c r="D73" t="s">
        <v>61</v>
      </c>
      <c r="E73" t="s">
        <v>61</v>
      </c>
      <c r="F73" s="22" t="s">
        <v>61</v>
      </c>
      <c r="G73" s="22" t="s">
        <v>61</v>
      </c>
      <c r="H73" s="22" t="s">
        <v>61</v>
      </c>
      <c r="I73" s="22" t="s">
        <v>61</v>
      </c>
      <c r="J73" s="22" t="s">
        <v>61</v>
      </c>
      <c r="K73" t="s">
        <v>61</v>
      </c>
      <c r="L73" s="22" t="s">
        <v>61</v>
      </c>
      <c r="M73" s="22" t="s">
        <v>61</v>
      </c>
      <c r="N73" s="22" t="s">
        <v>61</v>
      </c>
      <c r="O73" t="s">
        <v>61</v>
      </c>
      <c r="P73" t="s">
        <v>61</v>
      </c>
      <c r="Q73" t="s">
        <v>61</v>
      </c>
      <c r="R73" t="s">
        <v>61</v>
      </c>
      <c r="S73" s="16" t="s">
        <v>61</v>
      </c>
      <c r="T73" t="s">
        <v>61</v>
      </c>
      <c r="U73" s="22" t="s">
        <v>61</v>
      </c>
      <c r="V73" s="22" t="s">
        <v>61</v>
      </c>
      <c r="W73" s="22" t="s">
        <v>61</v>
      </c>
      <c r="X73" s="22" t="s">
        <v>61</v>
      </c>
      <c r="Y73" s="22" t="s">
        <v>61</v>
      </c>
      <c r="Z73">
        <v>2.5</v>
      </c>
      <c r="AA73" t="s">
        <v>61</v>
      </c>
      <c r="AB73" t="s">
        <v>61</v>
      </c>
      <c r="AC73" t="s">
        <v>61</v>
      </c>
      <c r="AD73" t="s">
        <v>61</v>
      </c>
    </row>
    <row r="74" spans="1:30" x14ac:dyDescent="0.25">
      <c r="A74" s="1">
        <v>43482</v>
      </c>
      <c r="B74">
        <v>72</v>
      </c>
      <c r="C74" s="2">
        <v>5383008162</v>
      </c>
      <c r="D74">
        <v>4</v>
      </c>
      <c r="E74" t="s">
        <v>61</v>
      </c>
      <c r="F74" s="22">
        <v>100</v>
      </c>
      <c r="G74" s="22" t="s">
        <v>61</v>
      </c>
      <c r="H74" s="22" t="s">
        <v>61</v>
      </c>
      <c r="I74" s="22" t="s">
        <v>61</v>
      </c>
      <c r="J74" s="22" t="s">
        <v>61</v>
      </c>
      <c r="K74">
        <v>4</v>
      </c>
      <c r="L74" s="22" t="s">
        <v>61</v>
      </c>
      <c r="M74" s="22">
        <v>1</v>
      </c>
      <c r="N74" s="22" t="s">
        <v>61</v>
      </c>
      <c r="O74" t="s">
        <v>61</v>
      </c>
      <c r="P74" t="s">
        <v>61</v>
      </c>
      <c r="Q74">
        <v>210</v>
      </c>
      <c r="R74">
        <v>20</v>
      </c>
      <c r="S74" s="16">
        <v>24</v>
      </c>
      <c r="T74" t="s">
        <v>61</v>
      </c>
      <c r="U74" s="22">
        <v>25</v>
      </c>
      <c r="V74" s="22">
        <v>25</v>
      </c>
      <c r="W74" s="22">
        <v>25</v>
      </c>
      <c r="X74" s="22">
        <v>25</v>
      </c>
      <c r="Y74" s="22" t="s">
        <v>61</v>
      </c>
      <c r="Z74">
        <v>4</v>
      </c>
      <c r="AA74" t="s">
        <v>61</v>
      </c>
      <c r="AB74" t="s">
        <v>61</v>
      </c>
      <c r="AC74">
        <v>80</v>
      </c>
      <c r="AD74">
        <v>20</v>
      </c>
    </row>
    <row r="75" spans="1:30" x14ac:dyDescent="0.25">
      <c r="A75" s="1">
        <v>43482</v>
      </c>
      <c r="B75">
        <v>73</v>
      </c>
      <c r="C75" s="2">
        <v>5383008162</v>
      </c>
      <c r="D75">
        <v>15</v>
      </c>
      <c r="E75" t="s">
        <v>61</v>
      </c>
      <c r="F75" s="22">
        <v>100</v>
      </c>
      <c r="G75" s="22" t="s">
        <v>61</v>
      </c>
      <c r="H75" s="22" t="s">
        <v>61</v>
      </c>
      <c r="I75" s="22" t="s">
        <v>61</v>
      </c>
      <c r="J75" s="22" t="s">
        <v>61</v>
      </c>
      <c r="K75" t="s">
        <v>61</v>
      </c>
      <c r="L75" s="22" t="s">
        <v>61</v>
      </c>
      <c r="M75" s="22" t="s">
        <v>61</v>
      </c>
      <c r="N75" s="22">
        <v>1</v>
      </c>
      <c r="O75" t="s">
        <v>61</v>
      </c>
      <c r="P75">
        <v>40</v>
      </c>
      <c r="Q75">
        <v>250</v>
      </c>
      <c r="R75">
        <v>40</v>
      </c>
      <c r="S75" s="16">
        <v>35</v>
      </c>
      <c r="T75" t="s">
        <v>61</v>
      </c>
      <c r="U75" s="22">
        <v>25</v>
      </c>
      <c r="V75" s="22" t="s">
        <v>61</v>
      </c>
      <c r="W75" s="22">
        <v>37.5</v>
      </c>
      <c r="X75" s="22">
        <v>37.5</v>
      </c>
      <c r="Y75" s="22" t="s">
        <v>61</v>
      </c>
      <c r="Z75">
        <v>1</v>
      </c>
      <c r="AA75" t="s">
        <v>61</v>
      </c>
      <c r="AB75">
        <v>30</v>
      </c>
      <c r="AC75">
        <v>120</v>
      </c>
      <c r="AD75">
        <v>20</v>
      </c>
    </row>
    <row r="76" spans="1:30" x14ac:dyDescent="0.25">
      <c r="A76" s="1">
        <v>43480</v>
      </c>
      <c r="B76">
        <v>74</v>
      </c>
      <c r="C76" s="2">
        <v>3194132047</v>
      </c>
      <c r="D76" t="s">
        <v>61</v>
      </c>
      <c r="E76" t="s">
        <v>61</v>
      </c>
      <c r="F76" s="22" t="s">
        <v>61</v>
      </c>
      <c r="G76" s="22" t="s">
        <v>61</v>
      </c>
      <c r="H76" s="22" t="s">
        <v>61</v>
      </c>
      <c r="I76" s="22" t="s">
        <v>61</v>
      </c>
      <c r="J76" s="22" t="s">
        <v>61</v>
      </c>
      <c r="K76" t="s">
        <v>61</v>
      </c>
      <c r="L76" s="22" t="s">
        <v>61</v>
      </c>
      <c r="M76" s="22" t="s">
        <v>61</v>
      </c>
      <c r="N76" s="22" t="s">
        <v>61</v>
      </c>
      <c r="O76" t="s">
        <v>61</v>
      </c>
      <c r="P76" t="s">
        <v>61</v>
      </c>
      <c r="Q76" t="s">
        <v>61</v>
      </c>
      <c r="R76" t="s">
        <v>61</v>
      </c>
      <c r="S76" s="16">
        <v>44</v>
      </c>
      <c r="T76" t="s">
        <v>61</v>
      </c>
      <c r="U76" s="22">
        <v>30</v>
      </c>
      <c r="V76" s="22">
        <v>15</v>
      </c>
      <c r="W76" s="22">
        <v>40</v>
      </c>
      <c r="X76" s="22">
        <v>15</v>
      </c>
      <c r="Y76" s="22" t="s">
        <v>61</v>
      </c>
      <c r="Z76">
        <v>3.5</v>
      </c>
      <c r="AA76">
        <v>25</v>
      </c>
      <c r="AB76">
        <v>20</v>
      </c>
      <c r="AC76">
        <v>0</v>
      </c>
      <c r="AD76" t="s">
        <v>61</v>
      </c>
    </row>
    <row r="77" spans="1:30" x14ac:dyDescent="0.25">
      <c r="A77" s="1">
        <v>43480</v>
      </c>
      <c r="B77">
        <v>75</v>
      </c>
      <c r="C77" s="2">
        <v>3194132047</v>
      </c>
      <c r="D77" t="s">
        <v>61</v>
      </c>
      <c r="E77" t="s">
        <v>61</v>
      </c>
      <c r="F77" s="22" t="s">
        <v>61</v>
      </c>
      <c r="G77" s="22" t="s">
        <v>61</v>
      </c>
      <c r="H77" s="22" t="s">
        <v>61</v>
      </c>
      <c r="I77" s="22" t="s">
        <v>61</v>
      </c>
      <c r="J77" s="22" t="s">
        <v>61</v>
      </c>
      <c r="K77" t="s">
        <v>61</v>
      </c>
      <c r="L77" s="22" t="s">
        <v>61</v>
      </c>
      <c r="M77" s="22" t="s">
        <v>61</v>
      </c>
      <c r="N77" s="22" t="s">
        <v>61</v>
      </c>
      <c r="O77" t="s">
        <v>61</v>
      </c>
      <c r="P77" t="s">
        <v>61</v>
      </c>
      <c r="Q77" t="s">
        <v>61</v>
      </c>
      <c r="R77" t="s">
        <v>61</v>
      </c>
      <c r="S77" s="16">
        <v>85</v>
      </c>
      <c r="T77" t="s">
        <v>61</v>
      </c>
      <c r="U77" s="22">
        <f>22/0.81</f>
        <v>27.160493827160494</v>
      </c>
      <c r="V77" s="22">
        <f>7/0.81</f>
        <v>8.6419753086419746</v>
      </c>
      <c r="W77" s="22">
        <f>24/0.81</f>
        <v>29.629629629629626</v>
      </c>
      <c r="X77" s="22">
        <f>28/0.81</f>
        <v>34.567901234567898</v>
      </c>
      <c r="Y77" s="22" t="s">
        <v>61</v>
      </c>
      <c r="Z77">
        <v>3</v>
      </c>
      <c r="AA77">
        <v>0.2</v>
      </c>
      <c r="AB77">
        <v>4.5</v>
      </c>
      <c r="AC77" t="s">
        <v>61</v>
      </c>
      <c r="AD77" t="s">
        <v>61</v>
      </c>
    </row>
    <row r="78" spans="1:30" x14ac:dyDescent="0.25">
      <c r="A78" s="1">
        <v>43480</v>
      </c>
      <c r="B78">
        <v>76</v>
      </c>
      <c r="C78" s="2">
        <v>3194132047</v>
      </c>
      <c r="D78">
        <v>20</v>
      </c>
      <c r="E78" t="s">
        <v>61</v>
      </c>
      <c r="F78" s="22">
        <v>33</v>
      </c>
      <c r="G78" s="22">
        <v>33</v>
      </c>
      <c r="H78" s="22">
        <v>33</v>
      </c>
      <c r="I78" s="22" t="s">
        <v>61</v>
      </c>
      <c r="J78" s="22" t="s">
        <v>61</v>
      </c>
      <c r="K78">
        <v>4</v>
      </c>
      <c r="L78" s="22" t="s">
        <v>61</v>
      </c>
      <c r="M78" s="22" t="s">
        <v>61</v>
      </c>
      <c r="N78" s="22">
        <v>1</v>
      </c>
      <c r="O78" t="s">
        <v>61</v>
      </c>
      <c r="P78" t="s">
        <v>61</v>
      </c>
      <c r="Q78" t="s">
        <v>61</v>
      </c>
      <c r="R78" t="s">
        <v>61</v>
      </c>
      <c r="S78" s="16">
        <v>27</v>
      </c>
      <c r="T78" t="s">
        <v>61</v>
      </c>
      <c r="U78" s="22" t="s">
        <v>61</v>
      </c>
      <c r="V78" s="22" t="s">
        <v>61</v>
      </c>
      <c r="W78" s="22">
        <v>50</v>
      </c>
      <c r="X78" s="22">
        <v>50</v>
      </c>
      <c r="Y78" s="22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</row>
    <row r="79" spans="1:30" x14ac:dyDescent="0.25">
      <c r="A79" s="1">
        <v>43480</v>
      </c>
      <c r="B79">
        <v>77</v>
      </c>
      <c r="C79" s="2">
        <v>3194132047</v>
      </c>
      <c r="D79" t="s">
        <v>61</v>
      </c>
      <c r="E79" t="s">
        <v>61</v>
      </c>
      <c r="F79" s="22" t="s">
        <v>61</v>
      </c>
      <c r="G79" s="22" t="s">
        <v>61</v>
      </c>
      <c r="H79" s="22" t="s">
        <v>61</v>
      </c>
      <c r="I79" s="22" t="s">
        <v>61</v>
      </c>
      <c r="J79" s="22" t="s">
        <v>61</v>
      </c>
      <c r="K79" t="s">
        <v>61</v>
      </c>
      <c r="L79" s="22" t="s">
        <v>61</v>
      </c>
      <c r="M79" s="22" t="s">
        <v>61</v>
      </c>
      <c r="N79" s="22" t="s">
        <v>61</v>
      </c>
      <c r="O79" t="s">
        <v>61</v>
      </c>
      <c r="P79" t="s">
        <v>61</v>
      </c>
      <c r="Q79" t="s">
        <v>61</v>
      </c>
      <c r="R79" t="s">
        <v>61</v>
      </c>
      <c r="S79" s="16">
        <v>39</v>
      </c>
      <c r="T79" t="s">
        <v>61</v>
      </c>
      <c r="U79" s="22">
        <v>25</v>
      </c>
      <c r="V79" s="22">
        <v>25</v>
      </c>
      <c r="W79" s="22">
        <v>25</v>
      </c>
      <c r="X79" s="22">
        <v>25</v>
      </c>
      <c r="Y79" s="22" t="s">
        <v>61</v>
      </c>
      <c r="Z79">
        <v>4</v>
      </c>
      <c r="AA79" t="s">
        <v>61</v>
      </c>
      <c r="AB79" t="s">
        <v>61</v>
      </c>
      <c r="AC79" t="s">
        <v>61</v>
      </c>
      <c r="AD79">
        <v>0</v>
      </c>
    </row>
    <row r="80" spans="1:30" x14ac:dyDescent="0.25">
      <c r="A80" s="1">
        <v>43480</v>
      </c>
      <c r="B80">
        <v>78</v>
      </c>
      <c r="C80" s="2">
        <v>3194132047</v>
      </c>
      <c r="D80">
        <v>2</v>
      </c>
      <c r="E80" t="s">
        <v>61</v>
      </c>
      <c r="F80" s="22">
        <v>100</v>
      </c>
      <c r="G80" s="22" t="s">
        <v>61</v>
      </c>
      <c r="H80" s="22" t="s">
        <v>61</v>
      </c>
      <c r="I80" s="22" t="s">
        <v>61</v>
      </c>
      <c r="J80" s="22" t="s">
        <v>61</v>
      </c>
      <c r="K80">
        <v>3</v>
      </c>
      <c r="L80" s="22" t="s">
        <v>61</v>
      </c>
      <c r="M80" s="22">
        <v>1</v>
      </c>
      <c r="N80" s="22" t="s">
        <v>61</v>
      </c>
      <c r="O80" t="s">
        <v>61</v>
      </c>
      <c r="P80">
        <v>60</v>
      </c>
      <c r="Q80">
        <v>350</v>
      </c>
      <c r="R80">
        <v>20</v>
      </c>
      <c r="S80" s="16">
        <v>100</v>
      </c>
      <c r="T80">
        <v>10</v>
      </c>
      <c r="U80" s="22">
        <v>50</v>
      </c>
      <c r="V80" s="22">
        <v>10</v>
      </c>
      <c r="W80" s="22">
        <v>25</v>
      </c>
      <c r="X80" s="22">
        <v>15</v>
      </c>
      <c r="Y80" s="22" t="s">
        <v>61</v>
      </c>
      <c r="Z80">
        <v>4</v>
      </c>
      <c r="AA80" t="s">
        <v>61</v>
      </c>
      <c r="AB80">
        <v>60</v>
      </c>
      <c r="AC80">
        <v>450</v>
      </c>
      <c r="AD80">
        <v>20</v>
      </c>
    </row>
    <row r="81" spans="1:30" x14ac:dyDescent="0.25">
      <c r="A81" s="1">
        <v>43480</v>
      </c>
      <c r="B81">
        <v>79</v>
      </c>
      <c r="C81" s="2">
        <v>3194132047</v>
      </c>
      <c r="D81" t="s">
        <v>61</v>
      </c>
      <c r="E81" t="s">
        <v>61</v>
      </c>
      <c r="F81" s="22" t="s">
        <v>61</v>
      </c>
      <c r="G81" s="22" t="s">
        <v>61</v>
      </c>
      <c r="H81" s="22" t="s">
        <v>61</v>
      </c>
      <c r="I81" s="22" t="s">
        <v>61</v>
      </c>
      <c r="J81" s="22" t="s">
        <v>61</v>
      </c>
      <c r="K81" t="s">
        <v>61</v>
      </c>
      <c r="L81" s="22" t="s">
        <v>61</v>
      </c>
      <c r="M81" s="22" t="s">
        <v>61</v>
      </c>
      <c r="N81" s="22" t="s">
        <v>61</v>
      </c>
      <c r="O81" t="s">
        <v>61</v>
      </c>
      <c r="P81" t="s">
        <v>61</v>
      </c>
      <c r="Q81" t="s">
        <v>61</v>
      </c>
      <c r="R81" t="s">
        <v>61</v>
      </c>
      <c r="S81" s="16" t="s">
        <v>61</v>
      </c>
      <c r="T81" t="s">
        <v>61</v>
      </c>
      <c r="U81" s="22" t="s">
        <v>61</v>
      </c>
      <c r="V81" s="22" t="s">
        <v>61</v>
      </c>
      <c r="W81" s="22" t="s">
        <v>61</v>
      </c>
      <c r="X81" s="22" t="s">
        <v>61</v>
      </c>
      <c r="Y81" s="22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</row>
    <row r="82" spans="1:30" x14ac:dyDescent="0.25">
      <c r="A82" s="1">
        <v>43480</v>
      </c>
      <c r="B82">
        <v>80</v>
      </c>
      <c r="C82" s="2">
        <v>3194132047</v>
      </c>
      <c r="D82">
        <v>58</v>
      </c>
      <c r="E82">
        <v>17</v>
      </c>
      <c r="F82" s="22">
        <v>95</v>
      </c>
      <c r="G82" s="22" t="s">
        <v>61</v>
      </c>
      <c r="H82" s="22" t="s">
        <v>61</v>
      </c>
      <c r="I82" s="22">
        <v>5</v>
      </c>
      <c r="J82" s="22" t="s">
        <v>61</v>
      </c>
      <c r="K82">
        <v>4</v>
      </c>
      <c r="L82" s="22" t="s">
        <v>61</v>
      </c>
      <c r="M82" s="22">
        <v>1</v>
      </c>
      <c r="N82" s="22" t="s">
        <v>61</v>
      </c>
      <c r="O82">
        <v>20</v>
      </c>
      <c r="P82">
        <v>30</v>
      </c>
      <c r="Q82">
        <v>180</v>
      </c>
      <c r="R82">
        <v>20</v>
      </c>
      <c r="S82" s="16">
        <v>61.7</v>
      </c>
      <c r="T82" t="s">
        <v>61</v>
      </c>
      <c r="U82" s="22">
        <v>10</v>
      </c>
      <c r="V82" s="22" t="s">
        <v>61</v>
      </c>
      <c r="W82" s="22">
        <v>60</v>
      </c>
      <c r="X82" s="22">
        <v>30</v>
      </c>
      <c r="Y82" s="22" t="s">
        <v>61</v>
      </c>
      <c r="Z82">
        <v>1</v>
      </c>
      <c r="AA82">
        <v>20</v>
      </c>
      <c r="AB82">
        <v>20</v>
      </c>
      <c r="AC82">
        <v>80</v>
      </c>
      <c r="AD82">
        <v>20</v>
      </c>
    </row>
    <row r="83" spans="1:30" x14ac:dyDescent="0.25">
      <c r="A83" s="1">
        <v>43480</v>
      </c>
      <c r="B83">
        <v>81</v>
      </c>
      <c r="C83" s="2">
        <v>3194132047</v>
      </c>
      <c r="D83" t="s">
        <v>61</v>
      </c>
      <c r="E83" t="s">
        <v>61</v>
      </c>
      <c r="F83" s="22" t="s">
        <v>61</v>
      </c>
      <c r="G83" s="22" t="s">
        <v>61</v>
      </c>
      <c r="H83" s="22" t="s">
        <v>61</v>
      </c>
      <c r="I83" s="22" t="s">
        <v>61</v>
      </c>
      <c r="J83" s="22" t="s">
        <v>61</v>
      </c>
      <c r="K83" t="s">
        <v>61</v>
      </c>
      <c r="L83" s="22" t="s">
        <v>61</v>
      </c>
      <c r="M83" s="22" t="s">
        <v>61</v>
      </c>
      <c r="N83" s="22" t="s">
        <v>61</v>
      </c>
      <c r="O83" t="s">
        <v>61</v>
      </c>
      <c r="P83" t="s">
        <v>61</v>
      </c>
      <c r="Q83" t="s">
        <v>61</v>
      </c>
      <c r="R83" t="s">
        <v>61</v>
      </c>
      <c r="S83" s="16">
        <v>20</v>
      </c>
      <c r="T83" t="s">
        <v>61</v>
      </c>
      <c r="U83" s="22">
        <v>20</v>
      </c>
      <c r="V83" s="22">
        <v>10</v>
      </c>
      <c r="W83" s="22">
        <v>30</v>
      </c>
      <c r="X83" s="22">
        <v>40</v>
      </c>
      <c r="Y83" s="22" t="s">
        <v>61</v>
      </c>
      <c r="Z83">
        <v>4</v>
      </c>
      <c r="AA83" t="s">
        <v>61</v>
      </c>
      <c r="AB83">
        <v>30</v>
      </c>
      <c r="AC83">
        <v>400</v>
      </c>
      <c r="AD83">
        <v>20</v>
      </c>
    </row>
    <row r="84" spans="1:30" x14ac:dyDescent="0.25">
      <c r="A84" s="1">
        <v>43480</v>
      </c>
      <c r="B84">
        <v>82</v>
      </c>
      <c r="C84" s="2">
        <v>3194132047</v>
      </c>
      <c r="D84">
        <v>10</v>
      </c>
      <c r="E84" t="s">
        <v>61</v>
      </c>
      <c r="F84" s="22">
        <v>100</v>
      </c>
      <c r="G84" s="22" t="s">
        <v>61</v>
      </c>
      <c r="H84" s="22" t="s">
        <v>61</v>
      </c>
      <c r="I84" s="22" t="s">
        <v>61</v>
      </c>
      <c r="J84" s="22" t="s">
        <v>61</v>
      </c>
      <c r="K84" t="s">
        <v>61</v>
      </c>
      <c r="L84" s="22">
        <v>1</v>
      </c>
      <c r="M84" s="22" t="s">
        <v>61</v>
      </c>
      <c r="N84" s="22" t="s">
        <v>61</v>
      </c>
      <c r="O84">
        <v>0</v>
      </c>
      <c r="P84" t="s">
        <v>61</v>
      </c>
      <c r="Q84" t="s">
        <v>61</v>
      </c>
      <c r="R84">
        <v>0</v>
      </c>
      <c r="S84" s="16">
        <v>16.399999999999999</v>
      </c>
      <c r="T84" t="s">
        <v>61</v>
      </c>
      <c r="U84" s="22" t="s">
        <v>61</v>
      </c>
      <c r="V84" s="22">
        <v>10</v>
      </c>
      <c r="W84" s="22">
        <v>30</v>
      </c>
      <c r="X84" s="22">
        <v>90</v>
      </c>
      <c r="Y84" s="22" t="s">
        <v>61</v>
      </c>
      <c r="Z84" t="s">
        <v>61</v>
      </c>
      <c r="AA84">
        <v>0</v>
      </c>
      <c r="AB84">
        <v>0</v>
      </c>
      <c r="AC84" t="s">
        <v>61</v>
      </c>
      <c r="AD84">
        <v>10</v>
      </c>
    </row>
    <row r="85" spans="1:30" x14ac:dyDescent="0.25">
      <c r="A85" s="1">
        <v>43480</v>
      </c>
      <c r="B85">
        <v>83</v>
      </c>
      <c r="C85" s="2">
        <v>3194132047</v>
      </c>
      <c r="D85" t="s">
        <v>61</v>
      </c>
      <c r="E85" t="s">
        <v>61</v>
      </c>
      <c r="F85" s="22" t="s">
        <v>61</v>
      </c>
      <c r="G85" s="22" t="s">
        <v>61</v>
      </c>
      <c r="H85" s="22" t="s">
        <v>61</v>
      </c>
      <c r="I85" s="22" t="s">
        <v>61</v>
      </c>
      <c r="J85" s="22" t="s">
        <v>61</v>
      </c>
      <c r="K85" t="s">
        <v>61</v>
      </c>
      <c r="L85" s="22" t="s">
        <v>61</v>
      </c>
      <c r="M85" s="22" t="s">
        <v>61</v>
      </c>
      <c r="N85" s="22" t="s">
        <v>61</v>
      </c>
      <c r="O85" t="s">
        <v>61</v>
      </c>
      <c r="P85" t="s">
        <v>61</v>
      </c>
      <c r="Q85" t="s">
        <v>61</v>
      </c>
      <c r="R85" t="s">
        <v>61</v>
      </c>
      <c r="S85" s="16">
        <v>63</v>
      </c>
      <c r="T85" t="s">
        <v>61</v>
      </c>
      <c r="U85" s="22">
        <v>30</v>
      </c>
      <c r="V85" s="22">
        <v>15</v>
      </c>
      <c r="W85" s="22">
        <v>20</v>
      </c>
      <c r="X85" s="22">
        <v>10</v>
      </c>
      <c r="Y85" s="22" t="s">
        <v>61</v>
      </c>
      <c r="Z85">
        <v>2</v>
      </c>
      <c r="AA85">
        <v>12.5</v>
      </c>
      <c r="AB85" t="s">
        <v>61</v>
      </c>
      <c r="AC85">
        <v>50</v>
      </c>
      <c r="AD85" t="s">
        <v>61</v>
      </c>
    </row>
    <row r="86" spans="1:30" x14ac:dyDescent="0.25">
      <c r="A86" s="1">
        <v>43480</v>
      </c>
      <c r="B86">
        <v>84</v>
      </c>
      <c r="C86" s="2">
        <v>3194132047</v>
      </c>
      <c r="D86" t="s">
        <v>61</v>
      </c>
      <c r="E86" t="s">
        <v>61</v>
      </c>
      <c r="F86" s="22" t="s">
        <v>61</v>
      </c>
      <c r="G86" s="22" t="s">
        <v>61</v>
      </c>
      <c r="H86" s="22" t="s">
        <v>61</v>
      </c>
      <c r="I86" s="22" t="s">
        <v>61</v>
      </c>
      <c r="J86" s="22" t="s">
        <v>61</v>
      </c>
      <c r="K86" t="s">
        <v>61</v>
      </c>
      <c r="L86" s="22" t="s">
        <v>61</v>
      </c>
      <c r="M86" s="22" t="s">
        <v>61</v>
      </c>
      <c r="N86" s="22" t="s">
        <v>61</v>
      </c>
      <c r="O86" t="s">
        <v>61</v>
      </c>
      <c r="P86" t="s">
        <v>61</v>
      </c>
      <c r="Q86" t="s">
        <v>61</v>
      </c>
      <c r="R86" t="s">
        <v>61</v>
      </c>
      <c r="S86" s="16">
        <v>9.5</v>
      </c>
      <c r="T86" t="s">
        <v>61</v>
      </c>
      <c r="U86" s="22" t="s">
        <v>61</v>
      </c>
      <c r="V86" s="22">
        <f>10/0.9</f>
        <v>11.111111111111111</v>
      </c>
      <c r="W86" s="22">
        <f>30/0.9</f>
        <v>33.333333333333336</v>
      </c>
      <c r="X86" s="22">
        <f>50/0.9</f>
        <v>55.555555555555557</v>
      </c>
      <c r="Y86" s="22" t="s">
        <v>61</v>
      </c>
      <c r="Z86" t="s">
        <v>61</v>
      </c>
      <c r="AA86" t="s">
        <v>61</v>
      </c>
      <c r="AB86" t="s">
        <v>61</v>
      </c>
      <c r="AC86">
        <v>1</v>
      </c>
      <c r="AD86" t="s">
        <v>61</v>
      </c>
    </row>
    <row r="87" spans="1:30" x14ac:dyDescent="0.25">
      <c r="A87" s="1">
        <v>43480</v>
      </c>
      <c r="B87">
        <v>85</v>
      </c>
      <c r="C87">
        <v>3194132047</v>
      </c>
      <c r="D87">
        <v>135</v>
      </c>
      <c r="E87">
        <v>4.5</v>
      </c>
      <c r="F87" s="22">
        <f>50/1.5</f>
        <v>33.333333333333336</v>
      </c>
      <c r="G87" s="22">
        <f>50/1.5</f>
        <v>33.333333333333336</v>
      </c>
      <c r="H87" s="22">
        <f>(100/3)/1.5</f>
        <v>22.222222222222225</v>
      </c>
      <c r="I87" s="22">
        <f>(100/6)/1.5</f>
        <v>11.111111111111112</v>
      </c>
      <c r="J87" s="22" t="s">
        <v>61</v>
      </c>
      <c r="K87" t="s">
        <v>61</v>
      </c>
      <c r="L87" s="22" t="s">
        <v>61</v>
      </c>
      <c r="M87" s="22" t="s">
        <v>61</v>
      </c>
      <c r="N87" s="22" t="s">
        <v>61</v>
      </c>
      <c r="O87" t="s">
        <v>61</v>
      </c>
      <c r="P87" t="s">
        <v>61</v>
      </c>
      <c r="Q87" t="s">
        <v>61</v>
      </c>
      <c r="R87" t="s">
        <v>61</v>
      </c>
      <c r="S87" s="16">
        <v>30</v>
      </c>
      <c r="T87">
        <v>4</v>
      </c>
      <c r="U87" s="22" t="s">
        <v>61</v>
      </c>
      <c r="V87" s="22" t="s">
        <v>61</v>
      </c>
      <c r="W87" s="22">
        <f>(100/5)/0.3667</f>
        <v>54.540496318516496</v>
      </c>
      <c r="X87" s="22">
        <f>(100/6)/0.3667</f>
        <v>45.450413598763745</v>
      </c>
      <c r="Y87" s="22" t="s">
        <v>61</v>
      </c>
      <c r="Z87" t="s">
        <v>61</v>
      </c>
      <c r="AA87">
        <v>15</v>
      </c>
      <c r="AB87">
        <v>18</v>
      </c>
      <c r="AC87">
        <v>200</v>
      </c>
      <c r="AD87" t="s">
        <v>61</v>
      </c>
    </row>
    <row r="88" spans="1:30" x14ac:dyDescent="0.25">
      <c r="A88" s="1">
        <v>43480</v>
      </c>
      <c r="B88">
        <v>86</v>
      </c>
      <c r="C88" s="2">
        <v>3194132047</v>
      </c>
      <c r="D88">
        <v>6</v>
      </c>
      <c r="E88">
        <v>4</v>
      </c>
      <c r="F88" s="22">
        <v>100</v>
      </c>
      <c r="G88" s="22" t="s">
        <v>61</v>
      </c>
      <c r="H88" s="22" t="s">
        <v>61</v>
      </c>
      <c r="I88" s="22" t="s">
        <v>61</v>
      </c>
      <c r="J88" s="22" t="s">
        <v>61</v>
      </c>
      <c r="K88">
        <v>1</v>
      </c>
      <c r="L88" s="22" t="s">
        <v>61</v>
      </c>
      <c r="M88" s="22">
        <v>1</v>
      </c>
      <c r="N88" s="22" t="s">
        <v>61</v>
      </c>
      <c r="O88">
        <v>15</v>
      </c>
      <c r="P88" t="s">
        <v>61</v>
      </c>
      <c r="Q88" t="s">
        <v>61</v>
      </c>
      <c r="R88">
        <v>20</v>
      </c>
      <c r="S88" s="16">
        <v>30</v>
      </c>
      <c r="T88" t="s">
        <v>61</v>
      </c>
      <c r="U88" s="22">
        <v>15</v>
      </c>
      <c r="V88" s="22">
        <v>15</v>
      </c>
      <c r="W88" s="22">
        <v>50</v>
      </c>
      <c r="X88" s="22">
        <v>15</v>
      </c>
      <c r="Y88" s="22" t="s">
        <v>61</v>
      </c>
      <c r="Z88">
        <v>1</v>
      </c>
      <c r="AA88" t="s">
        <v>61</v>
      </c>
      <c r="AB88" t="s">
        <v>61</v>
      </c>
      <c r="AC88">
        <v>120</v>
      </c>
      <c r="AD88">
        <v>20</v>
      </c>
    </row>
    <row r="89" spans="1:30" x14ac:dyDescent="0.25">
      <c r="A89" s="1">
        <v>43480</v>
      </c>
      <c r="B89">
        <v>87</v>
      </c>
      <c r="C89">
        <v>3194132047</v>
      </c>
      <c r="D89">
        <v>40</v>
      </c>
      <c r="E89" t="s">
        <v>61</v>
      </c>
      <c r="F89" s="22">
        <v>80</v>
      </c>
      <c r="G89" s="22">
        <v>0</v>
      </c>
      <c r="H89" s="22">
        <v>0</v>
      </c>
      <c r="I89" s="22">
        <v>20</v>
      </c>
      <c r="J89" s="22">
        <v>0</v>
      </c>
      <c r="K89">
        <v>4</v>
      </c>
      <c r="L89" s="22" t="s">
        <v>61</v>
      </c>
      <c r="M89" s="22">
        <v>1</v>
      </c>
      <c r="N89" s="22" t="s">
        <v>61</v>
      </c>
      <c r="O89" t="s">
        <v>61</v>
      </c>
      <c r="P89" t="s">
        <v>61</v>
      </c>
      <c r="Q89" t="s">
        <v>61</v>
      </c>
      <c r="R89">
        <v>20</v>
      </c>
      <c r="S89" s="16">
        <v>5</v>
      </c>
      <c r="T89" t="s">
        <v>61</v>
      </c>
      <c r="U89" s="22">
        <v>20</v>
      </c>
      <c r="V89" s="22">
        <v>0</v>
      </c>
      <c r="W89" s="22">
        <v>0</v>
      </c>
      <c r="X89" s="22">
        <v>80</v>
      </c>
      <c r="Y89" s="22">
        <v>0</v>
      </c>
      <c r="Z89">
        <v>1</v>
      </c>
      <c r="AA89" t="s">
        <v>61</v>
      </c>
      <c r="AB89" t="s">
        <v>61</v>
      </c>
      <c r="AC89" t="s">
        <v>61</v>
      </c>
      <c r="AD89">
        <v>20</v>
      </c>
    </row>
    <row r="90" spans="1:30" x14ac:dyDescent="0.25">
      <c r="A90" s="1">
        <v>43480</v>
      </c>
      <c r="B90">
        <v>88</v>
      </c>
      <c r="C90" s="2">
        <v>3194132047</v>
      </c>
      <c r="D90">
        <v>0.8</v>
      </c>
      <c r="E90">
        <v>6</v>
      </c>
      <c r="F90" s="22">
        <v>100</v>
      </c>
      <c r="G90" s="22" t="s">
        <v>61</v>
      </c>
      <c r="H90" s="22" t="s">
        <v>61</v>
      </c>
      <c r="I90" s="22" t="s">
        <v>61</v>
      </c>
      <c r="J90" s="22" t="s">
        <v>61</v>
      </c>
      <c r="K90">
        <v>2</v>
      </c>
      <c r="L90" s="22" t="s">
        <v>61</v>
      </c>
      <c r="M90" s="22" t="s">
        <v>61</v>
      </c>
      <c r="N90" s="22">
        <v>1</v>
      </c>
      <c r="O90">
        <v>0</v>
      </c>
      <c r="P90">
        <v>0</v>
      </c>
      <c r="Q90">
        <v>60</v>
      </c>
      <c r="R90">
        <v>20</v>
      </c>
      <c r="S90" s="16">
        <v>40</v>
      </c>
      <c r="T90">
        <v>8</v>
      </c>
      <c r="U90" s="22">
        <v>25</v>
      </c>
      <c r="V90" s="22">
        <v>25</v>
      </c>
      <c r="W90" s="22">
        <v>25</v>
      </c>
      <c r="X90" s="22">
        <v>25</v>
      </c>
      <c r="Y90" s="22" t="s">
        <v>61</v>
      </c>
      <c r="Z90">
        <v>2</v>
      </c>
      <c r="AA90">
        <v>6</v>
      </c>
      <c r="AB90">
        <v>0</v>
      </c>
      <c r="AC90">
        <v>60</v>
      </c>
      <c r="AD90">
        <v>20</v>
      </c>
    </row>
    <row r="91" spans="1:30" x14ac:dyDescent="0.25">
      <c r="A91" s="1">
        <v>43480</v>
      </c>
      <c r="B91">
        <v>89</v>
      </c>
      <c r="C91">
        <v>3194132047</v>
      </c>
      <c r="D91">
        <v>12</v>
      </c>
      <c r="E91" t="s">
        <v>61</v>
      </c>
      <c r="F91" s="22">
        <f>9/0.12</f>
        <v>75</v>
      </c>
      <c r="G91" s="22">
        <f>3/0.12</f>
        <v>25</v>
      </c>
      <c r="H91" s="22" t="s">
        <v>61</v>
      </c>
      <c r="I91" s="22" t="s">
        <v>61</v>
      </c>
      <c r="J91" s="22" t="s">
        <v>61</v>
      </c>
      <c r="K91">
        <v>4</v>
      </c>
      <c r="L91" s="22">
        <v>3</v>
      </c>
      <c r="M91" s="22" t="s">
        <v>61</v>
      </c>
      <c r="N91" s="22" t="s">
        <v>61</v>
      </c>
      <c r="O91">
        <v>20</v>
      </c>
      <c r="P91">
        <v>30</v>
      </c>
      <c r="Q91" t="s">
        <v>61</v>
      </c>
      <c r="R91" t="s">
        <v>61</v>
      </c>
      <c r="S91" s="16">
        <v>40</v>
      </c>
      <c r="T91" t="s">
        <v>61</v>
      </c>
      <c r="U91" s="22">
        <f>50/1.2</f>
        <v>41.666666666666671</v>
      </c>
      <c r="V91" s="22" t="s">
        <v>61</v>
      </c>
      <c r="W91" s="22">
        <f>50/1.2</f>
        <v>41.666666666666671</v>
      </c>
      <c r="X91" s="22">
        <f>20/1.2</f>
        <v>16.666666666666668</v>
      </c>
      <c r="Y91" s="22" t="s">
        <v>61</v>
      </c>
      <c r="Z91">
        <v>3</v>
      </c>
      <c r="AA91" t="s">
        <v>61</v>
      </c>
      <c r="AB91">
        <v>40</v>
      </c>
      <c r="AC91" t="s">
        <v>61</v>
      </c>
      <c r="AD91" t="s">
        <v>61</v>
      </c>
    </row>
    <row r="92" spans="1:30" x14ac:dyDescent="0.25">
      <c r="A92" s="1">
        <v>43480</v>
      </c>
      <c r="B92">
        <v>90</v>
      </c>
      <c r="C92" s="2">
        <v>3194132047</v>
      </c>
      <c r="D92">
        <v>6</v>
      </c>
      <c r="E92" t="s">
        <v>61</v>
      </c>
      <c r="F92" s="22">
        <v>60</v>
      </c>
      <c r="G92" s="22">
        <v>40</v>
      </c>
      <c r="H92" s="22" t="s">
        <v>61</v>
      </c>
      <c r="I92" s="22" t="s">
        <v>61</v>
      </c>
      <c r="J92" s="22" t="s">
        <v>61</v>
      </c>
      <c r="K92">
        <v>2</v>
      </c>
      <c r="L92" s="22" t="s">
        <v>61</v>
      </c>
      <c r="M92" s="22" t="s">
        <v>61</v>
      </c>
      <c r="N92" s="22" t="s">
        <v>61</v>
      </c>
      <c r="O92" t="s">
        <v>61</v>
      </c>
      <c r="P92">
        <v>201</v>
      </c>
      <c r="Q92" t="s">
        <v>61</v>
      </c>
      <c r="R92">
        <v>20</v>
      </c>
      <c r="S92" s="16">
        <v>120</v>
      </c>
      <c r="T92" t="s">
        <v>61</v>
      </c>
      <c r="U92" s="22">
        <v>30</v>
      </c>
      <c r="V92" s="22">
        <v>10</v>
      </c>
      <c r="W92" s="22">
        <v>40</v>
      </c>
      <c r="X92" s="22">
        <v>20</v>
      </c>
      <c r="Y92" s="22" t="s">
        <v>61</v>
      </c>
      <c r="Z92">
        <v>3</v>
      </c>
      <c r="AA92" t="s">
        <v>61</v>
      </c>
      <c r="AB92" t="s">
        <v>61</v>
      </c>
      <c r="AC92">
        <v>400</v>
      </c>
      <c r="AD92">
        <v>20</v>
      </c>
    </row>
    <row r="93" spans="1:30" x14ac:dyDescent="0.25">
      <c r="A93" s="1">
        <v>43480</v>
      </c>
      <c r="B93">
        <v>91</v>
      </c>
      <c r="C93" s="2">
        <v>3194132047</v>
      </c>
      <c r="D93">
        <v>1.04</v>
      </c>
      <c r="E93">
        <v>8</v>
      </c>
      <c r="F93" s="22">
        <v>100</v>
      </c>
      <c r="G93" s="22">
        <v>0</v>
      </c>
      <c r="H93" s="22">
        <v>0</v>
      </c>
      <c r="I93" s="22">
        <v>0</v>
      </c>
      <c r="J93" s="22">
        <v>0</v>
      </c>
      <c r="K93">
        <v>4</v>
      </c>
      <c r="L93" s="22">
        <v>1</v>
      </c>
      <c r="M93" s="22" t="s">
        <v>61</v>
      </c>
      <c r="N93" s="22" t="s">
        <v>61</v>
      </c>
      <c r="O93">
        <v>0</v>
      </c>
      <c r="P93">
        <v>60</v>
      </c>
      <c r="Q93" t="s">
        <v>61</v>
      </c>
      <c r="R93">
        <v>20</v>
      </c>
      <c r="S93" s="16">
        <v>41.58</v>
      </c>
      <c r="T93">
        <v>7</v>
      </c>
      <c r="U93" s="22">
        <v>80</v>
      </c>
      <c r="V93" s="22" t="s">
        <v>61</v>
      </c>
      <c r="W93" s="22">
        <v>10</v>
      </c>
      <c r="X93" s="22">
        <v>10</v>
      </c>
      <c r="Y93" s="22" t="s">
        <v>61</v>
      </c>
      <c r="Z93">
        <v>4</v>
      </c>
      <c r="AA93">
        <v>0</v>
      </c>
      <c r="AB93">
        <v>60</v>
      </c>
      <c r="AC93" t="s">
        <v>61</v>
      </c>
      <c r="AD93">
        <v>0</v>
      </c>
    </row>
    <row r="94" spans="1:30" x14ac:dyDescent="0.25">
      <c r="A94" s="1">
        <v>43480</v>
      </c>
      <c r="B94">
        <v>92</v>
      </c>
      <c r="C94">
        <v>3194132047</v>
      </c>
      <c r="D94">
        <v>13</v>
      </c>
      <c r="E94" t="s">
        <v>61</v>
      </c>
      <c r="F94" s="22">
        <v>0</v>
      </c>
      <c r="G94" s="22">
        <v>0</v>
      </c>
      <c r="H94" s="22">
        <v>60</v>
      </c>
      <c r="I94" s="22">
        <v>40</v>
      </c>
      <c r="J94" s="22">
        <v>0</v>
      </c>
      <c r="K94" t="s">
        <v>61</v>
      </c>
      <c r="L94" s="22" t="s">
        <v>61</v>
      </c>
      <c r="M94" s="22" t="s">
        <v>61</v>
      </c>
      <c r="N94" s="22" t="s">
        <v>61</v>
      </c>
      <c r="O94">
        <v>0</v>
      </c>
      <c r="P94">
        <v>0</v>
      </c>
      <c r="Q94">
        <v>600</v>
      </c>
      <c r="R94">
        <v>40</v>
      </c>
      <c r="S94" s="16">
        <v>1.5</v>
      </c>
      <c r="T94" t="s">
        <v>61</v>
      </c>
      <c r="U94" s="22" t="s">
        <v>61</v>
      </c>
      <c r="V94" s="22" t="s">
        <v>61</v>
      </c>
      <c r="W94" s="22" t="s">
        <v>61</v>
      </c>
      <c r="X94" s="22" t="s">
        <v>61</v>
      </c>
      <c r="Y94" s="22" t="s">
        <v>61</v>
      </c>
      <c r="Z94">
        <v>3.5</v>
      </c>
      <c r="AA94" t="s">
        <v>61</v>
      </c>
      <c r="AB94" t="s">
        <v>61</v>
      </c>
      <c r="AC94">
        <v>400</v>
      </c>
      <c r="AD94">
        <v>20</v>
      </c>
    </row>
    <row r="95" spans="1:30" x14ac:dyDescent="0.25">
      <c r="A95" s="1">
        <v>43480</v>
      </c>
      <c r="B95">
        <v>93</v>
      </c>
      <c r="C95" s="2">
        <v>3194132047</v>
      </c>
      <c r="D95">
        <v>5</v>
      </c>
      <c r="E95" t="s">
        <v>61</v>
      </c>
      <c r="F95" s="22">
        <v>75</v>
      </c>
      <c r="G95" s="22" t="s">
        <v>61</v>
      </c>
      <c r="H95" s="22">
        <v>25</v>
      </c>
      <c r="I95" s="22" t="s">
        <v>61</v>
      </c>
      <c r="J95" s="22" t="s">
        <v>61</v>
      </c>
      <c r="K95">
        <v>3</v>
      </c>
      <c r="L95" s="22">
        <v>1</v>
      </c>
      <c r="M95" s="22" t="s">
        <v>61</v>
      </c>
      <c r="N95" s="22" t="s">
        <v>61</v>
      </c>
      <c r="O95">
        <v>20</v>
      </c>
      <c r="P95">
        <v>40</v>
      </c>
      <c r="Q95">
        <v>75</v>
      </c>
      <c r="R95">
        <v>15</v>
      </c>
      <c r="S95" s="16">
        <v>15</v>
      </c>
      <c r="T95" t="s">
        <v>61</v>
      </c>
      <c r="U95" s="22" t="s">
        <v>61</v>
      </c>
      <c r="V95" s="22" t="s">
        <v>61</v>
      </c>
      <c r="W95" s="22">
        <v>90</v>
      </c>
      <c r="X95" s="22">
        <v>10</v>
      </c>
      <c r="Y95" s="22" t="s">
        <v>61</v>
      </c>
      <c r="Z95" t="s">
        <v>61</v>
      </c>
      <c r="AA95" t="s">
        <v>61</v>
      </c>
      <c r="AB95">
        <v>30</v>
      </c>
      <c r="AC95">
        <v>75</v>
      </c>
      <c r="AD95">
        <v>15</v>
      </c>
    </row>
    <row r="96" spans="1:30" x14ac:dyDescent="0.25">
      <c r="A96" s="1">
        <v>43480</v>
      </c>
      <c r="B96">
        <v>94</v>
      </c>
      <c r="C96" s="2">
        <v>3194132047</v>
      </c>
      <c r="D96">
        <v>10</v>
      </c>
      <c r="E96">
        <v>14</v>
      </c>
      <c r="F96" s="22">
        <v>30</v>
      </c>
      <c r="G96" s="22" t="s">
        <v>61</v>
      </c>
      <c r="H96" s="22">
        <v>70</v>
      </c>
      <c r="I96" s="22" t="s">
        <v>61</v>
      </c>
      <c r="J96" s="22" t="s">
        <v>61</v>
      </c>
      <c r="K96">
        <v>4</v>
      </c>
      <c r="L96" s="22">
        <v>1</v>
      </c>
      <c r="M96" s="22" t="s">
        <v>61</v>
      </c>
      <c r="N96" s="22" t="s">
        <v>61</v>
      </c>
      <c r="O96">
        <v>0</v>
      </c>
      <c r="P96">
        <v>30</v>
      </c>
      <c r="Q96">
        <v>250</v>
      </c>
      <c r="R96">
        <v>0</v>
      </c>
      <c r="S96" s="16">
        <v>12.5</v>
      </c>
      <c r="T96">
        <v>12</v>
      </c>
      <c r="U96" s="22">
        <v>50</v>
      </c>
      <c r="V96" s="22" t="s">
        <v>61</v>
      </c>
      <c r="W96" s="22" t="s">
        <v>61</v>
      </c>
      <c r="X96" s="22">
        <v>50</v>
      </c>
      <c r="Y96" s="22" t="s">
        <v>61</v>
      </c>
      <c r="Z96">
        <v>4</v>
      </c>
      <c r="AA96">
        <v>0</v>
      </c>
      <c r="AB96">
        <v>0</v>
      </c>
      <c r="AC96">
        <v>250</v>
      </c>
      <c r="AD96">
        <v>20</v>
      </c>
    </row>
    <row r="97" spans="1:30" x14ac:dyDescent="0.25">
      <c r="A97" s="1">
        <v>43480</v>
      </c>
      <c r="B97">
        <v>95</v>
      </c>
      <c r="C97">
        <v>3194132047</v>
      </c>
      <c r="D97">
        <v>5.0999999999999996</v>
      </c>
      <c r="E97" t="s">
        <v>61</v>
      </c>
      <c r="F97" s="22">
        <v>75</v>
      </c>
      <c r="G97" s="22">
        <v>25</v>
      </c>
      <c r="H97" s="22" t="s">
        <v>61</v>
      </c>
      <c r="I97" s="22" t="s">
        <v>61</v>
      </c>
      <c r="J97" s="22" t="s">
        <v>61</v>
      </c>
      <c r="K97">
        <v>5</v>
      </c>
      <c r="L97" s="22">
        <v>1</v>
      </c>
      <c r="M97" s="22" t="s">
        <v>61</v>
      </c>
      <c r="N97" s="22" t="s">
        <v>61</v>
      </c>
      <c r="O97">
        <v>4</v>
      </c>
      <c r="P97">
        <v>40</v>
      </c>
      <c r="Q97">
        <v>100</v>
      </c>
      <c r="R97">
        <v>0</v>
      </c>
      <c r="S97" s="16">
        <v>41</v>
      </c>
      <c r="T97" t="s">
        <v>61</v>
      </c>
      <c r="U97" s="22">
        <v>25</v>
      </c>
      <c r="V97" s="22">
        <v>25</v>
      </c>
      <c r="W97" s="22">
        <v>25</v>
      </c>
      <c r="X97" s="22">
        <v>25</v>
      </c>
      <c r="Y97" s="22" t="s">
        <v>61</v>
      </c>
      <c r="Z97">
        <v>3</v>
      </c>
      <c r="AA97" t="s">
        <v>61</v>
      </c>
      <c r="AB97">
        <v>40</v>
      </c>
      <c r="AC97">
        <v>100</v>
      </c>
      <c r="AD97">
        <v>0</v>
      </c>
    </row>
    <row r="98" spans="1:30" x14ac:dyDescent="0.25">
      <c r="A98" s="1">
        <v>43480</v>
      </c>
      <c r="B98">
        <v>96</v>
      </c>
      <c r="C98" s="2">
        <v>3194132047</v>
      </c>
      <c r="D98">
        <v>30</v>
      </c>
      <c r="E98">
        <v>11</v>
      </c>
      <c r="F98" s="22">
        <v>100</v>
      </c>
      <c r="G98" s="22" t="s">
        <v>61</v>
      </c>
      <c r="H98" s="22" t="s">
        <v>61</v>
      </c>
      <c r="I98" s="22" t="s">
        <v>61</v>
      </c>
      <c r="J98" s="22" t="s">
        <v>61</v>
      </c>
      <c r="K98">
        <v>4</v>
      </c>
      <c r="L98" s="22" t="s">
        <v>61</v>
      </c>
      <c r="M98" s="22">
        <v>1</v>
      </c>
      <c r="N98" s="22" t="s">
        <v>61</v>
      </c>
      <c r="O98">
        <v>20</v>
      </c>
      <c r="P98">
        <v>30</v>
      </c>
      <c r="Q98">
        <v>40</v>
      </c>
      <c r="R98">
        <v>30</v>
      </c>
      <c r="S98" s="16">
        <v>40</v>
      </c>
      <c r="T98">
        <v>9</v>
      </c>
      <c r="U98" s="22">
        <v>50</v>
      </c>
      <c r="V98" s="22">
        <v>50</v>
      </c>
      <c r="W98" s="22" t="s">
        <v>61</v>
      </c>
      <c r="X98" s="22" t="s">
        <v>61</v>
      </c>
      <c r="Y98" s="22" t="s">
        <v>61</v>
      </c>
      <c r="Z98">
        <v>3</v>
      </c>
      <c r="AA98">
        <v>20</v>
      </c>
      <c r="AB98">
        <v>20</v>
      </c>
      <c r="AC98">
        <v>30</v>
      </c>
      <c r="AD98">
        <v>20</v>
      </c>
    </row>
    <row r="99" spans="1:30" x14ac:dyDescent="0.25">
      <c r="A99" s="1">
        <v>43480</v>
      </c>
      <c r="B99">
        <v>97</v>
      </c>
      <c r="C99" s="2">
        <v>3194132047</v>
      </c>
      <c r="D99" t="s">
        <v>61</v>
      </c>
      <c r="E99" t="s">
        <v>61</v>
      </c>
      <c r="F99" s="22" t="s">
        <v>61</v>
      </c>
      <c r="G99" s="22" t="s">
        <v>61</v>
      </c>
      <c r="H99" s="22" t="s">
        <v>61</v>
      </c>
      <c r="I99" s="22" t="s">
        <v>61</v>
      </c>
      <c r="J99" s="22" t="s">
        <v>61</v>
      </c>
      <c r="K99" t="s">
        <v>61</v>
      </c>
      <c r="L99" s="22" t="s">
        <v>61</v>
      </c>
      <c r="M99" s="22" t="s">
        <v>61</v>
      </c>
      <c r="N99" s="22" t="s">
        <v>61</v>
      </c>
      <c r="O99" t="s">
        <v>61</v>
      </c>
      <c r="P99" t="s">
        <v>61</v>
      </c>
      <c r="Q99" t="s">
        <v>61</v>
      </c>
      <c r="R99" t="s">
        <v>61</v>
      </c>
      <c r="S99" s="16">
        <v>100</v>
      </c>
      <c r="T99" t="s">
        <v>61</v>
      </c>
      <c r="U99" s="22" t="s">
        <v>61</v>
      </c>
      <c r="V99" s="22" t="s">
        <v>61</v>
      </c>
      <c r="W99" s="22" t="s">
        <v>61</v>
      </c>
      <c r="X99" s="22" t="s">
        <v>61</v>
      </c>
      <c r="Y99" s="22" t="s">
        <v>61</v>
      </c>
      <c r="Z99">
        <v>3</v>
      </c>
      <c r="AA99">
        <v>15</v>
      </c>
      <c r="AB99">
        <v>20</v>
      </c>
      <c r="AC99">
        <v>200</v>
      </c>
      <c r="AD99">
        <v>10</v>
      </c>
    </row>
    <row r="100" spans="1:30" x14ac:dyDescent="0.25">
      <c r="A100" s="1">
        <v>43480</v>
      </c>
      <c r="B100">
        <v>98</v>
      </c>
      <c r="C100">
        <v>3194132047</v>
      </c>
      <c r="D100" t="s">
        <v>61</v>
      </c>
      <c r="E100" t="s">
        <v>61</v>
      </c>
      <c r="F100" s="22" t="s">
        <v>61</v>
      </c>
      <c r="G100" s="22" t="s">
        <v>61</v>
      </c>
      <c r="H100" s="22" t="s">
        <v>61</v>
      </c>
      <c r="I100" s="22" t="s">
        <v>61</v>
      </c>
      <c r="J100" s="22" t="s">
        <v>61</v>
      </c>
      <c r="K100" t="s">
        <v>61</v>
      </c>
      <c r="L100" s="22" t="s">
        <v>61</v>
      </c>
      <c r="M100" s="22" t="s">
        <v>61</v>
      </c>
      <c r="N100" s="22" t="s">
        <v>61</v>
      </c>
      <c r="O100" t="s">
        <v>61</v>
      </c>
      <c r="P100" t="s">
        <v>61</v>
      </c>
      <c r="Q100" t="s">
        <v>61</v>
      </c>
      <c r="R100" t="s">
        <v>61</v>
      </c>
      <c r="S100" s="16">
        <v>43</v>
      </c>
      <c r="T100">
        <v>15</v>
      </c>
      <c r="U100" s="22">
        <f>66/1.98</f>
        <v>33.333333333333336</v>
      </c>
      <c r="V100" s="22">
        <f>33/1.98</f>
        <v>16.666666666666668</v>
      </c>
      <c r="W100" s="22">
        <f>66/1.98</f>
        <v>33.333333333333336</v>
      </c>
      <c r="X100" s="22">
        <f>33/1.98</f>
        <v>16.666666666666668</v>
      </c>
      <c r="Y100" s="22" t="s">
        <v>61</v>
      </c>
      <c r="Z100">
        <v>2</v>
      </c>
      <c r="AA100" t="s">
        <v>61</v>
      </c>
      <c r="AB100">
        <v>30</v>
      </c>
      <c r="AC100" t="s">
        <v>61</v>
      </c>
      <c r="AD100">
        <v>40</v>
      </c>
    </row>
    <row r="101" spans="1:30" x14ac:dyDescent="0.25">
      <c r="A101" s="1">
        <v>43480</v>
      </c>
      <c r="B101">
        <v>99</v>
      </c>
      <c r="C101" s="2">
        <v>3194132047</v>
      </c>
      <c r="D101" t="s">
        <v>61</v>
      </c>
      <c r="E101" t="s">
        <v>61</v>
      </c>
      <c r="F101" s="22" t="s">
        <v>61</v>
      </c>
      <c r="G101" s="22" t="s">
        <v>61</v>
      </c>
      <c r="H101" s="22" t="s">
        <v>61</v>
      </c>
      <c r="I101" s="22" t="s">
        <v>61</v>
      </c>
      <c r="J101" s="22" t="s">
        <v>61</v>
      </c>
      <c r="K101" t="s">
        <v>61</v>
      </c>
      <c r="L101" s="22" t="s">
        <v>61</v>
      </c>
      <c r="M101" s="22" t="s">
        <v>61</v>
      </c>
      <c r="N101" s="22" t="s">
        <v>61</v>
      </c>
      <c r="O101" t="s">
        <v>61</v>
      </c>
      <c r="P101" t="s">
        <v>61</v>
      </c>
      <c r="Q101" t="s">
        <v>61</v>
      </c>
      <c r="R101" t="s">
        <v>61</v>
      </c>
      <c r="S101" s="16">
        <v>204</v>
      </c>
      <c r="T101" t="s">
        <v>61</v>
      </c>
      <c r="U101" s="22">
        <v>85</v>
      </c>
      <c r="V101" s="22">
        <v>15</v>
      </c>
      <c r="W101" s="22" t="s">
        <v>61</v>
      </c>
      <c r="X101" s="22" t="s">
        <v>61</v>
      </c>
      <c r="Y101" s="22" t="s">
        <v>61</v>
      </c>
      <c r="Z101">
        <v>4</v>
      </c>
      <c r="AA101" t="s">
        <v>61</v>
      </c>
      <c r="AB101">
        <v>20</v>
      </c>
      <c r="AC101">
        <v>150</v>
      </c>
      <c r="AD101" t="s">
        <v>61</v>
      </c>
    </row>
    <row r="102" spans="1:30" x14ac:dyDescent="0.25">
      <c r="A102" s="1">
        <v>43480</v>
      </c>
      <c r="B102">
        <v>100</v>
      </c>
      <c r="C102" s="2">
        <v>3194132047</v>
      </c>
      <c r="D102">
        <v>0</v>
      </c>
      <c r="E102" t="s">
        <v>61</v>
      </c>
      <c r="F102" s="22" t="s">
        <v>61</v>
      </c>
      <c r="G102" s="22" t="s">
        <v>61</v>
      </c>
      <c r="H102" s="22" t="s">
        <v>61</v>
      </c>
      <c r="I102" s="22" t="s">
        <v>61</v>
      </c>
      <c r="J102" s="22" t="s">
        <v>61</v>
      </c>
      <c r="K102" t="s">
        <v>61</v>
      </c>
      <c r="L102" s="22" t="s">
        <v>61</v>
      </c>
      <c r="M102" s="22" t="s">
        <v>61</v>
      </c>
      <c r="N102" s="22" t="s">
        <v>61</v>
      </c>
      <c r="O102" t="s">
        <v>61</v>
      </c>
      <c r="P102" t="s">
        <v>61</v>
      </c>
      <c r="Q102" t="s">
        <v>61</v>
      </c>
      <c r="R102" t="s">
        <v>61</v>
      </c>
      <c r="S102" s="16">
        <v>77.5</v>
      </c>
      <c r="T102" t="s">
        <v>61</v>
      </c>
      <c r="U102" s="22">
        <v>65</v>
      </c>
      <c r="V102" s="22">
        <v>15</v>
      </c>
      <c r="W102" s="22" t="s">
        <v>61</v>
      </c>
      <c r="X102" s="22">
        <v>20</v>
      </c>
      <c r="Y102" s="22" t="s">
        <v>61</v>
      </c>
      <c r="Z102">
        <v>4</v>
      </c>
      <c r="AA102">
        <v>0</v>
      </c>
      <c r="AB102">
        <v>40</v>
      </c>
      <c r="AC102" t="s">
        <v>61</v>
      </c>
      <c r="AD102">
        <v>0</v>
      </c>
    </row>
    <row r="103" spans="1:30" x14ac:dyDescent="0.25">
      <c r="A103" s="1">
        <v>43480</v>
      </c>
      <c r="B103">
        <v>101</v>
      </c>
      <c r="C103">
        <v>3194132047</v>
      </c>
      <c r="D103">
        <v>0</v>
      </c>
      <c r="E103" t="s">
        <v>61</v>
      </c>
      <c r="F103" s="22" t="s">
        <v>61</v>
      </c>
      <c r="G103" s="22" t="s">
        <v>61</v>
      </c>
      <c r="H103" s="22" t="s">
        <v>61</v>
      </c>
      <c r="I103" s="22" t="s">
        <v>61</v>
      </c>
      <c r="J103" s="22" t="s">
        <v>61</v>
      </c>
      <c r="K103" t="s">
        <v>61</v>
      </c>
      <c r="L103" s="22" t="s">
        <v>61</v>
      </c>
      <c r="M103" s="22" t="s">
        <v>61</v>
      </c>
      <c r="N103" s="22" t="s">
        <v>61</v>
      </c>
      <c r="O103" t="s">
        <v>61</v>
      </c>
      <c r="P103" t="s">
        <v>61</v>
      </c>
      <c r="Q103" t="s">
        <v>61</v>
      </c>
      <c r="R103" t="s">
        <v>61</v>
      </c>
      <c r="S103" s="16">
        <v>60</v>
      </c>
      <c r="T103">
        <v>12</v>
      </c>
      <c r="U103" s="22">
        <v>50</v>
      </c>
      <c r="V103" s="22">
        <v>0</v>
      </c>
      <c r="W103" s="22">
        <v>50</v>
      </c>
      <c r="X103" s="22" t="s">
        <v>61</v>
      </c>
      <c r="Y103" s="22" t="s">
        <v>61</v>
      </c>
      <c r="Z103">
        <v>4</v>
      </c>
      <c r="AA103" t="s">
        <v>61</v>
      </c>
      <c r="AB103">
        <v>20</v>
      </c>
      <c r="AC103">
        <v>75</v>
      </c>
      <c r="AD103">
        <v>20</v>
      </c>
    </row>
    <row r="104" spans="1:30" x14ac:dyDescent="0.25">
      <c r="A104" s="1">
        <v>43480</v>
      </c>
      <c r="B104">
        <v>102</v>
      </c>
      <c r="C104" s="2">
        <v>3194132047</v>
      </c>
      <c r="D104">
        <v>19</v>
      </c>
      <c r="E104">
        <v>9</v>
      </c>
      <c r="F104" s="22">
        <v>100</v>
      </c>
      <c r="G104" s="22" t="s">
        <v>61</v>
      </c>
      <c r="H104" s="22" t="s">
        <v>61</v>
      </c>
      <c r="I104" s="22" t="s">
        <v>61</v>
      </c>
      <c r="J104" s="22" t="s">
        <v>61</v>
      </c>
      <c r="K104">
        <v>5</v>
      </c>
      <c r="L104" s="22" t="s">
        <v>61</v>
      </c>
      <c r="M104" s="22" t="s">
        <v>61</v>
      </c>
      <c r="N104" s="22">
        <v>1</v>
      </c>
      <c r="O104">
        <v>0</v>
      </c>
      <c r="P104">
        <v>60</v>
      </c>
      <c r="Q104">
        <v>29</v>
      </c>
      <c r="R104">
        <v>50</v>
      </c>
      <c r="S104" s="16">
        <v>30</v>
      </c>
      <c r="T104">
        <v>7</v>
      </c>
      <c r="U104" s="22" t="s">
        <v>61</v>
      </c>
      <c r="V104" s="22" t="s">
        <v>61</v>
      </c>
      <c r="W104" s="22">
        <v>75</v>
      </c>
      <c r="X104" s="22">
        <v>25</v>
      </c>
      <c r="Y104" s="22" t="s">
        <v>61</v>
      </c>
      <c r="Z104" t="s">
        <v>61</v>
      </c>
      <c r="AA104">
        <v>0</v>
      </c>
      <c r="AB104">
        <v>30</v>
      </c>
      <c r="AC104">
        <v>45</v>
      </c>
      <c r="AD104">
        <v>15</v>
      </c>
    </row>
    <row r="105" spans="1:30" x14ac:dyDescent="0.25">
      <c r="A105" s="1">
        <v>43480</v>
      </c>
      <c r="B105">
        <v>103</v>
      </c>
      <c r="C105">
        <v>3194132047</v>
      </c>
      <c r="D105">
        <v>14</v>
      </c>
      <c r="E105" t="s">
        <v>61</v>
      </c>
      <c r="F105" s="22">
        <v>80</v>
      </c>
      <c r="G105" s="22">
        <v>20</v>
      </c>
      <c r="H105" s="22" t="s">
        <v>61</v>
      </c>
      <c r="I105" s="22" t="s">
        <v>61</v>
      </c>
      <c r="J105" s="22" t="s">
        <v>61</v>
      </c>
      <c r="K105">
        <v>3</v>
      </c>
      <c r="L105" s="22" t="s">
        <v>61</v>
      </c>
      <c r="M105" s="22" t="s">
        <v>61</v>
      </c>
      <c r="N105" s="22">
        <v>1</v>
      </c>
      <c r="O105">
        <v>10</v>
      </c>
      <c r="P105">
        <v>20</v>
      </c>
      <c r="Q105" t="s">
        <v>61</v>
      </c>
      <c r="R105">
        <v>20</v>
      </c>
      <c r="S105" s="16">
        <v>12</v>
      </c>
      <c r="T105" t="s">
        <v>61</v>
      </c>
      <c r="U105" s="22" t="s">
        <v>61</v>
      </c>
      <c r="V105" s="22" t="s">
        <v>61</v>
      </c>
      <c r="W105" s="22">
        <v>85</v>
      </c>
      <c r="X105" s="22">
        <v>15</v>
      </c>
      <c r="Y105" s="22" t="s">
        <v>61</v>
      </c>
      <c r="Z105" t="s">
        <v>61</v>
      </c>
      <c r="AA105" t="s">
        <v>61</v>
      </c>
      <c r="AB105">
        <v>20</v>
      </c>
      <c r="AC105">
        <v>100</v>
      </c>
      <c r="AD105">
        <v>20</v>
      </c>
    </row>
    <row r="106" spans="1:30" x14ac:dyDescent="0.25">
      <c r="A106" s="1">
        <v>43480</v>
      </c>
      <c r="B106">
        <v>104</v>
      </c>
      <c r="C106" s="2">
        <v>3194132047</v>
      </c>
      <c r="D106" t="s">
        <v>61</v>
      </c>
      <c r="E106" t="s">
        <v>61</v>
      </c>
      <c r="F106" s="22" t="s">
        <v>61</v>
      </c>
      <c r="G106" s="22" t="s">
        <v>61</v>
      </c>
      <c r="H106" s="22" t="s">
        <v>61</v>
      </c>
      <c r="I106" s="22" t="s">
        <v>61</v>
      </c>
      <c r="J106" s="22" t="s">
        <v>61</v>
      </c>
      <c r="K106" t="s">
        <v>61</v>
      </c>
      <c r="L106" s="22" t="s">
        <v>61</v>
      </c>
      <c r="M106" s="22" t="s">
        <v>61</v>
      </c>
      <c r="N106" s="22" t="s">
        <v>61</v>
      </c>
      <c r="O106" t="s">
        <v>61</v>
      </c>
      <c r="P106" t="s">
        <v>61</v>
      </c>
      <c r="Q106" t="s">
        <v>61</v>
      </c>
      <c r="R106" t="s">
        <v>61</v>
      </c>
      <c r="S106" s="16" t="s">
        <v>61</v>
      </c>
      <c r="T106" t="s">
        <v>61</v>
      </c>
      <c r="U106" s="22" t="s">
        <v>61</v>
      </c>
      <c r="V106" s="22" t="s">
        <v>61</v>
      </c>
      <c r="W106" s="22" t="s">
        <v>61</v>
      </c>
      <c r="X106" s="22" t="s">
        <v>61</v>
      </c>
      <c r="Y106" s="22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</row>
    <row r="107" spans="1:30" x14ac:dyDescent="0.25">
      <c r="A107" s="1">
        <v>43480</v>
      </c>
      <c r="B107">
        <v>105</v>
      </c>
      <c r="C107">
        <v>3194132047</v>
      </c>
      <c r="D107" t="s">
        <v>61</v>
      </c>
      <c r="E107" t="s">
        <v>61</v>
      </c>
      <c r="F107" s="22" t="s">
        <v>61</v>
      </c>
      <c r="G107" s="22" t="s">
        <v>61</v>
      </c>
      <c r="H107" s="22" t="s">
        <v>61</v>
      </c>
      <c r="I107" s="22" t="s">
        <v>61</v>
      </c>
      <c r="J107" s="22" t="s">
        <v>61</v>
      </c>
      <c r="K107" t="s">
        <v>61</v>
      </c>
      <c r="L107" s="22" t="s">
        <v>61</v>
      </c>
      <c r="M107" s="22" t="s">
        <v>61</v>
      </c>
      <c r="N107" s="22" t="s">
        <v>61</v>
      </c>
      <c r="O107" t="s">
        <v>61</v>
      </c>
      <c r="P107" t="s">
        <v>61</v>
      </c>
      <c r="Q107" t="s">
        <v>61</v>
      </c>
      <c r="R107" t="s">
        <v>61</v>
      </c>
      <c r="S107" s="16" t="s">
        <v>61</v>
      </c>
      <c r="T107" t="s">
        <v>61</v>
      </c>
      <c r="U107" s="22">
        <v>25</v>
      </c>
      <c r="V107" s="22">
        <v>25</v>
      </c>
      <c r="W107" s="22">
        <v>25</v>
      </c>
      <c r="X107" s="22">
        <v>25</v>
      </c>
      <c r="Y107" s="22" t="s">
        <v>61</v>
      </c>
      <c r="Z107" t="s">
        <v>61</v>
      </c>
      <c r="AA107">
        <v>15</v>
      </c>
      <c r="AB107">
        <v>15</v>
      </c>
      <c r="AC107">
        <v>100</v>
      </c>
      <c r="AD107">
        <v>40</v>
      </c>
    </row>
    <row r="108" spans="1:30" x14ac:dyDescent="0.25">
      <c r="A108" s="1">
        <v>43480</v>
      </c>
      <c r="B108">
        <v>106</v>
      </c>
      <c r="C108">
        <v>3194132047</v>
      </c>
      <c r="D108">
        <v>0.5</v>
      </c>
      <c r="E108" t="s">
        <v>61</v>
      </c>
      <c r="F108" s="22" t="s">
        <v>61</v>
      </c>
      <c r="G108" s="22">
        <v>100</v>
      </c>
      <c r="H108" s="22" t="s">
        <v>61</v>
      </c>
      <c r="I108" s="22" t="s">
        <v>61</v>
      </c>
      <c r="J108" s="22" t="s">
        <v>61</v>
      </c>
      <c r="K108" t="s">
        <v>61</v>
      </c>
      <c r="L108" s="22">
        <v>1</v>
      </c>
      <c r="M108" s="22" t="s">
        <v>61</v>
      </c>
      <c r="N108" s="22" t="s">
        <v>61</v>
      </c>
      <c r="O108" t="s">
        <v>61</v>
      </c>
      <c r="P108" t="s">
        <v>61</v>
      </c>
      <c r="Q108">
        <v>250</v>
      </c>
      <c r="R108">
        <v>20</v>
      </c>
      <c r="S108" s="16">
        <v>15</v>
      </c>
      <c r="T108" t="s">
        <v>61</v>
      </c>
      <c r="U108" s="22">
        <v>10</v>
      </c>
      <c r="V108" s="22">
        <v>5</v>
      </c>
      <c r="W108" s="22">
        <v>50</v>
      </c>
      <c r="X108" s="22">
        <v>35</v>
      </c>
      <c r="Y108" s="22" t="s">
        <v>61</v>
      </c>
      <c r="Z108">
        <v>1</v>
      </c>
      <c r="AA108" t="s">
        <v>61</v>
      </c>
      <c r="AB108">
        <v>20</v>
      </c>
      <c r="AC108" t="s">
        <v>61</v>
      </c>
      <c r="AD108">
        <v>0</v>
      </c>
    </row>
    <row r="109" spans="1:30" x14ac:dyDescent="0.25">
      <c r="A109" s="1">
        <v>43480</v>
      </c>
      <c r="B109">
        <v>107</v>
      </c>
      <c r="C109">
        <v>3194132047</v>
      </c>
      <c r="D109">
        <v>12</v>
      </c>
      <c r="E109">
        <v>10</v>
      </c>
      <c r="F109" s="22">
        <v>100</v>
      </c>
      <c r="G109" s="22" t="s">
        <v>61</v>
      </c>
      <c r="H109" s="22" t="s">
        <v>61</v>
      </c>
      <c r="I109" s="22" t="s">
        <v>61</v>
      </c>
      <c r="J109" s="22" t="s">
        <v>61</v>
      </c>
      <c r="K109">
        <v>1</v>
      </c>
      <c r="L109" s="22">
        <v>1</v>
      </c>
      <c r="M109" s="22" t="s">
        <v>61</v>
      </c>
      <c r="N109" s="22" t="s">
        <v>61</v>
      </c>
      <c r="O109">
        <v>30</v>
      </c>
      <c r="P109" t="s">
        <v>61</v>
      </c>
      <c r="Q109">
        <v>250</v>
      </c>
      <c r="R109">
        <v>0</v>
      </c>
      <c r="S109" s="16">
        <v>16</v>
      </c>
      <c r="T109" t="s">
        <v>61</v>
      </c>
      <c r="U109" s="22">
        <v>18</v>
      </c>
      <c r="V109" s="22">
        <v>10</v>
      </c>
      <c r="W109" s="22">
        <v>50</v>
      </c>
      <c r="X109" s="22">
        <v>22</v>
      </c>
      <c r="Y109" s="22" t="s">
        <v>61</v>
      </c>
      <c r="Z109">
        <v>1</v>
      </c>
      <c r="AA109">
        <v>0</v>
      </c>
      <c r="AB109">
        <v>0</v>
      </c>
      <c r="AC109">
        <v>180</v>
      </c>
      <c r="AD109">
        <v>20</v>
      </c>
    </row>
    <row r="110" spans="1:30" x14ac:dyDescent="0.25">
      <c r="A110" s="1">
        <v>43481</v>
      </c>
      <c r="B110">
        <v>108</v>
      </c>
      <c r="C110" s="2">
        <v>3194132101</v>
      </c>
      <c r="D110" t="s">
        <v>61</v>
      </c>
      <c r="E110" t="s">
        <v>61</v>
      </c>
      <c r="F110" s="22" t="s">
        <v>61</v>
      </c>
      <c r="G110" s="22" t="s">
        <v>61</v>
      </c>
      <c r="H110" s="22" t="s">
        <v>61</v>
      </c>
      <c r="I110" s="22" t="s">
        <v>61</v>
      </c>
      <c r="J110" s="22" t="s">
        <v>61</v>
      </c>
      <c r="K110" t="s">
        <v>61</v>
      </c>
      <c r="L110" s="22" t="s">
        <v>61</v>
      </c>
      <c r="M110" s="22" t="s">
        <v>61</v>
      </c>
      <c r="N110" s="22" t="s">
        <v>61</v>
      </c>
      <c r="O110" t="s">
        <v>61</v>
      </c>
      <c r="P110" t="s">
        <v>61</v>
      </c>
      <c r="Q110" t="s">
        <v>61</v>
      </c>
      <c r="R110" t="s">
        <v>61</v>
      </c>
      <c r="S110" s="16" t="s">
        <v>61</v>
      </c>
      <c r="T110" t="s">
        <v>61</v>
      </c>
      <c r="U110" s="22" t="s">
        <v>61</v>
      </c>
      <c r="V110" s="22" t="s">
        <v>61</v>
      </c>
      <c r="W110" s="22" t="s">
        <v>61</v>
      </c>
      <c r="X110" s="22" t="s">
        <v>61</v>
      </c>
      <c r="Y110" s="22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</row>
    <row r="111" spans="1:30" x14ac:dyDescent="0.25">
      <c r="A111" s="1">
        <v>43481</v>
      </c>
      <c r="B111">
        <v>109</v>
      </c>
      <c r="C111" s="2">
        <v>3194132101</v>
      </c>
      <c r="D111">
        <v>64</v>
      </c>
      <c r="E111" t="s">
        <v>61</v>
      </c>
      <c r="F111" s="22">
        <f>50/1.81</f>
        <v>27.624309392265193</v>
      </c>
      <c r="G111" s="22">
        <f>3/1.81</f>
        <v>1.6574585635359116</v>
      </c>
      <c r="H111" s="22">
        <f>64/1.81</f>
        <v>35.35911602209945</v>
      </c>
      <c r="I111" s="22">
        <f>64/1.81</f>
        <v>35.35911602209945</v>
      </c>
      <c r="J111" s="22" t="s">
        <v>61</v>
      </c>
      <c r="K111">
        <v>2</v>
      </c>
      <c r="L111" s="22" t="s">
        <v>61</v>
      </c>
      <c r="M111" s="22" t="s">
        <v>61</v>
      </c>
      <c r="N111" s="22" t="s">
        <v>61</v>
      </c>
      <c r="O111">
        <v>15</v>
      </c>
      <c r="P111">
        <v>0</v>
      </c>
      <c r="Q111">
        <v>0</v>
      </c>
      <c r="R111">
        <v>0</v>
      </c>
      <c r="S111" s="16">
        <v>64</v>
      </c>
      <c r="T111" t="s">
        <v>61</v>
      </c>
      <c r="U111" s="22">
        <v>50</v>
      </c>
      <c r="V111" s="22">
        <v>43</v>
      </c>
      <c r="W111" s="22">
        <v>64</v>
      </c>
      <c r="X111" s="22">
        <v>64</v>
      </c>
      <c r="Y111" s="22">
        <v>0</v>
      </c>
      <c r="Z111">
        <v>2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s="1">
        <v>43481</v>
      </c>
      <c r="B112">
        <v>110</v>
      </c>
      <c r="C112" s="2">
        <v>3194132101</v>
      </c>
      <c r="D112" t="s">
        <v>61</v>
      </c>
      <c r="E112" t="s">
        <v>61</v>
      </c>
      <c r="F112" s="22" t="s">
        <v>61</v>
      </c>
      <c r="G112" s="22" t="s">
        <v>61</v>
      </c>
      <c r="H112" s="22" t="s">
        <v>61</v>
      </c>
      <c r="I112" s="22" t="s">
        <v>61</v>
      </c>
      <c r="J112" s="22" t="s">
        <v>61</v>
      </c>
      <c r="K112" t="s">
        <v>61</v>
      </c>
      <c r="L112" s="22" t="s">
        <v>61</v>
      </c>
      <c r="M112" s="22" t="s">
        <v>61</v>
      </c>
      <c r="N112" s="22" t="s">
        <v>61</v>
      </c>
      <c r="O112" t="s">
        <v>61</v>
      </c>
      <c r="P112" t="s">
        <v>61</v>
      </c>
      <c r="Q112" t="s">
        <v>61</v>
      </c>
      <c r="R112" t="s">
        <v>61</v>
      </c>
      <c r="S112" s="16">
        <v>61.22</v>
      </c>
      <c r="T112" t="s">
        <v>61</v>
      </c>
      <c r="U112" s="22">
        <f>100/2.8</f>
        <v>35.714285714285715</v>
      </c>
      <c r="V112" s="22">
        <f>50/2.8</f>
        <v>17.857142857142858</v>
      </c>
      <c r="W112" s="22">
        <f>80/2.8</f>
        <v>28.571428571428573</v>
      </c>
      <c r="X112" s="22">
        <f>50/2.8</f>
        <v>17.857142857142858</v>
      </c>
      <c r="Y112" s="22" t="s">
        <v>61</v>
      </c>
      <c r="Z112">
        <v>4</v>
      </c>
      <c r="AA112" t="s">
        <v>61</v>
      </c>
      <c r="AB112">
        <v>15</v>
      </c>
      <c r="AC112" t="s">
        <v>61</v>
      </c>
      <c r="AD112" t="s">
        <v>61</v>
      </c>
    </row>
    <row r="113" spans="1:30" x14ac:dyDescent="0.25">
      <c r="A113" s="1">
        <v>43481</v>
      </c>
      <c r="B113">
        <v>111</v>
      </c>
      <c r="C113" s="2">
        <v>3194132101</v>
      </c>
      <c r="D113" t="s">
        <v>61</v>
      </c>
      <c r="E113" t="s">
        <v>61</v>
      </c>
      <c r="F113" s="22" t="s">
        <v>61</v>
      </c>
      <c r="G113" s="22" t="s">
        <v>61</v>
      </c>
      <c r="H113" s="22" t="s">
        <v>61</v>
      </c>
      <c r="I113" s="22" t="s">
        <v>61</v>
      </c>
      <c r="J113" s="22" t="s">
        <v>61</v>
      </c>
      <c r="K113" t="s">
        <v>61</v>
      </c>
      <c r="L113" s="22" t="s">
        <v>61</v>
      </c>
      <c r="M113" s="22" t="s">
        <v>61</v>
      </c>
      <c r="N113" s="22" t="s">
        <v>61</v>
      </c>
      <c r="O113" t="s">
        <v>61</v>
      </c>
      <c r="P113" t="s">
        <v>61</v>
      </c>
      <c r="Q113" t="s">
        <v>61</v>
      </c>
      <c r="R113" t="s">
        <v>61</v>
      </c>
      <c r="S113" s="16">
        <v>60</v>
      </c>
      <c r="T113" t="s">
        <v>61</v>
      </c>
      <c r="U113" s="22">
        <v>25</v>
      </c>
      <c r="V113" s="22">
        <v>25</v>
      </c>
      <c r="W113" s="22">
        <v>25</v>
      </c>
      <c r="X113" s="22">
        <v>25</v>
      </c>
      <c r="Y113" s="22" t="s">
        <v>61</v>
      </c>
      <c r="Z113">
        <v>3</v>
      </c>
      <c r="AA113" t="s">
        <v>61</v>
      </c>
      <c r="AB113">
        <v>20</v>
      </c>
      <c r="AC113">
        <v>100</v>
      </c>
      <c r="AD113">
        <v>0</v>
      </c>
    </row>
    <row r="114" spans="1:30" x14ac:dyDescent="0.25">
      <c r="A114" s="1">
        <v>43481</v>
      </c>
      <c r="B114">
        <v>112</v>
      </c>
      <c r="C114" s="2">
        <v>3194132101</v>
      </c>
      <c r="D114" t="s">
        <v>61</v>
      </c>
      <c r="E114" t="s">
        <v>61</v>
      </c>
      <c r="F114" s="22" t="s">
        <v>61</v>
      </c>
      <c r="G114" s="22" t="s">
        <v>61</v>
      </c>
      <c r="H114" s="22" t="s">
        <v>61</v>
      </c>
      <c r="I114" s="22" t="s">
        <v>61</v>
      </c>
      <c r="J114" s="22" t="s">
        <v>61</v>
      </c>
      <c r="K114" t="s">
        <v>61</v>
      </c>
      <c r="L114" s="22" t="s">
        <v>61</v>
      </c>
      <c r="M114" s="22" t="s">
        <v>61</v>
      </c>
      <c r="N114" s="22" t="s">
        <v>61</v>
      </c>
      <c r="O114" t="s">
        <v>61</v>
      </c>
      <c r="P114" t="s">
        <v>61</v>
      </c>
      <c r="Q114" t="s">
        <v>61</v>
      </c>
      <c r="R114" t="s">
        <v>61</v>
      </c>
      <c r="S114" s="16">
        <v>25</v>
      </c>
      <c r="T114" t="s">
        <v>61</v>
      </c>
      <c r="U114" s="22">
        <f>90/1.45</f>
        <v>62.068965517241381</v>
      </c>
      <c r="V114" s="22">
        <f>10/1.45</f>
        <v>6.8965517241379315</v>
      </c>
      <c r="W114" s="22">
        <f>45/1.45</f>
        <v>31.03448275862069</v>
      </c>
      <c r="X114" s="22">
        <v>0</v>
      </c>
      <c r="Y114" s="22">
        <v>0</v>
      </c>
      <c r="Z114">
        <v>5</v>
      </c>
      <c r="AA114">
        <v>0</v>
      </c>
      <c r="AB114" t="s">
        <v>61</v>
      </c>
      <c r="AC114" t="s">
        <v>61</v>
      </c>
      <c r="AD114">
        <v>15</v>
      </c>
    </row>
    <row r="115" spans="1:30" x14ac:dyDescent="0.25">
      <c r="A115" s="1">
        <v>43481</v>
      </c>
      <c r="B115">
        <v>113</v>
      </c>
      <c r="C115" s="2">
        <v>3194132101</v>
      </c>
      <c r="D115" t="s">
        <v>61</v>
      </c>
      <c r="E115" t="s">
        <v>61</v>
      </c>
      <c r="F115" s="22" t="s">
        <v>61</v>
      </c>
      <c r="G115" s="22" t="s">
        <v>61</v>
      </c>
      <c r="H115" s="22" t="s">
        <v>61</v>
      </c>
      <c r="I115" s="22" t="s">
        <v>61</v>
      </c>
      <c r="J115" s="22" t="s">
        <v>61</v>
      </c>
      <c r="K115" t="s">
        <v>61</v>
      </c>
      <c r="L115" s="22" t="s">
        <v>61</v>
      </c>
      <c r="M115" s="22" t="s">
        <v>61</v>
      </c>
      <c r="N115" s="22" t="s">
        <v>61</v>
      </c>
      <c r="O115" t="s">
        <v>61</v>
      </c>
      <c r="P115" t="s">
        <v>61</v>
      </c>
      <c r="Q115" t="s">
        <v>61</v>
      </c>
      <c r="R115" t="s">
        <v>61</v>
      </c>
      <c r="S115" s="16">
        <v>95</v>
      </c>
      <c r="T115" t="s">
        <v>61</v>
      </c>
      <c r="U115" s="22">
        <v>80</v>
      </c>
      <c r="V115" s="22">
        <v>20</v>
      </c>
      <c r="W115" s="22" t="s">
        <v>61</v>
      </c>
      <c r="X115" s="22" t="s">
        <v>61</v>
      </c>
      <c r="Y115" s="22" t="s">
        <v>61</v>
      </c>
      <c r="Z115">
        <v>4.5</v>
      </c>
      <c r="AA115" t="s">
        <v>61</v>
      </c>
      <c r="AB115">
        <v>40</v>
      </c>
      <c r="AC115">
        <v>150</v>
      </c>
      <c r="AD115">
        <v>20</v>
      </c>
    </row>
    <row r="116" spans="1:30" x14ac:dyDescent="0.25">
      <c r="A116" s="1">
        <v>43481</v>
      </c>
      <c r="B116">
        <v>114</v>
      </c>
      <c r="C116" s="2">
        <v>3194132101</v>
      </c>
      <c r="D116" t="s">
        <v>61</v>
      </c>
      <c r="E116" t="s">
        <v>61</v>
      </c>
      <c r="F116" s="22" t="s">
        <v>61</v>
      </c>
      <c r="G116" s="22" t="s">
        <v>61</v>
      </c>
      <c r="H116" s="22" t="s">
        <v>61</v>
      </c>
      <c r="I116" s="22" t="s">
        <v>61</v>
      </c>
      <c r="J116" s="22" t="s">
        <v>61</v>
      </c>
      <c r="K116" t="s">
        <v>61</v>
      </c>
      <c r="L116" s="22" t="s">
        <v>61</v>
      </c>
      <c r="M116" s="22" t="s">
        <v>61</v>
      </c>
      <c r="N116" s="22" t="s">
        <v>61</v>
      </c>
      <c r="O116" t="s">
        <v>61</v>
      </c>
      <c r="P116" t="s">
        <v>61</v>
      </c>
      <c r="Q116" t="s">
        <v>61</v>
      </c>
      <c r="R116" t="s">
        <v>61</v>
      </c>
      <c r="S116" s="16">
        <v>109</v>
      </c>
      <c r="T116" t="s">
        <v>61</v>
      </c>
      <c r="U116" s="22">
        <f>170/2.74</f>
        <v>62.043795620437955</v>
      </c>
      <c r="V116" s="22">
        <f>15/2.74</f>
        <v>5.4744525547445253</v>
      </c>
      <c r="W116" s="22">
        <f>64/2.74</f>
        <v>23.357664233576642</v>
      </c>
      <c r="X116" s="22">
        <f>25/2.74</f>
        <v>9.1240875912408743</v>
      </c>
      <c r="Y116" s="22" t="s">
        <v>61</v>
      </c>
      <c r="Z116">
        <v>4</v>
      </c>
      <c r="AA116">
        <v>15</v>
      </c>
      <c r="AB116">
        <v>45</v>
      </c>
      <c r="AC116">
        <v>900</v>
      </c>
      <c r="AD116">
        <v>27</v>
      </c>
    </row>
    <row r="117" spans="1:30" x14ac:dyDescent="0.25">
      <c r="A117" s="1">
        <v>43481</v>
      </c>
      <c r="B117">
        <v>115</v>
      </c>
      <c r="C117" s="2">
        <v>3194132101</v>
      </c>
      <c r="D117" t="s">
        <v>61</v>
      </c>
      <c r="E117" t="s">
        <v>61</v>
      </c>
      <c r="F117" s="22" t="s">
        <v>61</v>
      </c>
      <c r="G117" s="22" t="s">
        <v>61</v>
      </c>
      <c r="H117" s="22" t="s">
        <v>61</v>
      </c>
      <c r="I117" s="22" t="s">
        <v>61</v>
      </c>
      <c r="J117" s="22" t="s">
        <v>61</v>
      </c>
      <c r="K117" t="s">
        <v>61</v>
      </c>
      <c r="L117" s="22" t="s">
        <v>61</v>
      </c>
      <c r="M117" s="22" t="s">
        <v>61</v>
      </c>
      <c r="N117" s="22" t="s">
        <v>61</v>
      </c>
      <c r="O117" t="s">
        <v>61</v>
      </c>
      <c r="P117" t="s">
        <v>61</v>
      </c>
      <c r="Q117" t="s">
        <v>61</v>
      </c>
      <c r="R117" t="s">
        <v>61</v>
      </c>
      <c r="S117" s="16">
        <v>53</v>
      </c>
      <c r="T117" t="s">
        <v>61</v>
      </c>
      <c r="U117" s="22">
        <f>25/0.53</f>
        <v>47.169811320754718</v>
      </c>
      <c r="V117" s="22">
        <f>5/0.53</f>
        <v>9.4339622641509422</v>
      </c>
      <c r="W117" s="22">
        <f>16/0.53</f>
        <v>30.188679245283016</v>
      </c>
      <c r="X117" s="22">
        <f>7/0.53</f>
        <v>13.20754716981132</v>
      </c>
      <c r="Y117" s="22">
        <v>0</v>
      </c>
      <c r="Z117">
        <v>3</v>
      </c>
      <c r="AA117">
        <v>0</v>
      </c>
      <c r="AB117" t="s">
        <v>61</v>
      </c>
      <c r="AC117" t="s">
        <v>61</v>
      </c>
      <c r="AD117" t="s">
        <v>61</v>
      </c>
    </row>
    <row r="118" spans="1:30" x14ac:dyDescent="0.25">
      <c r="A118" s="1">
        <v>43481</v>
      </c>
      <c r="B118">
        <v>116</v>
      </c>
      <c r="C118" s="2">
        <v>3194132101</v>
      </c>
      <c r="D118" t="s">
        <v>61</v>
      </c>
      <c r="E118" t="s">
        <v>61</v>
      </c>
      <c r="F118" s="22" t="s">
        <v>61</v>
      </c>
      <c r="G118" s="22" t="s">
        <v>61</v>
      </c>
      <c r="H118" s="22" t="s">
        <v>61</v>
      </c>
      <c r="I118" s="22" t="s">
        <v>61</v>
      </c>
      <c r="J118" s="22" t="s">
        <v>61</v>
      </c>
      <c r="K118" t="s">
        <v>61</v>
      </c>
      <c r="L118" s="22" t="s">
        <v>61</v>
      </c>
      <c r="M118" s="22" t="s">
        <v>61</v>
      </c>
      <c r="N118" s="22" t="s">
        <v>61</v>
      </c>
      <c r="O118" t="s">
        <v>61</v>
      </c>
      <c r="P118" t="s">
        <v>61</v>
      </c>
      <c r="Q118" t="s">
        <v>61</v>
      </c>
      <c r="R118" t="s">
        <v>61</v>
      </c>
      <c r="S118" s="16">
        <v>105</v>
      </c>
      <c r="T118" t="s">
        <v>61</v>
      </c>
      <c r="U118" s="22">
        <v>40</v>
      </c>
      <c r="V118" s="22" t="s">
        <v>61</v>
      </c>
      <c r="W118" s="22">
        <v>40</v>
      </c>
      <c r="X118" s="22">
        <v>20</v>
      </c>
      <c r="Y118" s="22" t="s">
        <v>61</v>
      </c>
      <c r="Z118">
        <v>4</v>
      </c>
      <c r="AA118" t="s">
        <v>61</v>
      </c>
      <c r="AB118" t="s">
        <v>61</v>
      </c>
      <c r="AC118" t="s">
        <v>61</v>
      </c>
      <c r="AD118" t="s">
        <v>61</v>
      </c>
    </row>
    <row r="119" spans="1:30" x14ac:dyDescent="0.25">
      <c r="A119" s="1">
        <v>43481</v>
      </c>
      <c r="B119">
        <v>117</v>
      </c>
      <c r="C119" s="2">
        <v>3194132101</v>
      </c>
      <c r="D119">
        <v>88</v>
      </c>
      <c r="E119" t="s">
        <v>61</v>
      </c>
      <c r="F119" s="22">
        <v>50</v>
      </c>
      <c r="G119" s="22">
        <v>10</v>
      </c>
      <c r="H119" s="22">
        <v>30</v>
      </c>
      <c r="I119" s="22">
        <v>10</v>
      </c>
      <c r="J119" s="22" t="s">
        <v>61</v>
      </c>
      <c r="K119">
        <v>4</v>
      </c>
      <c r="L119" s="22" t="s">
        <v>61</v>
      </c>
      <c r="M119" s="22" t="s">
        <v>61</v>
      </c>
      <c r="N119" s="22" t="s">
        <v>61</v>
      </c>
      <c r="O119">
        <v>60</v>
      </c>
      <c r="P119" t="s">
        <v>61</v>
      </c>
      <c r="Q119">
        <v>280</v>
      </c>
      <c r="R119">
        <v>40</v>
      </c>
      <c r="S119" s="16">
        <v>82</v>
      </c>
      <c r="T119" t="s">
        <v>61</v>
      </c>
      <c r="U119" s="22">
        <v>50</v>
      </c>
      <c r="V119" s="22">
        <v>10</v>
      </c>
      <c r="W119" s="22">
        <v>30</v>
      </c>
      <c r="X119" s="22">
        <v>10</v>
      </c>
      <c r="Y119" s="22" t="s">
        <v>61</v>
      </c>
      <c r="Z119">
        <v>4</v>
      </c>
      <c r="AA119" t="s">
        <v>61</v>
      </c>
      <c r="AB119" t="s">
        <v>61</v>
      </c>
      <c r="AC119">
        <v>280</v>
      </c>
      <c r="AD119">
        <v>40</v>
      </c>
    </row>
    <row r="120" spans="1:30" x14ac:dyDescent="0.25">
      <c r="A120" s="1">
        <v>43481</v>
      </c>
      <c r="B120">
        <v>118</v>
      </c>
      <c r="C120" s="2">
        <v>3194132101</v>
      </c>
      <c r="D120">
        <v>17</v>
      </c>
      <c r="E120">
        <v>10</v>
      </c>
      <c r="F120" s="22">
        <v>100</v>
      </c>
      <c r="G120" s="22" t="s">
        <v>61</v>
      </c>
      <c r="H120" s="22" t="s">
        <v>61</v>
      </c>
      <c r="I120" s="22" t="s">
        <v>61</v>
      </c>
      <c r="J120" s="22" t="s">
        <v>61</v>
      </c>
      <c r="K120">
        <v>4</v>
      </c>
      <c r="L120" s="22" t="s">
        <v>61</v>
      </c>
      <c r="M120" s="22" t="s">
        <v>61</v>
      </c>
      <c r="N120" s="22" t="s">
        <v>61</v>
      </c>
      <c r="O120">
        <v>50</v>
      </c>
      <c r="P120" t="s">
        <v>61</v>
      </c>
      <c r="Q120">
        <v>160</v>
      </c>
      <c r="R120">
        <v>0</v>
      </c>
      <c r="S120" s="16">
        <v>95</v>
      </c>
      <c r="T120">
        <v>10</v>
      </c>
      <c r="U120" s="22">
        <v>25</v>
      </c>
      <c r="V120" s="22">
        <v>25</v>
      </c>
      <c r="W120" s="22">
        <v>25</v>
      </c>
      <c r="X120" s="22">
        <v>25</v>
      </c>
      <c r="Y120" s="22" t="s">
        <v>61</v>
      </c>
      <c r="Z120">
        <v>4</v>
      </c>
      <c r="AA120">
        <v>50</v>
      </c>
      <c r="AB120" t="s">
        <v>61</v>
      </c>
      <c r="AC120">
        <v>160</v>
      </c>
      <c r="AD120">
        <v>5</v>
      </c>
    </row>
    <row r="121" spans="1:30" x14ac:dyDescent="0.25">
      <c r="A121" s="1">
        <v>43481</v>
      </c>
      <c r="B121">
        <v>119</v>
      </c>
      <c r="C121" s="2">
        <v>3194132101</v>
      </c>
      <c r="D121">
        <v>6</v>
      </c>
      <c r="E121">
        <v>0</v>
      </c>
      <c r="F121" s="22">
        <v>100</v>
      </c>
      <c r="G121" s="22" t="s">
        <v>61</v>
      </c>
      <c r="H121" s="22" t="s">
        <v>61</v>
      </c>
      <c r="I121" s="22" t="s">
        <v>61</v>
      </c>
      <c r="J121" s="22" t="s">
        <v>61</v>
      </c>
      <c r="K121">
        <v>5</v>
      </c>
      <c r="L121" s="22" t="s">
        <v>61</v>
      </c>
      <c r="M121" s="22" t="s">
        <v>61</v>
      </c>
      <c r="N121" s="22">
        <v>1</v>
      </c>
      <c r="O121">
        <v>0</v>
      </c>
      <c r="P121">
        <v>0</v>
      </c>
      <c r="Q121">
        <v>0</v>
      </c>
      <c r="R121">
        <v>50</v>
      </c>
      <c r="S121" s="16">
        <v>30</v>
      </c>
      <c r="T121" t="s">
        <v>61</v>
      </c>
      <c r="U121" s="22" t="s">
        <v>61</v>
      </c>
      <c r="V121" s="22" t="s">
        <v>61</v>
      </c>
      <c r="W121" s="22">
        <v>50</v>
      </c>
      <c r="X121" s="22">
        <v>50</v>
      </c>
      <c r="Y121" s="22" t="s">
        <v>61</v>
      </c>
      <c r="Z121" t="s">
        <v>61</v>
      </c>
      <c r="AA121" t="s">
        <v>61</v>
      </c>
      <c r="AB121">
        <v>25</v>
      </c>
      <c r="AC121" t="s">
        <v>61</v>
      </c>
      <c r="AD121">
        <v>40</v>
      </c>
    </row>
    <row r="122" spans="1:30" x14ac:dyDescent="0.25">
      <c r="A122" s="1">
        <v>43481</v>
      </c>
      <c r="B122">
        <v>120</v>
      </c>
      <c r="C122" s="2">
        <v>3194132101</v>
      </c>
      <c r="D122">
        <v>38</v>
      </c>
      <c r="E122" t="s">
        <v>61</v>
      </c>
      <c r="F122" s="22">
        <v>30</v>
      </c>
      <c r="G122" s="22">
        <v>40</v>
      </c>
      <c r="H122" s="22">
        <v>10</v>
      </c>
      <c r="I122" s="22">
        <v>20</v>
      </c>
      <c r="J122" s="22" t="s">
        <v>61</v>
      </c>
      <c r="K122">
        <v>3</v>
      </c>
      <c r="L122" s="22" t="s">
        <v>61</v>
      </c>
      <c r="M122" s="22">
        <v>1</v>
      </c>
      <c r="N122" s="22" t="s">
        <v>61</v>
      </c>
      <c r="O122">
        <v>0</v>
      </c>
      <c r="P122">
        <v>150</v>
      </c>
      <c r="Q122">
        <v>200</v>
      </c>
      <c r="R122">
        <v>20</v>
      </c>
      <c r="S122" s="16">
        <v>25</v>
      </c>
      <c r="T122" t="s">
        <v>61</v>
      </c>
      <c r="U122" s="22">
        <v>30</v>
      </c>
      <c r="V122" s="22">
        <v>20</v>
      </c>
      <c r="W122" s="22">
        <v>50</v>
      </c>
      <c r="X122" s="22" t="s">
        <v>61</v>
      </c>
      <c r="Y122" s="22" t="s">
        <v>61</v>
      </c>
      <c r="Z122">
        <v>3</v>
      </c>
      <c r="AA122">
        <v>0</v>
      </c>
      <c r="AB122">
        <v>150</v>
      </c>
      <c r="AC122">
        <v>200</v>
      </c>
      <c r="AD122">
        <v>5</v>
      </c>
    </row>
    <row r="123" spans="1:30" x14ac:dyDescent="0.25">
      <c r="A123" s="1">
        <v>43481</v>
      </c>
      <c r="B123">
        <v>121</v>
      </c>
      <c r="C123" s="2">
        <v>3194132101</v>
      </c>
      <c r="D123">
        <v>75</v>
      </c>
      <c r="E123" t="s">
        <v>61</v>
      </c>
      <c r="F123" s="22">
        <v>100</v>
      </c>
      <c r="G123" s="22" t="s">
        <v>61</v>
      </c>
      <c r="H123" s="22" t="s">
        <v>61</v>
      </c>
      <c r="I123" s="22" t="s">
        <v>61</v>
      </c>
      <c r="J123" s="22" t="s">
        <v>61</v>
      </c>
      <c r="K123">
        <v>4</v>
      </c>
      <c r="L123" s="22" t="s">
        <v>61</v>
      </c>
      <c r="M123" s="22" t="s">
        <v>61</v>
      </c>
      <c r="N123" s="22">
        <v>1</v>
      </c>
      <c r="O123" t="s">
        <v>61</v>
      </c>
      <c r="P123" t="s">
        <v>61</v>
      </c>
      <c r="Q123" t="s">
        <v>61</v>
      </c>
      <c r="R123">
        <v>20</v>
      </c>
      <c r="S123" s="16">
        <v>75</v>
      </c>
      <c r="T123" t="s">
        <v>61</v>
      </c>
      <c r="U123" s="22">
        <v>10</v>
      </c>
      <c r="V123" s="22">
        <v>20</v>
      </c>
      <c r="W123" s="22">
        <v>40</v>
      </c>
      <c r="X123" s="22">
        <v>30</v>
      </c>
      <c r="Y123" s="22" t="s">
        <v>61</v>
      </c>
      <c r="Z123">
        <v>1</v>
      </c>
      <c r="AA123" t="s">
        <v>61</v>
      </c>
      <c r="AB123" t="s">
        <v>61</v>
      </c>
      <c r="AC123" t="s">
        <v>61</v>
      </c>
      <c r="AD123" t="s">
        <v>61</v>
      </c>
    </row>
    <row r="124" spans="1:30" x14ac:dyDescent="0.25">
      <c r="A124" s="1">
        <v>43481</v>
      </c>
      <c r="B124">
        <v>122</v>
      </c>
      <c r="C124" s="2">
        <v>3194132101</v>
      </c>
      <c r="D124">
        <v>0</v>
      </c>
      <c r="E124" t="s">
        <v>61</v>
      </c>
      <c r="F124" s="22">
        <v>30</v>
      </c>
      <c r="G124" s="22">
        <v>20</v>
      </c>
      <c r="H124" s="22">
        <v>50</v>
      </c>
      <c r="I124" s="22" t="s">
        <v>61</v>
      </c>
      <c r="J124" s="22" t="s">
        <v>61</v>
      </c>
      <c r="K124">
        <v>2</v>
      </c>
      <c r="L124" s="22" t="s">
        <v>61</v>
      </c>
      <c r="M124" s="22" t="s">
        <v>61</v>
      </c>
      <c r="N124" s="22">
        <v>1</v>
      </c>
      <c r="O124">
        <v>30</v>
      </c>
      <c r="P124">
        <v>0</v>
      </c>
      <c r="Q124">
        <v>300</v>
      </c>
      <c r="R124">
        <v>20</v>
      </c>
      <c r="S124" s="16">
        <v>18</v>
      </c>
      <c r="T124" t="s">
        <v>61</v>
      </c>
      <c r="U124" s="22">
        <v>30</v>
      </c>
      <c r="V124" s="22">
        <v>20</v>
      </c>
      <c r="W124" s="22">
        <v>40</v>
      </c>
      <c r="X124" s="22">
        <v>10</v>
      </c>
      <c r="Y124" s="22">
        <v>0</v>
      </c>
      <c r="Z124">
        <v>2</v>
      </c>
      <c r="AA124">
        <v>0</v>
      </c>
      <c r="AB124">
        <v>0</v>
      </c>
      <c r="AC124">
        <v>300</v>
      </c>
      <c r="AD124">
        <v>20</v>
      </c>
    </row>
    <row r="125" spans="1:30" x14ac:dyDescent="0.25">
      <c r="A125" s="1">
        <v>43481</v>
      </c>
      <c r="B125">
        <v>123</v>
      </c>
      <c r="C125" s="2">
        <v>3194132101</v>
      </c>
      <c r="D125" t="s">
        <v>61</v>
      </c>
      <c r="E125" t="s">
        <v>61</v>
      </c>
      <c r="F125" s="22" t="s">
        <v>61</v>
      </c>
      <c r="G125" s="22" t="s">
        <v>61</v>
      </c>
      <c r="H125" s="22" t="s">
        <v>61</v>
      </c>
      <c r="I125" s="22" t="s">
        <v>61</v>
      </c>
      <c r="J125" s="22" t="s">
        <v>61</v>
      </c>
      <c r="K125" t="s">
        <v>61</v>
      </c>
      <c r="L125" s="22" t="s">
        <v>61</v>
      </c>
      <c r="M125" s="22" t="s">
        <v>61</v>
      </c>
      <c r="N125" s="22" t="s">
        <v>61</v>
      </c>
      <c r="O125" t="s">
        <v>61</v>
      </c>
      <c r="P125" t="s">
        <v>61</v>
      </c>
      <c r="Q125" t="s">
        <v>61</v>
      </c>
      <c r="R125" t="s">
        <v>61</v>
      </c>
      <c r="S125" s="16">
        <v>63</v>
      </c>
      <c r="T125" t="s">
        <v>61</v>
      </c>
      <c r="U125" s="22">
        <v>40</v>
      </c>
      <c r="V125" s="22">
        <v>10</v>
      </c>
      <c r="W125" s="22">
        <v>40</v>
      </c>
      <c r="X125" s="22">
        <v>10</v>
      </c>
      <c r="Y125" s="22" t="s">
        <v>61</v>
      </c>
      <c r="Z125">
        <v>3</v>
      </c>
      <c r="AA125">
        <v>25</v>
      </c>
      <c r="AB125">
        <v>5</v>
      </c>
      <c r="AC125" t="s">
        <v>61</v>
      </c>
      <c r="AD125">
        <v>80</v>
      </c>
    </row>
    <row r="126" spans="1:30" x14ac:dyDescent="0.25">
      <c r="A126" s="1">
        <v>43481</v>
      </c>
      <c r="B126">
        <v>124</v>
      </c>
      <c r="C126" s="2">
        <v>3194132101</v>
      </c>
      <c r="D126" t="s">
        <v>61</v>
      </c>
      <c r="E126" t="s">
        <v>61</v>
      </c>
      <c r="F126" s="22" t="s">
        <v>61</v>
      </c>
      <c r="G126" s="22" t="s">
        <v>61</v>
      </c>
      <c r="H126" s="22" t="s">
        <v>61</v>
      </c>
      <c r="I126" s="22" t="s">
        <v>61</v>
      </c>
      <c r="J126" s="22" t="s">
        <v>61</v>
      </c>
      <c r="K126" t="s">
        <v>61</v>
      </c>
      <c r="L126" s="22" t="s">
        <v>61</v>
      </c>
      <c r="M126" s="22" t="s">
        <v>61</v>
      </c>
      <c r="N126" s="22" t="s">
        <v>61</v>
      </c>
      <c r="O126" t="s">
        <v>61</v>
      </c>
      <c r="P126" t="s">
        <v>61</v>
      </c>
      <c r="Q126" t="s">
        <v>61</v>
      </c>
      <c r="R126" t="s">
        <v>61</v>
      </c>
      <c r="S126" s="16">
        <v>62</v>
      </c>
      <c r="T126" t="s">
        <v>61</v>
      </c>
      <c r="U126" s="22">
        <v>40</v>
      </c>
      <c r="V126" s="22">
        <v>10</v>
      </c>
      <c r="W126" s="22">
        <v>40</v>
      </c>
      <c r="X126" s="22">
        <v>10</v>
      </c>
      <c r="Y126" s="22" t="s">
        <v>61</v>
      </c>
      <c r="Z126">
        <v>3</v>
      </c>
      <c r="AA126">
        <v>20</v>
      </c>
      <c r="AB126" t="s">
        <v>61</v>
      </c>
      <c r="AC126">
        <v>40</v>
      </c>
      <c r="AD126" t="s">
        <v>61</v>
      </c>
    </row>
    <row r="127" spans="1:30" x14ac:dyDescent="0.25">
      <c r="A127" s="1">
        <v>43481</v>
      </c>
      <c r="B127">
        <v>125</v>
      </c>
      <c r="C127" s="2">
        <v>3194132101</v>
      </c>
      <c r="D127">
        <v>3.4</v>
      </c>
      <c r="E127" t="s">
        <v>61</v>
      </c>
      <c r="F127" s="22" t="s">
        <v>61</v>
      </c>
      <c r="G127" s="22" t="s">
        <v>61</v>
      </c>
      <c r="H127" s="22" t="s">
        <v>61</v>
      </c>
      <c r="I127" s="22" t="s">
        <v>61</v>
      </c>
      <c r="J127" s="22" t="s">
        <v>61</v>
      </c>
      <c r="K127" t="s">
        <v>61</v>
      </c>
      <c r="L127" s="22" t="s">
        <v>61</v>
      </c>
      <c r="M127" s="22" t="s">
        <v>61</v>
      </c>
      <c r="N127" s="22" t="s">
        <v>61</v>
      </c>
      <c r="O127">
        <v>30</v>
      </c>
      <c r="P127" t="s">
        <v>61</v>
      </c>
      <c r="Q127" t="s">
        <v>61</v>
      </c>
      <c r="R127" t="s">
        <v>61</v>
      </c>
      <c r="S127" s="16">
        <v>77</v>
      </c>
      <c r="T127" t="s">
        <v>61</v>
      </c>
      <c r="U127" s="22" t="s">
        <v>61</v>
      </c>
      <c r="V127" s="22" t="s">
        <v>61</v>
      </c>
      <c r="W127" s="22" t="s">
        <v>61</v>
      </c>
      <c r="X127" s="22" t="s">
        <v>61</v>
      </c>
      <c r="Y127" s="22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</row>
    <row r="128" spans="1:30" x14ac:dyDescent="0.25">
      <c r="A128" s="1">
        <v>43481</v>
      </c>
      <c r="B128">
        <v>126</v>
      </c>
      <c r="C128" s="2">
        <v>3194132101</v>
      </c>
      <c r="D128">
        <v>0</v>
      </c>
      <c r="E128" t="s">
        <v>61</v>
      </c>
      <c r="F128" s="22" t="s">
        <v>61</v>
      </c>
      <c r="G128" s="22" t="s">
        <v>61</v>
      </c>
      <c r="H128" s="22" t="s">
        <v>61</v>
      </c>
      <c r="I128" s="22" t="s">
        <v>61</v>
      </c>
      <c r="J128" s="22" t="s">
        <v>61</v>
      </c>
      <c r="K128" t="s">
        <v>61</v>
      </c>
      <c r="L128" s="22" t="s">
        <v>61</v>
      </c>
      <c r="M128" s="22" t="s">
        <v>61</v>
      </c>
      <c r="N128" s="22" t="s">
        <v>61</v>
      </c>
      <c r="O128" t="s">
        <v>61</v>
      </c>
      <c r="P128" t="s">
        <v>61</v>
      </c>
      <c r="Q128" t="s">
        <v>61</v>
      </c>
      <c r="R128" t="s">
        <v>61</v>
      </c>
      <c r="S128" s="16">
        <v>80</v>
      </c>
      <c r="T128">
        <v>15</v>
      </c>
      <c r="U128" s="22">
        <v>45</v>
      </c>
      <c r="V128" s="22">
        <v>10</v>
      </c>
      <c r="W128" s="22">
        <v>35</v>
      </c>
      <c r="X128" s="22">
        <v>10</v>
      </c>
      <c r="Y128" s="22" t="s">
        <v>61</v>
      </c>
      <c r="Z128">
        <v>4</v>
      </c>
      <c r="AA128">
        <v>10</v>
      </c>
      <c r="AB128">
        <v>10</v>
      </c>
      <c r="AC128">
        <v>200</v>
      </c>
      <c r="AD128">
        <v>20</v>
      </c>
    </row>
    <row r="129" spans="1:30" x14ac:dyDescent="0.25">
      <c r="A129" s="1">
        <v>43481</v>
      </c>
      <c r="B129">
        <v>127</v>
      </c>
      <c r="C129" s="2">
        <v>3194132101</v>
      </c>
      <c r="D129" t="s">
        <v>61</v>
      </c>
      <c r="E129" t="s">
        <v>61</v>
      </c>
      <c r="F129" s="22" t="s">
        <v>61</v>
      </c>
      <c r="G129" s="22" t="s">
        <v>61</v>
      </c>
      <c r="H129" s="22" t="s">
        <v>61</v>
      </c>
      <c r="I129" s="22" t="s">
        <v>61</v>
      </c>
      <c r="J129" s="22" t="s">
        <v>61</v>
      </c>
      <c r="K129" t="s">
        <v>61</v>
      </c>
      <c r="L129" s="22" t="s">
        <v>61</v>
      </c>
      <c r="M129" s="22" t="s">
        <v>61</v>
      </c>
      <c r="N129" s="22" t="s">
        <v>61</v>
      </c>
      <c r="O129" t="s">
        <v>61</v>
      </c>
      <c r="P129" t="s">
        <v>61</v>
      </c>
      <c r="Q129" t="s">
        <v>61</v>
      </c>
      <c r="R129" t="s">
        <v>61</v>
      </c>
      <c r="S129" s="16">
        <v>70</v>
      </c>
      <c r="T129" t="s">
        <v>61</v>
      </c>
      <c r="U129" s="22">
        <f>100/1.7</f>
        <v>58.82352941176471</v>
      </c>
      <c r="V129" s="22" t="s">
        <v>61</v>
      </c>
      <c r="W129" s="22">
        <f>50/1.7</f>
        <v>29.411764705882355</v>
      </c>
      <c r="X129" s="22">
        <f>20/1.7</f>
        <v>11.764705882352942</v>
      </c>
      <c r="Y129" s="22" t="s">
        <v>61</v>
      </c>
      <c r="Z129" t="s">
        <v>61</v>
      </c>
      <c r="AA129" t="s">
        <v>61</v>
      </c>
      <c r="AB129" t="s">
        <v>61</v>
      </c>
      <c r="AC129" t="s">
        <v>61</v>
      </c>
      <c r="AD129">
        <v>20</v>
      </c>
    </row>
    <row r="130" spans="1:30" x14ac:dyDescent="0.25">
      <c r="A130" s="1">
        <v>43481</v>
      </c>
      <c r="B130">
        <v>128</v>
      </c>
      <c r="C130" s="2">
        <v>3194132101</v>
      </c>
      <c r="D130" t="s">
        <v>61</v>
      </c>
      <c r="E130" t="s">
        <v>61</v>
      </c>
      <c r="F130" s="22" t="s">
        <v>61</v>
      </c>
      <c r="G130" s="22" t="s">
        <v>61</v>
      </c>
      <c r="H130" s="22" t="s">
        <v>61</v>
      </c>
      <c r="I130" s="22" t="s">
        <v>61</v>
      </c>
      <c r="J130" s="22" t="s">
        <v>61</v>
      </c>
      <c r="K130" t="s">
        <v>61</v>
      </c>
      <c r="L130" s="22" t="s">
        <v>61</v>
      </c>
      <c r="M130" s="22" t="s">
        <v>61</v>
      </c>
      <c r="N130" s="22" t="s">
        <v>61</v>
      </c>
      <c r="O130" t="s">
        <v>61</v>
      </c>
      <c r="P130" t="s">
        <v>61</v>
      </c>
      <c r="Q130" t="s">
        <v>61</v>
      </c>
      <c r="R130" t="s">
        <v>61</v>
      </c>
      <c r="S130" s="16">
        <v>135</v>
      </c>
      <c r="T130" t="s">
        <v>61</v>
      </c>
      <c r="U130" s="22">
        <v>30</v>
      </c>
      <c r="V130" s="22">
        <v>10</v>
      </c>
      <c r="W130" s="22">
        <v>30</v>
      </c>
      <c r="X130" s="22">
        <v>30</v>
      </c>
      <c r="Y130" s="22" t="s">
        <v>61</v>
      </c>
      <c r="Z130">
        <v>4</v>
      </c>
      <c r="AA130">
        <v>20</v>
      </c>
      <c r="AB130" t="s">
        <v>61</v>
      </c>
      <c r="AC130">
        <v>120</v>
      </c>
      <c r="AD130">
        <v>20</v>
      </c>
    </row>
    <row r="131" spans="1:30" x14ac:dyDescent="0.25">
      <c r="A131" s="1">
        <v>43481</v>
      </c>
      <c r="B131">
        <v>129</v>
      </c>
      <c r="C131" s="2">
        <v>3194132101</v>
      </c>
      <c r="D131">
        <v>3</v>
      </c>
      <c r="E131" t="s">
        <v>61</v>
      </c>
      <c r="F131" s="22">
        <v>75</v>
      </c>
      <c r="G131" s="22">
        <v>25</v>
      </c>
      <c r="H131" s="22" t="s">
        <v>61</v>
      </c>
      <c r="I131" s="22" t="s">
        <v>61</v>
      </c>
      <c r="J131" s="22" t="s">
        <v>61</v>
      </c>
      <c r="K131">
        <v>4</v>
      </c>
      <c r="L131" s="22" t="s">
        <v>61</v>
      </c>
      <c r="M131" s="22">
        <v>1</v>
      </c>
      <c r="N131" s="22" t="s">
        <v>61</v>
      </c>
      <c r="O131" t="s">
        <v>61</v>
      </c>
      <c r="P131">
        <v>50</v>
      </c>
      <c r="Q131">
        <v>250</v>
      </c>
      <c r="R131">
        <v>20</v>
      </c>
      <c r="S131" s="16">
        <v>44</v>
      </c>
      <c r="T131" t="s">
        <v>61</v>
      </c>
      <c r="U131" s="22">
        <v>50</v>
      </c>
      <c r="V131" s="22">
        <v>5</v>
      </c>
      <c r="W131" s="22">
        <v>40</v>
      </c>
      <c r="X131" s="22">
        <v>5</v>
      </c>
      <c r="Y131" s="22" t="s">
        <v>61</v>
      </c>
      <c r="Z131">
        <v>4</v>
      </c>
      <c r="AA131" t="s">
        <v>61</v>
      </c>
      <c r="AB131">
        <v>40</v>
      </c>
      <c r="AC131">
        <v>180</v>
      </c>
      <c r="AD131">
        <v>20</v>
      </c>
    </row>
    <row r="132" spans="1:30" x14ac:dyDescent="0.25">
      <c r="A132" s="1">
        <v>43481</v>
      </c>
      <c r="B132">
        <v>130</v>
      </c>
      <c r="C132" s="2">
        <v>3194132101</v>
      </c>
      <c r="D132">
        <v>40</v>
      </c>
      <c r="E132" t="s">
        <v>61</v>
      </c>
      <c r="F132" s="22">
        <v>30</v>
      </c>
      <c r="G132" s="22">
        <v>10</v>
      </c>
      <c r="H132" s="22">
        <v>40</v>
      </c>
      <c r="I132" s="22">
        <v>20</v>
      </c>
      <c r="J132" s="22" t="s">
        <v>61</v>
      </c>
      <c r="K132">
        <v>4</v>
      </c>
      <c r="L132" s="22" t="s">
        <v>61</v>
      </c>
      <c r="M132" s="22">
        <v>1</v>
      </c>
      <c r="N132" s="22" t="s">
        <v>61</v>
      </c>
      <c r="O132">
        <v>15</v>
      </c>
      <c r="P132">
        <v>40</v>
      </c>
      <c r="Q132">
        <v>0</v>
      </c>
      <c r="R132">
        <v>20</v>
      </c>
      <c r="S132" s="16">
        <v>35</v>
      </c>
      <c r="T132" t="s">
        <v>61</v>
      </c>
      <c r="U132" s="22">
        <v>10</v>
      </c>
      <c r="V132" s="22">
        <v>25</v>
      </c>
      <c r="W132" s="22">
        <v>45</v>
      </c>
      <c r="X132" s="22">
        <v>20</v>
      </c>
      <c r="Y132" s="22" t="s">
        <v>61</v>
      </c>
      <c r="Z132" t="s">
        <v>61</v>
      </c>
      <c r="AA132">
        <v>15</v>
      </c>
      <c r="AB132">
        <v>40</v>
      </c>
      <c r="AC132">
        <v>0</v>
      </c>
      <c r="AD132">
        <v>20</v>
      </c>
    </row>
    <row r="133" spans="1:30" x14ac:dyDescent="0.25">
      <c r="A133" s="1">
        <v>43481</v>
      </c>
      <c r="B133">
        <v>131</v>
      </c>
      <c r="C133" s="2">
        <v>3194132101</v>
      </c>
      <c r="D133">
        <v>40</v>
      </c>
      <c r="E133" t="s">
        <v>61</v>
      </c>
      <c r="F133" s="22">
        <v>70</v>
      </c>
      <c r="G133" s="22">
        <v>30</v>
      </c>
      <c r="H133" s="22">
        <v>0</v>
      </c>
      <c r="I133" s="22">
        <v>0</v>
      </c>
      <c r="J133" s="22">
        <v>0</v>
      </c>
      <c r="K133">
        <v>2</v>
      </c>
      <c r="L133" s="22" t="s">
        <v>61</v>
      </c>
      <c r="M133" s="22" t="s">
        <v>61</v>
      </c>
      <c r="N133" s="22" t="s">
        <v>61</v>
      </c>
      <c r="O133">
        <v>30</v>
      </c>
      <c r="P133">
        <v>5</v>
      </c>
      <c r="Q133">
        <v>70</v>
      </c>
      <c r="R133">
        <v>10</v>
      </c>
      <c r="S133" s="16">
        <v>45</v>
      </c>
      <c r="T133" t="s">
        <v>61</v>
      </c>
      <c r="U133" s="22">
        <v>0</v>
      </c>
      <c r="V133" s="22">
        <v>10</v>
      </c>
      <c r="W133" s="22">
        <v>70</v>
      </c>
      <c r="X133" s="22">
        <v>20</v>
      </c>
      <c r="Y133" s="22">
        <v>0</v>
      </c>
      <c r="Z133" t="s">
        <v>61</v>
      </c>
      <c r="AA133">
        <v>15</v>
      </c>
      <c r="AB133">
        <v>0</v>
      </c>
      <c r="AC133">
        <v>50</v>
      </c>
      <c r="AD133">
        <v>20</v>
      </c>
    </row>
    <row r="134" spans="1:30" x14ac:dyDescent="0.25">
      <c r="A134" s="1">
        <v>43481</v>
      </c>
      <c r="B134">
        <v>132</v>
      </c>
      <c r="C134" s="2">
        <v>3194132101</v>
      </c>
      <c r="D134" t="s">
        <v>61</v>
      </c>
      <c r="E134" t="s">
        <v>61</v>
      </c>
      <c r="F134" s="22" t="s">
        <v>61</v>
      </c>
      <c r="G134" s="22" t="s">
        <v>61</v>
      </c>
      <c r="H134" s="22" t="s">
        <v>61</v>
      </c>
      <c r="I134" s="22" t="s">
        <v>61</v>
      </c>
      <c r="J134" s="22" t="s">
        <v>61</v>
      </c>
      <c r="K134" t="s">
        <v>61</v>
      </c>
      <c r="L134" s="22" t="s">
        <v>61</v>
      </c>
      <c r="M134" s="22" t="s">
        <v>61</v>
      </c>
      <c r="N134" s="22" t="s">
        <v>61</v>
      </c>
      <c r="O134" t="s">
        <v>61</v>
      </c>
      <c r="P134" t="s">
        <v>61</v>
      </c>
      <c r="Q134" t="s">
        <v>61</v>
      </c>
      <c r="R134" t="s">
        <v>61</v>
      </c>
      <c r="S134" s="16">
        <v>41.8</v>
      </c>
      <c r="T134" t="s">
        <v>61</v>
      </c>
      <c r="U134" s="22">
        <f>25/1.106</f>
        <v>22.603978300180831</v>
      </c>
      <c r="V134" s="22">
        <f>10/1.106</f>
        <v>9.0415913200723317</v>
      </c>
      <c r="W134" s="22">
        <f>50/1.106</f>
        <v>45.207956600361662</v>
      </c>
      <c r="X134" s="22">
        <f>25/1.106</f>
        <v>22.603978300180831</v>
      </c>
      <c r="Y134" s="22">
        <f>0.6/1.106</f>
        <v>0.54249547920433994</v>
      </c>
      <c r="Z134">
        <v>2</v>
      </c>
      <c r="AA134">
        <v>25</v>
      </c>
      <c r="AB134">
        <v>0</v>
      </c>
      <c r="AC134">
        <v>0</v>
      </c>
      <c r="AD134">
        <v>40</v>
      </c>
    </row>
    <row r="135" spans="1:30" x14ac:dyDescent="0.25">
      <c r="A135" s="1">
        <v>43481</v>
      </c>
      <c r="B135">
        <v>133</v>
      </c>
      <c r="C135" s="2">
        <v>3194132101</v>
      </c>
      <c r="D135" t="s">
        <v>61</v>
      </c>
      <c r="E135" t="s">
        <v>61</v>
      </c>
      <c r="F135" s="22" t="s">
        <v>61</v>
      </c>
      <c r="G135" s="22" t="s">
        <v>61</v>
      </c>
      <c r="H135" s="22" t="s">
        <v>61</v>
      </c>
      <c r="I135" s="22" t="s">
        <v>61</v>
      </c>
      <c r="J135" s="22" t="s">
        <v>61</v>
      </c>
      <c r="K135" t="s">
        <v>61</v>
      </c>
      <c r="L135" s="22" t="s">
        <v>61</v>
      </c>
      <c r="M135" s="22" t="s">
        <v>61</v>
      </c>
      <c r="N135" s="22" t="s">
        <v>61</v>
      </c>
      <c r="O135" t="s">
        <v>61</v>
      </c>
      <c r="P135" t="s">
        <v>61</v>
      </c>
      <c r="Q135" t="s">
        <v>61</v>
      </c>
      <c r="R135" t="s">
        <v>61</v>
      </c>
      <c r="S135" s="16">
        <v>27</v>
      </c>
      <c r="T135" t="s">
        <v>61</v>
      </c>
      <c r="U135" s="22">
        <v>40</v>
      </c>
      <c r="V135" s="22">
        <v>3</v>
      </c>
      <c r="W135" s="22">
        <v>10</v>
      </c>
      <c r="X135" s="22">
        <v>12</v>
      </c>
      <c r="Y135" s="22" t="s">
        <v>61</v>
      </c>
      <c r="Z135">
        <v>2</v>
      </c>
      <c r="AA135">
        <v>0</v>
      </c>
      <c r="AB135">
        <v>0</v>
      </c>
      <c r="AC135" t="s">
        <v>61</v>
      </c>
      <c r="AD135" t="s">
        <v>61</v>
      </c>
    </row>
    <row r="136" spans="1:30" x14ac:dyDescent="0.25">
      <c r="A136" s="1">
        <v>43481</v>
      </c>
      <c r="B136">
        <v>134</v>
      </c>
      <c r="C136" s="2">
        <v>3194132101</v>
      </c>
      <c r="D136" t="s">
        <v>61</v>
      </c>
      <c r="E136" t="s">
        <v>61</v>
      </c>
      <c r="F136" s="22" t="s">
        <v>61</v>
      </c>
      <c r="G136" s="22" t="s">
        <v>61</v>
      </c>
      <c r="H136" s="22" t="s">
        <v>61</v>
      </c>
      <c r="I136" s="22" t="s">
        <v>61</v>
      </c>
      <c r="J136" s="22" t="s">
        <v>61</v>
      </c>
      <c r="K136" t="s">
        <v>61</v>
      </c>
      <c r="L136" s="22" t="s">
        <v>61</v>
      </c>
      <c r="M136" s="22" t="s">
        <v>61</v>
      </c>
      <c r="N136" s="22" t="s">
        <v>61</v>
      </c>
      <c r="O136" t="s">
        <v>61</v>
      </c>
      <c r="P136" t="s">
        <v>61</v>
      </c>
      <c r="Q136" t="s">
        <v>61</v>
      </c>
      <c r="R136" t="s">
        <v>61</v>
      </c>
      <c r="S136" s="16" t="s">
        <v>61</v>
      </c>
      <c r="T136" t="s">
        <v>61</v>
      </c>
      <c r="U136" s="22" t="s">
        <v>61</v>
      </c>
      <c r="V136" s="22" t="s">
        <v>61</v>
      </c>
      <c r="W136" s="22" t="s">
        <v>61</v>
      </c>
      <c r="X136" s="22" t="s">
        <v>61</v>
      </c>
      <c r="Y136" s="22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</row>
    <row r="137" spans="1:30" x14ac:dyDescent="0.25">
      <c r="A137" s="1">
        <v>43481</v>
      </c>
      <c r="B137">
        <v>135</v>
      </c>
      <c r="C137" s="2">
        <v>3194132101</v>
      </c>
      <c r="D137">
        <v>10</v>
      </c>
      <c r="E137" t="s">
        <v>61</v>
      </c>
      <c r="F137" s="22">
        <v>100</v>
      </c>
      <c r="G137" s="22" t="s">
        <v>61</v>
      </c>
      <c r="H137" s="22" t="s">
        <v>61</v>
      </c>
      <c r="I137" s="22" t="s">
        <v>61</v>
      </c>
      <c r="J137" s="22" t="s">
        <v>61</v>
      </c>
      <c r="K137">
        <v>4</v>
      </c>
      <c r="L137" s="22" t="s">
        <v>61</v>
      </c>
      <c r="M137" s="22" t="s">
        <v>61</v>
      </c>
      <c r="N137" s="22" t="s">
        <v>61</v>
      </c>
      <c r="O137" t="s">
        <v>61</v>
      </c>
      <c r="P137">
        <v>30</v>
      </c>
      <c r="Q137">
        <v>150</v>
      </c>
      <c r="R137" t="s">
        <v>61</v>
      </c>
      <c r="S137" s="16">
        <v>16</v>
      </c>
      <c r="T137" t="s">
        <v>61</v>
      </c>
      <c r="U137" s="22" t="s">
        <v>61</v>
      </c>
      <c r="V137" s="22">
        <f>1/0.17</f>
        <v>5.8823529411764701</v>
      </c>
      <c r="W137" s="22">
        <f>10/0.17</f>
        <v>58.823529411764703</v>
      </c>
      <c r="X137" s="22">
        <f>6/0.17</f>
        <v>35.294117647058819</v>
      </c>
      <c r="Y137" s="22" t="s">
        <v>61</v>
      </c>
      <c r="Z137" t="s">
        <v>61</v>
      </c>
      <c r="AA137" t="s">
        <v>61</v>
      </c>
      <c r="AB137">
        <v>20</v>
      </c>
      <c r="AC137" t="s">
        <v>61</v>
      </c>
      <c r="AD137">
        <v>40</v>
      </c>
    </row>
    <row r="138" spans="1:30" x14ac:dyDescent="0.25">
      <c r="A138" s="1">
        <v>43481</v>
      </c>
      <c r="B138">
        <v>136</v>
      </c>
      <c r="C138" s="2">
        <v>3194132101</v>
      </c>
      <c r="D138">
        <v>16</v>
      </c>
      <c r="E138">
        <v>12</v>
      </c>
      <c r="F138" s="22">
        <v>75</v>
      </c>
      <c r="G138" s="22">
        <v>25</v>
      </c>
      <c r="H138" s="22" t="s">
        <v>61</v>
      </c>
      <c r="I138" s="22" t="s">
        <v>61</v>
      </c>
      <c r="J138" s="22" t="s">
        <v>61</v>
      </c>
      <c r="K138">
        <v>3</v>
      </c>
      <c r="L138" s="22" t="s">
        <v>61</v>
      </c>
      <c r="M138" s="22" t="s">
        <v>61</v>
      </c>
      <c r="N138" s="22">
        <v>1</v>
      </c>
      <c r="O138" t="s">
        <v>61</v>
      </c>
      <c r="P138">
        <v>30</v>
      </c>
      <c r="Q138" t="s">
        <v>61</v>
      </c>
      <c r="R138">
        <v>50</v>
      </c>
      <c r="S138" s="16">
        <v>9</v>
      </c>
      <c r="T138">
        <v>6</v>
      </c>
      <c r="U138" s="22" t="s">
        <v>61</v>
      </c>
      <c r="V138" s="22">
        <v>100</v>
      </c>
      <c r="W138" s="22" t="s">
        <v>61</v>
      </c>
      <c r="X138" s="22" t="s">
        <v>61</v>
      </c>
      <c r="Y138" s="22" t="s">
        <v>61</v>
      </c>
      <c r="Z138" t="s">
        <v>61</v>
      </c>
      <c r="AA138" t="s">
        <v>61</v>
      </c>
      <c r="AB138">
        <v>30</v>
      </c>
      <c r="AC138">
        <v>100</v>
      </c>
      <c r="AD138">
        <v>0</v>
      </c>
    </row>
    <row r="139" spans="1:30" x14ac:dyDescent="0.25">
      <c r="A139" s="1">
        <v>43481</v>
      </c>
      <c r="B139">
        <v>137</v>
      </c>
      <c r="C139" s="2">
        <v>3194132101</v>
      </c>
      <c r="D139">
        <v>4</v>
      </c>
      <c r="E139" t="s">
        <v>61</v>
      </c>
      <c r="F139" s="22">
        <v>50</v>
      </c>
      <c r="G139" s="22">
        <v>50</v>
      </c>
      <c r="H139" s="22" t="s">
        <v>61</v>
      </c>
      <c r="I139" s="22" t="s">
        <v>61</v>
      </c>
      <c r="J139" s="22" t="s">
        <v>61</v>
      </c>
      <c r="K139" t="s">
        <v>61</v>
      </c>
      <c r="L139" s="22" t="s">
        <v>61</v>
      </c>
      <c r="M139" s="22">
        <v>1</v>
      </c>
      <c r="N139" s="22" t="s">
        <v>61</v>
      </c>
      <c r="O139" t="s">
        <v>61</v>
      </c>
      <c r="P139">
        <v>30</v>
      </c>
      <c r="Q139">
        <v>400</v>
      </c>
      <c r="R139">
        <v>20</v>
      </c>
      <c r="S139" s="16">
        <v>33</v>
      </c>
      <c r="T139" t="s">
        <v>61</v>
      </c>
      <c r="U139" s="22">
        <v>10</v>
      </c>
      <c r="V139" s="22">
        <v>20</v>
      </c>
      <c r="W139" s="22">
        <v>40</v>
      </c>
      <c r="X139" s="22">
        <v>30</v>
      </c>
      <c r="Y139" s="22" t="s">
        <v>61</v>
      </c>
      <c r="Z139">
        <v>1</v>
      </c>
      <c r="AA139" t="s">
        <v>61</v>
      </c>
      <c r="AB139">
        <v>10</v>
      </c>
      <c r="AC139">
        <v>400</v>
      </c>
      <c r="AD139">
        <v>20</v>
      </c>
    </row>
    <row r="140" spans="1:30" x14ac:dyDescent="0.25">
      <c r="A140" s="1">
        <v>43481</v>
      </c>
      <c r="B140">
        <v>138</v>
      </c>
      <c r="C140" s="2">
        <v>3194132101</v>
      </c>
      <c r="D140" t="s">
        <v>61</v>
      </c>
      <c r="E140" t="s">
        <v>61</v>
      </c>
      <c r="F140" s="22" t="s">
        <v>61</v>
      </c>
      <c r="G140" s="22" t="s">
        <v>61</v>
      </c>
      <c r="H140" s="22" t="s">
        <v>61</v>
      </c>
      <c r="I140" s="22" t="s">
        <v>61</v>
      </c>
      <c r="J140" s="22" t="s">
        <v>61</v>
      </c>
      <c r="K140" t="s">
        <v>61</v>
      </c>
      <c r="L140" s="22" t="s">
        <v>61</v>
      </c>
      <c r="M140" s="22" t="s">
        <v>61</v>
      </c>
      <c r="N140" s="22" t="s">
        <v>61</v>
      </c>
      <c r="O140" t="s">
        <v>61</v>
      </c>
      <c r="P140" t="s">
        <v>61</v>
      </c>
      <c r="Q140" t="s">
        <v>61</v>
      </c>
      <c r="R140" t="s">
        <v>61</v>
      </c>
      <c r="S140" s="16">
        <v>18</v>
      </c>
      <c r="T140" t="s">
        <v>61</v>
      </c>
      <c r="U140" s="22" t="s">
        <v>61</v>
      </c>
      <c r="V140" s="22" t="s">
        <v>61</v>
      </c>
      <c r="W140" s="22">
        <v>33</v>
      </c>
      <c r="X140" s="22">
        <v>66</v>
      </c>
      <c r="Y140" s="22" t="s">
        <v>61</v>
      </c>
      <c r="Z140" t="s">
        <v>61</v>
      </c>
      <c r="AA140" t="s">
        <v>61</v>
      </c>
      <c r="AB140">
        <v>15</v>
      </c>
      <c r="AC140">
        <v>500</v>
      </c>
      <c r="AD140">
        <v>20</v>
      </c>
    </row>
    <row r="141" spans="1:30" x14ac:dyDescent="0.25">
      <c r="A141" s="1">
        <v>43481</v>
      </c>
      <c r="B141">
        <v>139</v>
      </c>
      <c r="C141" s="2">
        <v>3194132101</v>
      </c>
      <c r="D141">
        <v>2.4</v>
      </c>
      <c r="E141" t="s">
        <v>61</v>
      </c>
      <c r="F141" s="22">
        <v>50</v>
      </c>
      <c r="G141" s="22">
        <v>50</v>
      </c>
      <c r="H141" s="22" t="s">
        <v>61</v>
      </c>
      <c r="I141" s="22" t="s">
        <v>61</v>
      </c>
      <c r="J141" s="22" t="s">
        <v>61</v>
      </c>
      <c r="K141" t="s">
        <v>61</v>
      </c>
      <c r="L141" s="22" t="s">
        <v>61</v>
      </c>
      <c r="M141" s="22">
        <v>1</v>
      </c>
      <c r="N141" s="22" t="s">
        <v>61</v>
      </c>
      <c r="O141" t="s">
        <v>61</v>
      </c>
      <c r="P141">
        <v>25</v>
      </c>
      <c r="Q141">
        <v>5</v>
      </c>
      <c r="R141">
        <v>20</v>
      </c>
      <c r="S141" s="16">
        <v>4</v>
      </c>
      <c r="T141" t="s">
        <v>61</v>
      </c>
      <c r="U141" s="22">
        <f>(1.25/2)/0.04</f>
        <v>15.625</v>
      </c>
      <c r="V141" s="22">
        <f>(1.25/2)/0.04</f>
        <v>15.625</v>
      </c>
      <c r="W141" s="22">
        <f>2.75/0.04</f>
        <v>68.75</v>
      </c>
      <c r="X141" s="22" t="s">
        <v>61</v>
      </c>
      <c r="Y141" s="22" t="s">
        <v>61</v>
      </c>
      <c r="Z141" t="s">
        <v>61</v>
      </c>
      <c r="AA141" t="s">
        <v>61</v>
      </c>
      <c r="AB141" t="s">
        <v>61</v>
      </c>
      <c r="AC141" t="s">
        <v>61</v>
      </c>
      <c r="AD141">
        <v>20</v>
      </c>
    </row>
    <row r="142" spans="1:30" x14ac:dyDescent="0.25">
      <c r="A142" s="1">
        <v>43481</v>
      </c>
      <c r="B142">
        <v>140</v>
      </c>
      <c r="C142" s="2">
        <v>3194132101</v>
      </c>
      <c r="D142" t="s">
        <v>61</v>
      </c>
      <c r="E142" t="s">
        <v>61</v>
      </c>
      <c r="F142" s="22" t="s">
        <v>61</v>
      </c>
      <c r="G142" s="22" t="s">
        <v>61</v>
      </c>
      <c r="H142" s="22" t="s">
        <v>61</v>
      </c>
      <c r="I142" s="22" t="s">
        <v>61</v>
      </c>
      <c r="J142" s="22" t="s">
        <v>61</v>
      </c>
      <c r="K142" t="s">
        <v>61</v>
      </c>
      <c r="L142" s="22" t="s">
        <v>61</v>
      </c>
      <c r="M142" s="22" t="s">
        <v>61</v>
      </c>
      <c r="N142" s="22" t="s">
        <v>61</v>
      </c>
      <c r="O142" t="s">
        <v>61</v>
      </c>
      <c r="P142" t="s">
        <v>61</v>
      </c>
      <c r="Q142" t="s">
        <v>61</v>
      </c>
      <c r="R142" t="s">
        <v>61</v>
      </c>
      <c r="S142" s="16" t="s">
        <v>61</v>
      </c>
      <c r="T142" t="s">
        <v>61</v>
      </c>
      <c r="U142" s="22" t="s">
        <v>61</v>
      </c>
      <c r="V142" s="22" t="s">
        <v>61</v>
      </c>
      <c r="W142" s="22" t="s">
        <v>61</v>
      </c>
      <c r="X142" s="22" t="s">
        <v>61</v>
      </c>
      <c r="Y142" s="2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</row>
    <row r="143" spans="1:30" x14ac:dyDescent="0.25">
      <c r="A143" s="1">
        <v>43481</v>
      </c>
      <c r="B143">
        <v>141</v>
      </c>
      <c r="C143" s="2">
        <v>3194132101</v>
      </c>
      <c r="D143">
        <v>15</v>
      </c>
      <c r="E143" t="s">
        <v>61</v>
      </c>
      <c r="F143" s="22">
        <v>100</v>
      </c>
      <c r="G143" s="22" t="s">
        <v>61</v>
      </c>
      <c r="H143" s="22" t="s">
        <v>61</v>
      </c>
      <c r="I143" s="22" t="s">
        <v>61</v>
      </c>
      <c r="J143" s="22" t="s">
        <v>61</v>
      </c>
      <c r="K143">
        <v>4</v>
      </c>
      <c r="L143" s="22" t="s">
        <v>61</v>
      </c>
      <c r="M143" s="22" t="s">
        <v>61</v>
      </c>
      <c r="N143" s="22">
        <v>1</v>
      </c>
      <c r="O143">
        <v>0</v>
      </c>
      <c r="P143">
        <v>25</v>
      </c>
      <c r="Q143">
        <v>0</v>
      </c>
      <c r="R143">
        <v>40</v>
      </c>
      <c r="S143" s="16">
        <v>57</v>
      </c>
      <c r="T143" t="s">
        <v>61</v>
      </c>
      <c r="U143" s="22">
        <v>30</v>
      </c>
      <c r="V143" s="22">
        <v>20</v>
      </c>
      <c r="W143" s="22">
        <v>40</v>
      </c>
      <c r="X143" s="22">
        <v>10</v>
      </c>
      <c r="Y143" s="22" t="s">
        <v>61</v>
      </c>
      <c r="Z143">
        <v>2</v>
      </c>
      <c r="AA143">
        <v>0</v>
      </c>
      <c r="AB143">
        <v>25</v>
      </c>
      <c r="AC143">
        <v>0</v>
      </c>
      <c r="AD143">
        <v>20</v>
      </c>
    </row>
    <row r="144" spans="1:30" x14ac:dyDescent="0.25">
      <c r="A144" s="1">
        <v>43481</v>
      </c>
      <c r="B144">
        <v>142</v>
      </c>
      <c r="C144" s="2">
        <v>3194132101</v>
      </c>
      <c r="D144" t="s">
        <v>61</v>
      </c>
      <c r="E144" t="s">
        <v>61</v>
      </c>
      <c r="F144" s="22" t="s">
        <v>61</v>
      </c>
      <c r="G144" s="22" t="s">
        <v>61</v>
      </c>
      <c r="H144" s="22" t="s">
        <v>61</v>
      </c>
      <c r="I144" s="22" t="s">
        <v>61</v>
      </c>
      <c r="J144" s="22" t="s">
        <v>61</v>
      </c>
      <c r="K144" t="s">
        <v>61</v>
      </c>
      <c r="L144" s="22" t="s">
        <v>61</v>
      </c>
      <c r="M144" s="22" t="s">
        <v>61</v>
      </c>
      <c r="N144" s="22" t="s">
        <v>61</v>
      </c>
      <c r="O144" t="s">
        <v>61</v>
      </c>
      <c r="P144" t="s">
        <v>61</v>
      </c>
      <c r="Q144" t="s">
        <v>61</v>
      </c>
      <c r="R144" t="s">
        <v>61</v>
      </c>
      <c r="S144" s="16">
        <v>81</v>
      </c>
      <c r="T144" t="s">
        <v>61</v>
      </c>
      <c r="U144" s="22">
        <v>40</v>
      </c>
      <c r="V144" s="22" t="s">
        <v>61</v>
      </c>
      <c r="W144" s="22">
        <v>50</v>
      </c>
      <c r="X144" s="22">
        <v>10</v>
      </c>
      <c r="Y144" s="22" t="s">
        <v>61</v>
      </c>
      <c r="Z144">
        <v>1.5</v>
      </c>
      <c r="AA144" t="s">
        <v>61</v>
      </c>
      <c r="AB144" t="s">
        <v>61</v>
      </c>
      <c r="AC144" t="s">
        <v>61</v>
      </c>
      <c r="AD144" t="s">
        <v>61</v>
      </c>
    </row>
    <row r="145" spans="1:30" x14ac:dyDescent="0.25">
      <c r="A145" s="1">
        <v>43481</v>
      </c>
      <c r="B145">
        <v>143</v>
      </c>
      <c r="C145" s="2">
        <v>3194132101</v>
      </c>
      <c r="D145">
        <v>0</v>
      </c>
      <c r="E145" t="s">
        <v>61</v>
      </c>
      <c r="F145" s="22" t="s">
        <v>61</v>
      </c>
      <c r="G145" s="22" t="s">
        <v>61</v>
      </c>
      <c r="H145" s="22" t="s">
        <v>61</v>
      </c>
      <c r="I145" s="22" t="s">
        <v>61</v>
      </c>
      <c r="J145" s="22" t="s">
        <v>61</v>
      </c>
      <c r="K145" t="s">
        <v>61</v>
      </c>
      <c r="L145" s="22" t="s">
        <v>61</v>
      </c>
      <c r="M145" s="22" t="s">
        <v>61</v>
      </c>
      <c r="N145" s="22" t="s">
        <v>61</v>
      </c>
      <c r="O145" t="s">
        <v>61</v>
      </c>
      <c r="P145" t="s">
        <v>61</v>
      </c>
      <c r="Q145" t="s">
        <v>61</v>
      </c>
      <c r="R145" t="s">
        <v>61</v>
      </c>
      <c r="S145" s="16">
        <v>38</v>
      </c>
      <c r="T145" t="s">
        <v>61</v>
      </c>
      <c r="U145" s="22">
        <f>50/1.1</f>
        <v>45.454545454545453</v>
      </c>
      <c r="V145" s="22" t="s">
        <v>61</v>
      </c>
      <c r="W145" s="22">
        <f>40/1.1</f>
        <v>36.36363636363636</v>
      </c>
      <c r="X145" s="22">
        <f>20/1.1</f>
        <v>18.18181818181818</v>
      </c>
      <c r="Y145" s="22" t="s">
        <v>61</v>
      </c>
      <c r="Z145">
        <v>2</v>
      </c>
      <c r="AA145">
        <v>15</v>
      </c>
      <c r="AB145">
        <v>20</v>
      </c>
      <c r="AC145">
        <v>100</v>
      </c>
      <c r="AD145" t="s">
        <v>61</v>
      </c>
    </row>
    <row r="146" spans="1:30" x14ac:dyDescent="0.25">
      <c r="A146" s="1">
        <v>43481</v>
      </c>
      <c r="B146">
        <v>144</v>
      </c>
      <c r="C146" s="2">
        <v>3194132101</v>
      </c>
      <c r="D146">
        <v>3.8</v>
      </c>
      <c r="E146" t="s">
        <v>61</v>
      </c>
      <c r="F146" s="22">
        <v>30</v>
      </c>
      <c r="G146" s="22" t="s">
        <v>61</v>
      </c>
      <c r="H146" s="22">
        <v>70</v>
      </c>
      <c r="I146" s="22" t="s">
        <v>61</v>
      </c>
      <c r="J146" s="22" t="s">
        <v>61</v>
      </c>
      <c r="K146">
        <v>1</v>
      </c>
      <c r="L146" s="22" t="s">
        <v>61</v>
      </c>
      <c r="M146" s="22" t="s">
        <v>61</v>
      </c>
      <c r="N146" s="22">
        <v>1</v>
      </c>
      <c r="O146" t="s">
        <v>61</v>
      </c>
      <c r="P146">
        <v>50</v>
      </c>
      <c r="Q146">
        <v>600</v>
      </c>
      <c r="R146">
        <v>20</v>
      </c>
      <c r="S146" s="16">
        <v>84</v>
      </c>
      <c r="T146" t="s">
        <v>61</v>
      </c>
      <c r="U146" s="22">
        <v>40</v>
      </c>
      <c r="V146" s="22">
        <v>10</v>
      </c>
      <c r="W146" s="22">
        <v>40</v>
      </c>
      <c r="X146" s="22">
        <v>10</v>
      </c>
      <c r="Y146" s="22" t="s">
        <v>61</v>
      </c>
      <c r="Z146">
        <v>4</v>
      </c>
      <c r="AA146" t="s">
        <v>61</v>
      </c>
      <c r="AB146">
        <v>60</v>
      </c>
      <c r="AC146">
        <v>600</v>
      </c>
      <c r="AD146">
        <v>20</v>
      </c>
    </row>
    <row r="147" spans="1:30" x14ac:dyDescent="0.25">
      <c r="A147" s="1">
        <v>43481</v>
      </c>
      <c r="B147">
        <v>145</v>
      </c>
      <c r="C147" s="2">
        <v>3194132101</v>
      </c>
      <c r="D147">
        <v>40</v>
      </c>
      <c r="E147" t="s">
        <v>61</v>
      </c>
      <c r="F147" s="22">
        <v>80</v>
      </c>
      <c r="G147" s="22" t="s">
        <v>61</v>
      </c>
      <c r="H147" s="22">
        <v>20</v>
      </c>
      <c r="I147" s="22" t="s">
        <v>61</v>
      </c>
      <c r="J147" s="22" t="s">
        <v>61</v>
      </c>
      <c r="K147">
        <v>5</v>
      </c>
      <c r="L147" s="22" t="s">
        <v>61</v>
      </c>
      <c r="M147" s="22" t="s">
        <v>61</v>
      </c>
      <c r="N147" s="22">
        <v>1</v>
      </c>
      <c r="O147" t="s">
        <v>61</v>
      </c>
      <c r="P147">
        <v>20</v>
      </c>
      <c r="Q147">
        <v>300</v>
      </c>
      <c r="R147">
        <v>10</v>
      </c>
      <c r="S147" s="16">
        <v>20</v>
      </c>
      <c r="T147" t="s">
        <v>61</v>
      </c>
      <c r="U147" s="22">
        <v>30</v>
      </c>
      <c r="V147" s="22" t="s">
        <v>61</v>
      </c>
      <c r="W147" s="22" t="s">
        <v>61</v>
      </c>
      <c r="X147" s="22">
        <v>70</v>
      </c>
      <c r="Y147" s="22" t="s">
        <v>61</v>
      </c>
      <c r="Z147">
        <v>3</v>
      </c>
      <c r="AA147" t="s">
        <v>61</v>
      </c>
      <c r="AB147">
        <v>20</v>
      </c>
      <c r="AC147">
        <v>200</v>
      </c>
      <c r="AD147">
        <v>10</v>
      </c>
    </row>
    <row r="148" spans="1:30" x14ac:dyDescent="0.25">
      <c r="A148" s="1">
        <v>43481</v>
      </c>
      <c r="B148">
        <v>146</v>
      </c>
      <c r="C148" s="2">
        <v>3194132101</v>
      </c>
      <c r="D148">
        <v>27</v>
      </c>
      <c r="E148" t="s">
        <v>61</v>
      </c>
      <c r="F148" s="22">
        <v>50</v>
      </c>
      <c r="G148" s="22" t="s">
        <v>61</v>
      </c>
      <c r="H148" s="22">
        <v>30</v>
      </c>
      <c r="I148" s="22">
        <v>20</v>
      </c>
      <c r="J148" s="22" t="s">
        <v>61</v>
      </c>
      <c r="K148">
        <v>2</v>
      </c>
      <c r="L148" s="22" t="s">
        <v>61</v>
      </c>
      <c r="M148" s="22">
        <v>1</v>
      </c>
      <c r="N148" s="22" t="s">
        <v>61</v>
      </c>
      <c r="O148">
        <v>20</v>
      </c>
      <c r="P148">
        <v>0</v>
      </c>
      <c r="Q148">
        <v>0</v>
      </c>
      <c r="R148">
        <v>40</v>
      </c>
      <c r="S148" s="16">
        <v>38</v>
      </c>
      <c r="T148" t="s">
        <v>61</v>
      </c>
      <c r="U148" s="22">
        <f>30/1.6</f>
        <v>18.75</v>
      </c>
      <c r="V148" s="22">
        <f>30/1.6</f>
        <v>18.75</v>
      </c>
      <c r="W148" s="22">
        <f>50/1.6</f>
        <v>31.25</v>
      </c>
      <c r="X148" s="22">
        <f>50/1.6</f>
        <v>31.25</v>
      </c>
      <c r="Y148" s="22" t="s">
        <v>61</v>
      </c>
      <c r="Z148">
        <v>1</v>
      </c>
      <c r="AA148">
        <v>20</v>
      </c>
      <c r="AB148">
        <v>10</v>
      </c>
      <c r="AC148">
        <v>0</v>
      </c>
      <c r="AD148">
        <v>20</v>
      </c>
    </row>
    <row r="149" spans="1:30" x14ac:dyDescent="0.25">
      <c r="A149" s="1">
        <v>43481</v>
      </c>
      <c r="B149">
        <v>147</v>
      </c>
      <c r="C149" s="2">
        <v>3194132101</v>
      </c>
      <c r="D149">
        <v>6</v>
      </c>
      <c r="E149" t="s">
        <v>61</v>
      </c>
      <c r="F149" s="22">
        <v>100</v>
      </c>
      <c r="G149" s="22" t="s">
        <v>61</v>
      </c>
      <c r="H149" s="22" t="s">
        <v>61</v>
      </c>
      <c r="I149" s="22" t="s">
        <v>61</v>
      </c>
      <c r="J149" s="22" t="s">
        <v>61</v>
      </c>
      <c r="K149">
        <v>3</v>
      </c>
      <c r="L149" s="22">
        <v>1</v>
      </c>
      <c r="M149" s="22" t="s">
        <v>61</v>
      </c>
      <c r="N149" s="22" t="s">
        <v>61</v>
      </c>
      <c r="O149" t="s">
        <v>61</v>
      </c>
      <c r="P149" t="s">
        <v>61</v>
      </c>
      <c r="Q149" t="s">
        <v>61</v>
      </c>
      <c r="R149" t="s">
        <v>61</v>
      </c>
      <c r="S149" s="16">
        <v>20</v>
      </c>
      <c r="T149" t="s">
        <v>61</v>
      </c>
      <c r="U149" s="22" t="s">
        <v>61</v>
      </c>
      <c r="V149" s="22">
        <v>33</v>
      </c>
      <c r="W149" s="22">
        <v>33</v>
      </c>
      <c r="X149" s="22">
        <v>33</v>
      </c>
      <c r="Y149" s="22" t="s">
        <v>61</v>
      </c>
      <c r="Z149">
        <v>3</v>
      </c>
      <c r="AA149" t="s">
        <v>61</v>
      </c>
      <c r="AB149" t="s">
        <v>61</v>
      </c>
      <c r="AC149" t="s">
        <v>61</v>
      </c>
      <c r="AD149" t="s">
        <v>61</v>
      </c>
    </row>
    <row r="150" spans="1:30" x14ac:dyDescent="0.25">
      <c r="A150" s="1">
        <v>43481</v>
      </c>
      <c r="B150">
        <v>148</v>
      </c>
      <c r="C150" s="2">
        <v>3194132101</v>
      </c>
      <c r="D150">
        <v>25</v>
      </c>
      <c r="E150" t="s">
        <v>61</v>
      </c>
      <c r="F150" s="22">
        <v>15</v>
      </c>
      <c r="G150" s="22">
        <v>85</v>
      </c>
      <c r="H150" s="22" t="s">
        <v>61</v>
      </c>
      <c r="I150" s="22" t="s">
        <v>61</v>
      </c>
      <c r="J150" s="22" t="s">
        <v>61</v>
      </c>
      <c r="K150">
        <v>4</v>
      </c>
      <c r="L150" s="22" t="s">
        <v>61</v>
      </c>
      <c r="M150" s="22" t="s">
        <v>61</v>
      </c>
      <c r="N150" s="22">
        <v>1</v>
      </c>
      <c r="O150">
        <v>15</v>
      </c>
      <c r="P150" t="s">
        <v>61</v>
      </c>
      <c r="Q150">
        <v>0</v>
      </c>
      <c r="R150">
        <v>40</v>
      </c>
      <c r="S150" s="16">
        <v>18</v>
      </c>
      <c r="T150" t="s">
        <v>61</v>
      </c>
      <c r="U150" s="22" t="s">
        <v>61</v>
      </c>
      <c r="V150" s="22" t="s">
        <v>61</v>
      </c>
      <c r="W150" s="22">
        <v>65</v>
      </c>
      <c r="X150" s="22">
        <v>35</v>
      </c>
      <c r="Y150" s="22" t="s">
        <v>61</v>
      </c>
      <c r="Z150" t="s">
        <v>61</v>
      </c>
      <c r="AA150">
        <v>15</v>
      </c>
      <c r="AB150">
        <v>0</v>
      </c>
      <c r="AC150">
        <v>0</v>
      </c>
      <c r="AD150">
        <v>40</v>
      </c>
    </row>
    <row r="151" spans="1:30" x14ac:dyDescent="0.25">
      <c r="A151" s="1">
        <v>43481</v>
      </c>
      <c r="B151">
        <v>149</v>
      </c>
      <c r="C151" s="2">
        <v>3194132101</v>
      </c>
      <c r="D151">
        <v>10</v>
      </c>
      <c r="E151" t="s">
        <v>61</v>
      </c>
      <c r="F151" s="22">
        <v>33</v>
      </c>
      <c r="G151" s="22" t="s">
        <v>61</v>
      </c>
      <c r="H151" s="22">
        <v>33</v>
      </c>
      <c r="I151" s="22">
        <v>33</v>
      </c>
      <c r="J151" s="22" t="s">
        <v>61</v>
      </c>
      <c r="K151">
        <v>4</v>
      </c>
      <c r="L151" s="22" t="s">
        <v>61</v>
      </c>
      <c r="M151" s="22">
        <v>1</v>
      </c>
      <c r="N151" s="22" t="s">
        <v>61</v>
      </c>
      <c r="O151" t="s">
        <v>61</v>
      </c>
      <c r="P151">
        <v>30</v>
      </c>
      <c r="Q151">
        <v>100</v>
      </c>
      <c r="R151">
        <v>20</v>
      </c>
      <c r="S151" s="16">
        <v>25</v>
      </c>
      <c r="T151" t="s">
        <v>61</v>
      </c>
      <c r="U151" s="22" t="s">
        <v>61</v>
      </c>
      <c r="V151" s="22" t="s">
        <v>61</v>
      </c>
      <c r="W151" s="22" t="s">
        <v>61</v>
      </c>
      <c r="X151" s="22" t="s">
        <v>61</v>
      </c>
      <c r="Y151" s="22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</row>
    <row r="152" spans="1:30" x14ac:dyDescent="0.25">
      <c r="A152" s="1">
        <v>43488</v>
      </c>
      <c r="B152">
        <v>150</v>
      </c>
      <c r="C152" s="2">
        <v>3194132367</v>
      </c>
      <c r="D152" t="s">
        <v>61</v>
      </c>
      <c r="E152" t="s">
        <v>61</v>
      </c>
      <c r="F152" s="22" t="s">
        <v>61</v>
      </c>
      <c r="G152" s="22" t="s">
        <v>61</v>
      </c>
      <c r="H152" s="22" t="s">
        <v>61</v>
      </c>
      <c r="I152" s="22" t="s">
        <v>61</v>
      </c>
      <c r="J152" s="22" t="s">
        <v>61</v>
      </c>
      <c r="K152" t="s">
        <v>61</v>
      </c>
      <c r="L152" s="22" t="s">
        <v>61</v>
      </c>
      <c r="M152" s="22" t="s">
        <v>61</v>
      </c>
      <c r="N152" s="22" t="s">
        <v>61</v>
      </c>
      <c r="O152" t="s">
        <v>61</v>
      </c>
      <c r="P152" t="s">
        <v>61</v>
      </c>
      <c r="Q152" t="s">
        <v>61</v>
      </c>
      <c r="R152" t="s">
        <v>61</v>
      </c>
      <c r="S152" s="16">
        <v>50</v>
      </c>
      <c r="T152" t="s">
        <v>61</v>
      </c>
      <c r="U152" s="22" t="s">
        <v>61</v>
      </c>
      <c r="V152" s="22" t="s">
        <v>61</v>
      </c>
      <c r="W152" s="22" t="s">
        <v>61</v>
      </c>
      <c r="X152" s="22" t="s">
        <v>61</v>
      </c>
      <c r="Y152" s="22" t="s">
        <v>61</v>
      </c>
      <c r="Z152">
        <v>3</v>
      </c>
      <c r="AA152" t="s">
        <v>61</v>
      </c>
      <c r="AB152" t="s">
        <v>61</v>
      </c>
      <c r="AC152" t="s">
        <v>61</v>
      </c>
      <c r="AD152" t="s">
        <v>61</v>
      </c>
    </row>
    <row r="153" spans="1:30" x14ac:dyDescent="0.25">
      <c r="A153" s="1">
        <v>43488</v>
      </c>
      <c r="B153">
        <v>151</v>
      </c>
      <c r="C153" s="2">
        <v>3194132367</v>
      </c>
      <c r="D153">
        <v>5</v>
      </c>
      <c r="E153" t="s">
        <v>61</v>
      </c>
      <c r="F153" s="22">
        <v>80</v>
      </c>
      <c r="G153" s="22">
        <v>15</v>
      </c>
      <c r="H153" s="22" t="s">
        <v>61</v>
      </c>
      <c r="I153" s="22" t="s">
        <v>61</v>
      </c>
      <c r="J153" s="22" t="s">
        <v>61</v>
      </c>
      <c r="K153">
        <v>4</v>
      </c>
      <c r="L153" s="22" t="s">
        <v>61</v>
      </c>
      <c r="M153" s="22">
        <v>1</v>
      </c>
      <c r="N153" s="22" t="s">
        <v>61</v>
      </c>
      <c r="O153">
        <v>0</v>
      </c>
      <c r="P153">
        <v>40</v>
      </c>
      <c r="Q153">
        <v>80</v>
      </c>
      <c r="R153">
        <v>50</v>
      </c>
      <c r="S153" s="16">
        <v>55</v>
      </c>
      <c r="T153" t="s">
        <v>61</v>
      </c>
      <c r="U153" s="22">
        <v>80</v>
      </c>
      <c r="V153" s="22">
        <v>20</v>
      </c>
      <c r="W153" s="22">
        <v>50</v>
      </c>
      <c r="X153" s="22">
        <v>25</v>
      </c>
      <c r="Y153" s="22" t="s">
        <v>61</v>
      </c>
      <c r="Z153">
        <v>2</v>
      </c>
      <c r="AA153" t="s">
        <v>61</v>
      </c>
      <c r="AB153">
        <v>40</v>
      </c>
      <c r="AC153">
        <v>70</v>
      </c>
      <c r="AD153">
        <v>20</v>
      </c>
    </row>
    <row r="154" spans="1:30" x14ac:dyDescent="0.25">
      <c r="A154" s="1">
        <v>43488</v>
      </c>
      <c r="B154">
        <v>152</v>
      </c>
      <c r="C154" s="2">
        <v>3194132367</v>
      </c>
      <c r="D154" t="s">
        <v>61</v>
      </c>
      <c r="E154" t="s">
        <v>61</v>
      </c>
      <c r="F154" s="22" t="s">
        <v>61</v>
      </c>
      <c r="G154" s="22" t="s">
        <v>61</v>
      </c>
      <c r="H154" s="22" t="s">
        <v>61</v>
      </c>
      <c r="I154" s="22" t="s">
        <v>61</v>
      </c>
      <c r="J154" s="22" t="s">
        <v>61</v>
      </c>
      <c r="K154" t="s">
        <v>61</v>
      </c>
      <c r="L154" s="22" t="s">
        <v>61</v>
      </c>
      <c r="M154" s="22" t="s">
        <v>61</v>
      </c>
      <c r="N154" s="22" t="s">
        <v>61</v>
      </c>
      <c r="O154" t="s">
        <v>61</v>
      </c>
      <c r="P154" t="s">
        <v>61</v>
      </c>
      <c r="Q154" t="s">
        <v>61</v>
      </c>
      <c r="R154" t="s">
        <v>61</v>
      </c>
      <c r="S154" s="16">
        <v>77</v>
      </c>
      <c r="T154" t="s">
        <v>61</v>
      </c>
      <c r="U154" s="22">
        <v>65</v>
      </c>
      <c r="V154" s="22">
        <v>5</v>
      </c>
      <c r="W154" s="22">
        <v>25</v>
      </c>
      <c r="X154" s="22">
        <v>5</v>
      </c>
      <c r="Y154" s="22" t="s">
        <v>61</v>
      </c>
      <c r="Z154">
        <v>3</v>
      </c>
      <c r="AA154">
        <v>10</v>
      </c>
      <c r="AB154" t="s">
        <v>61</v>
      </c>
      <c r="AC154">
        <v>147</v>
      </c>
      <c r="AD154">
        <v>5</v>
      </c>
    </row>
    <row r="155" spans="1:30" x14ac:dyDescent="0.25">
      <c r="A155" s="1">
        <v>43488</v>
      </c>
      <c r="B155">
        <v>153</v>
      </c>
      <c r="C155" s="2">
        <v>3194132367</v>
      </c>
      <c r="D155">
        <v>9</v>
      </c>
      <c r="E155">
        <v>28</v>
      </c>
      <c r="F155" s="22">
        <v>90</v>
      </c>
      <c r="G155" s="22">
        <v>10</v>
      </c>
      <c r="H155" s="22">
        <v>0</v>
      </c>
      <c r="I155" s="22">
        <v>0</v>
      </c>
      <c r="J155" s="22" t="s">
        <v>61</v>
      </c>
      <c r="K155">
        <v>4</v>
      </c>
      <c r="L155" s="22" t="s">
        <v>61</v>
      </c>
      <c r="M155" s="22">
        <v>1</v>
      </c>
      <c r="N155" s="22" t="s">
        <v>61</v>
      </c>
      <c r="O155">
        <v>30</v>
      </c>
      <c r="P155">
        <v>40</v>
      </c>
      <c r="Q155">
        <v>120</v>
      </c>
      <c r="R155">
        <v>20</v>
      </c>
      <c r="S155" s="16">
        <v>20</v>
      </c>
      <c r="T155" t="s">
        <v>61</v>
      </c>
      <c r="U155" s="22">
        <v>0</v>
      </c>
      <c r="V155" s="22">
        <v>0</v>
      </c>
      <c r="W155" s="22">
        <v>40</v>
      </c>
      <c r="X155" s="22">
        <v>60</v>
      </c>
      <c r="Y155" s="22" t="s">
        <v>61</v>
      </c>
      <c r="Z155">
        <v>0</v>
      </c>
      <c r="AA155" t="s">
        <v>61</v>
      </c>
      <c r="AB155">
        <v>10</v>
      </c>
      <c r="AC155">
        <v>40</v>
      </c>
      <c r="AD155">
        <v>20</v>
      </c>
    </row>
    <row r="156" spans="1:30" x14ac:dyDescent="0.25">
      <c r="A156" s="1">
        <v>43488</v>
      </c>
      <c r="B156">
        <v>154</v>
      </c>
      <c r="C156" s="2">
        <v>3194132367</v>
      </c>
      <c r="D156" t="s">
        <v>61</v>
      </c>
      <c r="E156" t="s">
        <v>61</v>
      </c>
      <c r="F156" s="22" t="s">
        <v>61</v>
      </c>
      <c r="G156" s="22" t="s">
        <v>61</v>
      </c>
      <c r="H156" s="22" t="s">
        <v>61</v>
      </c>
      <c r="I156" s="22" t="s">
        <v>61</v>
      </c>
      <c r="J156" s="22" t="s">
        <v>61</v>
      </c>
      <c r="K156" t="s">
        <v>61</v>
      </c>
      <c r="L156" s="22" t="s">
        <v>61</v>
      </c>
      <c r="M156" s="22" t="s">
        <v>61</v>
      </c>
      <c r="N156" s="22" t="s">
        <v>61</v>
      </c>
      <c r="O156" t="s">
        <v>61</v>
      </c>
      <c r="P156" t="s">
        <v>61</v>
      </c>
      <c r="Q156" t="s">
        <v>61</v>
      </c>
      <c r="R156" t="s">
        <v>61</v>
      </c>
      <c r="S156" s="16">
        <v>141</v>
      </c>
      <c r="T156" t="s">
        <v>61</v>
      </c>
      <c r="U156" s="22">
        <v>25</v>
      </c>
      <c r="V156" s="22">
        <v>25</v>
      </c>
      <c r="W156" s="22">
        <v>25</v>
      </c>
      <c r="X156" s="22">
        <v>25</v>
      </c>
      <c r="Y156" s="22" t="s">
        <v>61</v>
      </c>
      <c r="Z156" t="s">
        <v>61</v>
      </c>
      <c r="AA156" t="s">
        <v>61</v>
      </c>
      <c r="AB156" t="s">
        <v>61</v>
      </c>
      <c r="AC156" t="s">
        <v>61</v>
      </c>
      <c r="AD156">
        <v>20</v>
      </c>
    </row>
    <row r="157" spans="1:30" x14ac:dyDescent="0.25">
      <c r="A157" s="1">
        <v>43488</v>
      </c>
      <c r="B157">
        <v>155</v>
      </c>
      <c r="C157" s="2">
        <v>3194132367</v>
      </c>
      <c r="D157" t="s">
        <v>61</v>
      </c>
      <c r="E157" t="s">
        <v>61</v>
      </c>
      <c r="F157" s="22">
        <v>70</v>
      </c>
      <c r="G157" s="22">
        <v>30</v>
      </c>
      <c r="H157" s="22" t="s">
        <v>61</v>
      </c>
      <c r="I157" s="22" t="s">
        <v>61</v>
      </c>
      <c r="J157" s="22" t="s">
        <v>61</v>
      </c>
      <c r="K157">
        <v>3</v>
      </c>
      <c r="L157" s="22" t="s">
        <v>61</v>
      </c>
      <c r="M157" s="22" t="s">
        <v>61</v>
      </c>
      <c r="N157" s="22" t="s">
        <v>61</v>
      </c>
      <c r="O157" t="s">
        <v>61</v>
      </c>
      <c r="P157">
        <v>300</v>
      </c>
      <c r="Q157" t="s">
        <v>61</v>
      </c>
      <c r="R157">
        <v>20</v>
      </c>
      <c r="S157" s="16">
        <v>30</v>
      </c>
      <c r="T157" t="s">
        <v>61</v>
      </c>
      <c r="U157" s="22">
        <v>5</v>
      </c>
      <c r="V157" s="22" t="s">
        <v>61</v>
      </c>
      <c r="W157" s="22">
        <v>85</v>
      </c>
      <c r="X157" s="22">
        <v>10</v>
      </c>
      <c r="Y157" s="22" t="s">
        <v>61</v>
      </c>
      <c r="Z157">
        <v>1</v>
      </c>
      <c r="AA157" t="s">
        <v>61</v>
      </c>
      <c r="AB157">
        <v>300</v>
      </c>
      <c r="AC157" t="s">
        <v>61</v>
      </c>
      <c r="AD157">
        <v>20</v>
      </c>
    </row>
    <row r="158" spans="1:30" x14ac:dyDescent="0.25">
      <c r="A158" s="1">
        <v>43488</v>
      </c>
      <c r="B158">
        <v>156</v>
      </c>
      <c r="C158" s="2">
        <v>3194132367</v>
      </c>
      <c r="D158">
        <v>5</v>
      </c>
      <c r="E158" t="s">
        <v>61</v>
      </c>
      <c r="F158" s="22">
        <v>100</v>
      </c>
      <c r="G158" s="22" t="s">
        <v>61</v>
      </c>
      <c r="H158" s="22" t="s">
        <v>61</v>
      </c>
      <c r="I158" s="22" t="s">
        <v>61</v>
      </c>
      <c r="J158" s="22" t="s">
        <v>61</v>
      </c>
      <c r="K158">
        <v>4</v>
      </c>
      <c r="L158" s="22" t="s">
        <v>61</v>
      </c>
      <c r="M158" s="22">
        <v>1</v>
      </c>
      <c r="N158" s="22" t="s">
        <v>61</v>
      </c>
      <c r="O158" t="s">
        <v>61</v>
      </c>
      <c r="P158" t="s">
        <v>61</v>
      </c>
      <c r="Q158">
        <v>0</v>
      </c>
      <c r="R158">
        <v>40</v>
      </c>
      <c r="S158" s="16">
        <v>26</v>
      </c>
      <c r="T158" t="s">
        <v>61</v>
      </c>
      <c r="U158" s="22" t="s">
        <v>61</v>
      </c>
      <c r="V158" s="22">
        <v>100</v>
      </c>
      <c r="W158" s="22" t="s">
        <v>61</v>
      </c>
      <c r="X158" s="22" t="s">
        <v>61</v>
      </c>
      <c r="Y158" s="22" t="s">
        <v>61</v>
      </c>
      <c r="Z158" t="s">
        <v>61</v>
      </c>
      <c r="AA158" t="s">
        <v>61</v>
      </c>
      <c r="AB158" t="s">
        <v>61</v>
      </c>
      <c r="AC158" t="s">
        <v>61</v>
      </c>
      <c r="AD158">
        <v>20</v>
      </c>
    </row>
    <row r="159" spans="1:30" x14ac:dyDescent="0.25">
      <c r="A159" s="1">
        <v>43488</v>
      </c>
      <c r="B159">
        <v>157</v>
      </c>
      <c r="C159" s="2">
        <v>3194132367</v>
      </c>
      <c r="D159" t="s">
        <v>61</v>
      </c>
      <c r="E159" t="s">
        <v>61</v>
      </c>
      <c r="F159" s="22" t="s">
        <v>61</v>
      </c>
      <c r="G159" s="22" t="s">
        <v>61</v>
      </c>
      <c r="H159" s="22" t="s">
        <v>61</v>
      </c>
      <c r="I159" s="22" t="s">
        <v>61</v>
      </c>
      <c r="J159" s="22" t="s">
        <v>61</v>
      </c>
      <c r="K159" t="s">
        <v>61</v>
      </c>
      <c r="L159" s="22" t="s">
        <v>61</v>
      </c>
      <c r="M159" s="22" t="s">
        <v>61</v>
      </c>
      <c r="N159" s="22" t="s">
        <v>61</v>
      </c>
      <c r="O159" t="s">
        <v>61</v>
      </c>
      <c r="P159" t="s">
        <v>61</v>
      </c>
      <c r="Q159" t="s">
        <v>61</v>
      </c>
      <c r="R159" t="s">
        <v>61</v>
      </c>
      <c r="S159" s="16">
        <v>11.5</v>
      </c>
      <c r="T159" t="s">
        <v>61</v>
      </c>
      <c r="U159" s="22" t="s">
        <v>61</v>
      </c>
      <c r="V159" s="22">
        <v>10</v>
      </c>
      <c r="W159" s="22">
        <v>70</v>
      </c>
      <c r="X159" s="22">
        <v>20</v>
      </c>
      <c r="Y159" s="22" t="s">
        <v>61</v>
      </c>
      <c r="Z159" t="s">
        <v>61</v>
      </c>
      <c r="AA159" t="s">
        <v>61</v>
      </c>
      <c r="AB159" t="s">
        <v>61</v>
      </c>
      <c r="AC159">
        <v>180</v>
      </c>
      <c r="AD159" t="s">
        <v>61</v>
      </c>
    </row>
    <row r="160" spans="1:30" x14ac:dyDescent="0.25">
      <c r="A160" s="1">
        <v>43488</v>
      </c>
      <c r="B160">
        <v>158</v>
      </c>
      <c r="C160" s="2">
        <v>3194132367</v>
      </c>
      <c r="D160" t="s">
        <v>61</v>
      </c>
      <c r="E160" t="s">
        <v>61</v>
      </c>
      <c r="F160" s="22" t="s">
        <v>61</v>
      </c>
      <c r="G160" s="22" t="s">
        <v>61</v>
      </c>
      <c r="H160" s="22" t="s">
        <v>61</v>
      </c>
      <c r="I160" s="22" t="s">
        <v>61</v>
      </c>
      <c r="J160" s="22" t="s">
        <v>61</v>
      </c>
      <c r="K160" t="s">
        <v>61</v>
      </c>
      <c r="L160" s="22" t="s">
        <v>61</v>
      </c>
      <c r="M160" s="22" t="s">
        <v>61</v>
      </c>
      <c r="N160" s="22" t="s">
        <v>61</v>
      </c>
      <c r="O160" t="s">
        <v>61</v>
      </c>
      <c r="P160" t="s">
        <v>61</v>
      </c>
      <c r="Q160" t="s">
        <v>61</v>
      </c>
      <c r="R160" t="s">
        <v>61</v>
      </c>
      <c r="S160" s="16">
        <v>80</v>
      </c>
      <c r="T160" t="s">
        <v>61</v>
      </c>
      <c r="U160" s="22">
        <v>77</v>
      </c>
      <c r="V160" s="22">
        <v>3</v>
      </c>
      <c r="W160" s="22">
        <v>15</v>
      </c>
      <c r="X160" s="22">
        <v>9</v>
      </c>
      <c r="Y160" s="22" t="s">
        <v>61</v>
      </c>
      <c r="Z160">
        <v>5</v>
      </c>
      <c r="AA160" t="s">
        <v>61</v>
      </c>
      <c r="AB160">
        <v>50</v>
      </c>
      <c r="AC160">
        <v>177</v>
      </c>
      <c r="AD160">
        <v>0</v>
      </c>
    </row>
    <row r="161" spans="1:30" x14ac:dyDescent="0.25">
      <c r="A161" s="1">
        <v>43488</v>
      </c>
      <c r="B161">
        <v>159</v>
      </c>
      <c r="C161" s="2">
        <v>3194132367</v>
      </c>
      <c r="D161" t="s">
        <v>61</v>
      </c>
      <c r="E161" t="s">
        <v>61</v>
      </c>
      <c r="F161" s="22" t="s">
        <v>61</v>
      </c>
      <c r="G161" s="22" t="s">
        <v>61</v>
      </c>
      <c r="H161" s="22" t="s">
        <v>61</v>
      </c>
      <c r="I161" s="22" t="s">
        <v>61</v>
      </c>
      <c r="J161" s="22" t="s">
        <v>61</v>
      </c>
      <c r="K161" t="s">
        <v>61</v>
      </c>
      <c r="L161" s="22" t="s">
        <v>61</v>
      </c>
      <c r="M161" s="22" t="s">
        <v>61</v>
      </c>
      <c r="N161" s="22" t="s">
        <v>61</v>
      </c>
      <c r="O161" t="s">
        <v>61</v>
      </c>
      <c r="P161" t="s">
        <v>61</v>
      </c>
      <c r="Q161" t="s">
        <v>61</v>
      </c>
      <c r="R161" t="s">
        <v>61</v>
      </c>
      <c r="S161" s="16">
        <v>31</v>
      </c>
      <c r="T161" t="s">
        <v>61</v>
      </c>
      <c r="U161" s="22">
        <v>3</v>
      </c>
      <c r="V161" s="22">
        <v>4</v>
      </c>
      <c r="W161" s="22">
        <v>10</v>
      </c>
      <c r="X161" s="22">
        <v>14</v>
      </c>
      <c r="Y161" s="22" t="s">
        <v>61</v>
      </c>
      <c r="Z161">
        <v>2</v>
      </c>
      <c r="AA161">
        <v>0</v>
      </c>
      <c r="AB161">
        <v>0</v>
      </c>
      <c r="AC161">
        <v>180</v>
      </c>
      <c r="AD161">
        <v>20</v>
      </c>
    </row>
    <row r="162" spans="1:30" x14ac:dyDescent="0.25">
      <c r="A162" s="1">
        <v>43500</v>
      </c>
      <c r="B162">
        <v>160</v>
      </c>
      <c r="C162" s="2">
        <v>5383008275</v>
      </c>
      <c r="D162">
        <v>0</v>
      </c>
      <c r="E162" t="s">
        <v>61</v>
      </c>
      <c r="F162" s="22" t="s">
        <v>61</v>
      </c>
      <c r="G162" s="22" t="s">
        <v>61</v>
      </c>
      <c r="H162" s="22" t="s">
        <v>61</v>
      </c>
      <c r="I162" s="22" t="s">
        <v>61</v>
      </c>
      <c r="J162" s="22" t="s">
        <v>61</v>
      </c>
      <c r="K162" t="s">
        <v>61</v>
      </c>
      <c r="L162" s="22" t="s">
        <v>61</v>
      </c>
      <c r="M162" s="22" t="s">
        <v>61</v>
      </c>
      <c r="N162" s="22" t="s">
        <v>61</v>
      </c>
      <c r="O162" t="s">
        <v>61</v>
      </c>
      <c r="P162" t="s">
        <v>61</v>
      </c>
      <c r="Q162" t="s">
        <v>61</v>
      </c>
      <c r="R162" t="s">
        <v>61</v>
      </c>
      <c r="S162" s="16">
        <v>24</v>
      </c>
      <c r="T162">
        <v>24</v>
      </c>
      <c r="U162" s="22" t="s">
        <v>61</v>
      </c>
      <c r="V162" s="22" t="s">
        <v>61</v>
      </c>
      <c r="W162" s="22">
        <v>60</v>
      </c>
      <c r="X162" s="22">
        <v>40</v>
      </c>
      <c r="Y162" s="22" t="s">
        <v>61</v>
      </c>
      <c r="Z162" t="s">
        <v>61</v>
      </c>
      <c r="AA162" t="s">
        <v>61</v>
      </c>
      <c r="AB162" t="s">
        <v>61</v>
      </c>
      <c r="AC162">
        <v>80</v>
      </c>
      <c r="AD162">
        <v>20</v>
      </c>
    </row>
    <row r="163" spans="1:30" x14ac:dyDescent="0.25">
      <c r="A163" s="1">
        <v>43500</v>
      </c>
      <c r="B163">
        <v>161</v>
      </c>
      <c r="C163" s="2">
        <v>5383008275</v>
      </c>
      <c r="D163" t="s">
        <v>61</v>
      </c>
      <c r="E163" t="s">
        <v>61</v>
      </c>
      <c r="F163" s="22" t="s">
        <v>61</v>
      </c>
      <c r="G163" s="22" t="s">
        <v>61</v>
      </c>
      <c r="H163" s="22" t="s">
        <v>61</v>
      </c>
      <c r="I163" s="22" t="s">
        <v>61</v>
      </c>
      <c r="J163" s="22" t="s">
        <v>61</v>
      </c>
      <c r="K163" t="s">
        <v>61</v>
      </c>
      <c r="L163" s="22" t="s">
        <v>61</v>
      </c>
      <c r="M163" s="22" t="s">
        <v>61</v>
      </c>
      <c r="N163" s="22" t="s">
        <v>61</v>
      </c>
      <c r="O163" t="s">
        <v>61</v>
      </c>
      <c r="P163" t="s">
        <v>61</v>
      </c>
      <c r="Q163" t="s">
        <v>61</v>
      </c>
      <c r="R163" t="s">
        <v>61</v>
      </c>
      <c r="S163" s="16">
        <v>60</v>
      </c>
      <c r="T163" t="s">
        <v>61</v>
      </c>
      <c r="U163" s="22">
        <v>50</v>
      </c>
      <c r="V163" s="22">
        <v>2</v>
      </c>
      <c r="W163" s="22">
        <v>15</v>
      </c>
      <c r="X163" s="22">
        <v>33</v>
      </c>
      <c r="Y163" s="22" t="s">
        <v>61</v>
      </c>
      <c r="Z163">
        <v>5</v>
      </c>
      <c r="AA163">
        <v>25</v>
      </c>
      <c r="AB163">
        <v>50</v>
      </c>
      <c r="AC163">
        <v>30</v>
      </c>
      <c r="AD163" t="s">
        <v>61</v>
      </c>
    </row>
    <row r="164" spans="1:30" x14ac:dyDescent="0.25">
      <c r="A164" s="1">
        <v>43500</v>
      </c>
      <c r="B164">
        <v>162</v>
      </c>
      <c r="C164" s="2">
        <v>5383008275</v>
      </c>
      <c r="D164" t="s">
        <v>61</v>
      </c>
      <c r="E164" t="s">
        <v>61</v>
      </c>
      <c r="F164" s="22" t="s">
        <v>61</v>
      </c>
      <c r="G164" s="22" t="s">
        <v>61</v>
      </c>
      <c r="H164" s="22" t="s">
        <v>61</v>
      </c>
      <c r="I164" s="22" t="s">
        <v>61</v>
      </c>
      <c r="J164" s="22" t="s">
        <v>61</v>
      </c>
      <c r="K164" t="s">
        <v>61</v>
      </c>
      <c r="L164" s="22" t="s">
        <v>61</v>
      </c>
      <c r="M164" s="22" t="s">
        <v>61</v>
      </c>
      <c r="N164" s="22" t="s">
        <v>61</v>
      </c>
      <c r="O164" t="s">
        <v>61</v>
      </c>
      <c r="P164" t="s">
        <v>61</v>
      </c>
      <c r="Q164" t="s">
        <v>61</v>
      </c>
      <c r="R164" t="s">
        <v>61</v>
      </c>
      <c r="S164" s="16">
        <v>89</v>
      </c>
      <c r="T164" t="s">
        <v>61</v>
      </c>
      <c r="U164" s="22">
        <v>66.5</v>
      </c>
      <c r="V164" s="22" t="s">
        <v>61</v>
      </c>
      <c r="W164" s="22">
        <v>25</v>
      </c>
      <c r="X164" s="22">
        <v>8.5</v>
      </c>
      <c r="Y164" s="22" t="s">
        <v>61</v>
      </c>
      <c r="Z164">
        <v>4</v>
      </c>
      <c r="AA164">
        <v>48</v>
      </c>
      <c r="AB164" t="s">
        <v>61</v>
      </c>
      <c r="AC164">
        <v>180</v>
      </c>
      <c r="AD164">
        <v>20</v>
      </c>
    </row>
    <row r="165" spans="1:30" x14ac:dyDescent="0.25">
      <c r="A165" s="1">
        <v>43500</v>
      </c>
      <c r="B165">
        <v>163</v>
      </c>
      <c r="C165" s="2">
        <v>5383008275</v>
      </c>
      <c r="D165" t="s">
        <v>61</v>
      </c>
      <c r="E165" t="s">
        <v>61</v>
      </c>
      <c r="F165" s="22" t="s">
        <v>61</v>
      </c>
      <c r="G165" s="22" t="s">
        <v>61</v>
      </c>
      <c r="H165" s="22" t="s">
        <v>61</v>
      </c>
      <c r="I165" s="22" t="s">
        <v>61</v>
      </c>
      <c r="J165" s="22" t="s">
        <v>61</v>
      </c>
      <c r="K165" t="s">
        <v>61</v>
      </c>
      <c r="L165" s="22" t="s">
        <v>61</v>
      </c>
      <c r="M165" s="22" t="s">
        <v>61</v>
      </c>
      <c r="N165" s="22" t="s">
        <v>61</v>
      </c>
      <c r="O165" t="s">
        <v>61</v>
      </c>
      <c r="P165" t="s">
        <v>61</v>
      </c>
      <c r="Q165" t="s">
        <v>61</v>
      </c>
      <c r="R165" t="s">
        <v>61</v>
      </c>
      <c r="S165" s="16">
        <v>40</v>
      </c>
      <c r="T165" t="s">
        <v>61</v>
      </c>
      <c r="U165" s="22">
        <v>33</v>
      </c>
      <c r="V165" s="22" t="s">
        <v>61</v>
      </c>
      <c r="W165" s="22">
        <v>33</v>
      </c>
      <c r="X165" s="22">
        <v>33</v>
      </c>
      <c r="Y165" s="22" t="s">
        <v>61</v>
      </c>
      <c r="Z165">
        <v>3</v>
      </c>
      <c r="AA165">
        <v>0</v>
      </c>
      <c r="AB165">
        <v>60</v>
      </c>
      <c r="AC165">
        <v>100</v>
      </c>
      <c r="AD165">
        <v>0</v>
      </c>
    </row>
    <row r="166" spans="1:30" x14ac:dyDescent="0.25">
      <c r="A166" s="1">
        <v>43500</v>
      </c>
      <c r="B166">
        <v>164</v>
      </c>
      <c r="C166" s="2">
        <v>5383008275</v>
      </c>
      <c r="D166" t="s">
        <v>61</v>
      </c>
      <c r="E166" t="s">
        <v>61</v>
      </c>
      <c r="F166" s="22" t="s">
        <v>61</v>
      </c>
      <c r="G166" s="22" t="s">
        <v>61</v>
      </c>
      <c r="H166" s="22" t="s">
        <v>61</v>
      </c>
      <c r="I166" s="22" t="s">
        <v>61</v>
      </c>
      <c r="J166" s="22" t="s">
        <v>61</v>
      </c>
      <c r="K166" t="s">
        <v>61</v>
      </c>
      <c r="L166" s="22" t="s">
        <v>61</v>
      </c>
      <c r="M166" s="22" t="s">
        <v>61</v>
      </c>
      <c r="N166" s="22" t="s">
        <v>61</v>
      </c>
      <c r="O166" t="s">
        <v>61</v>
      </c>
      <c r="P166" t="s">
        <v>61</v>
      </c>
      <c r="Q166" t="s">
        <v>61</v>
      </c>
      <c r="R166" t="s">
        <v>61</v>
      </c>
      <c r="S166" s="16">
        <v>39</v>
      </c>
      <c r="T166" t="s">
        <v>61</v>
      </c>
      <c r="U166" s="22">
        <f>90/1.15</f>
        <v>78.260869565217391</v>
      </c>
      <c r="V166" s="22">
        <f>10/1.15</f>
        <v>8.6956521739130448</v>
      </c>
      <c r="W166" s="22">
        <f>5/1.15</f>
        <v>4.3478260869565224</v>
      </c>
      <c r="X166" s="22">
        <f>10/1.15</f>
        <v>8.6956521739130448</v>
      </c>
      <c r="Y166" s="22" t="s">
        <v>61</v>
      </c>
      <c r="Z166">
        <v>4</v>
      </c>
      <c r="AA166">
        <v>30</v>
      </c>
      <c r="AB166" t="s">
        <v>61</v>
      </c>
      <c r="AC166">
        <v>100</v>
      </c>
      <c r="AD166" t="s">
        <v>61</v>
      </c>
    </row>
    <row r="167" spans="1:30" x14ac:dyDescent="0.25">
      <c r="A167" s="1">
        <v>43500</v>
      </c>
      <c r="B167">
        <v>165</v>
      </c>
      <c r="C167" s="2">
        <v>5383008275</v>
      </c>
      <c r="D167" t="s">
        <v>61</v>
      </c>
      <c r="E167" t="s">
        <v>61</v>
      </c>
      <c r="F167" s="22" t="s">
        <v>61</v>
      </c>
      <c r="G167" s="22" t="s">
        <v>61</v>
      </c>
      <c r="H167" s="22" t="s">
        <v>61</v>
      </c>
      <c r="I167" s="22" t="s">
        <v>61</v>
      </c>
      <c r="J167" s="22" t="s">
        <v>61</v>
      </c>
      <c r="K167" t="s">
        <v>61</v>
      </c>
      <c r="L167" s="22" t="s">
        <v>61</v>
      </c>
      <c r="M167" s="22" t="s">
        <v>61</v>
      </c>
      <c r="N167" s="22" t="s">
        <v>61</v>
      </c>
      <c r="O167" t="s">
        <v>61</v>
      </c>
      <c r="P167" t="s">
        <v>61</v>
      </c>
      <c r="Q167" t="s">
        <v>61</v>
      </c>
      <c r="R167" t="s">
        <v>61</v>
      </c>
      <c r="S167" s="16">
        <v>80</v>
      </c>
      <c r="T167" t="s">
        <v>61</v>
      </c>
      <c r="U167" s="22">
        <v>40</v>
      </c>
      <c r="V167" s="22">
        <v>10</v>
      </c>
      <c r="W167" s="22">
        <v>30</v>
      </c>
      <c r="X167" s="22">
        <v>30</v>
      </c>
      <c r="Y167" s="22" t="s">
        <v>61</v>
      </c>
      <c r="Z167">
        <v>3</v>
      </c>
      <c r="AA167">
        <v>50</v>
      </c>
      <c r="AB167" t="s">
        <v>61</v>
      </c>
      <c r="AC167">
        <v>60</v>
      </c>
      <c r="AD167">
        <v>20</v>
      </c>
    </row>
    <row r="168" spans="1:30" x14ac:dyDescent="0.25">
      <c r="A168" s="1">
        <v>43500</v>
      </c>
      <c r="B168">
        <v>166</v>
      </c>
      <c r="C168" s="2">
        <v>5383008275</v>
      </c>
      <c r="D168" t="s">
        <v>61</v>
      </c>
      <c r="E168" t="s">
        <v>61</v>
      </c>
      <c r="F168" s="22" t="s">
        <v>61</v>
      </c>
      <c r="G168" s="22" t="s">
        <v>61</v>
      </c>
      <c r="H168" s="22" t="s">
        <v>61</v>
      </c>
      <c r="I168" s="22" t="s">
        <v>61</v>
      </c>
      <c r="J168" s="22" t="s">
        <v>61</v>
      </c>
      <c r="K168" t="s">
        <v>61</v>
      </c>
      <c r="L168" s="22" t="s">
        <v>61</v>
      </c>
      <c r="M168" s="22" t="s">
        <v>61</v>
      </c>
      <c r="N168" s="22" t="s">
        <v>61</v>
      </c>
      <c r="O168" t="s">
        <v>61</v>
      </c>
      <c r="P168" t="s">
        <v>61</v>
      </c>
      <c r="Q168" t="s">
        <v>61</v>
      </c>
      <c r="R168" t="s">
        <v>61</v>
      </c>
      <c r="S168" s="16">
        <v>80</v>
      </c>
      <c r="T168" t="s">
        <v>61</v>
      </c>
      <c r="U168" s="22">
        <f>50/1.2</f>
        <v>41.666666666666671</v>
      </c>
      <c r="V168" s="22">
        <f>10/1.2</f>
        <v>8.3333333333333339</v>
      </c>
      <c r="W168" s="22">
        <f>30/1.2</f>
        <v>25</v>
      </c>
      <c r="X168" s="22">
        <f>30/1.2</f>
        <v>25</v>
      </c>
      <c r="Y168" s="22" t="s">
        <v>61</v>
      </c>
      <c r="Z168">
        <v>3</v>
      </c>
      <c r="AA168">
        <v>50</v>
      </c>
      <c r="AB168" t="s">
        <v>61</v>
      </c>
      <c r="AC168">
        <v>60</v>
      </c>
      <c r="AD168">
        <v>20</v>
      </c>
    </row>
    <row r="169" spans="1:30" x14ac:dyDescent="0.25">
      <c r="A169" s="1">
        <v>43500</v>
      </c>
      <c r="B169">
        <v>167</v>
      </c>
      <c r="C169" s="2">
        <v>5383008275</v>
      </c>
      <c r="D169">
        <v>10</v>
      </c>
      <c r="E169" t="s">
        <v>61</v>
      </c>
      <c r="F169" s="22">
        <f>50/0.9</f>
        <v>55.555555555555557</v>
      </c>
      <c r="G169" s="22" t="s">
        <v>61</v>
      </c>
      <c r="H169" s="22">
        <f>30/0.9</f>
        <v>33.333333333333336</v>
      </c>
      <c r="I169" s="22">
        <f>10/0.9</f>
        <v>11.111111111111111</v>
      </c>
      <c r="J169" s="22" t="s">
        <v>61</v>
      </c>
      <c r="K169">
        <v>4</v>
      </c>
      <c r="L169" s="22" t="s">
        <v>61</v>
      </c>
      <c r="M169" s="22" t="s">
        <v>61</v>
      </c>
      <c r="N169" s="22" t="s">
        <v>61</v>
      </c>
      <c r="O169" t="s">
        <v>61</v>
      </c>
      <c r="P169" t="s">
        <v>61</v>
      </c>
      <c r="Q169">
        <v>100</v>
      </c>
      <c r="R169" t="s">
        <v>61</v>
      </c>
      <c r="S169" s="16">
        <v>50</v>
      </c>
      <c r="T169" t="s">
        <v>61</v>
      </c>
      <c r="U169" s="22">
        <v>40</v>
      </c>
      <c r="V169" s="22">
        <v>2</v>
      </c>
      <c r="W169" s="22">
        <v>20</v>
      </c>
      <c r="X169" s="22">
        <v>10</v>
      </c>
      <c r="Y169" s="22" t="s">
        <v>61</v>
      </c>
      <c r="Z169">
        <v>4</v>
      </c>
      <c r="AA169" t="s">
        <v>61</v>
      </c>
      <c r="AB169" t="s">
        <v>61</v>
      </c>
      <c r="AC169">
        <v>100</v>
      </c>
      <c r="AD169" t="s">
        <v>61</v>
      </c>
    </row>
    <row r="170" spans="1:30" x14ac:dyDescent="0.25">
      <c r="A170" s="1">
        <v>43500</v>
      </c>
      <c r="B170">
        <v>168</v>
      </c>
      <c r="C170" s="2">
        <v>5383008275</v>
      </c>
      <c r="D170" t="s">
        <v>61</v>
      </c>
      <c r="E170" t="s">
        <v>61</v>
      </c>
      <c r="F170" s="22" t="s">
        <v>61</v>
      </c>
      <c r="G170" s="22" t="s">
        <v>61</v>
      </c>
      <c r="H170" s="22" t="s">
        <v>61</v>
      </c>
      <c r="I170" s="22" t="s">
        <v>61</v>
      </c>
      <c r="J170" s="22" t="s">
        <v>61</v>
      </c>
      <c r="K170" t="s">
        <v>61</v>
      </c>
      <c r="L170" s="22" t="s">
        <v>61</v>
      </c>
      <c r="M170" s="22" t="s">
        <v>61</v>
      </c>
      <c r="N170" s="22" t="s">
        <v>61</v>
      </c>
      <c r="O170" t="s">
        <v>61</v>
      </c>
      <c r="P170" t="s">
        <v>61</v>
      </c>
      <c r="Q170" t="s">
        <v>61</v>
      </c>
      <c r="R170" t="s">
        <v>61</v>
      </c>
      <c r="S170" s="16">
        <v>52</v>
      </c>
      <c r="T170" t="s">
        <v>61</v>
      </c>
      <c r="U170" s="22">
        <f>34/0.46</f>
        <v>73.91304347826086</v>
      </c>
      <c r="V170" s="22">
        <f>4/0.56</f>
        <v>7.1428571428571423</v>
      </c>
      <c r="W170" s="22">
        <f>8/0.46</f>
        <v>17.391304347826086</v>
      </c>
      <c r="X170" s="22">
        <v>0</v>
      </c>
      <c r="Y170" s="22" t="s">
        <v>61</v>
      </c>
      <c r="Z170">
        <v>4</v>
      </c>
      <c r="AA170" t="s">
        <v>61</v>
      </c>
      <c r="AB170" t="s">
        <v>61</v>
      </c>
      <c r="AC170" t="s">
        <v>61</v>
      </c>
      <c r="AD170">
        <v>0</v>
      </c>
    </row>
    <row r="171" spans="1:30" x14ac:dyDescent="0.25">
      <c r="A171" s="1">
        <v>43500</v>
      </c>
      <c r="B171">
        <v>169</v>
      </c>
      <c r="C171" s="2">
        <v>5383008275</v>
      </c>
      <c r="D171">
        <v>10</v>
      </c>
      <c r="E171">
        <v>40</v>
      </c>
      <c r="F171" s="22">
        <v>40</v>
      </c>
      <c r="G171" s="22">
        <v>10</v>
      </c>
      <c r="H171" s="22">
        <v>20</v>
      </c>
      <c r="I171" s="22">
        <v>20</v>
      </c>
      <c r="J171" s="22" t="s">
        <v>61</v>
      </c>
      <c r="K171">
        <v>2</v>
      </c>
      <c r="L171" s="22" t="s">
        <v>61</v>
      </c>
      <c r="M171" s="22">
        <v>1</v>
      </c>
      <c r="N171" s="22" t="s">
        <v>61</v>
      </c>
      <c r="O171">
        <v>30</v>
      </c>
      <c r="P171">
        <v>5</v>
      </c>
      <c r="Q171">
        <v>50</v>
      </c>
      <c r="R171">
        <v>20</v>
      </c>
      <c r="S171" s="16">
        <v>40</v>
      </c>
      <c r="T171">
        <v>30</v>
      </c>
      <c r="U171" s="22">
        <v>10</v>
      </c>
      <c r="V171" s="22">
        <v>5</v>
      </c>
      <c r="W171" s="22">
        <v>35</v>
      </c>
      <c r="X171" s="22">
        <v>50</v>
      </c>
      <c r="Y171" s="22" t="s">
        <v>61</v>
      </c>
      <c r="Z171">
        <v>3</v>
      </c>
      <c r="AA171">
        <v>0</v>
      </c>
      <c r="AB171">
        <v>10</v>
      </c>
      <c r="AC171">
        <v>50</v>
      </c>
      <c r="AD171">
        <v>20</v>
      </c>
    </row>
    <row r="172" spans="1:30" x14ac:dyDescent="0.25">
      <c r="A172" s="1">
        <v>43500</v>
      </c>
      <c r="B172">
        <v>170</v>
      </c>
      <c r="C172" s="2">
        <v>5383008275</v>
      </c>
      <c r="D172">
        <v>15</v>
      </c>
      <c r="E172" t="s">
        <v>61</v>
      </c>
      <c r="F172" s="22">
        <v>80</v>
      </c>
      <c r="G172" s="22" t="s">
        <v>61</v>
      </c>
      <c r="H172" s="22">
        <v>10</v>
      </c>
      <c r="I172" s="22">
        <v>10</v>
      </c>
      <c r="J172" s="22" t="s">
        <v>61</v>
      </c>
      <c r="K172">
        <v>3</v>
      </c>
      <c r="L172" s="22" t="s">
        <v>61</v>
      </c>
      <c r="M172" s="22" t="s">
        <v>61</v>
      </c>
      <c r="N172" s="22">
        <v>1</v>
      </c>
      <c r="O172">
        <v>0</v>
      </c>
      <c r="P172">
        <v>30</v>
      </c>
      <c r="Q172">
        <v>200</v>
      </c>
      <c r="R172">
        <v>20</v>
      </c>
      <c r="S172" s="16">
        <v>50</v>
      </c>
      <c r="T172" t="s">
        <v>61</v>
      </c>
      <c r="U172" s="22">
        <v>20</v>
      </c>
      <c r="V172" s="22" t="s">
        <v>61</v>
      </c>
      <c r="W172" s="22">
        <v>40</v>
      </c>
      <c r="X172" s="22">
        <v>40</v>
      </c>
      <c r="Y172" s="22" t="s">
        <v>61</v>
      </c>
      <c r="Z172" t="s">
        <v>61</v>
      </c>
      <c r="AA172">
        <v>15</v>
      </c>
      <c r="AB172">
        <v>0</v>
      </c>
      <c r="AC172">
        <v>200</v>
      </c>
      <c r="AD172">
        <v>20</v>
      </c>
    </row>
    <row r="173" spans="1:30" x14ac:dyDescent="0.25">
      <c r="A173" s="1">
        <v>43500</v>
      </c>
      <c r="B173">
        <v>171</v>
      </c>
      <c r="C173" s="2">
        <v>5383008275</v>
      </c>
      <c r="D173">
        <v>5</v>
      </c>
      <c r="E173" t="s">
        <v>61</v>
      </c>
      <c r="F173" s="22">
        <v>50</v>
      </c>
      <c r="G173" s="22">
        <v>50</v>
      </c>
      <c r="H173" s="22" t="s">
        <v>61</v>
      </c>
      <c r="I173" s="22" t="s">
        <v>61</v>
      </c>
      <c r="J173" s="22" t="s">
        <v>61</v>
      </c>
      <c r="K173">
        <v>6</v>
      </c>
      <c r="L173" s="22" t="s">
        <v>61</v>
      </c>
      <c r="M173" s="22" t="s">
        <v>61</v>
      </c>
      <c r="N173" s="22">
        <v>1</v>
      </c>
      <c r="O173">
        <v>20</v>
      </c>
      <c r="P173">
        <v>2</v>
      </c>
      <c r="Q173">
        <v>300</v>
      </c>
      <c r="R173">
        <v>20</v>
      </c>
      <c r="S173" s="16">
        <v>10</v>
      </c>
      <c r="T173" t="s">
        <v>61</v>
      </c>
      <c r="U173" s="22" t="s">
        <v>61</v>
      </c>
      <c r="V173" s="22" t="s">
        <v>61</v>
      </c>
      <c r="W173" s="22">
        <v>50</v>
      </c>
      <c r="X173" s="22">
        <v>50</v>
      </c>
      <c r="Y173" s="22" t="s">
        <v>61</v>
      </c>
      <c r="Z173">
        <v>1</v>
      </c>
      <c r="AA173">
        <v>0</v>
      </c>
      <c r="AB173">
        <v>2</v>
      </c>
      <c r="AC173">
        <v>150</v>
      </c>
      <c r="AD173">
        <v>20</v>
      </c>
    </row>
    <row r="174" spans="1:30" x14ac:dyDescent="0.25">
      <c r="A174" s="1">
        <v>43500</v>
      </c>
      <c r="B174">
        <v>172</v>
      </c>
      <c r="C174" s="2">
        <v>5383008275</v>
      </c>
      <c r="D174">
        <v>15</v>
      </c>
      <c r="E174" t="s">
        <v>61</v>
      </c>
      <c r="F174" s="22">
        <v>30</v>
      </c>
      <c r="G174" s="22">
        <v>10</v>
      </c>
      <c r="H174" s="22">
        <v>24</v>
      </c>
      <c r="I174" s="22">
        <v>36</v>
      </c>
      <c r="J174" s="22" t="s">
        <v>61</v>
      </c>
      <c r="K174">
        <v>2</v>
      </c>
      <c r="L174" s="22" t="s">
        <v>61</v>
      </c>
      <c r="M174" s="22" t="s">
        <v>61</v>
      </c>
      <c r="N174" s="22" t="s">
        <v>61</v>
      </c>
      <c r="O174" t="s">
        <v>61</v>
      </c>
      <c r="P174" t="s">
        <v>61</v>
      </c>
      <c r="Q174" t="s">
        <v>61</v>
      </c>
      <c r="R174" t="s">
        <v>61</v>
      </c>
      <c r="S174" s="16" t="s">
        <v>61</v>
      </c>
      <c r="T174" t="s">
        <v>61</v>
      </c>
      <c r="U174" s="22" t="s">
        <v>61</v>
      </c>
      <c r="V174" s="22" t="s">
        <v>61</v>
      </c>
      <c r="W174" s="22" t="s">
        <v>61</v>
      </c>
      <c r="X174" s="22" t="s">
        <v>61</v>
      </c>
      <c r="Y174" s="22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</row>
    <row r="175" spans="1:30" x14ac:dyDescent="0.25">
      <c r="A175" s="1">
        <v>43500</v>
      </c>
      <c r="B175">
        <v>173</v>
      </c>
      <c r="C175" s="2">
        <v>5383008275</v>
      </c>
      <c r="D175" t="s">
        <v>61</v>
      </c>
      <c r="E175" t="s">
        <v>61</v>
      </c>
      <c r="F175" s="22" t="s">
        <v>61</v>
      </c>
      <c r="G175" s="22" t="s">
        <v>61</v>
      </c>
      <c r="H175" s="22" t="s">
        <v>61</v>
      </c>
      <c r="I175" s="22" t="s">
        <v>61</v>
      </c>
      <c r="J175" s="22" t="s">
        <v>61</v>
      </c>
      <c r="K175" t="s">
        <v>61</v>
      </c>
      <c r="L175" s="22" t="s">
        <v>61</v>
      </c>
      <c r="M175" s="22" t="s">
        <v>61</v>
      </c>
      <c r="N175" s="22" t="s">
        <v>61</v>
      </c>
      <c r="O175" t="s">
        <v>61</v>
      </c>
      <c r="P175" t="s">
        <v>61</v>
      </c>
      <c r="Q175" t="s">
        <v>61</v>
      </c>
      <c r="R175" t="s">
        <v>61</v>
      </c>
      <c r="S175" s="16" t="s">
        <v>61</v>
      </c>
      <c r="T175" t="s">
        <v>61</v>
      </c>
      <c r="U175" s="22">
        <v>25</v>
      </c>
      <c r="V175" s="22">
        <v>25</v>
      </c>
      <c r="W175" s="22">
        <v>25</v>
      </c>
      <c r="X175" s="22">
        <v>25</v>
      </c>
      <c r="Y175" s="22" t="s">
        <v>61</v>
      </c>
      <c r="Z175">
        <v>4</v>
      </c>
      <c r="AA175" t="s">
        <v>61</v>
      </c>
      <c r="AB175" t="s">
        <v>61</v>
      </c>
      <c r="AC175" t="s">
        <v>61</v>
      </c>
      <c r="AD175" t="s">
        <v>61</v>
      </c>
    </row>
    <row r="176" spans="1:30" x14ac:dyDescent="0.25">
      <c r="A176" s="1">
        <v>43500</v>
      </c>
      <c r="B176">
        <v>174</v>
      </c>
      <c r="C176" s="2">
        <v>5383008275</v>
      </c>
      <c r="D176" t="s">
        <v>61</v>
      </c>
      <c r="E176" t="s">
        <v>61</v>
      </c>
      <c r="F176" s="22" t="s">
        <v>61</v>
      </c>
      <c r="G176" s="22" t="s">
        <v>61</v>
      </c>
      <c r="H176" s="22" t="s">
        <v>61</v>
      </c>
      <c r="I176" s="22" t="s">
        <v>61</v>
      </c>
      <c r="J176" s="22" t="s">
        <v>61</v>
      </c>
      <c r="K176" t="s">
        <v>61</v>
      </c>
      <c r="L176" s="22" t="s">
        <v>61</v>
      </c>
      <c r="M176" s="22" t="s">
        <v>61</v>
      </c>
      <c r="N176" s="22" t="s">
        <v>61</v>
      </c>
      <c r="O176" t="s">
        <v>61</v>
      </c>
      <c r="P176" t="s">
        <v>61</v>
      </c>
      <c r="Q176" t="s">
        <v>61</v>
      </c>
      <c r="R176" t="s">
        <v>61</v>
      </c>
      <c r="S176" s="16">
        <v>40</v>
      </c>
      <c r="T176" t="s">
        <v>61</v>
      </c>
      <c r="U176" s="22" t="s">
        <v>61</v>
      </c>
      <c r="V176" s="22" t="s">
        <v>61</v>
      </c>
      <c r="W176" s="22" t="s">
        <v>61</v>
      </c>
      <c r="X176" s="22" t="s">
        <v>61</v>
      </c>
      <c r="Y176" s="22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</row>
    <row r="177" spans="1:30" x14ac:dyDescent="0.25">
      <c r="A177" s="1">
        <v>43500</v>
      </c>
      <c r="B177">
        <v>175</v>
      </c>
      <c r="C177" s="2">
        <v>5383008275</v>
      </c>
      <c r="D177">
        <v>8</v>
      </c>
      <c r="E177">
        <v>10</v>
      </c>
      <c r="F177" s="22">
        <v>80</v>
      </c>
      <c r="G177" s="22" t="s">
        <v>61</v>
      </c>
      <c r="H177" s="22">
        <v>20</v>
      </c>
      <c r="I177" s="22" t="s">
        <v>61</v>
      </c>
      <c r="J177" s="22" t="s">
        <v>61</v>
      </c>
      <c r="K177">
        <v>4</v>
      </c>
      <c r="L177" s="22" t="s">
        <v>61</v>
      </c>
      <c r="M177" s="22" t="s">
        <v>61</v>
      </c>
      <c r="N177" s="22" t="s">
        <v>61</v>
      </c>
      <c r="O177">
        <v>20</v>
      </c>
      <c r="P177">
        <v>20</v>
      </c>
      <c r="Q177">
        <v>100</v>
      </c>
      <c r="R177">
        <v>20</v>
      </c>
      <c r="S177" s="16">
        <v>50</v>
      </c>
      <c r="T177">
        <v>10</v>
      </c>
      <c r="U177" s="22">
        <v>25</v>
      </c>
      <c r="V177" s="22">
        <v>15</v>
      </c>
      <c r="W177" s="22">
        <v>30</v>
      </c>
      <c r="X177" s="22">
        <v>30</v>
      </c>
      <c r="Y177" s="22" t="s">
        <v>61</v>
      </c>
      <c r="Z177">
        <v>4</v>
      </c>
      <c r="AA177">
        <v>20</v>
      </c>
      <c r="AB177">
        <v>20</v>
      </c>
      <c r="AC177" t="s">
        <v>61</v>
      </c>
      <c r="AD177">
        <v>5</v>
      </c>
    </row>
    <row r="178" spans="1:30" x14ac:dyDescent="0.25">
      <c r="A178" s="1">
        <v>43500</v>
      </c>
      <c r="B178">
        <v>176</v>
      </c>
      <c r="C178" s="2">
        <v>5383008275</v>
      </c>
      <c r="D178">
        <v>20</v>
      </c>
      <c r="E178" t="s">
        <v>61</v>
      </c>
      <c r="F178" s="22" t="s">
        <v>61</v>
      </c>
      <c r="G178" s="22" t="s">
        <v>61</v>
      </c>
      <c r="H178" s="22" t="s">
        <v>61</v>
      </c>
      <c r="I178" s="22" t="s">
        <v>61</v>
      </c>
      <c r="J178" s="22" t="s">
        <v>61</v>
      </c>
      <c r="K178" t="s">
        <v>61</v>
      </c>
      <c r="L178" s="22">
        <v>15</v>
      </c>
      <c r="M178" s="22" t="s">
        <v>61</v>
      </c>
      <c r="N178" s="22" t="s">
        <v>61</v>
      </c>
      <c r="O178">
        <v>25</v>
      </c>
      <c r="P178" t="s">
        <v>61</v>
      </c>
      <c r="Q178">
        <v>200</v>
      </c>
      <c r="R178">
        <v>20</v>
      </c>
      <c r="S178" s="16">
        <v>20</v>
      </c>
      <c r="T178" t="s">
        <v>61</v>
      </c>
      <c r="U178" s="22" t="s">
        <v>61</v>
      </c>
      <c r="V178" s="22" t="s">
        <v>61</v>
      </c>
      <c r="W178" s="22">
        <v>100</v>
      </c>
      <c r="X178" s="22" t="s">
        <v>61</v>
      </c>
      <c r="Y178" s="22" t="s">
        <v>61</v>
      </c>
      <c r="Z178" t="s">
        <v>61</v>
      </c>
      <c r="AA178" t="s">
        <v>61</v>
      </c>
      <c r="AB178" t="s">
        <v>61</v>
      </c>
      <c r="AC178">
        <v>200</v>
      </c>
      <c r="AD178">
        <v>20</v>
      </c>
    </row>
    <row r="179" spans="1:30" x14ac:dyDescent="0.25">
      <c r="A179" s="1">
        <v>43500</v>
      </c>
      <c r="B179">
        <v>177</v>
      </c>
      <c r="C179" s="2">
        <v>5383008275</v>
      </c>
      <c r="D179">
        <v>45</v>
      </c>
      <c r="E179" t="s">
        <v>61</v>
      </c>
      <c r="F179" s="22">
        <v>90</v>
      </c>
      <c r="G179" s="22">
        <v>10</v>
      </c>
      <c r="H179" s="22" t="s">
        <v>61</v>
      </c>
      <c r="I179" s="22" t="s">
        <v>61</v>
      </c>
      <c r="J179" s="22" t="s">
        <v>61</v>
      </c>
      <c r="K179">
        <v>2</v>
      </c>
      <c r="L179" s="22" t="s">
        <v>61</v>
      </c>
      <c r="M179" s="22" t="s">
        <v>61</v>
      </c>
      <c r="N179" s="22" t="s">
        <v>61</v>
      </c>
      <c r="O179">
        <v>15</v>
      </c>
      <c r="P179" t="s">
        <v>61</v>
      </c>
      <c r="Q179">
        <v>200</v>
      </c>
      <c r="R179" t="s">
        <v>61</v>
      </c>
      <c r="S179" s="16">
        <v>93</v>
      </c>
      <c r="T179" t="s">
        <v>61</v>
      </c>
      <c r="U179" s="22" t="s">
        <v>61</v>
      </c>
      <c r="V179" s="22" t="s">
        <v>61</v>
      </c>
      <c r="W179" s="22" t="s">
        <v>61</v>
      </c>
      <c r="X179" s="22" t="s">
        <v>61</v>
      </c>
      <c r="Y179" s="22" t="s">
        <v>61</v>
      </c>
      <c r="Z179" t="s">
        <v>61</v>
      </c>
      <c r="AA179">
        <v>25</v>
      </c>
      <c r="AB179" t="s">
        <v>61</v>
      </c>
      <c r="AC179">
        <v>300</v>
      </c>
      <c r="AD179">
        <v>40</v>
      </c>
    </row>
    <row r="180" spans="1:30" x14ac:dyDescent="0.25">
      <c r="A180" s="1">
        <v>43500</v>
      </c>
      <c r="B180">
        <v>178</v>
      </c>
      <c r="C180" s="2">
        <v>5383008275</v>
      </c>
      <c r="D180">
        <v>7</v>
      </c>
      <c r="E180" t="s">
        <v>61</v>
      </c>
      <c r="F180" s="22">
        <v>100</v>
      </c>
      <c r="G180" s="22" t="s">
        <v>61</v>
      </c>
      <c r="H180" s="22" t="s">
        <v>61</v>
      </c>
      <c r="I180" s="22" t="s">
        <v>61</v>
      </c>
      <c r="J180" s="22" t="s">
        <v>61</v>
      </c>
      <c r="K180">
        <v>1</v>
      </c>
      <c r="L180" s="22" t="s">
        <v>61</v>
      </c>
      <c r="M180" s="22" t="s">
        <v>61</v>
      </c>
      <c r="N180" s="22" t="s">
        <v>61</v>
      </c>
      <c r="O180">
        <v>30</v>
      </c>
      <c r="P180" t="s">
        <v>61</v>
      </c>
      <c r="Q180">
        <v>50</v>
      </c>
      <c r="R180">
        <v>20</v>
      </c>
      <c r="S180" s="16">
        <v>20</v>
      </c>
      <c r="T180" t="s">
        <v>61</v>
      </c>
      <c r="U180" s="22" t="s">
        <v>61</v>
      </c>
      <c r="V180" s="22">
        <v>2</v>
      </c>
      <c r="W180" s="22">
        <v>14</v>
      </c>
      <c r="X180" s="22">
        <v>4</v>
      </c>
      <c r="Y180" s="22" t="s">
        <v>61</v>
      </c>
      <c r="Z180" t="s">
        <v>61</v>
      </c>
      <c r="AA180" t="s">
        <v>61</v>
      </c>
      <c r="AB180" t="s">
        <v>61</v>
      </c>
      <c r="AC180">
        <v>200</v>
      </c>
      <c r="AD180">
        <v>20</v>
      </c>
    </row>
    <row r="181" spans="1:30" x14ac:dyDescent="0.25">
      <c r="A181" s="1">
        <v>43500</v>
      </c>
      <c r="B181">
        <v>179</v>
      </c>
      <c r="C181" s="2">
        <v>5383008275</v>
      </c>
      <c r="D181">
        <v>5</v>
      </c>
      <c r="E181" t="s">
        <v>61</v>
      </c>
      <c r="F181" s="22">
        <v>100</v>
      </c>
      <c r="G181" s="22" t="s">
        <v>61</v>
      </c>
      <c r="H181" s="22" t="s">
        <v>61</v>
      </c>
      <c r="I181" s="22" t="s">
        <v>61</v>
      </c>
      <c r="J181" s="22" t="s">
        <v>61</v>
      </c>
      <c r="K181">
        <v>4</v>
      </c>
      <c r="L181" s="22">
        <v>1</v>
      </c>
      <c r="M181" s="22" t="s">
        <v>61</v>
      </c>
      <c r="N181" s="22" t="s">
        <v>61</v>
      </c>
      <c r="O181">
        <v>40</v>
      </c>
      <c r="P181">
        <v>0</v>
      </c>
      <c r="Q181">
        <v>200</v>
      </c>
      <c r="R181">
        <v>20</v>
      </c>
      <c r="S181" s="16">
        <v>75</v>
      </c>
      <c r="T181" t="s">
        <v>61</v>
      </c>
      <c r="U181" s="22">
        <v>25</v>
      </c>
      <c r="V181" s="22">
        <v>25</v>
      </c>
      <c r="W181" s="22">
        <v>30</v>
      </c>
      <c r="X181" s="22">
        <v>20</v>
      </c>
      <c r="Y181" s="22" t="s">
        <v>61</v>
      </c>
      <c r="Z181">
        <v>1</v>
      </c>
      <c r="AA181">
        <v>40</v>
      </c>
      <c r="AB181">
        <v>0</v>
      </c>
      <c r="AC181">
        <v>100</v>
      </c>
      <c r="AD181">
        <v>20</v>
      </c>
    </row>
    <row r="182" spans="1:30" x14ac:dyDescent="0.25">
      <c r="A182" s="1">
        <v>43500</v>
      </c>
      <c r="B182">
        <v>180</v>
      </c>
      <c r="C182" s="2">
        <v>5383008275</v>
      </c>
      <c r="D182">
        <v>2</v>
      </c>
      <c r="E182" t="s">
        <v>61</v>
      </c>
      <c r="F182" s="22" t="s">
        <v>61</v>
      </c>
      <c r="G182" s="22">
        <v>50</v>
      </c>
      <c r="H182" s="22" t="s">
        <v>61</v>
      </c>
      <c r="I182" s="22">
        <v>50</v>
      </c>
      <c r="J182" s="22" t="s">
        <v>61</v>
      </c>
      <c r="K182" t="s">
        <v>61</v>
      </c>
      <c r="L182" s="22" t="s">
        <v>61</v>
      </c>
      <c r="M182" s="22" t="s">
        <v>61</v>
      </c>
      <c r="N182" s="22" t="s">
        <v>61</v>
      </c>
      <c r="O182">
        <v>20</v>
      </c>
      <c r="P182">
        <v>15</v>
      </c>
      <c r="Q182">
        <v>300</v>
      </c>
      <c r="R182">
        <v>20</v>
      </c>
      <c r="S182" s="16">
        <v>40</v>
      </c>
      <c r="T182" t="s">
        <v>61</v>
      </c>
      <c r="U182" s="22">
        <v>33</v>
      </c>
      <c r="V182" s="22">
        <v>33</v>
      </c>
      <c r="W182" s="22">
        <v>33</v>
      </c>
      <c r="X182" s="22" t="s">
        <v>61</v>
      </c>
      <c r="Y182" s="22" t="s">
        <v>61</v>
      </c>
      <c r="Z182" t="s">
        <v>61</v>
      </c>
      <c r="AA182">
        <v>20</v>
      </c>
      <c r="AB182">
        <v>15</v>
      </c>
      <c r="AC182">
        <v>300</v>
      </c>
      <c r="AD182">
        <v>20</v>
      </c>
    </row>
    <row r="183" spans="1:30" x14ac:dyDescent="0.25">
      <c r="A183" s="1">
        <v>43500</v>
      </c>
      <c r="B183">
        <v>181</v>
      </c>
      <c r="C183" s="2">
        <v>5383008275</v>
      </c>
      <c r="D183" t="s">
        <v>61</v>
      </c>
      <c r="E183" t="s">
        <v>61</v>
      </c>
      <c r="F183" s="22" t="s">
        <v>61</v>
      </c>
      <c r="G183" s="22" t="s">
        <v>61</v>
      </c>
      <c r="H183" s="22" t="s">
        <v>61</v>
      </c>
      <c r="I183" s="22" t="s">
        <v>61</v>
      </c>
      <c r="J183" s="22" t="s">
        <v>61</v>
      </c>
      <c r="K183" t="s">
        <v>61</v>
      </c>
      <c r="L183" s="22" t="s">
        <v>61</v>
      </c>
      <c r="M183" s="22" t="s">
        <v>61</v>
      </c>
      <c r="N183" s="22" t="s">
        <v>61</v>
      </c>
      <c r="O183" t="s">
        <v>61</v>
      </c>
      <c r="P183" t="s">
        <v>61</v>
      </c>
      <c r="Q183" t="s">
        <v>61</v>
      </c>
      <c r="R183" t="s">
        <v>61</v>
      </c>
      <c r="S183" s="16">
        <v>14</v>
      </c>
      <c r="T183" t="s">
        <v>61</v>
      </c>
      <c r="U183" s="22" t="s">
        <v>61</v>
      </c>
      <c r="V183" s="22" t="s">
        <v>61</v>
      </c>
      <c r="W183" s="22" t="s">
        <v>61</v>
      </c>
      <c r="X183" s="22" t="s">
        <v>61</v>
      </c>
      <c r="Y183" s="22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</row>
    <row r="184" spans="1:30" x14ac:dyDescent="0.25">
      <c r="A184" s="1">
        <v>43500</v>
      </c>
      <c r="B184">
        <v>182</v>
      </c>
      <c r="C184" s="2">
        <v>5383008275</v>
      </c>
      <c r="D184">
        <v>15.6</v>
      </c>
      <c r="E184" t="s">
        <v>61</v>
      </c>
      <c r="F184" s="22">
        <v>20</v>
      </c>
      <c r="G184" s="22">
        <v>10</v>
      </c>
      <c r="H184" s="22">
        <v>70</v>
      </c>
      <c r="I184" s="22" t="s">
        <v>61</v>
      </c>
      <c r="J184" s="22" t="s">
        <v>61</v>
      </c>
      <c r="K184" t="s">
        <v>61</v>
      </c>
      <c r="L184" s="22" t="s">
        <v>61</v>
      </c>
      <c r="M184" s="22">
        <v>1</v>
      </c>
      <c r="N184" s="22" t="s">
        <v>61</v>
      </c>
      <c r="O184">
        <v>35</v>
      </c>
      <c r="P184" t="s">
        <v>61</v>
      </c>
      <c r="Q184">
        <v>60</v>
      </c>
      <c r="R184">
        <v>20</v>
      </c>
      <c r="S184" s="16">
        <v>22.5</v>
      </c>
      <c r="T184" t="s">
        <v>61</v>
      </c>
      <c r="U184" s="22" t="s">
        <v>61</v>
      </c>
      <c r="V184" s="22" t="s">
        <v>61</v>
      </c>
      <c r="W184" s="22">
        <v>50</v>
      </c>
      <c r="X184" s="22">
        <v>50</v>
      </c>
      <c r="Y184" s="22" t="s">
        <v>61</v>
      </c>
      <c r="Z184" t="s">
        <v>61</v>
      </c>
      <c r="AA184" t="s">
        <v>61</v>
      </c>
      <c r="AB184">
        <v>5</v>
      </c>
      <c r="AC184">
        <v>60</v>
      </c>
      <c r="AD184">
        <v>40</v>
      </c>
    </row>
    <row r="185" spans="1:30" x14ac:dyDescent="0.25">
      <c r="A185" s="1">
        <v>43500</v>
      </c>
      <c r="B185">
        <v>183</v>
      </c>
      <c r="C185" s="2">
        <v>5383008275</v>
      </c>
      <c r="D185">
        <v>2.85</v>
      </c>
      <c r="E185" t="s">
        <v>61</v>
      </c>
      <c r="F185" s="22">
        <v>100</v>
      </c>
      <c r="G185" s="22" t="s">
        <v>61</v>
      </c>
      <c r="H185" s="22" t="s">
        <v>61</v>
      </c>
      <c r="I185" s="22" t="s">
        <v>61</v>
      </c>
      <c r="J185" s="22" t="s">
        <v>61</v>
      </c>
      <c r="K185">
        <v>3</v>
      </c>
      <c r="L185" s="22">
        <v>1</v>
      </c>
      <c r="M185" s="22" t="s">
        <v>61</v>
      </c>
      <c r="N185" s="22" t="s">
        <v>61</v>
      </c>
      <c r="O185">
        <v>30</v>
      </c>
      <c r="P185">
        <v>20</v>
      </c>
      <c r="Q185">
        <v>60</v>
      </c>
      <c r="R185">
        <v>20</v>
      </c>
      <c r="S185" s="16" t="s">
        <v>61</v>
      </c>
      <c r="T185" t="s">
        <v>61</v>
      </c>
      <c r="U185" s="22" t="s">
        <v>61</v>
      </c>
      <c r="V185" s="22" t="s">
        <v>61</v>
      </c>
      <c r="W185" s="22" t="s">
        <v>61</v>
      </c>
      <c r="X185" s="22" t="s">
        <v>61</v>
      </c>
      <c r="Y185" s="22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</row>
    <row r="186" spans="1:30" x14ac:dyDescent="0.25">
      <c r="A186" s="1">
        <v>43500</v>
      </c>
      <c r="B186">
        <v>184</v>
      </c>
      <c r="C186" s="2">
        <v>5383008275</v>
      </c>
      <c r="D186" t="s">
        <v>61</v>
      </c>
      <c r="E186" t="s">
        <v>61</v>
      </c>
      <c r="F186" s="22" t="s">
        <v>61</v>
      </c>
      <c r="G186" s="22" t="s">
        <v>61</v>
      </c>
      <c r="H186" s="22" t="s">
        <v>61</v>
      </c>
      <c r="I186" s="22" t="s">
        <v>61</v>
      </c>
      <c r="J186" s="22" t="s">
        <v>61</v>
      </c>
      <c r="K186" t="s">
        <v>61</v>
      </c>
      <c r="L186" s="22" t="s">
        <v>61</v>
      </c>
      <c r="M186" s="22" t="s">
        <v>61</v>
      </c>
      <c r="N186" s="22" t="s">
        <v>61</v>
      </c>
      <c r="O186" t="s">
        <v>61</v>
      </c>
      <c r="P186" t="s">
        <v>61</v>
      </c>
      <c r="Q186" t="s">
        <v>61</v>
      </c>
      <c r="R186" t="s">
        <v>61</v>
      </c>
      <c r="S186" s="16">
        <v>75</v>
      </c>
      <c r="T186" t="s">
        <v>61</v>
      </c>
      <c r="U186" s="22">
        <f>75/2</f>
        <v>37.5</v>
      </c>
      <c r="V186" s="22">
        <f>25/2</f>
        <v>12.5</v>
      </c>
      <c r="W186" s="22">
        <f>30/2</f>
        <v>15</v>
      </c>
      <c r="X186" s="22">
        <f>70/2</f>
        <v>35</v>
      </c>
      <c r="Z186">
        <v>3</v>
      </c>
      <c r="AD186">
        <v>40</v>
      </c>
    </row>
    <row r="187" spans="1:30" x14ac:dyDescent="0.25">
      <c r="A187" s="1">
        <v>43500</v>
      </c>
      <c r="B187">
        <v>185</v>
      </c>
      <c r="C187" s="2">
        <v>5383008275</v>
      </c>
    </row>
    <row r="188" spans="1:30" x14ac:dyDescent="0.25">
      <c r="A188" s="1">
        <v>43500</v>
      </c>
      <c r="B188">
        <v>186</v>
      </c>
      <c r="C188" s="2">
        <v>5383008275</v>
      </c>
      <c r="D188">
        <v>12</v>
      </c>
      <c r="F188" s="22">
        <v>75</v>
      </c>
      <c r="G188" s="22">
        <v>25</v>
      </c>
      <c r="K188">
        <v>4</v>
      </c>
      <c r="L188" s="22">
        <v>1</v>
      </c>
      <c r="P188">
        <v>30</v>
      </c>
      <c r="Q188">
        <v>300</v>
      </c>
      <c r="R188">
        <v>0</v>
      </c>
      <c r="S188" s="16">
        <v>26</v>
      </c>
      <c r="V188" s="22">
        <v>20</v>
      </c>
      <c r="W188" s="22">
        <v>35</v>
      </c>
      <c r="X188" s="22">
        <v>45</v>
      </c>
      <c r="AB188">
        <v>28</v>
      </c>
      <c r="AC188">
        <v>60</v>
      </c>
      <c r="AD188">
        <v>20</v>
      </c>
    </row>
    <row r="189" spans="1:30" x14ac:dyDescent="0.25">
      <c r="A189" s="1">
        <v>43500</v>
      </c>
      <c r="B189">
        <v>187</v>
      </c>
      <c r="C189" s="2">
        <v>5383008275</v>
      </c>
      <c r="D189">
        <v>4.42</v>
      </c>
      <c r="F189" s="22">
        <v>3.32</v>
      </c>
      <c r="K189">
        <v>1</v>
      </c>
      <c r="N189" s="22">
        <v>1</v>
      </c>
      <c r="P189">
        <v>40</v>
      </c>
      <c r="Q189">
        <v>100</v>
      </c>
      <c r="R189">
        <v>20</v>
      </c>
      <c r="S189" s="16">
        <v>9.9600000000000009</v>
      </c>
      <c r="U189" s="22">
        <v>3</v>
      </c>
      <c r="V189" s="22">
        <v>2</v>
      </c>
      <c r="W189" s="22">
        <v>4.51</v>
      </c>
      <c r="X189" s="22">
        <v>2.87</v>
      </c>
      <c r="Z189">
        <v>1</v>
      </c>
      <c r="AB189">
        <v>20</v>
      </c>
      <c r="AC189">
        <v>100</v>
      </c>
      <c r="AD189">
        <v>20</v>
      </c>
    </row>
    <row r="190" spans="1:30" x14ac:dyDescent="0.25">
      <c r="A190" s="1">
        <v>43500</v>
      </c>
      <c r="B190">
        <v>188</v>
      </c>
      <c r="C190" s="2">
        <v>5383008275</v>
      </c>
      <c r="D190">
        <v>6</v>
      </c>
      <c r="F190" s="22">
        <v>100</v>
      </c>
      <c r="K190">
        <v>1</v>
      </c>
      <c r="O190">
        <v>40</v>
      </c>
      <c r="Q190">
        <v>100</v>
      </c>
      <c r="R190">
        <v>20</v>
      </c>
      <c r="S190" s="16">
        <v>20</v>
      </c>
      <c r="V190" s="22">
        <v>33</v>
      </c>
      <c r="W190" s="22">
        <v>33</v>
      </c>
      <c r="X190" s="22">
        <v>33</v>
      </c>
      <c r="AB190">
        <v>20</v>
      </c>
      <c r="AC190">
        <v>120</v>
      </c>
      <c r="AD190">
        <v>40</v>
      </c>
    </row>
    <row r="191" spans="1:30" x14ac:dyDescent="0.25">
      <c r="A191" s="1">
        <v>43500</v>
      </c>
      <c r="B191">
        <v>189</v>
      </c>
      <c r="C191" s="2">
        <v>5383008275</v>
      </c>
      <c r="D191">
        <v>10</v>
      </c>
      <c r="F191" s="22">
        <v>100</v>
      </c>
      <c r="K191">
        <v>6</v>
      </c>
      <c r="L191" s="22">
        <v>1</v>
      </c>
      <c r="P191">
        <v>50</v>
      </c>
      <c r="Q191">
        <v>300</v>
      </c>
      <c r="R191">
        <v>0</v>
      </c>
      <c r="S191" s="16">
        <v>120</v>
      </c>
      <c r="U191" s="22">
        <v>50</v>
      </c>
      <c r="V191" s="22">
        <v>5</v>
      </c>
      <c r="W191" s="22">
        <v>35</v>
      </c>
      <c r="X191" s="22">
        <v>10</v>
      </c>
      <c r="Z191">
        <v>3</v>
      </c>
      <c r="AB191">
        <v>10</v>
      </c>
      <c r="AC191">
        <v>40</v>
      </c>
    </row>
    <row r="192" spans="1:30" x14ac:dyDescent="0.25">
      <c r="A192" s="1">
        <v>43500</v>
      </c>
      <c r="B192">
        <v>190</v>
      </c>
      <c r="C192" s="2">
        <v>5383008275</v>
      </c>
      <c r="D192">
        <v>3</v>
      </c>
      <c r="F192" s="22">
        <v>50</v>
      </c>
      <c r="G192" s="22">
        <v>50</v>
      </c>
      <c r="M192" s="22">
        <v>1</v>
      </c>
      <c r="S192" s="16">
        <v>7</v>
      </c>
      <c r="U192" s="22">
        <v>50</v>
      </c>
      <c r="V192" s="22">
        <v>50</v>
      </c>
      <c r="AC192">
        <v>150</v>
      </c>
      <c r="AD192">
        <v>20</v>
      </c>
    </row>
    <row r="193" spans="1:30" x14ac:dyDescent="0.25">
      <c r="A193" s="1">
        <v>43500</v>
      </c>
      <c r="B193">
        <v>191</v>
      </c>
      <c r="C193" s="2">
        <v>5383008275</v>
      </c>
      <c r="D193">
        <v>0</v>
      </c>
      <c r="S193" s="16">
        <v>30</v>
      </c>
      <c r="U193" s="22">
        <v>0</v>
      </c>
      <c r="V193" s="22">
        <v>30</v>
      </c>
      <c r="W193" s="22">
        <v>60</v>
      </c>
      <c r="X193" s="22">
        <v>10</v>
      </c>
      <c r="Y193" s="22">
        <v>0</v>
      </c>
      <c r="Z193">
        <v>1</v>
      </c>
      <c r="AA193">
        <v>40</v>
      </c>
      <c r="AB193">
        <v>30</v>
      </c>
      <c r="AC193">
        <v>50</v>
      </c>
    </row>
    <row r="194" spans="1:30" x14ac:dyDescent="0.25">
      <c r="A194" s="1">
        <v>43500</v>
      </c>
      <c r="B194">
        <v>192</v>
      </c>
      <c r="C194" s="2">
        <v>5383008275</v>
      </c>
      <c r="S194" s="16">
        <v>32</v>
      </c>
      <c r="W194" s="22">
        <v>27.5</v>
      </c>
      <c r="Z194">
        <v>3</v>
      </c>
      <c r="AD194">
        <v>50</v>
      </c>
    </row>
    <row r="195" spans="1:30" x14ac:dyDescent="0.25">
      <c r="A195" s="1">
        <v>43500</v>
      </c>
      <c r="B195">
        <v>193</v>
      </c>
      <c r="C195" s="2">
        <v>5383008275</v>
      </c>
      <c r="D195">
        <v>3</v>
      </c>
      <c r="F195" s="22">
        <v>25</v>
      </c>
      <c r="G195" s="22">
        <v>25</v>
      </c>
      <c r="H195" s="22">
        <v>25</v>
      </c>
      <c r="I195" s="22">
        <v>25</v>
      </c>
      <c r="S195" s="16">
        <v>6</v>
      </c>
      <c r="U195" s="22">
        <v>50</v>
      </c>
      <c r="V195" s="22">
        <v>50</v>
      </c>
    </row>
    <row r="196" spans="1:30" x14ac:dyDescent="0.25">
      <c r="A196" s="1">
        <v>43500</v>
      </c>
      <c r="B196">
        <v>194</v>
      </c>
      <c r="C196" s="2">
        <v>5383008275</v>
      </c>
      <c r="D196">
        <v>30</v>
      </c>
      <c r="F196" s="22">
        <v>100</v>
      </c>
      <c r="K196">
        <v>4</v>
      </c>
      <c r="R196">
        <v>20</v>
      </c>
      <c r="S196" s="16">
        <v>45</v>
      </c>
      <c r="U196" s="22">
        <f>50/0.972</f>
        <v>51.440329218106996</v>
      </c>
      <c r="V196" s="22">
        <f>1/0.972</f>
        <v>1.0288065843621399</v>
      </c>
      <c r="W196" s="22">
        <f>35/0.972</f>
        <v>36.008230452674901</v>
      </c>
      <c r="X196" s="22">
        <f>10/0.972</f>
        <v>10.2880658436214</v>
      </c>
      <c r="Y196" s="22">
        <f>1.2/0.972</f>
        <v>1.2345679012345678</v>
      </c>
      <c r="Z196">
        <v>3</v>
      </c>
    </row>
    <row r="197" spans="1:30" x14ac:dyDescent="0.25">
      <c r="A197" s="1">
        <v>43500</v>
      </c>
      <c r="B197">
        <v>195</v>
      </c>
      <c r="C197" s="2">
        <v>5383008275</v>
      </c>
      <c r="S197" s="16">
        <v>4.17</v>
      </c>
      <c r="U197" s="22">
        <v>20</v>
      </c>
      <c r="V197" s="22">
        <v>20</v>
      </c>
      <c r="W197" s="22">
        <v>50</v>
      </c>
      <c r="X197" s="22">
        <v>10</v>
      </c>
      <c r="Z197">
        <v>3</v>
      </c>
      <c r="AC197">
        <v>180</v>
      </c>
      <c r="AD197">
        <v>20</v>
      </c>
    </row>
    <row r="198" spans="1:30" x14ac:dyDescent="0.25">
      <c r="A198" s="1">
        <v>43500</v>
      </c>
      <c r="B198">
        <v>196</v>
      </c>
      <c r="C198" s="2">
        <v>5383008275</v>
      </c>
    </row>
    <row r="199" spans="1:30" x14ac:dyDescent="0.25">
      <c r="A199" s="1">
        <v>43500</v>
      </c>
      <c r="B199">
        <v>197</v>
      </c>
      <c r="C199" s="2">
        <v>5383008275</v>
      </c>
      <c r="D199">
        <v>15</v>
      </c>
      <c r="E199">
        <v>12</v>
      </c>
      <c r="F199" s="22">
        <v>100</v>
      </c>
      <c r="K199">
        <v>4</v>
      </c>
      <c r="L199" s="22">
        <v>1</v>
      </c>
      <c r="P199">
        <v>20</v>
      </c>
      <c r="Q199">
        <v>120</v>
      </c>
      <c r="R199">
        <v>0</v>
      </c>
      <c r="S199" s="16">
        <v>30</v>
      </c>
      <c r="T199">
        <v>15</v>
      </c>
      <c r="U199" s="22">
        <v>50</v>
      </c>
      <c r="V199" s="22">
        <v>20</v>
      </c>
      <c r="W199" s="22">
        <v>10</v>
      </c>
      <c r="X199" s="22">
        <v>20</v>
      </c>
      <c r="Z199">
        <v>1</v>
      </c>
      <c r="AA199">
        <v>15</v>
      </c>
      <c r="AB199">
        <v>15</v>
      </c>
      <c r="AD199">
        <v>20</v>
      </c>
    </row>
    <row r="200" spans="1:30" x14ac:dyDescent="0.25">
      <c r="A200" s="1">
        <v>43500</v>
      </c>
      <c r="B200">
        <v>198</v>
      </c>
      <c r="C200" s="2">
        <v>5383008275</v>
      </c>
      <c r="D200">
        <v>10</v>
      </c>
      <c r="F200" s="22">
        <v>50</v>
      </c>
      <c r="G200" s="22">
        <v>50</v>
      </c>
      <c r="K200">
        <v>3</v>
      </c>
      <c r="M200" s="22">
        <v>1</v>
      </c>
      <c r="O200">
        <v>15</v>
      </c>
      <c r="P200">
        <v>20</v>
      </c>
      <c r="R200">
        <v>40</v>
      </c>
      <c r="S200" s="16">
        <v>10</v>
      </c>
      <c r="AA200">
        <v>10</v>
      </c>
      <c r="AB200">
        <v>8</v>
      </c>
      <c r="AC200">
        <v>120</v>
      </c>
      <c r="AD200">
        <v>20</v>
      </c>
    </row>
    <row r="201" spans="1:30" x14ac:dyDescent="0.25">
      <c r="A201" s="1">
        <v>43500</v>
      </c>
      <c r="B201">
        <v>199</v>
      </c>
      <c r="C201" s="2">
        <v>5383008275</v>
      </c>
      <c r="S201" s="16">
        <v>30</v>
      </c>
      <c r="U201" s="22">
        <v>80</v>
      </c>
      <c r="W201" s="22">
        <v>3</v>
      </c>
      <c r="X201" s="22">
        <v>17</v>
      </c>
      <c r="Z201">
        <v>3</v>
      </c>
    </row>
    <row r="202" spans="1:30" x14ac:dyDescent="0.25">
      <c r="A202" s="1">
        <v>43500</v>
      </c>
      <c r="B202">
        <v>200</v>
      </c>
      <c r="C202" s="2">
        <v>5383008275</v>
      </c>
      <c r="D202">
        <v>13</v>
      </c>
      <c r="F202" s="22">
        <v>80</v>
      </c>
      <c r="G202" s="22">
        <v>20</v>
      </c>
      <c r="K202">
        <v>3</v>
      </c>
      <c r="L202" s="22">
        <v>1</v>
      </c>
      <c r="R202">
        <v>0</v>
      </c>
      <c r="S202" s="16">
        <v>25</v>
      </c>
      <c r="V202" s="22">
        <v>33</v>
      </c>
      <c r="W202" s="22">
        <v>33</v>
      </c>
      <c r="X202" s="22">
        <v>33</v>
      </c>
    </row>
    <row r="203" spans="1:30" x14ac:dyDescent="0.25">
      <c r="A203" s="1">
        <v>43500</v>
      </c>
      <c r="B203">
        <v>201</v>
      </c>
      <c r="C203" s="2">
        <v>5383008275</v>
      </c>
      <c r="D203">
        <v>4</v>
      </c>
      <c r="F203" s="22">
        <v>100</v>
      </c>
      <c r="K203">
        <v>4</v>
      </c>
      <c r="S203" s="16">
        <v>20</v>
      </c>
      <c r="W203" s="22">
        <v>50</v>
      </c>
      <c r="X203" s="22">
        <v>50</v>
      </c>
      <c r="Z203">
        <v>1</v>
      </c>
      <c r="AB203">
        <v>15</v>
      </c>
      <c r="AC203">
        <v>50</v>
      </c>
    </row>
    <row r="204" spans="1:30" x14ac:dyDescent="0.25">
      <c r="A204" s="1">
        <v>43500</v>
      </c>
      <c r="B204">
        <v>202</v>
      </c>
      <c r="C204" s="2">
        <v>5383008275</v>
      </c>
      <c r="D204">
        <v>2.5</v>
      </c>
      <c r="F204" s="22">
        <v>70</v>
      </c>
      <c r="G204" s="22">
        <v>30</v>
      </c>
      <c r="K204">
        <v>3</v>
      </c>
      <c r="L204" s="22">
        <v>1</v>
      </c>
      <c r="P204">
        <v>25</v>
      </c>
      <c r="Q204">
        <v>260</v>
      </c>
      <c r="S204" s="16">
        <v>14.15</v>
      </c>
      <c r="V204" s="22">
        <v>10</v>
      </c>
      <c r="W204" s="22">
        <v>70</v>
      </c>
      <c r="X204" s="22">
        <v>20</v>
      </c>
      <c r="AB204">
        <v>25</v>
      </c>
      <c r="AC204">
        <v>130</v>
      </c>
    </row>
    <row r="205" spans="1:30" x14ac:dyDescent="0.25">
      <c r="A205" s="1">
        <v>43500</v>
      </c>
      <c r="B205">
        <v>203</v>
      </c>
      <c r="C205" s="2">
        <v>5383008275</v>
      </c>
      <c r="D205">
        <v>6</v>
      </c>
      <c r="F205" s="22">
        <v>75</v>
      </c>
      <c r="G205" s="22">
        <v>10</v>
      </c>
      <c r="H205" s="22">
        <v>10</v>
      </c>
      <c r="I205" s="22">
        <v>5</v>
      </c>
      <c r="K205">
        <v>2</v>
      </c>
      <c r="N205" s="22">
        <v>1</v>
      </c>
      <c r="P205">
        <v>30</v>
      </c>
      <c r="Q205">
        <v>100</v>
      </c>
      <c r="R205">
        <v>20</v>
      </c>
      <c r="S205" s="16">
        <v>90</v>
      </c>
      <c r="V205" s="22">
        <v>30</v>
      </c>
      <c r="W205" s="22">
        <v>40</v>
      </c>
      <c r="X205" s="22">
        <v>30</v>
      </c>
      <c r="AC205">
        <v>30</v>
      </c>
      <c r="AD205">
        <v>20</v>
      </c>
    </row>
    <row r="206" spans="1:30" x14ac:dyDescent="0.25">
      <c r="A206" s="1">
        <v>43503</v>
      </c>
      <c r="B206">
        <v>204</v>
      </c>
      <c r="C206">
        <v>5385046180</v>
      </c>
      <c r="D206">
        <v>10</v>
      </c>
      <c r="F206" s="22">
        <v>100</v>
      </c>
      <c r="K206">
        <v>5</v>
      </c>
      <c r="O206">
        <v>90</v>
      </c>
      <c r="P206">
        <v>20</v>
      </c>
      <c r="Q206">
        <v>280</v>
      </c>
      <c r="R206">
        <v>0</v>
      </c>
      <c r="S206" s="16">
        <v>65</v>
      </c>
      <c r="U206" s="22">
        <v>25</v>
      </c>
      <c r="V206" s="22">
        <v>10</v>
      </c>
      <c r="Y206" s="22">
        <v>0</v>
      </c>
      <c r="Z206">
        <v>1</v>
      </c>
      <c r="AA206">
        <v>20</v>
      </c>
      <c r="AB206">
        <v>15</v>
      </c>
      <c r="AC206">
        <v>110</v>
      </c>
      <c r="AD206">
        <v>0</v>
      </c>
    </row>
    <row r="207" spans="1:30" x14ac:dyDescent="0.25">
      <c r="A207" s="1">
        <v>43503</v>
      </c>
      <c r="B207">
        <v>205</v>
      </c>
      <c r="C207">
        <v>5385046180</v>
      </c>
      <c r="D207">
        <v>10</v>
      </c>
      <c r="F207" s="22">
        <v>100</v>
      </c>
      <c r="K207">
        <v>5</v>
      </c>
      <c r="L207" s="22">
        <v>1</v>
      </c>
      <c r="O207">
        <v>40</v>
      </c>
      <c r="Q207">
        <v>700</v>
      </c>
      <c r="R207">
        <v>20</v>
      </c>
      <c r="S207" s="16">
        <v>45</v>
      </c>
      <c r="U207" s="22">
        <v>50</v>
      </c>
      <c r="V207" s="22">
        <v>10</v>
      </c>
      <c r="W207" s="22">
        <v>20</v>
      </c>
      <c r="X207" s="22">
        <v>20</v>
      </c>
      <c r="Z207">
        <v>2</v>
      </c>
      <c r="AB207">
        <v>40</v>
      </c>
      <c r="AC207">
        <v>300</v>
      </c>
      <c r="AD207">
        <v>0</v>
      </c>
    </row>
    <row r="208" spans="1:30" x14ac:dyDescent="0.25">
      <c r="A208" s="1">
        <v>43503</v>
      </c>
      <c r="B208">
        <v>206</v>
      </c>
      <c r="C208">
        <v>5385046180</v>
      </c>
      <c r="D208">
        <v>8</v>
      </c>
      <c r="E208">
        <v>11</v>
      </c>
      <c r="G208" s="22">
        <v>100</v>
      </c>
      <c r="M208" s="22">
        <v>1</v>
      </c>
      <c r="O208">
        <v>15</v>
      </c>
      <c r="P208">
        <v>20</v>
      </c>
      <c r="Q208">
        <v>100</v>
      </c>
      <c r="R208">
        <v>0</v>
      </c>
      <c r="S208" s="16">
        <v>13</v>
      </c>
      <c r="W208" s="22">
        <v>100</v>
      </c>
      <c r="AC208">
        <v>100</v>
      </c>
      <c r="AD208">
        <v>20</v>
      </c>
    </row>
    <row r="209" spans="1:30" x14ac:dyDescent="0.25">
      <c r="A209" s="1">
        <v>43503</v>
      </c>
      <c r="B209">
        <v>207</v>
      </c>
      <c r="C209">
        <v>5385046180</v>
      </c>
      <c r="D209">
        <v>11</v>
      </c>
      <c r="F209" s="22">
        <f>40/0.7</f>
        <v>57.142857142857146</v>
      </c>
      <c r="G209" s="22">
        <f>5/0.7</f>
        <v>7.1428571428571432</v>
      </c>
      <c r="H209" s="22">
        <f>15/0.7</f>
        <v>21.428571428571431</v>
      </c>
      <c r="I209" s="22">
        <f>10/0.7</f>
        <v>14.285714285714286</v>
      </c>
      <c r="K209">
        <v>2</v>
      </c>
      <c r="M209" s="22">
        <v>1</v>
      </c>
      <c r="O209">
        <v>40</v>
      </c>
      <c r="P209">
        <v>40</v>
      </c>
      <c r="Q209">
        <v>600</v>
      </c>
      <c r="R209">
        <v>20</v>
      </c>
      <c r="S209" s="16">
        <v>15</v>
      </c>
      <c r="U209" s="22">
        <f>70/1.9</f>
        <v>36.842105263157897</v>
      </c>
      <c r="V209" s="22">
        <f>20/1.9</f>
        <v>10.526315789473685</v>
      </c>
      <c r="W209" s="22">
        <f>50/1.9</f>
        <v>26.315789473684212</v>
      </c>
      <c r="X209" s="22">
        <f>50/1.9</f>
        <v>26.315789473684212</v>
      </c>
      <c r="Z209">
        <v>2</v>
      </c>
      <c r="AA209">
        <v>40</v>
      </c>
      <c r="AB209">
        <v>40</v>
      </c>
      <c r="AC209">
        <v>600</v>
      </c>
      <c r="AD209">
        <v>0</v>
      </c>
    </row>
    <row r="210" spans="1:30" x14ac:dyDescent="0.25">
      <c r="A210" s="1">
        <v>43503</v>
      </c>
      <c r="B210">
        <v>208</v>
      </c>
      <c r="C210">
        <v>5385046180</v>
      </c>
      <c r="D210">
        <v>5</v>
      </c>
      <c r="H210" s="22">
        <v>5</v>
      </c>
      <c r="I210" s="22">
        <v>2</v>
      </c>
      <c r="M210" s="22">
        <v>1</v>
      </c>
      <c r="Q210">
        <v>100</v>
      </c>
      <c r="R210">
        <v>40</v>
      </c>
      <c r="S210" s="16">
        <v>3</v>
      </c>
      <c r="V210" s="22">
        <v>3</v>
      </c>
      <c r="AC210">
        <v>100</v>
      </c>
      <c r="AD210">
        <v>20</v>
      </c>
    </row>
    <row r="211" spans="1:30" x14ac:dyDescent="0.25">
      <c r="A211" s="1">
        <v>43503</v>
      </c>
      <c r="B211">
        <v>209</v>
      </c>
      <c r="C211">
        <v>5385046180</v>
      </c>
      <c r="K211">
        <v>3</v>
      </c>
      <c r="O211">
        <v>5</v>
      </c>
      <c r="P211">
        <v>5</v>
      </c>
      <c r="Q211">
        <v>400</v>
      </c>
      <c r="R211">
        <v>20</v>
      </c>
      <c r="S211" s="16">
        <v>5</v>
      </c>
      <c r="U211" s="22">
        <v>25</v>
      </c>
      <c r="V211" s="22">
        <v>25</v>
      </c>
      <c r="W211" s="22">
        <v>25</v>
      </c>
      <c r="X211" s="22">
        <v>25</v>
      </c>
      <c r="Z211">
        <v>3</v>
      </c>
      <c r="AA211">
        <v>0</v>
      </c>
      <c r="AB211">
        <v>0</v>
      </c>
      <c r="AC211">
        <v>1000</v>
      </c>
      <c r="AD211">
        <v>10</v>
      </c>
    </row>
    <row r="212" spans="1:30" x14ac:dyDescent="0.25">
      <c r="A212" s="1">
        <v>43503</v>
      </c>
      <c r="B212">
        <v>210</v>
      </c>
      <c r="C212">
        <v>5385046180</v>
      </c>
      <c r="D212">
        <v>4</v>
      </c>
      <c r="F212" s="22">
        <v>100</v>
      </c>
      <c r="K212">
        <v>4</v>
      </c>
      <c r="P212">
        <v>40</v>
      </c>
      <c r="Q212">
        <v>200</v>
      </c>
      <c r="R212">
        <v>20</v>
      </c>
      <c r="S212" s="16">
        <v>40</v>
      </c>
      <c r="U212" s="22">
        <v>45</v>
      </c>
      <c r="V212" s="22">
        <v>5</v>
      </c>
      <c r="W212" s="22">
        <v>30</v>
      </c>
      <c r="X212" s="22">
        <v>20</v>
      </c>
      <c r="Z212">
        <v>1.5</v>
      </c>
      <c r="AB212">
        <v>40</v>
      </c>
      <c r="AC212">
        <v>220</v>
      </c>
      <c r="AD212">
        <v>20</v>
      </c>
    </row>
    <row r="213" spans="1:30" x14ac:dyDescent="0.25">
      <c r="A213" s="1">
        <v>43503</v>
      </c>
      <c r="B213">
        <v>211</v>
      </c>
      <c r="C213">
        <v>5385046180</v>
      </c>
      <c r="D213">
        <v>5</v>
      </c>
      <c r="F213" s="22">
        <v>100</v>
      </c>
      <c r="K213">
        <v>4</v>
      </c>
      <c r="L213" s="22">
        <v>1</v>
      </c>
      <c r="Q213">
        <v>400</v>
      </c>
      <c r="R213">
        <v>0</v>
      </c>
      <c r="S213" s="16">
        <v>18</v>
      </c>
      <c r="U213" s="22">
        <v>50</v>
      </c>
      <c r="W213" s="22">
        <v>30</v>
      </c>
      <c r="X213" s="22">
        <v>20</v>
      </c>
      <c r="Z213">
        <v>1</v>
      </c>
      <c r="AC213">
        <v>250</v>
      </c>
      <c r="AD213">
        <v>20</v>
      </c>
    </row>
    <row r="214" spans="1:30" x14ac:dyDescent="0.25">
      <c r="A214" s="1">
        <v>43503</v>
      </c>
      <c r="B214">
        <v>212</v>
      </c>
      <c r="C214">
        <v>5385046180</v>
      </c>
      <c r="D214">
        <v>4.5999999999999996</v>
      </c>
      <c r="F214" s="22">
        <v>100</v>
      </c>
      <c r="N214" s="22">
        <v>1</v>
      </c>
      <c r="P214">
        <v>50</v>
      </c>
      <c r="Q214">
        <v>600</v>
      </c>
      <c r="R214">
        <v>40</v>
      </c>
      <c r="S214" s="16">
        <v>19</v>
      </c>
      <c r="U214" s="22">
        <f>30/0.95</f>
        <v>31.578947368421055</v>
      </c>
      <c r="V214" s="22">
        <f>10/0.95</f>
        <v>10.526315789473685</v>
      </c>
      <c r="W214" s="22">
        <f>35/0.95</f>
        <v>36.842105263157897</v>
      </c>
      <c r="X214" s="22">
        <f>20/0.95</f>
        <v>21.05263157894737</v>
      </c>
      <c r="Z214">
        <v>1</v>
      </c>
      <c r="AB214">
        <v>30</v>
      </c>
      <c r="AC214">
        <v>500</v>
      </c>
      <c r="AD214">
        <v>20</v>
      </c>
    </row>
    <row r="215" spans="1:30" x14ac:dyDescent="0.25">
      <c r="A215" s="1">
        <v>43503</v>
      </c>
      <c r="B215">
        <v>213</v>
      </c>
      <c r="C215">
        <v>5385046180</v>
      </c>
      <c r="D215">
        <v>51.59</v>
      </c>
      <c r="F215" s="22">
        <f>42.34/0.5159</f>
        <v>82.070168637332813</v>
      </c>
      <c r="G215" s="22">
        <f>9.25/0.5159</f>
        <v>17.929831362667183</v>
      </c>
      <c r="H215" s="22">
        <v>0</v>
      </c>
      <c r="I215" s="22">
        <v>0</v>
      </c>
      <c r="J215" s="22">
        <v>0</v>
      </c>
      <c r="K215">
        <v>3.5</v>
      </c>
      <c r="N215" s="22">
        <v>3</v>
      </c>
      <c r="S215" s="16">
        <v>61.09</v>
      </c>
      <c r="U215" s="22">
        <v>45.34</v>
      </c>
      <c r="V215" s="22">
        <v>0</v>
      </c>
      <c r="W215" s="22">
        <v>7.51</v>
      </c>
      <c r="X215" s="22">
        <v>8.24</v>
      </c>
      <c r="Y215" s="22">
        <v>0</v>
      </c>
      <c r="Z215">
        <v>2.5</v>
      </c>
      <c r="AD215">
        <v>20</v>
      </c>
    </row>
    <row r="216" spans="1:30" x14ac:dyDescent="0.25">
      <c r="A216" s="1">
        <v>43503</v>
      </c>
      <c r="B216">
        <v>214</v>
      </c>
      <c r="C216">
        <v>5385046180</v>
      </c>
      <c r="S216" s="16">
        <v>70</v>
      </c>
      <c r="U216" s="22">
        <v>40</v>
      </c>
      <c r="V216" s="22">
        <v>10</v>
      </c>
      <c r="W216" s="22">
        <v>40</v>
      </c>
      <c r="X216" s="22">
        <v>10</v>
      </c>
      <c r="Z216">
        <v>4</v>
      </c>
      <c r="AA216">
        <v>11</v>
      </c>
      <c r="AD216">
        <v>0</v>
      </c>
    </row>
    <row r="217" spans="1:30" x14ac:dyDescent="0.25">
      <c r="A217" s="1">
        <v>43503</v>
      </c>
      <c r="B217">
        <v>215</v>
      </c>
      <c r="C217">
        <v>5385046180</v>
      </c>
      <c r="F217" s="22">
        <v>33</v>
      </c>
      <c r="G217" s="22">
        <v>33</v>
      </c>
      <c r="I217" s="22">
        <v>33</v>
      </c>
      <c r="N217" s="22">
        <v>1</v>
      </c>
      <c r="P217">
        <v>50</v>
      </c>
      <c r="Q217">
        <v>100</v>
      </c>
      <c r="R217">
        <v>20</v>
      </c>
      <c r="S217" s="16">
        <v>10</v>
      </c>
      <c r="V217" s="22">
        <v>50</v>
      </c>
      <c r="W217" s="22">
        <v>50</v>
      </c>
      <c r="AB217">
        <v>50</v>
      </c>
      <c r="AC217">
        <v>1000</v>
      </c>
      <c r="AD217">
        <v>40</v>
      </c>
    </row>
    <row r="218" spans="1:30" x14ac:dyDescent="0.25">
      <c r="A218" s="1">
        <v>43503</v>
      </c>
      <c r="B218">
        <v>216</v>
      </c>
      <c r="C218">
        <v>5385046180</v>
      </c>
      <c r="E218" t="s">
        <v>61</v>
      </c>
      <c r="F218" s="22" t="s">
        <v>61</v>
      </c>
      <c r="G218" s="22" t="s">
        <v>61</v>
      </c>
      <c r="H218" s="22" t="s">
        <v>61</v>
      </c>
      <c r="I218" s="22" t="s">
        <v>61</v>
      </c>
      <c r="J218" s="22" t="s">
        <v>61</v>
      </c>
      <c r="K218" t="s">
        <v>61</v>
      </c>
      <c r="L218" s="22" t="s">
        <v>61</v>
      </c>
      <c r="M218" s="22" t="s">
        <v>61</v>
      </c>
      <c r="N218" s="22" t="s">
        <v>61</v>
      </c>
      <c r="O218" t="s">
        <v>61</v>
      </c>
      <c r="P218" t="s">
        <v>61</v>
      </c>
      <c r="Q218" t="s">
        <v>61</v>
      </c>
      <c r="R218" t="s">
        <v>61</v>
      </c>
      <c r="S218" s="16" t="s">
        <v>61</v>
      </c>
      <c r="T218" t="s">
        <v>61</v>
      </c>
      <c r="U218" s="22" t="s">
        <v>61</v>
      </c>
      <c r="V218" s="22" t="s">
        <v>61</v>
      </c>
      <c r="W218" s="22" t="s">
        <v>61</v>
      </c>
      <c r="X218" s="22" t="s">
        <v>61</v>
      </c>
      <c r="Y218" s="22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</row>
    <row r="219" spans="1:30" x14ac:dyDescent="0.25">
      <c r="A219" s="1">
        <v>43503</v>
      </c>
      <c r="B219">
        <v>217</v>
      </c>
      <c r="C219">
        <v>5385046180</v>
      </c>
    </row>
    <row r="220" spans="1:30" x14ac:dyDescent="0.25">
      <c r="A220" s="1">
        <v>43483</v>
      </c>
      <c r="B220">
        <v>218</v>
      </c>
      <c r="C220" s="2">
        <v>5383008168</v>
      </c>
      <c r="D220">
        <v>7</v>
      </c>
    </row>
    <row r="221" spans="1:30" x14ac:dyDescent="0.25">
      <c r="A221" s="1">
        <v>43483</v>
      </c>
      <c r="B221">
        <v>219</v>
      </c>
      <c r="C221" s="2">
        <v>5383008168</v>
      </c>
      <c r="D221">
        <v>5.84</v>
      </c>
      <c r="F221" s="22">
        <v>75</v>
      </c>
      <c r="G221" s="22">
        <v>25</v>
      </c>
      <c r="K221">
        <v>4.5</v>
      </c>
      <c r="L221" s="22">
        <v>1</v>
      </c>
      <c r="O221">
        <v>0</v>
      </c>
      <c r="R221">
        <v>20</v>
      </c>
      <c r="S221" s="16">
        <v>25.34</v>
      </c>
      <c r="V221" s="22">
        <v>10</v>
      </c>
      <c r="W221" s="22">
        <v>45</v>
      </c>
      <c r="X221" s="22">
        <v>45</v>
      </c>
      <c r="AA221">
        <v>0</v>
      </c>
      <c r="AB221">
        <v>0</v>
      </c>
      <c r="AD221">
        <v>20</v>
      </c>
    </row>
    <row r="222" spans="1:30" x14ac:dyDescent="0.25">
      <c r="A222" s="1">
        <v>43483</v>
      </c>
      <c r="B222">
        <v>220</v>
      </c>
      <c r="C222" s="2">
        <v>5383008168</v>
      </c>
      <c r="D222">
        <v>12</v>
      </c>
      <c r="F222" s="22">
        <v>100</v>
      </c>
      <c r="K222">
        <v>4</v>
      </c>
      <c r="M222" s="22">
        <v>1</v>
      </c>
      <c r="O222">
        <v>40</v>
      </c>
      <c r="P222">
        <v>20</v>
      </c>
      <c r="Q222">
        <v>100</v>
      </c>
      <c r="R222">
        <v>0</v>
      </c>
      <c r="S222" s="16">
        <v>170</v>
      </c>
      <c r="U222" s="22">
        <f>30/1.7</f>
        <v>17.647058823529413</v>
      </c>
      <c r="V222" s="22">
        <f>40/1.7</f>
        <v>23.529411764705884</v>
      </c>
      <c r="W222" s="22">
        <f>50/1.7</f>
        <v>29.411764705882355</v>
      </c>
      <c r="X222" s="22">
        <f>50/1.7</f>
        <v>29.411764705882355</v>
      </c>
      <c r="Z222">
        <v>4</v>
      </c>
      <c r="AA222">
        <v>10</v>
      </c>
      <c r="AB222">
        <v>30</v>
      </c>
      <c r="AC222">
        <v>100</v>
      </c>
      <c r="AD222">
        <v>0</v>
      </c>
    </row>
    <row r="223" spans="1:30" x14ac:dyDescent="0.25">
      <c r="A223" s="1">
        <v>43483</v>
      </c>
      <c r="B223">
        <v>221</v>
      </c>
      <c r="C223" s="2">
        <v>5383008168</v>
      </c>
      <c r="F223" s="27"/>
      <c r="G223" s="19"/>
      <c r="S223" s="16">
        <v>50</v>
      </c>
      <c r="U223" s="22">
        <v>33</v>
      </c>
      <c r="W223" s="22">
        <v>33</v>
      </c>
      <c r="X223" s="22">
        <v>33</v>
      </c>
      <c r="Z223">
        <v>2.5</v>
      </c>
    </row>
    <row r="224" spans="1:30" x14ac:dyDescent="0.25">
      <c r="A224" s="1">
        <v>43483</v>
      </c>
      <c r="B224">
        <v>222</v>
      </c>
      <c r="C224" s="2">
        <v>5383008168</v>
      </c>
      <c r="D224">
        <v>7</v>
      </c>
      <c r="E224">
        <v>20</v>
      </c>
      <c r="F224" s="22">
        <v>25</v>
      </c>
      <c r="G224" s="22">
        <v>25</v>
      </c>
      <c r="H224" s="22">
        <v>25</v>
      </c>
      <c r="I224" s="22">
        <v>25</v>
      </c>
      <c r="L224" s="22">
        <v>1</v>
      </c>
      <c r="O224">
        <v>20</v>
      </c>
      <c r="P224">
        <v>20</v>
      </c>
      <c r="Q224">
        <v>200</v>
      </c>
      <c r="R224">
        <v>10</v>
      </c>
      <c r="S224" s="16">
        <v>80</v>
      </c>
      <c r="U224" s="22">
        <v>25</v>
      </c>
      <c r="V224" s="22">
        <v>25</v>
      </c>
      <c r="W224" s="22">
        <v>25</v>
      </c>
      <c r="X224" s="22">
        <v>25</v>
      </c>
      <c r="Z224">
        <v>3</v>
      </c>
      <c r="AA224">
        <v>20</v>
      </c>
      <c r="AB224">
        <v>20</v>
      </c>
      <c r="AC224">
        <v>200</v>
      </c>
      <c r="AD224">
        <v>0</v>
      </c>
    </row>
    <row r="225" spans="1:30" x14ac:dyDescent="0.25">
      <c r="A225" s="1">
        <v>43483</v>
      </c>
      <c r="B225">
        <v>223</v>
      </c>
      <c r="C225" s="2">
        <v>5383008168</v>
      </c>
      <c r="D225">
        <v>5</v>
      </c>
      <c r="F225" s="22">
        <v>25</v>
      </c>
      <c r="H225" s="22">
        <v>25</v>
      </c>
      <c r="I225" s="22">
        <v>25</v>
      </c>
      <c r="J225" s="22">
        <v>25</v>
      </c>
      <c r="K225">
        <v>4</v>
      </c>
      <c r="L225" s="22">
        <v>1</v>
      </c>
      <c r="O225">
        <v>0</v>
      </c>
      <c r="P225">
        <v>20</v>
      </c>
      <c r="Q225">
        <v>250</v>
      </c>
      <c r="R225">
        <v>40</v>
      </c>
      <c r="S225" s="16">
        <v>60</v>
      </c>
      <c r="U225" s="22">
        <v>20</v>
      </c>
      <c r="V225" s="22">
        <v>5</v>
      </c>
      <c r="W225" s="22">
        <v>10</v>
      </c>
      <c r="X225" s="22">
        <v>5</v>
      </c>
      <c r="Z225">
        <v>4</v>
      </c>
      <c r="AA225">
        <v>0</v>
      </c>
      <c r="AB225">
        <v>20</v>
      </c>
      <c r="AC225">
        <v>50</v>
      </c>
      <c r="AD225">
        <v>20</v>
      </c>
    </row>
    <row r="226" spans="1:30" x14ac:dyDescent="0.25">
      <c r="A226" s="1">
        <v>43483</v>
      </c>
      <c r="B226">
        <v>224</v>
      </c>
      <c r="C226" s="2">
        <v>5383008168</v>
      </c>
      <c r="D226" t="s">
        <v>61</v>
      </c>
      <c r="E226" t="s">
        <v>61</v>
      </c>
      <c r="F226" s="22" t="s">
        <v>61</v>
      </c>
      <c r="G226" s="22" t="s">
        <v>61</v>
      </c>
      <c r="H226" s="22" t="s">
        <v>61</v>
      </c>
      <c r="I226" s="22" t="s">
        <v>61</v>
      </c>
      <c r="J226" s="22" t="s">
        <v>61</v>
      </c>
      <c r="K226" t="s">
        <v>61</v>
      </c>
      <c r="L226" s="22" t="s">
        <v>61</v>
      </c>
      <c r="M226" s="22" t="s">
        <v>61</v>
      </c>
      <c r="N226" s="22" t="s">
        <v>61</v>
      </c>
      <c r="O226" t="s">
        <v>61</v>
      </c>
      <c r="P226" t="s">
        <v>61</v>
      </c>
      <c r="Q226" t="s">
        <v>61</v>
      </c>
      <c r="R226" t="s">
        <v>61</v>
      </c>
      <c r="S226" s="16">
        <v>43</v>
      </c>
      <c r="T226" t="s">
        <v>61</v>
      </c>
      <c r="U226" s="22">
        <v>25</v>
      </c>
      <c r="V226" s="22">
        <v>25</v>
      </c>
      <c r="W226" s="22">
        <v>25</v>
      </c>
      <c r="X226" s="22">
        <v>25</v>
      </c>
      <c r="Z226">
        <v>1</v>
      </c>
      <c r="AA226">
        <v>25</v>
      </c>
      <c r="AC226">
        <v>250</v>
      </c>
    </row>
    <row r="227" spans="1:30" x14ac:dyDescent="0.25">
      <c r="A227" s="1">
        <v>43483</v>
      </c>
      <c r="B227">
        <v>225</v>
      </c>
      <c r="C227" s="2">
        <v>5383008168</v>
      </c>
      <c r="S227" s="16">
        <v>60</v>
      </c>
      <c r="U227" s="22">
        <v>48</v>
      </c>
      <c r="V227" s="22">
        <v>2</v>
      </c>
      <c r="W227" s="22">
        <v>40</v>
      </c>
      <c r="X227" s="22">
        <v>10</v>
      </c>
      <c r="Y227" s="22">
        <v>0</v>
      </c>
      <c r="Z227">
        <v>4</v>
      </c>
      <c r="AA227">
        <v>800</v>
      </c>
      <c r="AD227">
        <v>20</v>
      </c>
    </row>
    <row r="228" spans="1:30" x14ac:dyDescent="0.25">
      <c r="A228" s="1">
        <v>43483</v>
      </c>
      <c r="B228">
        <v>226</v>
      </c>
      <c r="C228" s="2">
        <v>5383008168</v>
      </c>
      <c r="D228">
        <v>0</v>
      </c>
      <c r="S228" s="16">
        <v>65</v>
      </c>
      <c r="U228" s="22">
        <v>40</v>
      </c>
      <c r="W228" s="22">
        <v>40</v>
      </c>
      <c r="X228" s="22">
        <v>20</v>
      </c>
      <c r="Z228">
        <v>4</v>
      </c>
      <c r="AA228">
        <v>30</v>
      </c>
      <c r="AD228">
        <v>20</v>
      </c>
    </row>
    <row r="229" spans="1:30" x14ac:dyDescent="0.25">
      <c r="A229" s="1">
        <v>43483</v>
      </c>
      <c r="B229">
        <v>227</v>
      </c>
      <c r="C229" s="2">
        <v>5383008168</v>
      </c>
      <c r="D229">
        <v>0</v>
      </c>
      <c r="S229" s="16">
        <v>80</v>
      </c>
      <c r="U229" s="22">
        <v>80</v>
      </c>
      <c r="V229" s="22">
        <v>4</v>
      </c>
      <c r="W229" s="22">
        <v>1</v>
      </c>
      <c r="X229" s="22">
        <v>15</v>
      </c>
      <c r="Z229">
        <v>3</v>
      </c>
      <c r="AA229">
        <v>0</v>
      </c>
      <c r="AB229">
        <v>30</v>
      </c>
      <c r="AC229">
        <v>108</v>
      </c>
      <c r="AD229">
        <v>0</v>
      </c>
    </row>
    <row r="230" spans="1:30" x14ac:dyDescent="0.25">
      <c r="A230" s="1">
        <v>43483</v>
      </c>
      <c r="B230">
        <v>228</v>
      </c>
      <c r="C230" s="2">
        <v>5383008168</v>
      </c>
      <c r="D230">
        <v>8</v>
      </c>
      <c r="F230" s="22">
        <v>100</v>
      </c>
      <c r="O230">
        <v>30</v>
      </c>
      <c r="P230">
        <v>20</v>
      </c>
      <c r="R230">
        <v>0</v>
      </c>
      <c r="S230" s="16">
        <v>30</v>
      </c>
      <c r="U230" s="22">
        <v>10</v>
      </c>
      <c r="V230" s="22">
        <v>20</v>
      </c>
      <c r="W230" s="22">
        <v>40</v>
      </c>
      <c r="X230" s="22">
        <v>30</v>
      </c>
      <c r="AB230">
        <v>15</v>
      </c>
    </row>
    <row r="231" spans="1:30" x14ac:dyDescent="0.25">
      <c r="A231" s="1">
        <v>43483</v>
      </c>
      <c r="B231">
        <v>229</v>
      </c>
      <c r="C231" s="2">
        <v>5383008168</v>
      </c>
      <c r="H231" s="22">
        <v>0</v>
      </c>
      <c r="I231" s="22">
        <v>0</v>
      </c>
      <c r="K231">
        <v>4</v>
      </c>
      <c r="L231" s="22">
        <v>1</v>
      </c>
      <c r="P231">
        <v>30</v>
      </c>
      <c r="R231">
        <v>20</v>
      </c>
      <c r="S231" s="16">
        <v>8</v>
      </c>
      <c r="U231" s="22">
        <v>33</v>
      </c>
      <c r="W231" s="22">
        <v>33</v>
      </c>
      <c r="X231" s="22">
        <v>33</v>
      </c>
      <c r="Z231">
        <v>1</v>
      </c>
      <c r="AB231">
        <v>30</v>
      </c>
      <c r="AD231">
        <v>20</v>
      </c>
    </row>
    <row r="232" spans="1:30" x14ac:dyDescent="0.25">
      <c r="A232" s="1">
        <v>43483</v>
      </c>
      <c r="B232">
        <v>230</v>
      </c>
      <c r="C232" s="2">
        <v>5383008168</v>
      </c>
      <c r="D232">
        <v>11</v>
      </c>
      <c r="F232" s="22">
        <v>50</v>
      </c>
      <c r="G232" s="22">
        <v>50</v>
      </c>
      <c r="K232">
        <v>4</v>
      </c>
      <c r="M232" s="22">
        <v>1</v>
      </c>
      <c r="O232">
        <v>0</v>
      </c>
      <c r="P232">
        <v>30</v>
      </c>
      <c r="Q232">
        <v>150</v>
      </c>
      <c r="R232">
        <v>10</v>
      </c>
      <c r="S232" s="16">
        <v>6.7</v>
      </c>
      <c r="W232" s="22">
        <v>100</v>
      </c>
      <c r="Z232">
        <v>0</v>
      </c>
      <c r="AA232">
        <v>40</v>
      </c>
      <c r="AB232">
        <v>30</v>
      </c>
      <c r="AC232">
        <v>60</v>
      </c>
    </row>
    <row r="233" spans="1:30" x14ac:dyDescent="0.25">
      <c r="A233" s="1">
        <v>43483</v>
      </c>
      <c r="B233">
        <v>231</v>
      </c>
      <c r="C233" s="2">
        <v>5383008168</v>
      </c>
      <c r="S233" s="16">
        <v>19.100000000000001</v>
      </c>
      <c r="U233" s="22">
        <v>12.5</v>
      </c>
      <c r="V233" s="22">
        <v>12.5</v>
      </c>
      <c r="W233" s="22">
        <v>75</v>
      </c>
      <c r="AA233">
        <v>300</v>
      </c>
    </row>
    <row r="234" spans="1:30" x14ac:dyDescent="0.25">
      <c r="A234" s="1">
        <v>43483</v>
      </c>
      <c r="B234">
        <v>232</v>
      </c>
      <c r="C234" s="2">
        <v>5383008168</v>
      </c>
      <c r="D234">
        <v>25</v>
      </c>
      <c r="F234" s="22">
        <v>75</v>
      </c>
      <c r="G234" s="22">
        <v>25</v>
      </c>
      <c r="K234">
        <v>3</v>
      </c>
      <c r="N234" s="22">
        <v>3.5</v>
      </c>
      <c r="P234">
        <v>20</v>
      </c>
      <c r="Q234">
        <v>160</v>
      </c>
      <c r="R234">
        <v>20</v>
      </c>
      <c r="S234" s="16">
        <v>13.7</v>
      </c>
      <c r="U234" s="22">
        <v>0</v>
      </c>
      <c r="V234" s="22">
        <v>0</v>
      </c>
      <c r="W234" s="22">
        <v>75</v>
      </c>
      <c r="X234" s="22">
        <v>25</v>
      </c>
      <c r="AB234">
        <v>20</v>
      </c>
      <c r="AC234">
        <v>150</v>
      </c>
      <c r="AD234">
        <v>20</v>
      </c>
    </row>
    <row r="235" spans="1:30" x14ac:dyDescent="0.25">
      <c r="A235" s="1">
        <v>43483</v>
      </c>
      <c r="B235">
        <v>233</v>
      </c>
      <c r="C235" s="2">
        <v>5383008168</v>
      </c>
      <c r="S235" s="16">
        <v>33</v>
      </c>
      <c r="U235" s="22">
        <v>25</v>
      </c>
      <c r="V235" s="22">
        <v>25</v>
      </c>
      <c r="W235" s="22">
        <v>35</v>
      </c>
      <c r="X235" s="22">
        <v>15</v>
      </c>
      <c r="Z235">
        <v>1</v>
      </c>
      <c r="AA235">
        <v>0</v>
      </c>
      <c r="AB235">
        <v>0</v>
      </c>
      <c r="AC235">
        <v>120</v>
      </c>
      <c r="AD235">
        <v>25</v>
      </c>
    </row>
    <row r="236" spans="1:30" x14ac:dyDescent="0.25">
      <c r="A236" s="1">
        <v>43483</v>
      </c>
      <c r="B236">
        <v>234</v>
      </c>
      <c r="C236" s="2">
        <v>5383008168</v>
      </c>
      <c r="S236">
        <v>50</v>
      </c>
      <c r="U236" s="22">
        <v>40</v>
      </c>
      <c r="V236" s="22">
        <v>10</v>
      </c>
      <c r="W236" s="22">
        <v>25</v>
      </c>
      <c r="X236" s="22">
        <v>25</v>
      </c>
      <c r="Z236">
        <v>3</v>
      </c>
      <c r="AD236">
        <v>60</v>
      </c>
    </row>
    <row r="237" spans="1:30" x14ac:dyDescent="0.25">
      <c r="A237" s="1">
        <v>43483</v>
      </c>
      <c r="B237">
        <v>235</v>
      </c>
      <c r="C237" s="2">
        <v>5383008168</v>
      </c>
      <c r="S237" s="16">
        <v>90</v>
      </c>
      <c r="U237" s="22">
        <f>45/0.9</f>
        <v>50</v>
      </c>
      <c r="V237" s="22">
        <v>0</v>
      </c>
      <c r="W237" s="22">
        <f>30/0.9</f>
        <v>33.333333333333336</v>
      </c>
      <c r="X237" s="22">
        <f>15/0.9</f>
        <v>16.666666666666668</v>
      </c>
      <c r="Z237">
        <v>4</v>
      </c>
      <c r="AA237">
        <v>60</v>
      </c>
      <c r="AC237">
        <v>170</v>
      </c>
      <c r="AD237">
        <v>20</v>
      </c>
    </row>
    <row r="238" spans="1:30" x14ac:dyDescent="0.25">
      <c r="A238" s="1">
        <v>43495</v>
      </c>
      <c r="B238">
        <v>236</v>
      </c>
      <c r="C238" s="2">
        <v>5383008260</v>
      </c>
      <c r="D238">
        <v>15</v>
      </c>
      <c r="F238" s="22">
        <v>15</v>
      </c>
      <c r="K238">
        <v>5</v>
      </c>
      <c r="N238" s="22">
        <v>6</v>
      </c>
      <c r="S238" s="16">
        <v>3.5</v>
      </c>
      <c r="U238" s="22">
        <v>5</v>
      </c>
      <c r="V238" s="22">
        <v>10</v>
      </c>
      <c r="W238" s="22">
        <v>5</v>
      </c>
      <c r="X238" s="22">
        <v>5</v>
      </c>
    </row>
    <row r="239" spans="1:30" x14ac:dyDescent="0.25">
      <c r="A239" s="1">
        <v>43495</v>
      </c>
      <c r="B239">
        <v>237</v>
      </c>
      <c r="C239" s="2">
        <v>5383008260</v>
      </c>
      <c r="S239" s="16">
        <v>20.64</v>
      </c>
      <c r="U239" s="22">
        <v>0</v>
      </c>
      <c r="V239" s="22">
        <f>10.79/0.3143</f>
        <v>34.330257715558382</v>
      </c>
      <c r="W239" s="22">
        <f>(2.36+10.7)/0.3143</f>
        <v>41.55265669742284</v>
      </c>
      <c r="X239" s="22">
        <f>7.49/0.3143</f>
        <v>23.830734966592427</v>
      </c>
      <c r="Z239">
        <v>0</v>
      </c>
      <c r="AA239">
        <v>0</v>
      </c>
      <c r="AB239">
        <v>0</v>
      </c>
      <c r="AC239">
        <v>85</v>
      </c>
    </row>
    <row r="240" spans="1:30" x14ac:dyDescent="0.25">
      <c r="A240" s="1">
        <v>43495</v>
      </c>
      <c r="B240">
        <v>238</v>
      </c>
      <c r="C240" s="2">
        <v>5383008260</v>
      </c>
      <c r="D240">
        <v>12</v>
      </c>
      <c r="F240" s="22">
        <v>100</v>
      </c>
      <c r="G240" s="22">
        <v>0</v>
      </c>
      <c r="H240" s="22">
        <v>0</v>
      </c>
      <c r="I240" s="22">
        <v>0</v>
      </c>
      <c r="J240" s="22">
        <v>0</v>
      </c>
      <c r="K240">
        <v>5</v>
      </c>
      <c r="M240" s="22">
        <v>1</v>
      </c>
      <c r="O240">
        <v>0</v>
      </c>
      <c r="P240">
        <v>42</v>
      </c>
      <c r="Q240">
        <v>500</v>
      </c>
      <c r="R240">
        <v>0</v>
      </c>
      <c r="U240" s="22">
        <v>38</v>
      </c>
      <c r="V240" s="22">
        <v>2</v>
      </c>
      <c r="W240" s="22">
        <v>30</v>
      </c>
      <c r="X240" s="22">
        <v>30</v>
      </c>
      <c r="Y240" s="22">
        <v>0</v>
      </c>
      <c r="Z240">
        <v>2</v>
      </c>
      <c r="AA240">
        <v>15</v>
      </c>
      <c r="AB240">
        <v>14</v>
      </c>
      <c r="AC240">
        <v>500</v>
      </c>
      <c r="AD240">
        <v>0</v>
      </c>
    </row>
    <row r="241" spans="1:31" x14ac:dyDescent="0.25">
      <c r="A241" s="1">
        <v>43495</v>
      </c>
      <c r="B241">
        <v>239</v>
      </c>
      <c r="C241" s="2">
        <v>5383008260</v>
      </c>
      <c r="D241">
        <v>6</v>
      </c>
      <c r="F241" s="22">
        <v>25</v>
      </c>
      <c r="G241" s="22">
        <v>25</v>
      </c>
      <c r="H241" s="22">
        <v>25</v>
      </c>
      <c r="I241" s="22">
        <v>25</v>
      </c>
      <c r="K241">
        <v>1</v>
      </c>
      <c r="L241" s="22">
        <v>1</v>
      </c>
      <c r="O241">
        <v>10</v>
      </c>
      <c r="P241">
        <v>15</v>
      </c>
      <c r="Q241">
        <v>300</v>
      </c>
      <c r="R241">
        <v>15</v>
      </c>
      <c r="S241" s="16">
        <v>10</v>
      </c>
      <c r="U241" s="22">
        <v>25</v>
      </c>
      <c r="V241" s="22">
        <v>25</v>
      </c>
      <c r="W241" s="22">
        <v>25</v>
      </c>
      <c r="X241" s="22">
        <v>25</v>
      </c>
      <c r="Z241">
        <v>1</v>
      </c>
      <c r="AB241">
        <v>10</v>
      </c>
      <c r="AC241">
        <v>300</v>
      </c>
      <c r="AD241">
        <v>15</v>
      </c>
    </row>
    <row r="242" spans="1:31" x14ac:dyDescent="0.25">
      <c r="A242" s="1">
        <v>43495</v>
      </c>
      <c r="B242">
        <v>240</v>
      </c>
      <c r="C242" s="2">
        <v>5383008260</v>
      </c>
      <c r="S242" s="16">
        <v>30</v>
      </c>
      <c r="V242" s="22">
        <v>5</v>
      </c>
      <c r="W242" s="22">
        <v>7</v>
      </c>
      <c r="X242" s="22">
        <v>12</v>
      </c>
      <c r="Z242">
        <v>3</v>
      </c>
    </row>
    <row r="243" spans="1:31" x14ac:dyDescent="0.25">
      <c r="A243" s="1">
        <v>43495</v>
      </c>
      <c r="B243">
        <v>241</v>
      </c>
      <c r="C243" s="2">
        <v>5383008260</v>
      </c>
      <c r="D243">
        <v>3</v>
      </c>
      <c r="F243" s="22">
        <v>25</v>
      </c>
      <c r="G243" s="22">
        <v>25</v>
      </c>
      <c r="H243" s="22">
        <v>25</v>
      </c>
      <c r="I243" s="22">
        <v>25</v>
      </c>
      <c r="K243">
        <v>1</v>
      </c>
      <c r="N243" s="22">
        <v>1</v>
      </c>
      <c r="P243">
        <v>30</v>
      </c>
      <c r="S243" s="16">
        <v>10</v>
      </c>
      <c r="Z243">
        <v>1</v>
      </c>
      <c r="AB243">
        <v>30</v>
      </c>
    </row>
    <row r="244" spans="1:31" x14ac:dyDescent="0.25">
      <c r="A244" s="1">
        <v>43495</v>
      </c>
      <c r="B244">
        <v>242</v>
      </c>
      <c r="C244" s="2">
        <v>5383008260</v>
      </c>
      <c r="D244">
        <v>2</v>
      </c>
      <c r="H244" s="22">
        <v>100</v>
      </c>
      <c r="S244" s="16">
        <v>7</v>
      </c>
      <c r="W244" s="22">
        <v>1</v>
      </c>
      <c r="X244" s="22">
        <v>6</v>
      </c>
    </row>
    <row r="245" spans="1:31" x14ac:dyDescent="0.25">
      <c r="A245" s="1">
        <v>43495</v>
      </c>
      <c r="B245">
        <v>243</v>
      </c>
      <c r="C245" s="2">
        <v>5383008260</v>
      </c>
      <c r="D245">
        <v>2</v>
      </c>
      <c r="F245" s="22">
        <v>100</v>
      </c>
      <c r="S245" s="16">
        <v>11</v>
      </c>
      <c r="U245" s="22">
        <v>2</v>
      </c>
      <c r="W245" s="22">
        <v>4</v>
      </c>
      <c r="X245" s="22">
        <v>5</v>
      </c>
      <c r="AA245">
        <v>0</v>
      </c>
      <c r="AB245">
        <v>0</v>
      </c>
    </row>
    <row r="246" spans="1:31" x14ac:dyDescent="0.25">
      <c r="A246" s="1">
        <v>43495</v>
      </c>
      <c r="B246">
        <v>244</v>
      </c>
      <c r="C246" s="2">
        <v>5383008260</v>
      </c>
      <c r="D246">
        <v>5</v>
      </c>
      <c r="E246">
        <v>16</v>
      </c>
      <c r="F246" s="22">
        <v>40</v>
      </c>
      <c r="G246" s="22">
        <v>60</v>
      </c>
      <c r="H246" s="22">
        <v>0</v>
      </c>
      <c r="I246" s="22">
        <v>0</v>
      </c>
      <c r="J246" s="22">
        <v>0</v>
      </c>
      <c r="K246">
        <v>0</v>
      </c>
      <c r="L246" s="22" t="s">
        <v>61</v>
      </c>
      <c r="M246" s="22" t="s">
        <v>61</v>
      </c>
      <c r="N246" s="22" t="s">
        <v>61</v>
      </c>
      <c r="O246">
        <v>0</v>
      </c>
      <c r="P246">
        <v>0</v>
      </c>
      <c r="Q246" t="s">
        <v>61</v>
      </c>
      <c r="R246">
        <v>40</v>
      </c>
      <c r="S246" s="16">
        <v>22</v>
      </c>
      <c r="T246" t="s">
        <v>61</v>
      </c>
      <c r="U246" s="22">
        <v>0</v>
      </c>
      <c r="V246" s="22">
        <v>0</v>
      </c>
      <c r="W246" s="22">
        <v>50</v>
      </c>
      <c r="X246" s="22">
        <v>50</v>
      </c>
      <c r="Y246" s="22" t="s">
        <v>61</v>
      </c>
      <c r="Z246" t="s">
        <v>61</v>
      </c>
      <c r="AA246">
        <v>0</v>
      </c>
      <c r="AB246">
        <v>0</v>
      </c>
      <c r="AC246" t="s">
        <v>61</v>
      </c>
      <c r="AD246">
        <v>20</v>
      </c>
      <c r="AE246" t="s">
        <v>61</v>
      </c>
    </row>
    <row r="247" spans="1:31" x14ac:dyDescent="0.25">
      <c r="A247" s="1">
        <v>43495</v>
      </c>
      <c r="B247">
        <v>245</v>
      </c>
      <c r="C247" s="2">
        <v>5383008260</v>
      </c>
      <c r="D247">
        <v>15</v>
      </c>
      <c r="E247">
        <v>14</v>
      </c>
      <c r="F247" s="22">
        <v>100</v>
      </c>
      <c r="K247">
        <v>3.5</v>
      </c>
      <c r="M247" s="22">
        <v>1</v>
      </c>
      <c r="O247">
        <v>15</v>
      </c>
      <c r="P247">
        <v>30</v>
      </c>
      <c r="Q247">
        <v>0</v>
      </c>
      <c r="R247">
        <v>20</v>
      </c>
      <c r="S247" s="16">
        <v>30</v>
      </c>
      <c r="T247">
        <v>12</v>
      </c>
      <c r="U247" s="22">
        <v>65</v>
      </c>
      <c r="X247" s="22">
        <v>25</v>
      </c>
      <c r="Y247" s="22">
        <v>10</v>
      </c>
      <c r="Z247">
        <v>1</v>
      </c>
      <c r="AA247">
        <v>15</v>
      </c>
      <c r="AB247">
        <v>15</v>
      </c>
      <c r="AC247">
        <v>0</v>
      </c>
      <c r="AD247">
        <v>20</v>
      </c>
    </row>
    <row r="248" spans="1:31" x14ac:dyDescent="0.25">
      <c r="A248" s="1">
        <v>43495</v>
      </c>
      <c r="B248">
        <v>246</v>
      </c>
      <c r="C248" s="2">
        <v>5383008260</v>
      </c>
      <c r="S248" s="16">
        <v>20</v>
      </c>
      <c r="AA248">
        <v>0</v>
      </c>
      <c r="AB248">
        <v>10</v>
      </c>
      <c r="AC248">
        <v>120</v>
      </c>
    </row>
    <row r="249" spans="1:31" x14ac:dyDescent="0.25">
      <c r="A249" s="1">
        <v>43495</v>
      </c>
      <c r="B249">
        <v>247</v>
      </c>
      <c r="C249" s="2">
        <v>5383008260</v>
      </c>
      <c r="D249">
        <v>10</v>
      </c>
      <c r="F249" s="22">
        <v>10</v>
      </c>
      <c r="K249">
        <v>4</v>
      </c>
      <c r="M249" s="22">
        <v>1</v>
      </c>
      <c r="O249">
        <v>15</v>
      </c>
      <c r="R249">
        <v>40</v>
      </c>
      <c r="S249" s="16">
        <v>90</v>
      </c>
      <c r="U249" s="22">
        <v>40</v>
      </c>
      <c r="V249" s="22">
        <v>0</v>
      </c>
      <c r="W249" s="22">
        <v>40</v>
      </c>
      <c r="X249" s="22">
        <v>20</v>
      </c>
      <c r="Z249">
        <v>3</v>
      </c>
      <c r="AB249">
        <v>10</v>
      </c>
      <c r="AC249">
        <v>120</v>
      </c>
      <c r="AD249">
        <v>20</v>
      </c>
    </row>
    <row r="250" spans="1:31" x14ac:dyDescent="0.25">
      <c r="A250" s="1">
        <v>43495</v>
      </c>
      <c r="B250">
        <v>248</v>
      </c>
      <c r="C250" s="2">
        <v>5383008260</v>
      </c>
      <c r="D250">
        <v>6</v>
      </c>
      <c r="N250" s="22">
        <v>1</v>
      </c>
      <c r="O250">
        <v>5</v>
      </c>
      <c r="P250">
        <v>20</v>
      </c>
      <c r="Q250">
        <v>120</v>
      </c>
      <c r="S250" s="16">
        <v>30</v>
      </c>
      <c r="AA250">
        <v>5</v>
      </c>
      <c r="AB250">
        <v>20</v>
      </c>
      <c r="AC250">
        <v>120</v>
      </c>
    </row>
    <row r="251" spans="1:31" x14ac:dyDescent="0.25">
      <c r="A251" s="1">
        <v>43495</v>
      </c>
      <c r="B251">
        <v>249</v>
      </c>
      <c r="C251" s="2">
        <v>5383008260</v>
      </c>
      <c r="K251">
        <v>4</v>
      </c>
      <c r="O251">
        <v>20</v>
      </c>
      <c r="R251">
        <v>40</v>
      </c>
      <c r="U251" s="22">
        <v>33</v>
      </c>
      <c r="V251" s="22">
        <v>66</v>
      </c>
      <c r="AA251">
        <v>20</v>
      </c>
      <c r="AD251">
        <v>40</v>
      </c>
    </row>
    <row r="252" spans="1:31" x14ac:dyDescent="0.25">
      <c r="A252" s="1">
        <v>43495</v>
      </c>
      <c r="B252">
        <v>250</v>
      </c>
      <c r="C252" s="2">
        <v>5383008260</v>
      </c>
      <c r="S252" s="16">
        <v>30</v>
      </c>
      <c r="U252" s="22">
        <f>AVERAGE(20,10,5)/0.292</f>
        <v>39.954337899543383</v>
      </c>
      <c r="W252" s="22">
        <f>15/0.292</f>
        <v>51.369863013698634</v>
      </c>
      <c r="X252" s="22">
        <f>2.5/0.292</f>
        <v>8.5616438356164384</v>
      </c>
      <c r="Z252">
        <v>3</v>
      </c>
      <c r="AD252">
        <v>20</v>
      </c>
    </row>
    <row r="253" spans="1:31" x14ac:dyDescent="0.25">
      <c r="A253" s="1">
        <v>43495</v>
      </c>
      <c r="B253">
        <v>251</v>
      </c>
      <c r="C253" s="2">
        <v>5383008260</v>
      </c>
      <c r="D253">
        <v>55</v>
      </c>
      <c r="F253" s="22">
        <v>80</v>
      </c>
      <c r="H253" s="22">
        <v>10</v>
      </c>
      <c r="I253" s="22">
        <v>10</v>
      </c>
      <c r="K253">
        <v>4</v>
      </c>
      <c r="M253" s="22">
        <v>1</v>
      </c>
      <c r="O253">
        <v>10</v>
      </c>
      <c r="P253">
        <v>40</v>
      </c>
      <c r="S253" s="16">
        <v>50</v>
      </c>
      <c r="T253">
        <f>AVERAGE(6,14)</f>
        <v>10</v>
      </c>
      <c r="U253" s="22">
        <v>4</v>
      </c>
      <c r="V253" s="22">
        <v>16</v>
      </c>
      <c r="W253" s="22">
        <v>30</v>
      </c>
    </row>
    <row r="254" spans="1:31" x14ac:dyDescent="0.25">
      <c r="A254" s="1">
        <v>43495</v>
      </c>
      <c r="B254">
        <v>252</v>
      </c>
      <c r="C254" s="2">
        <v>5383008260</v>
      </c>
      <c r="D254">
        <v>0</v>
      </c>
      <c r="S254" s="16">
        <v>75</v>
      </c>
      <c r="U254" s="22">
        <v>65</v>
      </c>
      <c r="V254" s="22">
        <v>10</v>
      </c>
      <c r="W254" s="22">
        <v>25</v>
      </c>
      <c r="X254" s="22">
        <v>10</v>
      </c>
      <c r="Z254">
        <v>3</v>
      </c>
      <c r="AC254">
        <v>145</v>
      </c>
      <c r="AD254">
        <v>20</v>
      </c>
    </row>
    <row r="255" spans="1:31" x14ac:dyDescent="0.25">
      <c r="A255" s="1">
        <v>43495</v>
      </c>
      <c r="B255">
        <v>253</v>
      </c>
      <c r="C255" s="2">
        <v>5383008260</v>
      </c>
      <c r="D255">
        <v>2.5</v>
      </c>
      <c r="E255">
        <v>8</v>
      </c>
      <c r="F255" s="22">
        <v>100</v>
      </c>
      <c r="K255">
        <v>4</v>
      </c>
      <c r="M255" s="22">
        <v>1</v>
      </c>
      <c r="O255">
        <v>30</v>
      </c>
      <c r="P255">
        <v>30</v>
      </c>
      <c r="Q255">
        <v>0</v>
      </c>
      <c r="R255">
        <v>40</v>
      </c>
      <c r="S255" s="16">
        <v>100</v>
      </c>
      <c r="T255">
        <v>7</v>
      </c>
      <c r="U255" s="22">
        <v>45</v>
      </c>
      <c r="V255" s="22">
        <v>5</v>
      </c>
      <c r="W255" s="22">
        <v>20</v>
      </c>
      <c r="X255" s="22">
        <v>30</v>
      </c>
      <c r="Z255">
        <v>5</v>
      </c>
      <c r="AA255">
        <v>15</v>
      </c>
      <c r="AB255">
        <v>60</v>
      </c>
      <c r="AC255">
        <v>120</v>
      </c>
      <c r="AD255">
        <v>20</v>
      </c>
    </row>
    <row r="256" spans="1:31" x14ac:dyDescent="0.25">
      <c r="A256" s="1">
        <v>43495</v>
      </c>
      <c r="B256">
        <v>254</v>
      </c>
      <c r="C256" s="2">
        <v>5383008260</v>
      </c>
      <c r="D256">
        <v>0</v>
      </c>
      <c r="E256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>
        <v>0</v>
      </c>
      <c r="L256" s="22">
        <v>0</v>
      </c>
      <c r="M256" s="22">
        <v>0</v>
      </c>
      <c r="N256" s="22">
        <v>0</v>
      </c>
      <c r="O256">
        <v>0</v>
      </c>
      <c r="P256">
        <v>0</v>
      </c>
      <c r="Q256">
        <v>0</v>
      </c>
      <c r="R256">
        <v>0</v>
      </c>
      <c r="S256" s="16">
        <v>38.5</v>
      </c>
      <c r="T256">
        <v>70</v>
      </c>
      <c r="U256" s="22">
        <v>40</v>
      </c>
      <c r="V256" s="22">
        <v>10</v>
      </c>
      <c r="W256" s="22">
        <v>50</v>
      </c>
      <c r="Z256">
        <v>5</v>
      </c>
      <c r="AB256">
        <v>40</v>
      </c>
      <c r="AC256">
        <v>600</v>
      </c>
      <c r="AD256">
        <v>0</v>
      </c>
    </row>
    <row r="257" spans="1:30" x14ac:dyDescent="0.25">
      <c r="A257" s="1">
        <v>43495</v>
      </c>
      <c r="B257">
        <v>255</v>
      </c>
      <c r="C257" s="2">
        <v>5383008260</v>
      </c>
      <c r="S257" s="16">
        <v>54</v>
      </c>
      <c r="U257" s="22">
        <v>50</v>
      </c>
      <c r="V257" s="22">
        <v>15</v>
      </c>
      <c r="W257" s="22">
        <v>20</v>
      </c>
      <c r="X257" s="22">
        <v>15</v>
      </c>
      <c r="Z257">
        <v>3</v>
      </c>
      <c r="AA257">
        <v>0</v>
      </c>
      <c r="AB257">
        <v>50</v>
      </c>
      <c r="AC257">
        <v>0</v>
      </c>
    </row>
    <row r="258" spans="1:30" x14ac:dyDescent="0.25">
      <c r="A258" s="1">
        <v>43495</v>
      </c>
      <c r="B258">
        <v>256</v>
      </c>
      <c r="C258" s="2">
        <v>5383008260</v>
      </c>
      <c r="D258">
        <v>6</v>
      </c>
      <c r="F258" s="22">
        <v>50</v>
      </c>
      <c r="G258" s="22">
        <v>20</v>
      </c>
      <c r="H258" s="22">
        <v>20</v>
      </c>
      <c r="I258" s="22">
        <v>10</v>
      </c>
      <c r="K258">
        <v>2</v>
      </c>
      <c r="O258">
        <v>45</v>
      </c>
      <c r="Q258">
        <v>1200</v>
      </c>
      <c r="R258">
        <v>20</v>
      </c>
      <c r="S258" s="16">
        <v>17</v>
      </c>
      <c r="U258" s="22">
        <v>0</v>
      </c>
      <c r="V258" s="22">
        <v>30</v>
      </c>
      <c r="W258" s="22">
        <v>50</v>
      </c>
      <c r="X258" s="22">
        <v>20</v>
      </c>
      <c r="Z258">
        <v>2</v>
      </c>
      <c r="AC258">
        <v>800</v>
      </c>
      <c r="AD258">
        <v>20</v>
      </c>
    </row>
    <row r="259" spans="1:30" x14ac:dyDescent="0.25">
      <c r="A259" s="1">
        <v>43495</v>
      </c>
      <c r="B259">
        <v>257</v>
      </c>
      <c r="C259" s="2">
        <v>5383008260</v>
      </c>
      <c r="D259">
        <v>10</v>
      </c>
      <c r="F259" s="22">
        <v>100</v>
      </c>
      <c r="K259">
        <v>1</v>
      </c>
      <c r="O259">
        <v>30</v>
      </c>
      <c r="R259">
        <v>20</v>
      </c>
      <c r="S259" s="16">
        <v>45</v>
      </c>
      <c r="V259" s="22">
        <v>20</v>
      </c>
      <c r="W259" s="22">
        <v>10</v>
      </c>
      <c r="X259" s="22">
        <v>60</v>
      </c>
      <c r="AB259">
        <v>20</v>
      </c>
    </row>
    <row r="260" spans="1:30" x14ac:dyDescent="0.25">
      <c r="A260" s="1">
        <v>43495</v>
      </c>
      <c r="B260">
        <v>258</v>
      </c>
      <c r="C260" s="2">
        <v>5383008260</v>
      </c>
      <c r="S260" s="16">
        <v>77</v>
      </c>
      <c r="V260" s="22">
        <v>2.5</v>
      </c>
      <c r="W260" s="22">
        <v>50</v>
      </c>
      <c r="X260" s="22">
        <v>40</v>
      </c>
      <c r="Y260" s="22">
        <v>1</v>
      </c>
      <c r="AB260">
        <v>15</v>
      </c>
      <c r="AD260">
        <v>20</v>
      </c>
    </row>
    <row r="261" spans="1:30" x14ac:dyDescent="0.25">
      <c r="A261" s="1">
        <v>43495</v>
      </c>
      <c r="B261">
        <v>259</v>
      </c>
      <c r="C261" s="2">
        <v>5383008260</v>
      </c>
      <c r="S261" s="16">
        <v>57</v>
      </c>
      <c r="U261" s="22">
        <v>33</v>
      </c>
      <c r="W261" s="22">
        <v>33</v>
      </c>
      <c r="X261" s="22">
        <v>33</v>
      </c>
      <c r="Z261">
        <v>1.5</v>
      </c>
      <c r="AB261">
        <v>25</v>
      </c>
      <c r="AC261">
        <v>250</v>
      </c>
    </row>
    <row r="262" spans="1:30" x14ac:dyDescent="0.25">
      <c r="A262" s="1">
        <v>43495</v>
      </c>
      <c r="B262">
        <v>260</v>
      </c>
      <c r="C262" s="2">
        <v>5383008260</v>
      </c>
      <c r="D262">
        <v>6</v>
      </c>
      <c r="F262" s="22">
        <v>100</v>
      </c>
      <c r="L262" s="22">
        <v>1</v>
      </c>
      <c r="S262" s="16">
        <v>42</v>
      </c>
      <c r="U262" s="22">
        <v>0</v>
      </c>
      <c r="V262" s="22">
        <f>3/0.1215</f>
        <v>24.691358024691358</v>
      </c>
      <c r="W262" s="22">
        <f>9.15/0.1215</f>
        <v>75.308641975308646</v>
      </c>
      <c r="Y262" s="22">
        <v>0</v>
      </c>
    </row>
    <row r="263" spans="1:30" x14ac:dyDescent="0.25">
      <c r="A263" s="1">
        <v>43495</v>
      </c>
      <c r="B263">
        <v>261</v>
      </c>
      <c r="C263" s="2">
        <v>5383008260</v>
      </c>
      <c r="D263">
        <v>11</v>
      </c>
      <c r="E263">
        <v>25</v>
      </c>
      <c r="F263" s="22">
        <v>100</v>
      </c>
      <c r="N263" s="22">
        <v>1</v>
      </c>
      <c r="P263">
        <v>16</v>
      </c>
      <c r="Q263">
        <v>90</v>
      </c>
      <c r="R263">
        <v>0</v>
      </c>
      <c r="S263" s="16">
        <v>30</v>
      </c>
      <c r="T263">
        <v>25</v>
      </c>
      <c r="U263" s="22">
        <v>15</v>
      </c>
      <c r="V263" s="22">
        <v>15</v>
      </c>
      <c r="W263" s="22">
        <v>35</v>
      </c>
      <c r="X263" s="22">
        <v>35</v>
      </c>
      <c r="Z263">
        <v>3</v>
      </c>
      <c r="AC263">
        <v>70</v>
      </c>
      <c r="AD263">
        <v>20</v>
      </c>
    </row>
    <row r="264" spans="1:30" x14ac:dyDescent="0.25">
      <c r="A264" s="1">
        <v>43495</v>
      </c>
      <c r="B264">
        <v>262</v>
      </c>
      <c r="C264" s="2">
        <v>5383008260</v>
      </c>
      <c r="D264">
        <v>4</v>
      </c>
      <c r="F264" s="22">
        <v>90</v>
      </c>
      <c r="G264" s="22">
        <v>10</v>
      </c>
      <c r="H264" s="22">
        <v>0</v>
      </c>
      <c r="I264" s="22">
        <v>0</v>
      </c>
      <c r="M264" s="22">
        <v>1</v>
      </c>
      <c r="O264">
        <v>0</v>
      </c>
      <c r="P264">
        <v>0</v>
      </c>
      <c r="Q264">
        <v>40</v>
      </c>
      <c r="R264">
        <v>40</v>
      </c>
      <c r="S264" s="16">
        <v>20</v>
      </c>
      <c r="U264" s="22">
        <v>20</v>
      </c>
      <c r="V264" s="22">
        <v>10</v>
      </c>
      <c r="W264" s="22">
        <v>30</v>
      </c>
      <c r="X264" s="22">
        <v>50</v>
      </c>
      <c r="Y264" s="22">
        <v>0</v>
      </c>
      <c r="Z264">
        <v>2</v>
      </c>
      <c r="AA264">
        <v>0</v>
      </c>
      <c r="AB264">
        <v>0</v>
      </c>
      <c r="AC264">
        <v>120</v>
      </c>
      <c r="AD264">
        <v>20</v>
      </c>
    </row>
    <row r="265" spans="1:30" x14ac:dyDescent="0.25">
      <c r="A265" s="1">
        <v>43495</v>
      </c>
      <c r="B265">
        <v>263</v>
      </c>
      <c r="C265" s="2">
        <v>5383008260</v>
      </c>
      <c r="D265">
        <v>11.79</v>
      </c>
      <c r="F265" s="22">
        <v>100</v>
      </c>
      <c r="K265">
        <v>4</v>
      </c>
      <c r="P265">
        <v>55</v>
      </c>
      <c r="Q265">
        <v>370</v>
      </c>
      <c r="S265" s="16">
        <v>24.57</v>
      </c>
      <c r="V265" s="22">
        <v>100</v>
      </c>
      <c r="Z265">
        <v>3</v>
      </c>
      <c r="AC265">
        <v>170</v>
      </c>
    </row>
    <row r="266" spans="1:30" x14ac:dyDescent="0.25">
      <c r="A266" s="1">
        <v>43495</v>
      </c>
      <c r="B266">
        <v>264</v>
      </c>
      <c r="C266" s="2">
        <v>5383008260</v>
      </c>
    </row>
    <row r="267" spans="1:30" x14ac:dyDescent="0.25">
      <c r="A267" s="1">
        <v>43495</v>
      </c>
      <c r="B267">
        <v>265</v>
      </c>
      <c r="C267" s="2">
        <v>5383008260</v>
      </c>
      <c r="S267" s="16">
        <v>20.399999999999999</v>
      </c>
      <c r="V267" s="22">
        <v>10</v>
      </c>
      <c r="W267" s="22">
        <v>35</v>
      </c>
      <c r="X267" s="22">
        <v>55</v>
      </c>
      <c r="AC267">
        <v>85</v>
      </c>
    </row>
    <row r="268" spans="1:30" x14ac:dyDescent="0.25">
      <c r="A268" s="1">
        <v>43495</v>
      </c>
      <c r="B268">
        <v>266</v>
      </c>
      <c r="C268" s="2">
        <v>5383008260</v>
      </c>
      <c r="D268">
        <v>10</v>
      </c>
      <c r="F268" s="22">
        <v>25</v>
      </c>
      <c r="G268" s="22">
        <v>25</v>
      </c>
      <c r="H268" s="22">
        <v>25</v>
      </c>
      <c r="I268" s="22">
        <v>25</v>
      </c>
      <c r="L268" s="22">
        <v>1</v>
      </c>
      <c r="O268">
        <v>10</v>
      </c>
      <c r="S268" s="16">
        <v>30</v>
      </c>
      <c r="X268" s="22">
        <v>20</v>
      </c>
      <c r="Z268">
        <v>1</v>
      </c>
      <c r="AD268">
        <v>20</v>
      </c>
    </row>
    <row r="269" spans="1:30" x14ac:dyDescent="0.25">
      <c r="A269" s="1">
        <v>43495</v>
      </c>
      <c r="B269">
        <v>267</v>
      </c>
      <c r="C269" s="2">
        <v>5383008260</v>
      </c>
      <c r="D269">
        <v>5</v>
      </c>
      <c r="E269">
        <v>10</v>
      </c>
      <c r="F269" s="22">
        <v>100</v>
      </c>
      <c r="K269">
        <v>1</v>
      </c>
      <c r="L269" s="22">
        <v>1</v>
      </c>
      <c r="O269">
        <v>10</v>
      </c>
      <c r="Q269">
        <v>200</v>
      </c>
      <c r="S269" s="16">
        <v>100</v>
      </c>
      <c r="T269">
        <v>10</v>
      </c>
      <c r="U269" s="22">
        <f>30/1.6</f>
        <v>18.75</v>
      </c>
      <c r="V269" s="22">
        <f>70/1.6</f>
        <v>43.75</v>
      </c>
      <c r="W269" s="22">
        <f>40/1.6</f>
        <v>25</v>
      </c>
      <c r="X269" s="22">
        <f>20/1.6</f>
        <v>12.5</v>
      </c>
      <c r="Z269">
        <v>2</v>
      </c>
      <c r="AA269">
        <v>10</v>
      </c>
      <c r="AC269">
        <v>200</v>
      </c>
      <c r="AD269">
        <v>20</v>
      </c>
    </row>
    <row r="270" spans="1:30" x14ac:dyDescent="0.25">
      <c r="A270" s="1">
        <v>43489</v>
      </c>
      <c r="B270">
        <v>268</v>
      </c>
      <c r="C270" s="2">
        <v>3194132422</v>
      </c>
    </row>
    <row r="271" spans="1:30" x14ac:dyDescent="0.25">
      <c r="A271" s="1">
        <v>43489</v>
      </c>
      <c r="B271">
        <v>269</v>
      </c>
      <c r="C271" s="2">
        <v>3194132422</v>
      </c>
      <c r="D271">
        <v>16</v>
      </c>
      <c r="E271">
        <v>7</v>
      </c>
      <c r="O271">
        <v>10</v>
      </c>
      <c r="P271">
        <v>15</v>
      </c>
      <c r="R271">
        <v>50</v>
      </c>
      <c r="S271" s="16">
        <v>80</v>
      </c>
      <c r="T271">
        <v>5</v>
      </c>
      <c r="AA271">
        <v>10</v>
      </c>
      <c r="AB271">
        <v>10</v>
      </c>
      <c r="AD271">
        <v>20</v>
      </c>
    </row>
    <row r="272" spans="1:30" x14ac:dyDescent="0.25">
      <c r="A272" s="1">
        <v>43489</v>
      </c>
      <c r="B272">
        <v>270</v>
      </c>
      <c r="C272" s="2">
        <v>3194132422</v>
      </c>
      <c r="S272" s="16">
        <v>115</v>
      </c>
      <c r="U272" s="22">
        <v>50</v>
      </c>
      <c r="V272" s="22">
        <v>10</v>
      </c>
      <c r="W272" s="22">
        <v>45</v>
      </c>
      <c r="X272" s="22">
        <v>10</v>
      </c>
      <c r="Z272">
        <v>2</v>
      </c>
    </row>
    <row r="273" spans="1:30" x14ac:dyDescent="0.25">
      <c r="A273" s="1">
        <v>43489</v>
      </c>
      <c r="B273">
        <v>271</v>
      </c>
      <c r="C273" s="2">
        <v>3194132422</v>
      </c>
      <c r="D273">
        <v>0</v>
      </c>
      <c r="E273">
        <v>0</v>
      </c>
      <c r="S273" s="16">
        <v>65</v>
      </c>
      <c r="U273" s="22">
        <v>65</v>
      </c>
      <c r="V273" s="22">
        <v>5</v>
      </c>
      <c r="W273" s="22">
        <v>15</v>
      </c>
      <c r="X273" s="22">
        <v>15</v>
      </c>
      <c r="Z273">
        <v>4</v>
      </c>
    </row>
    <row r="274" spans="1:30" x14ac:dyDescent="0.25">
      <c r="A274" s="1">
        <v>43489</v>
      </c>
      <c r="B274">
        <v>272</v>
      </c>
      <c r="C274" s="2">
        <v>3194132422</v>
      </c>
      <c r="D274">
        <v>9</v>
      </c>
      <c r="F274" s="22">
        <v>100</v>
      </c>
      <c r="K274">
        <v>2</v>
      </c>
      <c r="L274" s="22">
        <v>1</v>
      </c>
      <c r="P274">
        <v>20</v>
      </c>
      <c r="Q274">
        <v>80</v>
      </c>
      <c r="R274">
        <v>0</v>
      </c>
      <c r="S274" s="16">
        <v>20</v>
      </c>
      <c r="U274" s="22">
        <v>30</v>
      </c>
      <c r="V274" s="22">
        <v>5</v>
      </c>
      <c r="W274" s="22">
        <v>35</v>
      </c>
      <c r="X274" s="22">
        <v>30</v>
      </c>
      <c r="Z274">
        <v>1</v>
      </c>
      <c r="AA274">
        <v>0</v>
      </c>
      <c r="AB274">
        <v>0</v>
      </c>
      <c r="AC274">
        <v>80</v>
      </c>
    </row>
    <row r="275" spans="1:30" x14ac:dyDescent="0.25">
      <c r="A275" s="1">
        <v>43489</v>
      </c>
      <c r="B275">
        <v>273</v>
      </c>
      <c r="C275" s="2">
        <v>3194132422</v>
      </c>
      <c r="D275">
        <v>20</v>
      </c>
      <c r="F275" s="22">
        <v>100</v>
      </c>
      <c r="H275" s="22">
        <v>0</v>
      </c>
      <c r="I275" s="22">
        <v>0</v>
      </c>
      <c r="J275" s="22">
        <v>0</v>
      </c>
      <c r="K275">
        <v>4.5</v>
      </c>
      <c r="N275" s="22">
        <v>1</v>
      </c>
      <c r="O275">
        <v>10</v>
      </c>
      <c r="P275">
        <v>50</v>
      </c>
      <c r="Q275">
        <v>0</v>
      </c>
      <c r="R275">
        <v>40</v>
      </c>
      <c r="S275" s="16">
        <v>70</v>
      </c>
      <c r="U275" s="22">
        <v>35</v>
      </c>
      <c r="V275" s="22">
        <v>15</v>
      </c>
      <c r="W275" s="22">
        <v>45</v>
      </c>
      <c r="X275" s="22">
        <v>5</v>
      </c>
      <c r="Y275" s="22">
        <v>0</v>
      </c>
      <c r="Z275">
        <v>1</v>
      </c>
      <c r="AA275">
        <v>10</v>
      </c>
      <c r="AB275">
        <v>40</v>
      </c>
      <c r="AC275">
        <v>0</v>
      </c>
      <c r="AD275">
        <v>20</v>
      </c>
    </row>
    <row r="276" spans="1:30" x14ac:dyDescent="0.25">
      <c r="A276" s="1">
        <v>43489</v>
      </c>
      <c r="B276">
        <v>274</v>
      </c>
      <c r="C276" s="2">
        <v>3194132422</v>
      </c>
      <c r="S276" s="16">
        <v>49</v>
      </c>
      <c r="T276">
        <v>11</v>
      </c>
      <c r="U276" s="22">
        <v>45</v>
      </c>
      <c r="V276" s="22">
        <v>0</v>
      </c>
      <c r="W276" s="22">
        <v>50</v>
      </c>
      <c r="X276" s="22">
        <v>5</v>
      </c>
      <c r="Y276" s="22">
        <v>0</v>
      </c>
      <c r="Z276">
        <v>4</v>
      </c>
      <c r="AA276">
        <v>20</v>
      </c>
      <c r="AB276">
        <v>15</v>
      </c>
      <c r="AC276">
        <v>140</v>
      </c>
    </row>
    <row r="277" spans="1:30" x14ac:dyDescent="0.25">
      <c r="A277" s="1">
        <v>43489</v>
      </c>
      <c r="B277">
        <v>275</v>
      </c>
      <c r="C277" s="2">
        <v>3194132422</v>
      </c>
      <c r="S277" s="16">
        <v>33</v>
      </c>
      <c r="U277" s="22">
        <v>40</v>
      </c>
      <c r="V277" s="22">
        <v>5</v>
      </c>
      <c r="W277" s="22">
        <v>45</v>
      </c>
      <c r="X277" s="22">
        <v>10</v>
      </c>
      <c r="Z277">
        <v>3</v>
      </c>
      <c r="AA277">
        <v>1</v>
      </c>
      <c r="AB277">
        <v>18</v>
      </c>
      <c r="AC277">
        <v>50</v>
      </c>
      <c r="AD277">
        <v>10</v>
      </c>
    </row>
    <row r="278" spans="1:30" x14ac:dyDescent="0.25">
      <c r="A278" s="1">
        <v>43489</v>
      </c>
      <c r="B278">
        <v>276</v>
      </c>
      <c r="C278" s="2">
        <v>3194132422</v>
      </c>
      <c r="S278" s="16">
        <v>62</v>
      </c>
      <c r="U278" s="22">
        <v>20</v>
      </c>
      <c r="V278" s="22">
        <v>20</v>
      </c>
      <c r="W278" s="22">
        <v>40</v>
      </c>
      <c r="X278" s="22">
        <v>20</v>
      </c>
      <c r="Z278">
        <v>2</v>
      </c>
    </row>
    <row r="279" spans="1:30" x14ac:dyDescent="0.25">
      <c r="A279" s="1">
        <v>43489</v>
      </c>
      <c r="B279">
        <v>277</v>
      </c>
      <c r="C279" s="2">
        <v>3194132422</v>
      </c>
    </row>
    <row r="280" spans="1:30" x14ac:dyDescent="0.25">
      <c r="A280" s="1">
        <v>43489</v>
      </c>
      <c r="B280">
        <v>278</v>
      </c>
      <c r="C280" s="2">
        <v>3194132422</v>
      </c>
      <c r="D280">
        <v>55</v>
      </c>
      <c r="E280">
        <v>32</v>
      </c>
      <c r="F280" s="22">
        <f>90/1.46</f>
        <v>61.643835616438359</v>
      </c>
      <c r="G280" s="22">
        <f>10/1.46</f>
        <v>6.8493150684931505</v>
      </c>
      <c r="H280" s="22">
        <f>30/1.46</f>
        <v>20.547945205479454</v>
      </c>
      <c r="I280" s="22">
        <f>16/1.46</f>
        <v>10.95890410958904</v>
      </c>
      <c r="K280">
        <v>4.5</v>
      </c>
      <c r="O280">
        <v>40</v>
      </c>
      <c r="P280">
        <v>12</v>
      </c>
      <c r="Q280">
        <v>80</v>
      </c>
      <c r="R280">
        <v>5</v>
      </c>
      <c r="S280" s="16">
        <v>55</v>
      </c>
      <c r="U280" s="22">
        <v>90</v>
      </c>
      <c r="V280" s="22">
        <v>10</v>
      </c>
      <c r="Z280">
        <v>4.5</v>
      </c>
      <c r="AA280">
        <v>40</v>
      </c>
      <c r="AB280">
        <v>11</v>
      </c>
      <c r="AD280">
        <v>20</v>
      </c>
    </row>
    <row r="281" spans="1:30" x14ac:dyDescent="0.25">
      <c r="A281" s="1">
        <v>43489</v>
      </c>
      <c r="B281">
        <v>279</v>
      </c>
      <c r="C281" s="2">
        <v>3194132422</v>
      </c>
      <c r="S281" s="16">
        <v>46</v>
      </c>
      <c r="U281" s="22">
        <v>60</v>
      </c>
      <c r="V281" s="22">
        <v>10</v>
      </c>
      <c r="W281" s="22">
        <v>20</v>
      </c>
      <c r="X281" s="22">
        <v>10</v>
      </c>
      <c r="Z281">
        <v>4.5</v>
      </c>
      <c r="AD281">
        <v>20</v>
      </c>
    </row>
    <row r="282" spans="1:30" x14ac:dyDescent="0.25">
      <c r="A282" s="1">
        <v>43489</v>
      </c>
      <c r="B282">
        <v>280</v>
      </c>
      <c r="C282" s="2">
        <v>3194132422</v>
      </c>
      <c r="D282">
        <v>20</v>
      </c>
      <c r="F282" s="22">
        <v>20</v>
      </c>
      <c r="G282" s="22">
        <v>20</v>
      </c>
      <c r="H282" s="22">
        <v>10</v>
      </c>
      <c r="I282" s="22">
        <v>30</v>
      </c>
      <c r="K282">
        <v>4</v>
      </c>
      <c r="M282" s="22">
        <v>1</v>
      </c>
      <c r="O282">
        <v>10</v>
      </c>
      <c r="P282">
        <v>18</v>
      </c>
      <c r="Q282">
        <v>300</v>
      </c>
      <c r="R282">
        <v>50</v>
      </c>
      <c r="S282" s="16">
        <v>50</v>
      </c>
      <c r="AA282">
        <v>0</v>
      </c>
      <c r="AB282">
        <v>18</v>
      </c>
      <c r="AC282">
        <v>400</v>
      </c>
      <c r="AD282">
        <v>40</v>
      </c>
    </row>
    <row r="283" spans="1:30" x14ac:dyDescent="0.25">
      <c r="A283" s="1">
        <v>43489</v>
      </c>
      <c r="B283">
        <v>281</v>
      </c>
      <c r="C283" s="2">
        <v>3194132422</v>
      </c>
      <c r="D283">
        <v>5</v>
      </c>
      <c r="F283" s="22">
        <v>100</v>
      </c>
      <c r="K283">
        <v>3.5</v>
      </c>
      <c r="L283" s="22">
        <v>1</v>
      </c>
      <c r="O283">
        <v>30</v>
      </c>
      <c r="P283">
        <v>10</v>
      </c>
      <c r="Q283">
        <v>750</v>
      </c>
      <c r="R283">
        <v>20</v>
      </c>
      <c r="S283" s="16">
        <v>100</v>
      </c>
      <c r="U283" s="22">
        <v>33</v>
      </c>
      <c r="W283" s="22">
        <v>33</v>
      </c>
      <c r="X283" s="22">
        <v>33</v>
      </c>
      <c r="Z283">
        <v>2</v>
      </c>
      <c r="AB283">
        <v>10</v>
      </c>
      <c r="AC283">
        <v>300</v>
      </c>
      <c r="AD283">
        <v>20</v>
      </c>
    </row>
    <row r="284" spans="1:30" x14ac:dyDescent="0.25">
      <c r="A284" s="1">
        <v>43489</v>
      </c>
      <c r="B284">
        <v>282</v>
      </c>
      <c r="C284" s="2">
        <v>3194132422</v>
      </c>
      <c r="S284">
        <v>45</v>
      </c>
      <c r="U284" s="22">
        <v>50</v>
      </c>
      <c r="V284" s="22">
        <v>10</v>
      </c>
      <c r="W284" s="22">
        <v>20</v>
      </c>
      <c r="X284" s="22">
        <v>20</v>
      </c>
      <c r="Z284">
        <v>2</v>
      </c>
      <c r="AA284">
        <v>30</v>
      </c>
      <c r="AC284">
        <v>350</v>
      </c>
      <c r="AD284">
        <v>20</v>
      </c>
    </row>
    <row r="285" spans="1:30" x14ac:dyDescent="0.25">
      <c r="A285" s="1">
        <v>43489</v>
      </c>
      <c r="B285">
        <v>283</v>
      </c>
      <c r="C285" s="2">
        <v>3194132422</v>
      </c>
      <c r="D285">
        <v>2</v>
      </c>
      <c r="G285" s="22">
        <v>100</v>
      </c>
      <c r="K285">
        <v>1</v>
      </c>
      <c r="M285" s="22">
        <v>1</v>
      </c>
      <c r="O285">
        <v>20</v>
      </c>
      <c r="P285">
        <v>25</v>
      </c>
      <c r="Q285">
        <v>200</v>
      </c>
      <c r="R285">
        <v>40</v>
      </c>
      <c r="S285" s="16">
        <v>7</v>
      </c>
      <c r="W285" s="22">
        <v>100</v>
      </c>
      <c r="AB285">
        <v>25</v>
      </c>
      <c r="AC285">
        <v>200</v>
      </c>
      <c r="AD285">
        <v>40</v>
      </c>
    </row>
    <row r="286" spans="1:30" x14ac:dyDescent="0.25">
      <c r="A286" s="1">
        <v>43489</v>
      </c>
      <c r="B286">
        <v>284</v>
      </c>
      <c r="C286" s="2">
        <v>3194132422</v>
      </c>
      <c r="S286" s="16">
        <v>44</v>
      </c>
      <c r="W286" s="22">
        <v>50</v>
      </c>
      <c r="X286" s="22">
        <v>50</v>
      </c>
      <c r="Z286">
        <v>0</v>
      </c>
      <c r="AA286">
        <v>0</v>
      </c>
      <c r="AB286">
        <v>0</v>
      </c>
      <c r="AC286">
        <v>500</v>
      </c>
      <c r="AD286">
        <v>20</v>
      </c>
    </row>
    <row r="287" spans="1:30" x14ac:dyDescent="0.25">
      <c r="A287" s="1">
        <v>43489</v>
      </c>
      <c r="B287">
        <v>285</v>
      </c>
      <c r="C287" s="2">
        <v>3194132422</v>
      </c>
      <c r="D287">
        <v>15</v>
      </c>
      <c r="F287" s="22">
        <v>100</v>
      </c>
      <c r="K287">
        <v>4</v>
      </c>
      <c r="O287">
        <v>30</v>
      </c>
      <c r="P287">
        <v>30</v>
      </c>
      <c r="Q287">
        <v>100</v>
      </c>
      <c r="S287" s="16">
        <v>40</v>
      </c>
      <c r="Z287">
        <v>1</v>
      </c>
    </row>
    <row r="288" spans="1:30" x14ac:dyDescent="0.25">
      <c r="A288" s="1">
        <v>43489</v>
      </c>
      <c r="B288">
        <v>286</v>
      </c>
      <c r="C288" s="2">
        <v>3194132422</v>
      </c>
      <c r="D288">
        <v>42</v>
      </c>
      <c r="E288">
        <v>35</v>
      </c>
      <c r="F288" s="22">
        <v>100</v>
      </c>
      <c r="K288">
        <v>5</v>
      </c>
      <c r="O288">
        <v>5</v>
      </c>
      <c r="P288">
        <v>45</v>
      </c>
      <c r="R288">
        <v>40</v>
      </c>
      <c r="S288" s="16">
        <v>50</v>
      </c>
      <c r="T288">
        <v>30</v>
      </c>
      <c r="U288" s="22">
        <v>10</v>
      </c>
      <c r="V288" s="22">
        <v>2</v>
      </c>
      <c r="W288" s="22">
        <v>50</v>
      </c>
      <c r="X288" s="22">
        <v>20</v>
      </c>
      <c r="Z288">
        <v>5</v>
      </c>
      <c r="AA288">
        <v>5</v>
      </c>
      <c r="AB288">
        <v>30</v>
      </c>
      <c r="AD288">
        <v>20</v>
      </c>
    </row>
    <row r="289" spans="1:30" x14ac:dyDescent="0.25">
      <c r="A289" s="1">
        <v>43489</v>
      </c>
      <c r="B289">
        <v>287</v>
      </c>
      <c r="C289" s="2">
        <v>3194132422</v>
      </c>
      <c r="D289">
        <v>3</v>
      </c>
      <c r="F289" s="22">
        <v>50</v>
      </c>
      <c r="H289" s="22">
        <v>50</v>
      </c>
      <c r="K289">
        <v>1</v>
      </c>
      <c r="M289" s="22">
        <v>1</v>
      </c>
      <c r="Q289">
        <v>240</v>
      </c>
      <c r="R289">
        <v>20</v>
      </c>
      <c r="S289" s="16">
        <v>13</v>
      </c>
      <c r="U289" s="22">
        <v>50</v>
      </c>
      <c r="W289" s="22">
        <v>50</v>
      </c>
      <c r="Z289">
        <v>1</v>
      </c>
      <c r="AC289">
        <v>240</v>
      </c>
      <c r="AD289">
        <v>20</v>
      </c>
    </row>
    <row r="290" spans="1:30" x14ac:dyDescent="0.25">
      <c r="A290" s="1">
        <v>43489</v>
      </c>
      <c r="B290">
        <v>288</v>
      </c>
      <c r="C290" s="2">
        <v>3194132422</v>
      </c>
      <c r="F290" s="22">
        <f>6.5/0.095</f>
        <v>68.421052631578945</v>
      </c>
      <c r="G290" s="22">
        <f>3/0.095</f>
        <v>31.578947368421051</v>
      </c>
      <c r="S290" s="16">
        <v>45</v>
      </c>
      <c r="W290" s="22">
        <v>17</v>
      </c>
      <c r="X290" s="22">
        <v>21</v>
      </c>
      <c r="AA290">
        <v>10</v>
      </c>
      <c r="AB290">
        <v>8</v>
      </c>
      <c r="AC290">
        <v>250</v>
      </c>
      <c r="AD290">
        <v>0</v>
      </c>
    </row>
    <row r="291" spans="1:30" x14ac:dyDescent="0.25">
      <c r="A291" s="1">
        <v>43494</v>
      </c>
      <c r="B291">
        <v>289</v>
      </c>
      <c r="C291" s="2">
        <v>3194132534</v>
      </c>
      <c r="D291">
        <v>8</v>
      </c>
      <c r="F291" s="22">
        <v>90</v>
      </c>
      <c r="G291" s="22">
        <v>10</v>
      </c>
      <c r="K291">
        <v>4</v>
      </c>
      <c r="M291" s="22">
        <v>1</v>
      </c>
      <c r="O291">
        <v>0</v>
      </c>
      <c r="P291">
        <v>20</v>
      </c>
      <c r="Q291">
        <v>0</v>
      </c>
      <c r="R291">
        <v>30</v>
      </c>
      <c r="S291" s="16">
        <v>12</v>
      </c>
      <c r="U291" s="22">
        <f>10/1.1</f>
        <v>9.0909090909090899</v>
      </c>
      <c r="W291" s="22">
        <f>50/1.1</f>
        <v>45.454545454545453</v>
      </c>
      <c r="X291" s="22">
        <f>50/1.1</f>
        <v>45.454545454545453</v>
      </c>
      <c r="AC291">
        <v>200</v>
      </c>
      <c r="AD291">
        <v>20</v>
      </c>
    </row>
    <row r="292" spans="1:30" x14ac:dyDescent="0.25">
      <c r="A292" s="1">
        <v>43494</v>
      </c>
      <c r="B292">
        <v>290</v>
      </c>
      <c r="C292" s="2">
        <v>3194132534</v>
      </c>
      <c r="D292">
        <v>10</v>
      </c>
      <c r="F292" s="22">
        <v>60</v>
      </c>
      <c r="G292" s="22">
        <v>40</v>
      </c>
      <c r="K292">
        <v>3</v>
      </c>
      <c r="L292" s="22">
        <v>1</v>
      </c>
      <c r="O292">
        <v>30</v>
      </c>
      <c r="P292">
        <v>200</v>
      </c>
      <c r="Q292">
        <v>20</v>
      </c>
      <c r="R292">
        <v>20</v>
      </c>
      <c r="S292" s="16">
        <v>17</v>
      </c>
      <c r="V292" s="22">
        <v>10</v>
      </c>
      <c r="W292" s="22">
        <v>70</v>
      </c>
      <c r="X292" s="22">
        <v>20</v>
      </c>
      <c r="AB292">
        <v>20</v>
      </c>
      <c r="AC292">
        <v>200</v>
      </c>
      <c r="AD292">
        <v>20</v>
      </c>
    </row>
    <row r="293" spans="1:30" x14ac:dyDescent="0.25">
      <c r="A293" s="1">
        <v>43494</v>
      </c>
      <c r="B293">
        <v>291</v>
      </c>
      <c r="C293" s="2">
        <v>3194132534</v>
      </c>
      <c r="D293">
        <v>6</v>
      </c>
      <c r="F293" s="22">
        <v>50</v>
      </c>
      <c r="G293" s="22">
        <v>50</v>
      </c>
      <c r="K293">
        <v>4</v>
      </c>
      <c r="L293" s="22">
        <v>1</v>
      </c>
      <c r="O293">
        <v>40</v>
      </c>
      <c r="P293">
        <v>0</v>
      </c>
      <c r="Q293">
        <v>200</v>
      </c>
      <c r="R293">
        <v>30</v>
      </c>
      <c r="S293" s="16">
        <v>20</v>
      </c>
      <c r="W293" s="22">
        <v>50</v>
      </c>
      <c r="X293" s="22">
        <v>50</v>
      </c>
      <c r="AA293">
        <v>0</v>
      </c>
      <c r="AB293">
        <v>20</v>
      </c>
      <c r="AC293">
        <v>200</v>
      </c>
      <c r="AD293">
        <v>40</v>
      </c>
    </row>
    <row r="294" spans="1:30" x14ac:dyDescent="0.25">
      <c r="A294" s="1">
        <v>43494</v>
      </c>
      <c r="B294">
        <v>292</v>
      </c>
      <c r="C294" s="2">
        <v>3194132534</v>
      </c>
      <c r="D294">
        <v>5</v>
      </c>
      <c r="F294" s="22">
        <v>50</v>
      </c>
      <c r="I294" s="22">
        <v>50</v>
      </c>
      <c r="K294">
        <v>2</v>
      </c>
      <c r="R294">
        <v>20</v>
      </c>
      <c r="S294" s="16">
        <v>50</v>
      </c>
      <c r="U294" s="22">
        <v>40</v>
      </c>
      <c r="V294" s="22">
        <v>10</v>
      </c>
      <c r="W294" s="22">
        <v>25</v>
      </c>
      <c r="X294" s="22">
        <v>25</v>
      </c>
      <c r="Z294">
        <v>1</v>
      </c>
      <c r="AB294">
        <v>15</v>
      </c>
      <c r="AC294">
        <v>100</v>
      </c>
      <c r="AD294">
        <v>20</v>
      </c>
    </row>
    <row r="295" spans="1:30" x14ac:dyDescent="0.25">
      <c r="A295" s="1">
        <v>43494</v>
      </c>
      <c r="B295">
        <v>293</v>
      </c>
      <c r="C295" s="2">
        <v>3194132534</v>
      </c>
      <c r="S295" s="16">
        <v>17</v>
      </c>
      <c r="U295" s="22">
        <v>50</v>
      </c>
      <c r="W295" s="22">
        <v>50</v>
      </c>
      <c r="Z295">
        <v>1</v>
      </c>
      <c r="AA295">
        <v>0</v>
      </c>
      <c r="AB295">
        <v>0</v>
      </c>
      <c r="AC295">
        <v>500</v>
      </c>
      <c r="AD295">
        <v>20</v>
      </c>
    </row>
    <row r="296" spans="1:30" x14ac:dyDescent="0.25">
      <c r="A296" s="1">
        <v>43494</v>
      </c>
      <c r="B296">
        <v>294</v>
      </c>
      <c r="C296" s="2">
        <v>3194132534</v>
      </c>
      <c r="S296" s="16">
        <v>62</v>
      </c>
      <c r="U296" s="22">
        <v>100</v>
      </c>
      <c r="Z296">
        <v>5</v>
      </c>
      <c r="AA296">
        <v>0</v>
      </c>
      <c r="AB296">
        <v>35</v>
      </c>
      <c r="AC296">
        <v>400</v>
      </c>
      <c r="AD296">
        <v>40</v>
      </c>
    </row>
    <row r="297" spans="1:30" x14ac:dyDescent="0.25">
      <c r="A297" s="1">
        <v>43494</v>
      </c>
      <c r="B297">
        <v>295</v>
      </c>
      <c r="C297" s="2">
        <v>3194132534</v>
      </c>
      <c r="D297">
        <v>30</v>
      </c>
      <c r="E297">
        <v>14</v>
      </c>
      <c r="F297" s="22">
        <v>100</v>
      </c>
      <c r="K297">
        <v>5</v>
      </c>
      <c r="M297" s="22">
        <v>1</v>
      </c>
      <c r="O297">
        <v>0</v>
      </c>
      <c r="P297">
        <v>50</v>
      </c>
      <c r="R297">
        <v>0</v>
      </c>
      <c r="S297" s="16">
        <v>10</v>
      </c>
      <c r="T297">
        <v>11</v>
      </c>
      <c r="U297" s="22">
        <v>20</v>
      </c>
      <c r="V297" s="22">
        <v>30</v>
      </c>
      <c r="X297" s="22">
        <v>50</v>
      </c>
      <c r="AA297">
        <v>0</v>
      </c>
      <c r="AB297">
        <v>30</v>
      </c>
      <c r="AD297">
        <v>20</v>
      </c>
    </row>
    <row r="298" spans="1:30" x14ac:dyDescent="0.25">
      <c r="A298" s="1">
        <v>43494</v>
      </c>
      <c r="B298">
        <v>296</v>
      </c>
      <c r="C298" s="2">
        <v>3194132534</v>
      </c>
      <c r="D298">
        <v>0</v>
      </c>
      <c r="E298">
        <v>0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>
        <v>0</v>
      </c>
      <c r="L298" s="22">
        <v>1</v>
      </c>
      <c r="M298" s="22">
        <v>0</v>
      </c>
      <c r="N298" s="22">
        <v>0</v>
      </c>
      <c r="O298">
        <v>0</v>
      </c>
      <c r="P298">
        <v>0</v>
      </c>
      <c r="Q298">
        <v>0</v>
      </c>
      <c r="R298">
        <v>0</v>
      </c>
      <c r="S298" s="16">
        <v>55</v>
      </c>
      <c r="U298" s="22">
        <f>60/0.79</f>
        <v>75.949367088607588</v>
      </c>
      <c r="V298" s="22">
        <f>3/0.79</f>
        <v>3.7974683544303796</v>
      </c>
      <c r="W298" s="22">
        <f>7/0.79</f>
        <v>8.8607594936708853</v>
      </c>
      <c r="X298" s="22">
        <f>9/0.79</f>
        <v>11.39240506329114</v>
      </c>
      <c r="Z298">
        <v>3</v>
      </c>
      <c r="AA298">
        <v>0</v>
      </c>
      <c r="AB298">
        <v>15</v>
      </c>
      <c r="AD298">
        <v>20</v>
      </c>
    </row>
    <row r="299" spans="1:30" x14ac:dyDescent="0.25">
      <c r="A299" s="1">
        <v>43494</v>
      </c>
      <c r="B299">
        <v>297</v>
      </c>
      <c r="C299" s="2">
        <v>3194132534</v>
      </c>
      <c r="D299">
        <v>0</v>
      </c>
      <c r="S299" s="16">
        <v>120</v>
      </c>
      <c r="V299" s="22">
        <v>40</v>
      </c>
      <c r="W299" s="22">
        <v>60</v>
      </c>
      <c r="AA299">
        <v>40</v>
      </c>
      <c r="AC299">
        <v>0</v>
      </c>
      <c r="AD299">
        <v>40</v>
      </c>
    </row>
    <row r="300" spans="1:30" x14ac:dyDescent="0.25">
      <c r="A300" s="1">
        <v>43494</v>
      </c>
      <c r="B300">
        <v>298</v>
      </c>
      <c r="C300" s="2">
        <v>3194132534</v>
      </c>
      <c r="D300">
        <v>3.75</v>
      </c>
      <c r="F300" s="22">
        <v>100</v>
      </c>
      <c r="K300">
        <v>3</v>
      </c>
      <c r="N300" s="22">
        <v>1</v>
      </c>
      <c r="P300">
        <v>0</v>
      </c>
      <c r="Q300">
        <v>0</v>
      </c>
      <c r="R300">
        <v>40</v>
      </c>
      <c r="S300" s="16">
        <v>60</v>
      </c>
      <c r="U300" s="22">
        <v>30</v>
      </c>
      <c r="V300" s="22">
        <v>5</v>
      </c>
      <c r="W300" s="22">
        <v>55</v>
      </c>
      <c r="X300" s="22">
        <v>10</v>
      </c>
      <c r="Z300">
        <v>3</v>
      </c>
      <c r="AB300">
        <v>30</v>
      </c>
      <c r="AC300">
        <v>100</v>
      </c>
    </row>
    <row r="303" spans="1:30" x14ac:dyDescent="0.25">
      <c r="B303">
        <v>301</v>
      </c>
    </row>
    <row r="304" spans="1:30" x14ac:dyDescent="0.25">
      <c r="B304">
        <v>302</v>
      </c>
    </row>
    <row r="305" spans="2:2" x14ac:dyDescent="0.25">
      <c r="B305">
        <v>303</v>
      </c>
    </row>
    <row r="306" spans="2:2" x14ac:dyDescent="0.25">
      <c r="B306">
        <v>304</v>
      </c>
    </row>
    <row r="307" spans="2:2" x14ac:dyDescent="0.25">
      <c r="B307">
        <v>305</v>
      </c>
    </row>
    <row r="308" spans="2:2" x14ac:dyDescent="0.25">
      <c r="B308">
        <v>306</v>
      </c>
    </row>
    <row r="309" spans="2:2" x14ac:dyDescent="0.25">
      <c r="B309">
        <v>307</v>
      </c>
    </row>
    <row r="310" spans="2:2" x14ac:dyDescent="0.25">
      <c r="B310">
        <v>308</v>
      </c>
    </row>
    <row r="311" spans="2:2" x14ac:dyDescent="0.25">
      <c r="B311">
        <v>309</v>
      </c>
    </row>
    <row r="312" spans="2:2" x14ac:dyDescent="0.25">
      <c r="B312">
        <v>310</v>
      </c>
    </row>
    <row r="313" spans="2:2" x14ac:dyDescent="0.25">
      <c r="B313">
        <v>311</v>
      </c>
    </row>
    <row r="314" spans="2:2" x14ac:dyDescent="0.25">
      <c r="B314">
        <v>312</v>
      </c>
    </row>
    <row r="315" spans="2:2" x14ac:dyDescent="0.25">
      <c r="B315">
        <v>313</v>
      </c>
    </row>
    <row r="316" spans="2:2" x14ac:dyDescent="0.25">
      <c r="B316">
        <v>314</v>
      </c>
    </row>
    <row r="317" spans="2:2" x14ac:dyDescent="0.25">
      <c r="B317">
        <v>315</v>
      </c>
    </row>
    <row r="318" spans="2:2" x14ac:dyDescent="0.25">
      <c r="B318">
        <v>316</v>
      </c>
    </row>
    <row r="319" spans="2:2" x14ac:dyDescent="0.25">
      <c r="B319">
        <v>317</v>
      </c>
    </row>
    <row r="320" spans="2:2" x14ac:dyDescent="0.25">
      <c r="B320">
        <v>318</v>
      </c>
    </row>
    <row r="321" spans="2:2" x14ac:dyDescent="0.25">
      <c r="B321">
        <v>319</v>
      </c>
    </row>
    <row r="322" spans="2:2" x14ac:dyDescent="0.25">
      <c r="B322">
        <v>320</v>
      </c>
    </row>
    <row r="323" spans="2:2" x14ac:dyDescent="0.25">
      <c r="B323">
        <v>321</v>
      </c>
    </row>
    <row r="324" spans="2:2" x14ac:dyDescent="0.25">
      <c r="B324">
        <v>322</v>
      </c>
    </row>
    <row r="325" spans="2:2" x14ac:dyDescent="0.25">
      <c r="B325">
        <v>323</v>
      </c>
    </row>
    <row r="326" spans="2:2" x14ac:dyDescent="0.25">
      <c r="B326">
        <v>324</v>
      </c>
    </row>
    <row r="327" spans="2:2" x14ac:dyDescent="0.25">
      <c r="B327">
        <v>325</v>
      </c>
    </row>
    <row r="328" spans="2:2" x14ac:dyDescent="0.25">
      <c r="B328">
        <v>326</v>
      </c>
    </row>
    <row r="329" spans="2:2" x14ac:dyDescent="0.25">
      <c r="B329">
        <v>327</v>
      </c>
    </row>
    <row r="330" spans="2:2" x14ac:dyDescent="0.25">
      <c r="B330">
        <v>328</v>
      </c>
    </row>
    <row r="331" spans="2:2" x14ac:dyDescent="0.25">
      <c r="B331">
        <v>329</v>
      </c>
    </row>
    <row r="332" spans="2:2" x14ac:dyDescent="0.25">
      <c r="B332">
        <v>330</v>
      </c>
    </row>
    <row r="333" spans="2:2" x14ac:dyDescent="0.25">
      <c r="B333">
        <v>331</v>
      </c>
    </row>
    <row r="334" spans="2:2" x14ac:dyDescent="0.25">
      <c r="B334">
        <v>332</v>
      </c>
    </row>
    <row r="335" spans="2:2" x14ac:dyDescent="0.25">
      <c r="B335">
        <v>333</v>
      </c>
    </row>
    <row r="336" spans="2:2" x14ac:dyDescent="0.25">
      <c r="B336">
        <v>334</v>
      </c>
    </row>
    <row r="337" spans="2:2" x14ac:dyDescent="0.25">
      <c r="B337">
        <v>335</v>
      </c>
    </row>
    <row r="338" spans="2:2" x14ac:dyDescent="0.25">
      <c r="B338">
        <v>336</v>
      </c>
    </row>
    <row r="339" spans="2:2" x14ac:dyDescent="0.25">
      <c r="B339">
        <v>337</v>
      </c>
    </row>
    <row r="340" spans="2:2" x14ac:dyDescent="0.25">
      <c r="B340">
        <v>338</v>
      </c>
    </row>
    <row r="341" spans="2:2" x14ac:dyDescent="0.25">
      <c r="B341">
        <v>339</v>
      </c>
    </row>
    <row r="342" spans="2:2" x14ac:dyDescent="0.25">
      <c r="B342">
        <v>340</v>
      </c>
    </row>
    <row r="343" spans="2:2" x14ac:dyDescent="0.25">
      <c r="B343">
        <v>341</v>
      </c>
    </row>
    <row r="344" spans="2:2" x14ac:dyDescent="0.25">
      <c r="B344">
        <v>342</v>
      </c>
    </row>
    <row r="345" spans="2:2" x14ac:dyDescent="0.25">
      <c r="B345">
        <v>343</v>
      </c>
    </row>
    <row r="346" spans="2:2" x14ac:dyDescent="0.25">
      <c r="B346">
        <v>344</v>
      </c>
    </row>
    <row r="347" spans="2:2" x14ac:dyDescent="0.25">
      <c r="B347">
        <v>345</v>
      </c>
    </row>
    <row r="348" spans="2:2" x14ac:dyDescent="0.25">
      <c r="B348">
        <v>346</v>
      </c>
    </row>
    <row r="349" spans="2:2" x14ac:dyDescent="0.25">
      <c r="B349">
        <v>347</v>
      </c>
    </row>
    <row r="350" spans="2:2" x14ac:dyDescent="0.25">
      <c r="B350">
        <v>348</v>
      </c>
    </row>
    <row r="351" spans="2:2" x14ac:dyDescent="0.25">
      <c r="B351">
        <v>349</v>
      </c>
    </row>
    <row r="352" spans="2:2" x14ac:dyDescent="0.25">
      <c r="B352">
        <v>350</v>
      </c>
    </row>
    <row r="353" spans="2:2" x14ac:dyDescent="0.25">
      <c r="B353">
        <v>351</v>
      </c>
    </row>
    <row r="354" spans="2:2" x14ac:dyDescent="0.25">
      <c r="B354">
        <v>352</v>
      </c>
    </row>
    <row r="355" spans="2:2" x14ac:dyDescent="0.25">
      <c r="B355">
        <v>353</v>
      </c>
    </row>
    <row r="356" spans="2:2" x14ac:dyDescent="0.25">
      <c r="B356">
        <v>354</v>
      </c>
    </row>
    <row r="357" spans="2:2" x14ac:dyDescent="0.25">
      <c r="B357">
        <v>355</v>
      </c>
    </row>
    <row r="358" spans="2:2" x14ac:dyDescent="0.25">
      <c r="B358">
        <v>356</v>
      </c>
    </row>
    <row r="359" spans="2:2" x14ac:dyDescent="0.25">
      <c r="B359">
        <v>357</v>
      </c>
    </row>
    <row r="360" spans="2:2" x14ac:dyDescent="0.25">
      <c r="B360">
        <v>358</v>
      </c>
    </row>
    <row r="361" spans="2:2" x14ac:dyDescent="0.25">
      <c r="B361">
        <v>359</v>
      </c>
    </row>
    <row r="362" spans="2:2" x14ac:dyDescent="0.25">
      <c r="B362">
        <v>360</v>
      </c>
    </row>
    <row r="363" spans="2:2" x14ac:dyDescent="0.25">
      <c r="B363">
        <v>361</v>
      </c>
    </row>
    <row r="364" spans="2:2" x14ac:dyDescent="0.25">
      <c r="B364">
        <v>362</v>
      </c>
    </row>
    <row r="365" spans="2:2" x14ac:dyDescent="0.25">
      <c r="B365">
        <v>363</v>
      </c>
    </row>
    <row r="366" spans="2:2" x14ac:dyDescent="0.25">
      <c r="B366">
        <v>364</v>
      </c>
    </row>
    <row r="367" spans="2:2" x14ac:dyDescent="0.25">
      <c r="B367">
        <v>365</v>
      </c>
    </row>
    <row r="368" spans="2:2" x14ac:dyDescent="0.25">
      <c r="B368">
        <v>366</v>
      </c>
    </row>
    <row r="369" spans="2:2" x14ac:dyDescent="0.25">
      <c r="B369">
        <v>367</v>
      </c>
    </row>
    <row r="370" spans="2:2" x14ac:dyDescent="0.25">
      <c r="B370">
        <v>368</v>
      </c>
    </row>
    <row r="371" spans="2:2" x14ac:dyDescent="0.25">
      <c r="B371">
        <v>369</v>
      </c>
    </row>
    <row r="372" spans="2:2" x14ac:dyDescent="0.25">
      <c r="B372">
        <v>370</v>
      </c>
    </row>
    <row r="373" spans="2:2" x14ac:dyDescent="0.25">
      <c r="B373">
        <v>371</v>
      </c>
    </row>
    <row r="374" spans="2:2" x14ac:dyDescent="0.25">
      <c r="B374">
        <v>372</v>
      </c>
    </row>
    <row r="375" spans="2:2" x14ac:dyDescent="0.25">
      <c r="B375">
        <v>373</v>
      </c>
    </row>
    <row r="376" spans="2:2" x14ac:dyDescent="0.25">
      <c r="B376">
        <v>374</v>
      </c>
    </row>
    <row r="377" spans="2:2" x14ac:dyDescent="0.25">
      <c r="B377">
        <v>375</v>
      </c>
    </row>
    <row r="378" spans="2:2" x14ac:dyDescent="0.25">
      <c r="B378">
        <v>376</v>
      </c>
    </row>
    <row r="379" spans="2:2" x14ac:dyDescent="0.25">
      <c r="B379">
        <v>377</v>
      </c>
    </row>
    <row r="380" spans="2:2" x14ac:dyDescent="0.25">
      <c r="B380">
        <v>378</v>
      </c>
    </row>
    <row r="381" spans="2:2" x14ac:dyDescent="0.25">
      <c r="B381">
        <v>379</v>
      </c>
    </row>
    <row r="382" spans="2:2" x14ac:dyDescent="0.25">
      <c r="B382">
        <v>380</v>
      </c>
    </row>
    <row r="383" spans="2:2" x14ac:dyDescent="0.25">
      <c r="B383">
        <v>381</v>
      </c>
    </row>
    <row r="384" spans="2:2" x14ac:dyDescent="0.25">
      <c r="B384">
        <v>382</v>
      </c>
    </row>
    <row r="385" spans="2:2" x14ac:dyDescent="0.25">
      <c r="B385">
        <v>383</v>
      </c>
    </row>
    <row r="386" spans="2:2" x14ac:dyDescent="0.25">
      <c r="B386">
        <v>384</v>
      </c>
    </row>
    <row r="387" spans="2:2" x14ac:dyDescent="0.25">
      <c r="B387">
        <v>385</v>
      </c>
    </row>
    <row r="388" spans="2:2" x14ac:dyDescent="0.25">
      <c r="B388">
        <v>386</v>
      </c>
    </row>
    <row r="389" spans="2:2" x14ac:dyDescent="0.25">
      <c r="B389">
        <v>387</v>
      </c>
    </row>
    <row r="390" spans="2:2" x14ac:dyDescent="0.25">
      <c r="B390">
        <v>388</v>
      </c>
    </row>
    <row r="391" spans="2:2" x14ac:dyDescent="0.25">
      <c r="B391">
        <v>389</v>
      </c>
    </row>
    <row r="392" spans="2:2" x14ac:dyDescent="0.25">
      <c r="B392">
        <v>390</v>
      </c>
    </row>
    <row r="393" spans="2:2" x14ac:dyDescent="0.25">
      <c r="B393">
        <v>391</v>
      </c>
    </row>
    <row r="394" spans="2:2" x14ac:dyDescent="0.25">
      <c r="B394">
        <v>392</v>
      </c>
    </row>
    <row r="395" spans="2:2" x14ac:dyDescent="0.25">
      <c r="B395">
        <v>393</v>
      </c>
    </row>
    <row r="396" spans="2:2" x14ac:dyDescent="0.25">
      <c r="B396">
        <v>394</v>
      </c>
    </row>
    <row r="397" spans="2:2" x14ac:dyDescent="0.25">
      <c r="B397">
        <v>395</v>
      </c>
    </row>
    <row r="398" spans="2:2" x14ac:dyDescent="0.25">
      <c r="B398">
        <v>396</v>
      </c>
    </row>
    <row r="399" spans="2:2" x14ac:dyDescent="0.25">
      <c r="B399">
        <v>397</v>
      </c>
    </row>
    <row r="400" spans="2:2" x14ac:dyDescent="0.25">
      <c r="B400">
        <v>398</v>
      </c>
    </row>
    <row r="401" spans="1:30" x14ac:dyDescent="0.25">
      <c r="B401">
        <v>399</v>
      </c>
    </row>
    <row r="402" spans="1:30" x14ac:dyDescent="0.25">
      <c r="B402">
        <v>400</v>
      </c>
      <c r="D402">
        <v>8.75</v>
      </c>
      <c r="F402" s="22">
        <v>100</v>
      </c>
      <c r="K402">
        <v>4</v>
      </c>
      <c r="P402">
        <v>20</v>
      </c>
      <c r="R402">
        <v>20</v>
      </c>
      <c r="S402" s="16">
        <v>31.86</v>
      </c>
      <c r="V402" s="22">
        <v>5</v>
      </c>
      <c r="W402" s="22">
        <v>50</v>
      </c>
      <c r="X402" s="22">
        <v>45</v>
      </c>
      <c r="AC402">
        <v>180</v>
      </c>
      <c r="AD402">
        <v>40</v>
      </c>
    </row>
    <row r="403" spans="1:30" x14ac:dyDescent="0.25">
      <c r="B403">
        <v>401</v>
      </c>
      <c r="F403" s="22">
        <v>100</v>
      </c>
      <c r="G403" s="22">
        <v>0</v>
      </c>
      <c r="H403" s="22">
        <v>0</v>
      </c>
      <c r="I403" s="22">
        <v>0</v>
      </c>
      <c r="J403" s="22">
        <v>0</v>
      </c>
      <c r="K403">
        <v>4</v>
      </c>
      <c r="N403" s="22">
        <v>1</v>
      </c>
      <c r="U403" s="22">
        <v>40</v>
      </c>
      <c r="V403" s="22">
        <v>5</v>
      </c>
      <c r="W403" s="22">
        <v>35</v>
      </c>
      <c r="X403" s="22">
        <v>20</v>
      </c>
      <c r="Y403" s="22">
        <v>0</v>
      </c>
      <c r="Z403">
        <v>3</v>
      </c>
      <c r="AA403">
        <v>0</v>
      </c>
    </row>
    <row r="404" spans="1:30" x14ac:dyDescent="0.25">
      <c r="B404">
        <v>402</v>
      </c>
      <c r="D404">
        <v>30</v>
      </c>
      <c r="F404" s="22">
        <v>100</v>
      </c>
      <c r="L404" s="22">
        <v>1</v>
      </c>
      <c r="R404">
        <v>20</v>
      </c>
      <c r="S404" s="16">
        <v>100</v>
      </c>
      <c r="AD404">
        <v>20</v>
      </c>
    </row>
    <row r="405" spans="1:30" x14ac:dyDescent="0.25">
      <c r="B405">
        <v>403</v>
      </c>
      <c r="S405" s="16">
        <v>75</v>
      </c>
      <c r="U405" s="22">
        <v>25</v>
      </c>
      <c r="V405" s="22">
        <v>25</v>
      </c>
      <c r="W405" s="22">
        <v>25</v>
      </c>
      <c r="X405" s="22">
        <v>25</v>
      </c>
      <c r="Z405">
        <v>3</v>
      </c>
    </row>
    <row r="406" spans="1:30" x14ac:dyDescent="0.25">
      <c r="A406" s="1">
        <v>43507</v>
      </c>
      <c r="B406">
        <v>404</v>
      </c>
      <c r="C406" s="2">
        <v>5383008298</v>
      </c>
      <c r="D406">
        <v>5</v>
      </c>
      <c r="F406" s="22">
        <v>50</v>
      </c>
      <c r="G406" s="22">
        <v>50</v>
      </c>
      <c r="K406">
        <v>3</v>
      </c>
      <c r="M406" s="22">
        <v>1</v>
      </c>
      <c r="S406" s="16">
        <v>30</v>
      </c>
      <c r="V406" s="22">
        <v>30</v>
      </c>
      <c r="W406" s="22">
        <v>50</v>
      </c>
      <c r="X406" s="22">
        <v>20</v>
      </c>
      <c r="Z406">
        <v>2</v>
      </c>
    </row>
    <row r="407" spans="1:30" x14ac:dyDescent="0.25">
      <c r="A407" s="1">
        <v>43507</v>
      </c>
      <c r="B407">
        <v>405</v>
      </c>
      <c r="C407" s="2">
        <v>5383008298</v>
      </c>
      <c r="D407">
        <v>0</v>
      </c>
      <c r="S407" s="16">
        <v>101</v>
      </c>
      <c r="U407" s="22">
        <v>25</v>
      </c>
      <c r="V407" s="22">
        <v>20</v>
      </c>
      <c r="W407" s="22">
        <v>30</v>
      </c>
      <c r="X407" s="22">
        <v>25</v>
      </c>
      <c r="Y407" s="22">
        <v>0</v>
      </c>
      <c r="Z407">
        <v>2</v>
      </c>
      <c r="AA407">
        <v>10</v>
      </c>
      <c r="AB407">
        <v>5</v>
      </c>
      <c r="AD407">
        <v>30</v>
      </c>
    </row>
    <row r="408" spans="1:30" x14ac:dyDescent="0.25">
      <c r="A408" s="1">
        <v>43507</v>
      </c>
      <c r="B408">
        <v>406</v>
      </c>
      <c r="C408" s="2">
        <v>5383008298</v>
      </c>
      <c r="D408">
        <v>9</v>
      </c>
      <c r="F408" s="22">
        <v>90</v>
      </c>
      <c r="H408" s="22">
        <v>10</v>
      </c>
      <c r="K408">
        <v>4.5</v>
      </c>
      <c r="M408" s="22">
        <v>1</v>
      </c>
      <c r="O408">
        <v>0</v>
      </c>
      <c r="Q408">
        <v>243</v>
      </c>
      <c r="R408">
        <v>20</v>
      </c>
      <c r="S408" s="16">
        <v>60</v>
      </c>
      <c r="U408" s="22">
        <v>40</v>
      </c>
      <c r="V408" s="22">
        <v>10</v>
      </c>
      <c r="W408" s="22">
        <v>30</v>
      </c>
      <c r="X408" s="22">
        <v>20</v>
      </c>
      <c r="Z408">
        <v>3</v>
      </c>
      <c r="AD408">
        <v>20</v>
      </c>
    </row>
    <row r="409" spans="1:30" x14ac:dyDescent="0.25">
      <c r="A409" s="1">
        <v>43507</v>
      </c>
      <c r="B409">
        <v>407</v>
      </c>
      <c r="C409" s="2">
        <v>5383008298</v>
      </c>
      <c r="D409">
        <v>6.68</v>
      </c>
      <c r="F409" s="22">
        <v>60</v>
      </c>
      <c r="G409" s="22">
        <v>0</v>
      </c>
      <c r="H409" s="22">
        <v>40</v>
      </c>
      <c r="I409" s="22">
        <v>0</v>
      </c>
      <c r="J409" s="22">
        <v>0</v>
      </c>
      <c r="K409">
        <v>3</v>
      </c>
      <c r="N409" s="22">
        <v>1</v>
      </c>
      <c r="O409">
        <v>0</v>
      </c>
      <c r="P409">
        <v>25</v>
      </c>
      <c r="Q409">
        <v>0</v>
      </c>
      <c r="R409">
        <v>20</v>
      </c>
      <c r="S409" s="16">
        <v>70.42</v>
      </c>
      <c r="U409" s="22">
        <v>55</v>
      </c>
      <c r="V409" s="22">
        <v>2</v>
      </c>
      <c r="W409" s="22">
        <v>33</v>
      </c>
      <c r="X409" s="22">
        <v>10</v>
      </c>
      <c r="Y409" s="22">
        <v>0</v>
      </c>
      <c r="Z409">
        <v>3</v>
      </c>
      <c r="AA409">
        <v>0</v>
      </c>
      <c r="AB409">
        <v>25</v>
      </c>
      <c r="AC409">
        <v>0</v>
      </c>
      <c r="AD409">
        <v>20</v>
      </c>
    </row>
    <row r="410" spans="1:30" x14ac:dyDescent="0.25">
      <c r="A410" s="1">
        <v>43507</v>
      </c>
      <c r="B410">
        <v>408</v>
      </c>
      <c r="C410" s="2">
        <v>5383008298</v>
      </c>
      <c r="D410">
        <v>12</v>
      </c>
      <c r="F410" s="22">
        <v>33</v>
      </c>
      <c r="G410" s="22">
        <v>33</v>
      </c>
      <c r="I410" s="22">
        <v>33</v>
      </c>
      <c r="K410">
        <v>4</v>
      </c>
      <c r="M410" s="22">
        <v>1</v>
      </c>
      <c r="O410">
        <v>0</v>
      </c>
      <c r="P410">
        <v>0</v>
      </c>
      <c r="Q410">
        <v>150</v>
      </c>
      <c r="R410">
        <v>30</v>
      </c>
      <c r="S410" s="16">
        <v>54</v>
      </c>
      <c r="T410">
        <v>0</v>
      </c>
      <c r="W410" s="22">
        <v>50</v>
      </c>
      <c r="X410" s="22">
        <v>50</v>
      </c>
      <c r="AA410">
        <v>0</v>
      </c>
      <c r="AB410">
        <v>0</v>
      </c>
      <c r="AD410">
        <v>20</v>
      </c>
    </row>
    <row r="411" spans="1:30" x14ac:dyDescent="0.25">
      <c r="A411" s="1">
        <v>43507</v>
      </c>
      <c r="B411">
        <v>409</v>
      </c>
      <c r="C411" s="2">
        <v>5383008298</v>
      </c>
      <c r="D411">
        <v>4</v>
      </c>
      <c r="F411" s="22">
        <v>60</v>
      </c>
      <c r="H411" s="22">
        <v>40</v>
      </c>
      <c r="N411" s="22">
        <v>1</v>
      </c>
      <c r="R411">
        <v>20</v>
      </c>
      <c r="S411" s="16">
        <v>6</v>
      </c>
      <c r="W411" s="22">
        <v>100</v>
      </c>
      <c r="AD411">
        <v>20</v>
      </c>
    </row>
    <row r="412" spans="1:30" x14ac:dyDescent="0.25">
      <c r="A412" s="1">
        <v>43507</v>
      </c>
      <c r="B412">
        <v>410</v>
      </c>
      <c r="C412" s="2">
        <v>5383008298</v>
      </c>
      <c r="S412" s="16">
        <v>142</v>
      </c>
      <c r="U412" s="22">
        <v>20</v>
      </c>
      <c r="V412" s="22">
        <v>20</v>
      </c>
      <c r="W412" s="22">
        <v>20</v>
      </c>
      <c r="X412" s="22">
        <v>20</v>
      </c>
      <c r="Y412" s="22">
        <v>20</v>
      </c>
      <c r="Z412">
        <v>3</v>
      </c>
    </row>
    <row r="413" spans="1:30" x14ac:dyDescent="0.25">
      <c r="A413" s="1">
        <v>43507</v>
      </c>
      <c r="B413">
        <v>411</v>
      </c>
      <c r="C413" s="2">
        <v>5383008298</v>
      </c>
      <c r="D413">
        <v>16</v>
      </c>
      <c r="F413" s="22">
        <v>100</v>
      </c>
      <c r="K413">
        <v>4</v>
      </c>
      <c r="N413" s="22">
        <v>1</v>
      </c>
      <c r="P413">
        <v>60</v>
      </c>
      <c r="Q413">
        <v>500</v>
      </c>
      <c r="R413">
        <v>5</v>
      </c>
      <c r="S413" s="16">
        <v>90</v>
      </c>
      <c r="U413" s="22">
        <f>40/0.6</f>
        <v>66.666666666666671</v>
      </c>
      <c r="V413" s="22">
        <f>20/0.6</f>
        <v>33.333333333333336</v>
      </c>
      <c r="Z413">
        <v>3</v>
      </c>
      <c r="AB413">
        <v>60</v>
      </c>
      <c r="AC413">
        <v>500</v>
      </c>
      <c r="AD413">
        <v>0</v>
      </c>
    </row>
    <row r="414" spans="1:30" x14ac:dyDescent="0.25">
      <c r="A414" s="1">
        <v>43507</v>
      </c>
      <c r="B414">
        <v>412</v>
      </c>
      <c r="C414" s="2">
        <v>5383008298</v>
      </c>
      <c r="S414" s="16">
        <v>135</v>
      </c>
      <c r="U414" s="22">
        <v>95</v>
      </c>
      <c r="V414" s="22">
        <v>5</v>
      </c>
      <c r="Z414">
        <v>4</v>
      </c>
      <c r="AB414">
        <v>50</v>
      </c>
      <c r="AC414">
        <v>100</v>
      </c>
      <c r="AD414">
        <v>0</v>
      </c>
    </row>
    <row r="415" spans="1:30" x14ac:dyDescent="0.25">
      <c r="A415" s="1">
        <v>43504</v>
      </c>
      <c r="B415">
        <v>413</v>
      </c>
      <c r="C415" s="2">
        <v>5383008295</v>
      </c>
      <c r="D415">
        <v>30</v>
      </c>
      <c r="E415">
        <v>10</v>
      </c>
      <c r="F415" s="22">
        <v>40</v>
      </c>
      <c r="G415" s="22">
        <v>3</v>
      </c>
      <c r="H415" s="22">
        <v>52</v>
      </c>
      <c r="I415" s="22">
        <v>5</v>
      </c>
      <c r="K415">
        <v>1.3</v>
      </c>
      <c r="N415" s="22">
        <v>1</v>
      </c>
      <c r="P415">
        <v>30</v>
      </c>
      <c r="Q415">
        <v>150</v>
      </c>
      <c r="R415">
        <v>40</v>
      </c>
      <c r="S415" s="16">
        <v>55</v>
      </c>
      <c r="T415">
        <v>8</v>
      </c>
      <c r="U415" s="22">
        <v>30</v>
      </c>
      <c r="V415" s="22">
        <v>20</v>
      </c>
      <c r="W415" s="22">
        <v>30</v>
      </c>
      <c r="X415" s="22">
        <v>20</v>
      </c>
      <c r="Z415">
        <v>1.5</v>
      </c>
      <c r="AB415">
        <v>25</v>
      </c>
      <c r="AC415">
        <v>100</v>
      </c>
      <c r="AD415">
        <v>20</v>
      </c>
    </row>
    <row r="416" spans="1:30" x14ac:dyDescent="0.25">
      <c r="A416" s="1">
        <v>43504</v>
      </c>
      <c r="B416">
        <v>414</v>
      </c>
      <c r="C416" s="2">
        <v>5383008295</v>
      </c>
      <c r="S416" s="16">
        <v>110</v>
      </c>
      <c r="U416" s="22">
        <v>50</v>
      </c>
      <c r="V416" s="22">
        <v>20</v>
      </c>
      <c r="W416" s="22">
        <v>20</v>
      </c>
      <c r="X416" s="22">
        <v>10</v>
      </c>
      <c r="Y416" s="22">
        <v>0</v>
      </c>
      <c r="Z416">
        <v>3.4</v>
      </c>
      <c r="AA416">
        <v>2</v>
      </c>
      <c r="AB416">
        <v>15</v>
      </c>
      <c r="AC416">
        <v>100</v>
      </c>
    </row>
    <row r="417" spans="1:30" x14ac:dyDescent="0.25">
      <c r="A417" s="1">
        <v>43504</v>
      </c>
      <c r="B417">
        <v>415</v>
      </c>
      <c r="C417" s="2">
        <v>5383008295</v>
      </c>
      <c r="S417" s="16">
        <v>43</v>
      </c>
      <c r="Z417">
        <v>4</v>
      </c>
      <c r="AD417">
        <v>0</v>
      </c>
    </row>
    <row r="418" spans="1:30" x14ac:dyDescent="0.25">
      <c r="A418" s="1">
        <v>43504</v>
      </c>
      <c r="B418">
        <v>416</v>
      </c>
      <c r="C418" s="2">
        <v>5383008295</v>
      </c>
      <c r="D418">
        <v>4</v>
      </c>
      <c r="F418" s="22">
        <v>60</v>
      </c>
      <c r="G418" s="22">
        <v>10</v>
      </c>
      <c r="H418" s="22">
        <v>30</v>
      </c>
      <c r="I418" s="22">
        <v>5</v>
      </c>
      <c r="K418">
        <v>3</v>
      </c>
      <c r="L418" s="22">
        <v>1</v>
      </c>
      <c r="O418">
        <v>5</v>
      </c>
      <c r="P418">
        <v>10</v>
      </c>
      <c r="R418">
        <v>10</v>
      </c>
      <c r="S418" s="16">
        <v>10</v>
      </c>
      <c r="U418" s="22">
        <f>50/1.5</f>
        <v>33.333333333333336</v>
      </c>
      <c r="W418" s="22">
        <f>100/1.5</f>
        <v>66.666666666666671</v>
      </c>
      <c r="AC418">
        <v>150</v>
      </c>
      <c r="AD418">
        <v>40</v>
      </c>
    </row>
    <row r="419" spans="1:30" x14ac:dyDescent="0.25">
      <c r="A419" s="1">
        <v>43504</v>
      </c>
      <c r="B419">
        <v>417</v>
      </c>
      <c r="C419" s="2">
        <v>5383008295</v>
      </c>
      <c r="S419" s="16">
        <v>35</v>
      </c>
      <c r="U419" s="22">
        <v>50</v>
      </c>
      <c r="V419" s="22">
        <v>50</v>
      </c>
      <c r="Z419">
        <v>1</v>
      </c>
      <c r="AC419">
        <v>400</v>
      </c>
    </row>
    <row r="420" spans="1:30" x14ac:dyDescent="0.25">
      <c r="A420" s="1">
        <v>43504</v>
      </c>
      <c r="B420">
        <v>418</v>
      </c>
      <c r="C420" s="2">
        <v>5383008295</v>
      </c>
      <c r="D420">
        <v>20</v>
      </c>
      <c r="F420" s="22">
        <v>100</v>
      </c>
      <c r="K420">
        <v>5</v>
      </c>
      <c r="L420" s="22">
        <v>10</v>
      </c>
      <c r="M420" s="22">
        <v>10</v>
      </c>
      <c r="P420">
        <v>40</v>
      </c>
      <c r="Q420">
        <v>120</v>
      </c>
      <c r="R420">
        <v>40</v>
      </c>
      <c r="S420" s="16">
        <v>120</v>
      </c>
      <c r="U420" s="22">
        <v>40</v>
      </c>
      <c r="V420" s="22">
        <v>10</v>
      </c>
      <c r="W420" s="22">
        <v>40</v>
      </c>
      <c r="X420" s="22">
        <v>30</v>
      </c>
      <c r="Y420" s="22">
        <v>0</v>
      </c>
      <c r="Z420">
        <v>2</v>
      </c>
      <c r="AB420">
        <v>25</v>
      </c>
      <c r="AC420">
        <v>50</v>
      </c>
      <c r="AD420">
        <v>30</v>
      </c>
    </row>
    <row r="421" spans="1:30" x14ac:dyDescent="0.25">
      <c r="A421" s="1">
        <v>43504</v>
      </c>
      <c r="B421">
        <v>419</v>
      </c>
      <c r="C421" s="2">
        <v>5383008295</v>
      </c>
      <c r="D421">
        <v>15</v>
      </c>
      <c r="G421" s="22">
        <v>100</v>
      </c>
      <c r="S421" s="16">
        <v>3.5</v>
      </c>
      <c r="AC421">
        <v>500</v>
      </c>
    </row>
    <row r="422" spans="1:30" x14ac:dyDescent="0.25">
      <c r="A422" s="1">
        <v>43504</v>
      </c>
      <c r="B422">
        <v>420</v>
      </c>
      <c r="C422" s="2">
        <v>5383008295</v>
      </c>
      <c r="S422" s="16">
        <v>43</v>
      </c>
      <c r="U422" s="22">
        <v>10</v>
      </c>
      <c r="V422" s="22">
        <v>10</v>
      </c>
      <c r="W422" s="22">
        <v>50</v>
      </c>
      <c r="X422" s="22">
        <v>30</v>
      </c>
      <c r="AC422">
        <v>80</v>
      </c>
      <c r="AD422">
        <v>20</v>
      </c>
    </row>
    <row r="423" spans="1:30" x14ac:dyDescent="0.25">
      <c r="A423" s="1">
        <v>43504</v>
      </c>
      <c r="B423">
        <v>421</v>
      </c>
      <c r="C423" s="2">
        <v>5383008295</v>
      </c>
      <c r="D423">
        <v>7</v>
      </c>
      <c r="E423">
        <v>6</v>
      </c>
      <c r="F423" s="22">
        <v>100</v>
      </c>
      <c r="N423" s="22">
        <v>1</v>
      </c>
      <c r="O423">
        <v>40</v>
      </c>
      <c r="P423">
        <v>0</v>
      </c>
      <c r="Q423">
        <v>100</v>
      </c>
      <c r="R423">
        <v>50</v>
      </c>
      <c r="S423" s="16">
        <v>25</v>
      </c>
      <c r="U423" s="22">
        <v>50</v>
      </c>
      <c r="V423" s="22">
        <v>5</v>
      </c>
      <c r="W423" s="22">
        <v>22.5</v>
      </c>
      <c r="X423" s="22">
        <v>22.5</v>
      </c>
      <c r="Z423">
        <v>3</v>
      </c>
      <c r="AA423">
        <v>0</v>
      </c>
      <c r="AB423">
        <v>35</v>
      </c>
      <c r="AC423">
        <v>504</v>
      </c>
      <c r="AD423">
        <v>0</v>
      </c>
    </row>
    <row r="424" spans="1:30" x14ac:dyDescent="0.25">
      <c r="A424" s="1">
        <v>43514</v>
      </c>
      <c r="B424">
        <v>422</v>
      </c>
      <c r="C424" s="2">
        <v>5383008314</v>
      </c>
      <c r="S424" s="16">
        <v>48</v>
      </c>
      <c r="U424" s="22">
        <v>60</v>
      </c>
      <c r="V424" s="22">
        <v>10</v>
      </c>
      <c r="W424" s="22">
        <v>10</v>
      </c>
      <c r="X424" s="22">
        <v>10</v>
      </c>
      <c r="Z424">
        <v>5</v>
      </c>
      <c r="AB424">
        <v>30</v>
      </c>
      <c r="AC424">
        <v>120</v>
      </c>
    </row>
    <row r="425" spans="1:30" x14ac:dyDescent="0.25">
      <c r="A425" s="1">
        <v>43514</v>
      </c>
      <c r="B425">
        <v>423</v>
      </c>
      <c r="C425" s="2">
        <v>5383008314</v>
      </c>
      <c r="S425" s="16">
        <v>92</v>
      </c>
      <c r="V425" s="22">
        <v>100</v>
      </c>
      <c r="Z425">
        <v>4</v>
      </c>
      <c r="AA425">
        <v>15</v>
      </c>
      <c r="AB425">
        <v>60</v>
      </c>
      <c r="AC425">
        <v>600</v>
      </c>
      <c r="AD425">
        <v>20</v>
      </c>
    </row>
    <row r="426" spans="1:30" x14ac:dyDescent="0.25">
      <c r="A426" s="1">
        <v>43514</v>
      </c>
      <c r="B426">
        <v>424</v>
      </c>
      <c r="C426" s="2">
        <v>5383008314</v>
      </c>
      <c r="S426" s="16">
        <v>71</v>
      </c>
      <c r="U426" s="22">
        <v>60</v>
      </c>
      <c r="V426" s="22">
        <v>8</v>
      </c>
      <c r="W426" s="22">
        <v>32</v>
      </c>
      <c r="X426" s="22">
        <v>0</v>
      </c>
      <c r="Y426" s="22">
        <v>0</v>
      </c>
      <c r="Z426" s="28">
        <v>4</v>
      </c>
      <c r="AA426" s="28">
        <v>80</v>
      </c>
      <c r="AC426">
        <v>0</v>
      </c>
      <c r="AD426">
        <v>10</v>
      </c>
    </row>
    <row r="427" spans="1:30" x14ac:dyDescent="0.25">
      <c r="A427" s="1">
        <v>43514</v>
      </c>
      <c r="B427">
        <v>425</v>
      </c>
      <c r="C427" s="2">
        <v>5383008314</v>
      </c>
      <c r="S427" s="16">
        <v>64</v>
      </c>
      <c r="U427" s="22">
        <v>60</v>
      </c>
      <c r="V427" s="22">
        <v>5</v>
      </c>
      <c r="W427" s="22">
        <v>30</v>
      </c>
      <c r="X427" s="22">
        <v>5</v>
      </c>
      <c r="Z427" s="16">
        <v>3.5</v>
      </c>
      <c r="AA427" s="16">
        <v>0</v>
      </c>
      <c r="AC427">
        <v>60</v>
      </c>
      <c r="AD427">
        <v>10</v>
      </c>
    </row>
    <row r="428" spans="1:30" x14ac:dyDescent="0.25">
      <c r="A428" s="1">
        <v>43514</v>
      </c>
      <c r="B428">
        <v>426</v>
      </c>
      <c r="C428" s="2">
        <v>5383008314</v>
      </c>
      <c r="D428">
        <v>8</v>
      </c>
      <c r="F428" s="22">
        <f>6/0.08</f>
        <v>75</v>
      </c>
      <c r="H428" s="22">
        <f>2/0.08</f>
        <v>25</v>
      </c>
      <c r="K428">
        <v>5</v>
      </c>
      <c r="M428" s="22">
        <v>1</v>
      </c>
      <c r="P428">
        <v>25</v>
      </c>
      <c r="Q428">
        <v>500</v>
      </c>
      <c r="R428">
        <v>40</v>
      </c>
      <c r="S428" s="16">
        <v>16.5</v>
      </c>
      <c r="V428" s="22">
        <v>33</v>
      </c>
      <c r="W428" s="22">
        <v>33</v>
      </c>
      <c r="X428" s="22">
        <v>33</v>
      </c>
      <c r="AB428">
        <v>25</v>
      </c>
      <c r="AC428">
        <v>200</v>
      </c>
      <c r="AD428">
        <v>20</v>
      </c>
    </row>
    <row r="429" spans="1:30" x14ac:dyDescent="0.25">
      <c r="A429" s="1">
        <v>43514</v>
      </c>
      <c r="B429">
        <v>427</v>
      </c>
      <c r="C429" s="2">
        <v>5383008314</v>
      </c>
      <c r="D429">
        <v>8.6999999999999993</v>
      </c>
      <c r="F429" s="22">
        <v>90</v>
      </c>
      <c r="H429" s="22">
        <v>10</v>
      </c>
      <c r="K429">
        <v>3</v>
      </c>
      <c r="M429" s="22">
        <v>1</v>
      </c>
      <c r="P429">
        <v>20</v>
      </c>
      <c r="Q429">
        <v>250</v>
      </c>
      <c r="R429">
        <v>40</v>
      </c>
      <c r="S429" s="16">
        <v>20</v>
      </c>
      <c r="AC429">
        <v>100</v>
      </c>
      <c r="AD429">
        <v>20</v>
      </c>
    </row>
    <row r="430" spans="1:30" x14ac:dyDescent="0.25">
      <c r="A430" s="1">
        <v>43514</v>
      </c>
      <c r="B430">
        <v>428</v>
      </c>
      <c r="C430" s="2">
        <v>5383008314</v>
      </c>
      <c r="D430">
        <v>3</v>
      </c>
      <c r="F430" s="22">
        <v>100</v>
      </c>
      <c r="K430">
        <v>5</v>
      </c>
      <c r="M430" s="22">
        <v>1</v>
      </c>
      <c r="O430">
        <v>20</v>
      </c>
      <c r="P430">
        <v>20</v>
      </c>
      <c r="Q430">
        <v>100</v>
      </c>
      <c r="R430">
        <v>40</v>
      </c>
      <c r="S430" s="16">
        <v>30</v>
      </c>
      <c r="U430" s="22">
        <f>14/0.3</f>
        <v>46.666666666666671</v>
      </c>
      <c r="W430" s="22">
        <f>10/0.3</f>
        <v>33.333333333333336</v>
      </c>
      <c r="X430" s="22">
        <f>6/0.3</f>
        <v>20</v>
      </c>
      <c r="Z430" s="28">
        <v>2</v>
      </c>
      <c r="AA430" s="28">
        <v>20</v>
      </c>
      <c r="AB430" s="28">
        <v>15</v>
      </c>
      <c r="AC430" s="28">
        <v>300</v>
      </c>
      <c r="AD430" s="28">
        <v>0</v>
      </c>
    </row>
    <row r="431" spans="1:30" x14ac:dyDescent="0.25">
      <c r="A431" s="1">
        <v>43514</v>
      </c>
      <c r="B431">
        <v>429</v>
      </c>
      <c r="C431" s="2">
        <v>5383008314</v>
      </c>
      <c r="D431">
        <v>25</v>
      </c>
      <c r="J431" s="22">
        <v>0</v>
      </c>
      <c r="K431">
        <v>3.5</v>
      </c>
      <c r="N431" s="22">
        <v>1</v>
      </c>
      <c r="O431" s="28">
        <v>15</v>
      </c>
      <c r="P431" s="28">
        <v>0</v>
      </c>
      <c r="Q431" s="28">
        <v>100</v>
      </c>
      <c r="R431" s="28">
        <v>40</v>
      </c>
      <c r="S431" s="16">
        <v>65</v>
      </c>
      <c r="Y431" s="22">
        <v>0</v>
      </c>
      <c r="AA431" s="16">
        <v>12</v>
      </c>
      <c r="AB431">
        <v>0</v>
      </c>
      <c r="AC431">
        <v>40</v>
      </c>
      <c r="AD431">
        <v>5</v>
      </c>
    </row>
    <row r="432" spans="1:30" x14ac:dyDescent="0.25">
      <c r="A432" s="1">
        <v>43514</v>
      </c>
      <c r="B432">
        <v>430</v>
      </c>
      <c r="C432" s="2">
        <v>5383008314</v>
      </c>
      <c r="D432">
        <v>10</v>
      </c>
      <c r="F432" s="22">
        <v>100</v>
      </c>
      <c r="K432">
        <v>2.5</v>
      </c>
      <c r="N432" s="22">
        <v>1</v>
      </c>
      <c r="Q432">
        <v>180</v>
      </c>
      <c r="R432" s="13">
        <v>10</v>
      </c>
      <c r="S432" s="16">
        <v>30</v>
      </c>
      <c r="V432" s="22">
        <v>2</v>
      </c>
      <c r="W432" s="22">
        <v>60</v>
      </c>
      <c r="X432" s="22">
        <v>38</v>
      </c>
      <c r="AC432">
        <v>120</v>
      </c>
      <c r="AD432">
        <v>0</v>
      </c>
    </row>
    <row r="433" spans="1:30" x14ac:dyDescent="0.25">
      <c r="A433" s="1">
        <v>43514</v>
      </c>
      <c r="B433">
        <v>431</v>
      </c>
      <c r="C433" s="2">
        <v>5383008314</v>
      </c>
      <c r="S433" s="16">
        <v>105</v>
      </c>
      <c r="U433" s="22">
        <v>50</v>
      </c>
      <c r="V433" s="22">
        <v>5</v>
      </c>
      <c r="W433" s="22">
        <v>30</v>
      </c>
      <c r="X433" s="22">
        <v>15</v>
      </c>
      <c r="Z433" s="28">
        <v>3</v>
      </c>
      <c r="AD433">
        <v>20</v>
      </c>
    </row>
    <row r="434" spans="1:30" x14ac:dyDescent="0.25">
      <c r="A434" s="1">
        <v>43509</v>
      </c>
      <c r="B434">
        <v>432</v>
      </c>
      <c r="C434" s="2">
        <v>3194133000</v>
      </c>
      <c r="S434" s="16">
        <v>98</v>
      </c>
      <c r="U434" s="22">
        <v>60</v>
      </c>
      <c r="V434" s="22">
        <v>0</v>
      </c>
      <c r="W434" s="22">
        <v>20</v>
      </c>
      <c r="X434" s="22">
        <v>20</v>
      </c>
      <c r="Y434" s="22">
        <v>0</v>
      </c>
      <c r="Z434" s="28">
        <v>3</v>
      </c>
    </row>
    <row r="435" spans="1:30" x14ac:dyDescent="0.25">
      <c r="A435" s="1">
        <v>43509</v>
      </c>
      <c r="B435">
        <v>433</v>
      </c>
      <c r="C435" s="2">
        <v>3194133000</v>
      </c>
      <c r="K435">
        <v>3</v>
      </c>
      <c r="N435" s="22">
        <v>1</v>
      </c>
    </row>
    <row r="436" spans="1:30" x14ac:dyDescent="0.25">
      <c r="A436" s="1">
        <v>43510</v>
      </c>
      <c r="B436">
        <v>434</v>
      </c>
      <c r="C436" s="2">
        <v>5385046194</v>
      </c>
      <c r="S436" s="16">
        <v>12</v>
      </c>
      <c r="AC436">
        <v>220</v>
      </c>
    </row>
    <row r="437" spans="1:30" x14ac:dyDescent="0.25">
      <c r="A437" s="1">
        <v>43510</v>
      </c>
      <c r="B437">
        <v>435</v>
      </c>
      <c r="C437" s="2">
        <v>5385046194</v>
      </c>
      <c r="S437" s="16">
        <v>62</v>
      </c>
      <c r="U437" s="22">
        <v>50</v>
      </c>
      <c r="V437" s="22">
        <v>0</v>
      </c>
      <c r="W437" s="22">
        <v>40</v>
      </c>
      <c r="X437" s="22">
        <v>10</v>
      </c>
      <c r="Z437" s="28">
        <v>4</v>
      </c>
      <c r="AA437" s="28">
        <v>0</v>
      </c>
      <c r="AB437" s="28">
        <v>50</v>
      </c>
      <c r="AC437" s="28">
        <v>500</v>
      </c>
      <c r="AD437" s="28">
        <v>20</v>
      </c>
    </row>
    <row r="438" spans="1:30" x14ac:dyDescent="0.25">
      <c r="A438" s="1">
        <v>43510</v>
      </c>
      <c r="B438">
        <v>436</v>
      </c>
      <c r="C438" s="2">
        <v>5385046194</v>
      </c>
      <c r="D438">
        <v>0</v>
      </c>
      <c r="S438" s="16">
        <v>40</v>
      </c>
      <c r="U438" s="22">
        <v>33</v>
      </c>
      <c r="W438" s="22">
        <v>33</v>
      </c>
      <c r="X438" s="22">
        <v>33</v>
      </c>
      <c r="Z438" s="16">
        <v>3</v>
      </c>
      <c r="AB438">
        <v>30</v>
      </c>
      <c r="AD438">
        <v>20</v>
      </c>
    </row>
    <row r="439" spans="1:30" x14ac:dyDescent="0.25">
      <c r="A439" s="1">
        <v>43510</v>
      </c>
      <c r="B439">
        <v>437</v>
      </c>
      <c r="C439" s="2">
        <v>5385046194</v>
      </c>
      <c r="D439">
        <v>0</v>
      </c>
      <c r="S439" s="16">
        <v>58</v>
      </c>
      <c r="U439" s="22">
        <v>5</v>
      </c>
      <c r="Z439" s="16">
        <v>4</v>
      </c>
      <c r="AA439">
        <v>0</v>
      </c>
      <c r="AC439">
        <v>0</v>
      </c>
      <c r="AD439">
        <v>20</v>
      </c>
    </row>
    <row r="440" spans="1:30" x14ac:dyDescent="0.25">
      <c r="A440" s="1">
        <v>43510</v>
      </c>
      <c r="B440">
        <v>438</v>
      </c>
      <c r="C440" s="2">
        <v>5385046194</v>
      </c>
      <c r="D440">
        <v>115</v>
      </c>
      <c r="F440" s="22">
        <v>20</v>
      </c>
      <c r="G440" s="22">
        <v>10</v>
      </c>
      <c r="H440" s="22">
        <v>40</v>
      </c>
      <c r="I440" s="22">
        <v>30</v>
      </c>
      <c r="K440" s="28">
        <v>3</v>
      </c>
      <c r="N440" s="22">
        <v>1</v>
      </c>
      <c r="O440">
        <v>15</v>
      </c>
      <c r="P440">
        <v>30</v>
      </c>
      <c r="Q440">
        <v>400</v>
      </c>
      <c r="R440">
        <v>20</v>
      </c>
      <c r="S440" s="16">
        <v>115</v>
      </c>
      <c r="U440" s="22">
        <v>20</v>
      </c>
      <c r="V440" s="22">
        <v>10</v>
      </c>
      <c r="W440" s="22">
        <v>40</v>
      </c>
      <c r="X440" s="22">
        <v>30</v>
      </c>
      <c r="Z440" s="16">
        <v>1</v>
      </c>
      <c r="AA440" s="16">
        <v>0</v>
      </c>
      <c r="AB440" s="16">
        <v>30</v>
      </c>
      <c r="AC440" s="16">
        <v>200</v>
      </c>
      <c r="AD440" s="16">
        <v>20</v>
      </c>
    </row>
    <row r="441" spans="1:30" x14ac:dyDescent="0.25">
      <c r="A441" s="1">
        <v>43510</v>
      </c>
      <c r="B441">
        <v>439</v>
      </c>
      <c r="C441" s="2">
        <v>5385046194</v>
      </c>
      <c r="D441">
        <v>7</v>
      </c>
      <c r="E441">
        <v>60</v>
      </c>
      <c r="F441" s="22">
        <v>50</v>
      </c>
      <c r="G441" s="22">
        <v>50</v>
      </c>
      <c r="H441" s="22">
        <v>0</v>
      </c>
      <c r="I441" s="22">
        <v>0</v>
      </c>
      <c r="J441" s="22">
        <v>0</v>
      </c>
      <c r="K441" s="28">
        <v>1</v>
      </c>
      <c r="O441">
        <v>25</v>
      </c>
      <c r="P441">
        <v>0</v>
      </c>
      <c r="R441">
        <v>20</v>
      </c>
      <c r="S441" s="16">
        <v>22</v>
      </c>
      <c r="U441" s="22">
        <v>0</v>
      </c>
      <c r="V441" s="22">
        <v>25</v>
      </c>
      <c r="W441" s="22">
        <v>50</v>
      </c>
      <c r="X441" s="22">
        <v>25</v>
      </c>
      <c r="Y441" s="22">
        <v>0</v>
      </c>
      <c r="Z441" s="16">
        <v>0</v>
      </c>
      <c r="AA441" s="16">
        <v>0</v>
      </c>
      <c r="AB441" s="16">
        <v>0</v>
      </c>
    </row>
    <row r="442" spans="1:30" x14ac:dyDescent="0.25">
      <c r="A442" s="1">
        <v>43510</v>
      </c>
      <c r="B442">
        <v>440</v>
      </c>
      <c r="C442" s="2">
        <v>5385046194</v>
      </c>
      <c r="D442">
        <v>2</v>
      </c>
      <c r="H442" s="22">
        <v>100</v>
      </c>
      <c r="M442" s="22">
        <v>1</v>
      </c>
      <c r="Q442">
        <v>300</v>
      </c>
      <c r="R442">
        <v>0</v>
      </c>
      <c r="S442" s="16">
        <v>33</v>
      </c>
      <c r="AC442">
        <v>200</v>
      </c>
      <c r="AD442">
        <v>20</v>
      </c>
    </row>
    <row r="443" spans="1:30" x14ac:dyDescent="0.25">
      <c r="A443" s="1">
        <v>43486</v>
      </c>
      <c r="B443">
        <v>441</v>
      </c>
      <c r="C443" s="2">
        <v>3194132232</v>
      </c>
      <c r="S443" s="16">
        <v>20</v>
      </c>
      <c r="U443" s="22">
        <v>40</v>
      </c>
      <c r="V443" s="22">
        <v>5</v>
      </c>
      <c r="W443" s="22">
        <v>25</v>
      </c>
      <c r="X443" s="22">
        <v>20</v>
      </c>
      <c r="Z443" s="28">
        <v>3</v>
      </c>
      <c r="AB443">
        <v>90</v>
      </c>
      <c r="AC443">
        <v>200</v>
      </c>
      <c r="AD443">
        <v>20</v>
      </c>
    </row>
    <row r="444" spans="1:30" x14ac:dyDescent="0.25">
      <c r="A444" s="1">
        <v>43486</v>
      </c>
      <c r="B444">
        <v>442</v>
      </c>
      <c r="C444" s="2">
        <v>3194132232</v>
      </c>
      <c r="D444">
        <v>5</v>
      </c>
      <c r="F444" s="22">
        <v>100</v>
      </c>
      <c r="K444">
        <v>4.5</v>
      </c>
      <c r="L444" s="22">
        <v>1</v>
      </c>
      <c r="N444" s="22">
        <v>1</v>
      </c>
      <c r="O444" s="28">
        <v>0</v>
      </c>
      <c r="P444" s="28">
        <v>0</v>
      </c>
      <c r="Q444" s="28">
        <v>1000</v>
      </c>
      <c r="S444" s="16">
        <v>15</v>
      </c>
      <c r="U444" s="22">
        <v>10</v>
      </c>
      <c r="V444" s="22">
        <v>20</v>
      </c>
      <c r="W444" s="22">
        <v>70</v>
      </c>
      <c r="AC444">
        <v>300</v>
      </c>
    </row>
    <row r="445" spans="1:30" x14ac:dyDescent="0.25">
      <c r="A445" s="1">
        <v>43486</v>
      </c>
      <c r="B445">
        <v>443</v>
      </c>
      <c r="C445" s="2">
        <v>3194132232</v>
      </c>
      <c r="S445" s="16">
        <v>64</v>
      </c>
      <c r="U445" s="22">
        <f>50/2</f>
        <v>25</v>
      </c>
      <c r="V445" s="22">
        <f>50/2</f>
        <v>25</v>
      </c>
      <c r="W445" s="22">
        <f>70/2</f>
        <v>35</v>
      </c>
      <c r="X445" s="22">
        <f>30/2</f>
        <v>15</v>
      </c>
      <c r="Z445">
        <v>2</v>
      </c>
      <c r="AA445">
        <v>200</v>
      </c>
      <c r="AB445">
        <v>600</v>
      </c>
      <c r="AC445">
        <v>200</v>
      </c>
      <c r="AD445">
        <v>20</v>
      </c>
    </row>
    <row r="446" spans="1:30" x14ac:dyDescent="0.25">
      <c r="A446" s="1">
        <v>43486</v>
      </c>
      <c r="B446">
        <v>444</v>
      </c>
      <c r="C446" s="2">
        <v>3194132232</v>
      </c>
      <c r="S446" s="16">
        <v>40</v>
      </c>
      <c r="U446" s="22">
        <v>33</v>
      </c>
      <c r="W446" s="22">
        <v>33</v>
      </c>
      <c r="X446" s="22">
        <v>33</v>
      </c>
      <c r="Z446" s="28">
        <v>4.5</v>
      </c>
      <c r="AA446" s="28">
        <v>0</v>
      </c>
      <c r="AC446">
        <v>110</v>
      </c>
      <c r="AD446">
        <v>20</v>
      </c>
    </row>
    <row r="447" spans="1:30" x14ac:dyDescent="0.25">
      <c r="A447" s="1">
        <v>43486</v>
      </c>
      <c r="B447">
        <v>445</v>
      </c>
      <c r="C447" s="2">
        <v>3194132232</v>
      </c>
      <c r="S447" s="16">
        <v>22</v>
      </c>
      <c r="U447" s="22">
        <v>50</v>
      </c>
      <c r="Z447" s="16">
        <v>4</v>
      </c>
      <c r="AA447">
        <v>0</v>
      </c>
      <c r="AB447">
        <v>30</v>
      </c>
      <c r="AC447">
        <v>400</v>
      </c>
    </row>
    <row r="448" spans="1:30" x14ac:dyDescent="0.25">
      <c r="A448" s="1">
        <v>43486</v>
      </c>
      <c r="B448">
        <v>446</v>
      </c>
      <c r="C448" s="2">
        <v>3194132232</v>
      </c>
      <c r="U448" s="22">
        <v>50</v>
      </c>
      <c r="W448" s="22">
        <v>50</v>
      </c>
      <c r="Z448" s="16">
        <v>3</v>
      </c>
      <c r="AA448">
        <v>20</v>
      </c>
      <c r="AB448">
        <v>25</v>
      </c>
      <c r="AD448">
        <v>20</v>
      </c>
    </row>
    <row r="449" spans="1:30" x14ac:dyDescent="0.25">
      <c r="A449" s="1">
        <v>43486</v>
      </c>
      <c r="B449">
        <v>447</v>
      </c>
      <c r="C449" s="2">
        <v>3194132232</v>
      </c>
      <c r="D449">
        <v>10</v>
      </c>
      <c r="F449" s="22">
        <v>60</v>
      </c>
      <c r="G449" s="22">
        <v>20</v>
      </c>
      <c r="N449" s="22">
        <v>1</v>
      </c>
      <c r="P449">
        <v>50</v>
      </c>
      <c r="Q449">
        <v>200</v>
      </c>
      <c r="R449">
        <v>20</v>
      </c>
      <c r="S449" s="16">
        <v>50</v>
      </c>
      <c r="U449" s="22">
        <v>40</v>
      </c>
      <c r="V449" s="22">
        <v>10</v>
      </c>
      <c r="W449" s="22">
        <v>45</v>
      </c>
      <c r="X449" s="22">
        <v>5</v>
      </c>
      <c r="AB449">
        <v>30</v>
      </c>
      <c r="AC449">
        <v>100</v>
      </c>
    </row>
    <row r="450" spans="1:30" x14ac:dyDescent="0.25">
      <c r="A450" s="1">
        <v>43486</v>
      </c>
      <c r="B450">
        <v>448</v>
      </c>
      <c r="C450" s="2">
        <v>3194132232</v>
      </c>
      <c r="S450">
        <v>42</v>
      </c>
      <c r="U450" s="22">
        <v>40</v>
      </c>
      <c r="V450" s="22">
        <v>10</v>
      </c>
      <c r="W450" s="22">
        <v>40</v>
      </c>
      <c r="X450" s="22">
        <v>10</v>
      </c>
      <c r="Z450" s="28">
        <v>3</v>
      </c>
      <c r="AB450">
        <v>40</v>
      </c>
      <c r="AD450">
        <v>20</v>
      </c>
    </row>
    <row r="451" spans="1:30" x14ac:dyDescent="0.25">
      <c r="A451" s="1">
        <v>43486</v>
      </c>
      <c r="B451">
        <v>449</v>
      </c>
      <c r="C451" s="2">
        <v>3194132232</v>
      </c>
      <c r="S451" s="16">
        <v>100</v>
      </c>
      <c r="U451" s="22">
        <v>55</v>
      </c>
      <c r="V451" s="22">
        <v>10</v>
      </c>
      <c r="W451" s="22">
        <v>25</v>
      </c>
      <c r="X451" s="22">
        <v>10</v>
      </c>
      <c r="Y451" s="22">
        <v>0</v>
      </c>
      <c r="Z451" s="16">
        <v>4</v>
      </c>
      <c r="AA451" s="16">
        <v>0</v>
      </c>
      <c r="AD451">
        <v>20</v>
      </c>
    </row>
    <row r="452" spans="1:30" x14ac:dyDescent="0.25">
      <c r="A452" s="1">
        <v>43486</v>
      </c>
      <c r="B452">
        <v>450</v>
      </c>
      <c r="C452" s="2">
        <v>3194132232</v>
      </c>
      <c r="D452">
        <v>8.08</v>
      </c>
      <c r="F452" s="22">
        <v>100</v>
      </c>
      <c r="K452">
        <v>5</v>
      </c>
      <c r="M452" s="22">
        <v>1</v>
      </c>
      <c r="P452">
        <v>100</v>
      </c>
      <c r="R452">
        <v>0</v>
      </c>
      <c r="S452" s="16">
        <v>51.6</v>
      </c>
      <c r="U452" s="22">
        <v>50</v>
      </c>
      <c r="W452" s="22">
        <v>30</v>
      </c>
      <c r="X452" s="22">
        <v>20</v>
      </c>
      <c r="Z452" s="16">
        <v>4</v>
      </c>
      <c r="AB452">
        <v>100</v>
      </c>
    </row>
    <row r="453" spans="1:30" x14ac:dyDescent="0.25">
      <c r="A453" s="1">
        <v>43486</v>
      </c>
      <c r="B453">
        <v>451</v>
      </c>
      <c r="C453" s="2">
        <v>3194132232</v>
      </c>
      <c r="S453" s="16">
        <v>7</v>
      </c>
      <c r="V453" s="22">
        <v>50</v>
      </c>
      <c r="W453" s="22">
        <v>50</v>
      </c>
      <c r="AC453">
        <v>300</v>
      </c>
      <c r="AD453">
        <v>0</v>
      </c>
    </row>
    <row r="454" spans="1:30" x14ac:dyDescent="0.25">
      <c r="A454" s="1">
        <v>43486</v>
      </c>
      <c r="B454">
        <v>452</v>
      </c>
      <c r="C454" s="2">
        <v>3194132232</v>
      </c>
      <c r="D454">
        <v>4.8</v>
      </c>
      <c r="F454" s="22">
        <v>100</v>
      </c>
      <c r="K454">
        <v>4</v>
      </c>
      <c r="M454" s="22">
        <v>1</v>
      </c>
      <c r="O454">
        <v>0</v>
      </c>
      <c r="P454">
        <v>0</v>
      </c>
      <c r="Q454">
        <v>0</v>
      </c>
      <c r="R454">
        <v>90</v>
      </c>
      <c r="S454" s="16">
        <v>20</v>
      </c>
      <c r="V454" s="22">
        <v>10</v>
      </c>
      <c r="W454" s="22">
        <v>60</v>
      </c>
      <c r="X454" s="22">
        <v>30</v>
      </c>
      <c r="AD454">
        <v>40</v>
      </c>
    </row>
    <row r="455" spans="1:30" x14ac:dyDescent="0.25">
      <c r="A455" s="1">
        <v>43486</v>
      </c>
      <c r="B455">
        <v>453</v>
      </c>
      <c r="C455" s="2">
        <v>3194132232</v>
      </c>
      <c r="S455" s="16">
        <v>30</v>
      </c>
      <c r="U455" s="22">
        <v>30</v>
      </c>
      <c r="V455" s="22">
        <v>10</v>
      </c>
      <c r="W455" s="22">
        <v>30</v>
      </c>
      <c r="X455" s="22">
        <v>30</v>
      </c>
      <c r="Z455" s="28">
        <v>2</v>
      </c>
      <c r="AB455">
        <v>700</v>
      </c>
    </row>
    <row r="456" spans="1:30" x14ac:dyDescent="0.25">
      <c r="A456" s="1">
        <v>43486</v>
      </c>
      <c r="B456">
        <v>454</v>
      </c>
      <c r="C456" s="2">
        <v>3194132232</v>
      </c>
      <c r="D456">
        <v>5</v>
      </c>
      <c r="F456" s="22">
        <v>100</v>
      </c>
      <c r="K456">
        <v>4</v>
      </c>
      <c r="O456">
        <v>20</v>
      </c>
      <c r="P456">
        <v>0</v>
      </c>
      <c r="Q456">
        <v>140</v>
      </c>
      <c r="R456">
        <v>40</v>
      </c>
      <c r="S456" s="16">
        <v>10</v>
      </c>
      <c r="W456" s="22">
        <v>80</v>
      </c>
      <c r="X456" s="22">
        <v>20</v>
      </c>
      <c r="AA456">
        <v>20</v>
      </c>
      <c r="AC456">
        <v>50</v>
      </c>
      <c r="AD456">
        <v>40</v>
      </c>
    </row>
    <row r="457" spans="1:30" x14ac:dyDescent="0.25">
      <c r="A457" s="1">
        <v>43486</v>
      </c>
      <c r="B457">
        <v>455</v>
      </c>
      <c r="C457" s="2">
        <v>3194132232</v>
      </c>
      <c r="S457" s="16">
        <v>13</v>
      </c>
      <c r="T457">
        <v>8</v>
      </c>
      <c r="U457" s="22">
        <v>15</v>
      </c>
      <c r="V457" s="22">
        <v>10</v>
      </c>
      <c r="W457" s="22">
        <v>50</v>
      </c>
      <c r="X457" s="22">
        <v>20</v>
      </c>
      <c r="Y457" s="22">
        <v>5</v>
      </c>
      <c r="Z457" s="28">
        <v>1</v>
      </c>
      <c r="AA457" s="28">
        <v>15</v>
      </c>
      <c r="AB457" s="28">
        <v>0</v>
      </c>
      <c r="AC457" s="28">
        <v>80</v>
      </c>
      <c r="AD457" s="28">
        <v>20</v>
      </c>
    </row>
    <row r="458" spans="1:30" x14ac:dyDescent="0.25">
      <c r="A458" s="1">
        <v>43486</v>
      </c>
      <c r="B458">
        <v>456</v>
      </c>
      <c r="C458" s="2">
        <v>3194132232</v>
      </c>
      <c r="S458" s="16">
        <v>57</v>
      </c>
      <c r="T458">
        <v>2.8</v>
      </c>
      <c r="U458" s="22">
        <v>50</v>
      </c>
      <c r="V458" s="22">
        <v>0</v>
      </c>
      <c r="W458" s="22">
        <v>40</v>
      </c>
      <c r="X458" s="22">
        <v>10</v>
      </c>
      <c r="Y458" s="22">
        <v>0</v>
      </c>
      <c r="Z458" s="28">
        <v>3</v>
      </c>
      <c r="AA458" s="28">
        <v>0</v>
      </c>
    </row>
    <row r="459" spans="1:30" x14ac:dyDescent="0.25">
      <c r="A459" s="1">
        <v>43486</v>
      </c>
      <c r="B459">
        <v>457</v>
      </c>
      <c r="C459" s="2">
        <v>3194132232</v>
      </c>
      <c r="D459">
        <v>15</v>
      </c>
      <c r="E459">
        <v>18</v>
      </c>
      <c r="F459" s="22">
        <v>75</v>
      </c>
      <c r="I459" s="22">
        <v>25</v>
      </c>
      <c r="K459">
        <v>3.5</v>
      </c>
      <c r="N459" s="22">
        <v>1</v>
      </c>
      <c r="O459">
        <v>20</v>
      </c>
      <c r="P459">
        <v>40</v>
      </c>
      <c r="R459">
        <v>20</v>
      </c>
      <c r="S459" s="16">
        <v>110</v>
      </c>
      <c r="T459">
        <v>10</v>
      </c>
      <c r="U459" s="22">
        <v>50</v>
      </c>
      <c r="V459" s="22">
        <v>15</v>
      </c>
      <c r="W459" s="22">
        <v>20</v>
      </c>
      <c r="X459" s="22">
        <v>20</v>
      </c>
      <c r="Z459" s="16">
        <v>3</v>
      </c>
      <c r="AA459" s="16">
        <v>20</v>
      </c>
      <c r="AB459" s="16">
        <v>40</v>
      </c>
      <c r="AD459">
        <v>20</v>
      </c>
    </row>
    <row r="460" spans="1:30" x14ac:dyDescent="0.25">
      <c r="A460" s="1">
        <v>43486</v>
      </c>
      <c r="B460">
        <v>458</v>
      </c>
      <c r="C460" s="2">
        <v>3194132232</v>
      </c>
      <c r="S460" s="16">
        <v>100</v>
      </c>
      <c r="U460" s="22">
        <v>45</v>
      </c>
      <c r="V460" s="22">
        <v>15</v>
      </c>
      <c r="W460" s="22">
        <v>30</v>
      </c>
      <c r="X460" s="22">
        <v>10</v>
      </c>
      <c r="Z460" s="16">
        <v>3</v>
      </c>
      <c r="AA460" s="16">
        <v>30</v>
      </c>
      <c r="AB460" s="16">
        <v>30</v>
      </c>
      <c r="AC460" s="16">
        <v>100</v>
      </c>
      <c r="AD460" s="16">
        <v>40</v>
      </c>
    </row>
    <row r="461" spans="1:30" x14ac:dyDescent="0.25">
      <c r="A461" s="1">
        <v>43486</v>
      </c>
      <c r="B461">
        <v>459</v>
      </c>
      <c r="C461" s="2">
        <v>3194132232</v>
      </c>
      <c r="D461">
        <v>10</v>
      </c>
      <c r="G461" s="22">
        <v>100</v>
      </c>
      <c r="M461" s="22">
        <v>1</v>
      </c>
      <c r="O461">
        <v>3</v>
      </c>
      <c r="P461">
        <v>0.2</v>
      </c>
      <c r="Q461">
        <v>0</v>
      </c>
      <c r="R461">
        <v>20</v>
      </c>
      <c r="S461" s="16">
        <v>2.5</v>
      </c>
      <c r="AA461">
        <v>0</v>
      </c>
      <c r="AB461">
        <v>0</v>
      </c>
      <c r="AC461">
        <v>0</v>
      </c>
      <c r="AD461">
        <v>20</v>
      </c>
    </row>
    <row r="462" spans="1:30" x14ac:dyDescent="0.25">
      <c r="A462" s="1">
        <v>43486</v>
      </c>
      <c r="B462">
        <v>460</v>
      </c>
      <c r="C462" s="2">
        <v>3194132232</v>
      </c>
      <c r="S462" s="16">
        <v>18</v>
      </c>
      <c r="W462" s="22">
        <v>100</v>
      </c>
    </row>
    <row r="463" spans="1:30" x14ac:dyDescent="0.25">
      <c r="A463" s="1">
        <v>43486</v>
      </c>
      <c r="B463">
        <v>461</v>
      </c>
      <c r="C463" s="2">
        <v>3194132232</v>
      </c>
      <c r="D463">
        <v>6</v>
      </c>
      <c r="N463" s="22">
        <v>1</v>
      </c>
      <c r="O463">
        <v>0</v>
      </c>
      <c r="P463">
        <v>0</v>
      </c>
      <c r="Q463">
        <v>100</v>
      </c>
      <c r="S463" s="16">
        <v>12</v>
      </c>
      <c r="AA463">
        <v>0</v>
      </c>
      <c r="AB463">
        <v>0</v>
      </c>
      <c r="AC463">
        <v>100</v>
      </c>
    </row>
    <row r="464" spans="1:30" x14ac:dyDescent="0.25">
      <c r="A464" s="1">
        <v>43486</v>
      </c>
      <c r="B464">
        <v>462</v>
      </c>
      <c r="C464" s="2">
        <v>3194132232</v>
      </c>
      <c r="D464">
        <v>4</v>
      </c>
      <c r="F464" s="22">
        <v>30</v>
      </c>
      <c r="H464" s="22">
        <v>70</v>
      </c>
      <c r="K464">
        <v>1</v>
      </c>
      <c r="N464" s="22">
        <v>1</v>
      </c>
      <c r="O464">
        <v>0</v>
      </c>
      <c r="P464">
        <v>20</v>
      </c>
      <c r="Q464">
        <v>300</v>
      </c>
      <c r="R464">
        <v>20</v>
      </c>
      <c r="S464" s="16">
        <v>17</v>
      </c>
      <c r="W464" s="22">
        <v>30</v>
      </c>
      <c r="X464" s="22">
        <v>70</v>
      </c>
      <c r="AA464">
        <v>0</v>
      </c>
      <c r="AB464">
        <v>20</v>
      </c>
      <c r="AC464">
        <v>100</v>
      </c>
      <c r="AD464">
        <v>20</v>
      </c>
    </row>
    <row r="465" spans="1:30" x14ac:dyDescent="0.25">
      <c r="A465" s="1">
        <v>43486</v>
      </c>
      <c r="B465">
        <v>463</v>
      </c>
      <c r="C465" s="2">
        <v>3194132232</v>
      </c>
      <c r="D465">
        <v>35</v>
      </c>
      <c r="E465">
        <v>12</v>
      </c>
      <c r="F465" s="22">
        <v>100</v>
      </c>
      <c r="K465">
        <v>5</v>
      </c>
      <c r="N465" s="22">
        <v>1</v>
      </c>
      <c r="P465">
        <v>45</v>
      </c>
      <c r="Q465">
        <v>250</v>
      </c>
      <c r="R465">
        <v>0</v>
      </c>
      <c r="S465" s="16">
        <v>6</v>
      </c>
      <c r="T465">
        <v>12</v>
      </c>
      <c r="U465" s="22">
        <v>33</v>
      </c>
      <c r="X465" s="22">
        <v>67</v>
      </c>
      <c r="Z465">
        <v>5</v>
      </c>
      <c r="AB465">
        <v>45</v>
      </c>
      <c r="AC465">
        <v>150</v>
      </c>
      <c r="AD465">
        <v>0</v>
      </c>
    </row>
    <row r="466" spans="1:30" x14ac:dyDescent="0.25">
      <c r="A466" s="1">
        <v>43486</v>
      </c>
      <c r="B466">
        <v>464</v>
      </c>
      <c r="C466" s="2">
        <v>3194132232</v>
      </c>
      <c r="S466" s="16">
        <v>49</v>
      </c>
      <c r="U466" s="22">
        <v>30</v>
      </c>
      <c r="V466" s="22">
        <v>30</v>
      </c>
      <c r="W466" s="22">
        <v>25</v>
      </c>
      <c r="X466" s="22">
        <v>15</v>
      </c>
      <c r="Z466" s="28">
        <v>2.5</v>
      </c>
      <c r="AA466" s="28">
        <v>40</v>
      </c>
      <c r="AC466">
        <v>300</v>
      </c>
    </row>
    <row r="467" spans="1:30" x14ac:dyDescent="0.25">
      <c r="A467" s="1">
        <v>43486</v>
      </c>
      <c r="B467">
        <v>465</v>
      </c>
      <c r="C467" s="2">
        <v>3194132232</v>
      </c>
      <c r="D467">
        <v>136</v>
      </c>
      <c r="F467" s="22">
        <v>70</v>
      </c>
      <c r="H467" s="22">
        <v>20</v>
      </c>
      <c r="I467" s="22">
        <v>10</v>
      </c>
      <c r="K467" s="28">
        <v>4.5</v>
      </c>
      <c r="P467">
        <v>40</v>
      </c>
      <c r="Q467">
        <v>100</v>
      </c>
      <c r="R467">
        <v>10</v>
      </c>
      <c r="S467" s="16">
        <v>129</v>
      </c>
      <c r="T467">
        <v>42</v>
      </c>
      <c r="U467" s="22">
        <v>70</v>
      </c>
      <c r="W467" s="22">
        <v>20</v>
      </c>
      <c r="X467" s="22">
        <v>10</v>
      </c>
      <c r="Z467" s="28"/>
      <c r="AB467">
        <v>10</v>
      </c>
      <c r="AC467">
        <v>100</v>
      </c>
      <c r="AD467">
        <v>10</v>
      </c>
    </row>
    <row r="468" spans="1:30" x14ac:dyDescent="0.25">
      <c r="A468" s="1">
        <v>43486</v>
      </c>
      <c r="B468">
        <v>466</v>
      </c>
      <c r="C468" s="2">
        <v>3194132232</v>
      </c>
      <c r="D468">
        <v>16</v>
      </c>
      <c r="E468">
        <v>10</v>
      </c>
      <c r="F468" s="22">
        <v>95</v>
      </c>
      <c r="H468" s="22">
        <v>20</v>
      </c>
      <c r="I468" s="22">
        <v>10</v>
      </c>
      <c r="J468" s="22">
        <v>0</v>
      </c>
      <c r="K468" s="28">
        <v>4</v>
      </c>
      <c r="N468" s="22">
        <v>1</v>
      </c>
      <c r="O468" s="28">
        <v>25</v>
      </c>
      <c r="P468" s="28">
        <v>30</v>
      </c>
      <c r="Q468" s="28">
        <v>0</v>
      </c>
      <c r="R468" s="28">
        <v>40</v>
      </c>
      <c r="S468" s="16">
        <v>18</v>
      </c>
      <c r="T468" s="16">
        <v>8</v>
      </c>
      <c r="U468" s="22">
        <v>0</v>
      </c>
      <c r="W468" s="22">
        <v>80</v>
      </c>
      <c r="X468" s="22">
        <v>20</v>
      </c>
      <c r="Y468" s="22">
        <v>0</v>
      </c>
      <c r="Z468" s="28">
        <v>0</v>
      </c>
      <c r="AA468" s="28">
        <v>0</v>
      </c>
      <c r="AB468" s="28">
        <v>7</v>
      </c>
      <c r="AC468" s="28">
        <v>0</v>
      </c>
      <c r="AD468" s="28">
        <v>40</v>
      </c>
    </row>
    <row r="469" spans="1:30" x14ac:dyDescent="0.25">
      <c r="A469" s="1">
        <v>43486</v>
      </c>
      <c r="B469">
        <v>467</v>
      </c>
      <c r="C469" s="2">
        <v>3194132232</v>
      </c>
      <c r="S469" s="16">
        <v>8</v>
      </c>
    </row>
    <row r="470" spans="1:30" x14ac:dyDescent="0.25">
      <c r="A470" s="1">
        <v>43486</v>
      </c>
      <c r="B470">
        <v>468</v>
      </c>
      <c r="C470" s="2">
        <v>3194132232</v>
      </c>
      <c r="D470">
        <v>9</v>
      </c>
      <c r="F470" s="22">
        <v>100</v>
      </c>
      <c r="K470">
        <v>5</v>
      </c>
      <c r="N470" s="22">
        <v>1</v>
      </c>
      <c r="O470">
        <v>0</v>
      </c>
      <c r="P470">
        <v>70</v>
      </c>
      <c r="Q470">
        <v>300</v>
      </c>
      <c r="S470" s="16">
        <v>30</v>
      </c>
      <c r="U470" s="22">
        <v>10</v>
      </c>
      <c r="W470" s="22">
        <v>8</v>
      </c>
      <c r="Z470">
        <v>2.5</v>
      </c>
      <c r="AB470">
        <v>30</v>
      </c>
      <c r="AC470">
        <v>250</v>
      </c>
    </row>
    <row r="471" spans="1:30" x14ac:dyDescent="0.25">
      <c r="A471" s="1">
        <v>43486</v>
      </c>
      <c r="B471">
        <v>469</v>
      </c>
      <c r="C471" s="2">
        <v>3194132232</v>
      </c>
    </row>
    <row r="472" spans="1:30" x14ac:dyDescent="0.25">
      <c r="A472" s="1">
        <v>43508</v>
      </c>
      <c r="B472">
        <v>470</v>
      </c>
      <c r="C472" s="2">
        <v>3194132947</v>
      </c>
      <c r="D472">
        <v>12</v>
      </c>
      <c r="F472" s="22">
        <v>100</v>
      </c>
      <c r="G472" s="22">
        <v>0</v>
      </c>
      <c r="H472" s="22">
        <v>0</v>
      </c>
      <c r="I472" s="22">
        <v>0</v>
      </c>
      <c r="J472" s="22">
        <v>0</v>
      </c>
      <c r="K472" s="28">
        <v>5.5</v>
      </c>
      <c r="M472" s="22">
        <v>1</v>
      </c>
      <c r="O472" s="28">
        <v>0</v>
      </c>
      <c r="P472" s="28">
        <v>60</v>
      </c>
      <c r="Q472" s="28">
        <v>100</v>
      </c>
      <c r="R472" s="28">
        <v>20</v>
      </c>
      <c r="S472" s="16">
        <v>10</v>
      </c>
      <c r="W472" s="22">
        <v>50</v>
      </c>
      <c r="X472" s="22">
        <v>50</v>
      </c>
      <c r="Z472">
        <v>0</v>
      </c>
      <c r="AA472">
        <v>0</v>
      </c>
      <c r="AB472">
        <v>20</v>
      </c>
      <c r="AC472">
        <v>200</v>
      </c>
      <c r="AD472">
        <v>20</v>
      </c>
    </row>
    <row r="473" spans="1:30" x14ac:dyDescent="0.25">
      <c r="A473" s="1">
        <v>43508</v>
      </c>
      <c r="B473">
        <v>471</v>
      </c>
      <c r="C473" s="2">
        <v>3194132947</v>
      </c>
      <c r="D473">
        <v>3</v>
      </c>
      <c r="E473">
        <v>45</v>
      </c>
      <c r="F473" s="22">
        <v>100</v>
      </c>
      <c r="K473" s="28">
        <v>3</v>
      </c>
      <c r="M473" s="22">
        <v>1</v>
      </c>
      <c r="O473" s="16">
        <v>0</v>
      </c>
      <c r="P473" s="16">
        <v>40</v>
      </c>
      <c r="Q473" s="16">
        <v>70</v>
      </c>
      <c r="R473" s="16">
        <v>20</v>
      </c>
      <c r="S473" s="16">
        <v>69</v>
      </c>
      <c r="T473" s="16">
        <v>45</v>
      </c>
      <c r="U473" s="22">
        <v>50</v>
      </c>
      <c r="V473" s="22">
        <v>3</v>
      </c>
      <c r="W473" s="22">
        <v>35</v>
      </c>
      <c r="X473" s="22">
        <v>12</v>
      </c>
      <c r="Z473" s="28">
        <v>4</v>
      </c>
      <c r="AA473" s="28">
        <v>0</v>
      </c>
      <c r="AB473" s="28">
        <v>40</v>
      </c>
      <c r="AC473" s="28">
        <v>70</v>
      </c>
      <c r="AD473" s="28">
        <v>20</v>
      </c>
    </row>
    <row r="474" spans="1:30" x14ac:dyDescent="0.25">
      <c r="A474" s="1">
        <v>43508</v>
      </c>
      <c r="B474">
        <v>472</v>
      </c>
      <c r="C474" s="2">
        <v>3194132947</v>
      </c>
      <c r="S474" s="16">
        <v>100</v>
      </c>
      <c r="U474" s="22">
        <v>40</v>
      </c>
      <c r="V474" s="22">
        <v>15</v>
      </c>
      <c r="W474" s="22">
        <v>30</v>
      </c>
      <c r="X474" s="22">
        <v>15</v>
      </c>
      <c r="Z474" s="16">
        <v>3</v>
      </c>
      <c r="AA474" s="16">
        <v>30</v>
      </c>
      <c r="AB474" s="16">
        <v>10</v>
      </c>
      <c r="AC474" s="16">
        <v>250</v>
      </c>
    </row>
    <row r="475" spans="1:30" x14ac:dyDescent="0.25">
      <c r="A475" s="1">
        <v>43508</v>
      </c>
      <c r="B475">
        <v>473</v>
      </c>
      <c r="C475" s="2">
        <v>3194132947</v>
      </c>
      <c r="S475" s="16">
        <v>45</v>
      </c>
      <c r="W475" s="22">
        <v>50</v>
      </c>
      <c r="X475" s="22">
        <v>50</v>
      </c>
      <c r="AC475">
        <v>100</v>
      </c>
      <c r="AD475">
        <v>20</v>
      </c>
    </row>
    <row r="476" spans="1:30" x14ac:dyDescent="0.25">
      <c r="A476" s="1">
        <v>43508</v>
      </c>
      <c r="B476">
        <v>474</v>
      </c>
      <c r="C476" s="2">
        <v>3194132947</v>
      </c>
      <c r="D476">
        <v>0</v>
      </c>
      <c r="V476" s="22">
        <v>33</v>
      </c>
      <c r="W476" s="22">
        <v>33</v>
      </c>
      <c r="X476" s="22">
        <v>33</v>
      </c>
      <c r="Z476" s="28">
        <v>0</v>
      </c>
      <c r="AD476">
        <v>0</v>
      </c>
    </row>
    <row r="477" spans="1:30" x14ac:dyDescent="0.25">
      <c r="A477" s="1">
        <v>43508</v>
      </c>
      <c r="B477">
        <v>475</v>
      </c>
      <c r="C477" s="2">
        <v>3194132947</v>
      </c>
      <c r="S477" s="16">
        <v>20</v>
      </c>
      <c r="U477" s="22">
        <f>10/0.3099</f>
        <v>32.268473701193933</v>
      </c>
      <c r="V477" s="22">
        <f>6/0.3099</f>
        <v>19.361084220716361</v>
      </c>
      <c r="W477" s="22">
        <f>6.22/0.3099</f>
        <v>20.070990642142625</v>
      </c>
      <c r="X477" s="22">
        <f>8.77/0.3099</f>
        <v>28.299451435947077</v>
      </c>
      <c r="Z477" s="16">
        <v>1</v>
      </c>
      <c r="AA477" s="16">
        <v>0</v>
      </c>
      <c r="AB477" s="16">
        <v>0</v>
      </c>
      <c r="AC477" s="16">
        <v>100</v>
      </c>
      <c r="AD477" s="16">
        <v>20</v>
      </c>
    </row>
    <row r="478" spans="1:30" x14ac:dyDescent="0.25">
      <c r="A478" s="1">
        <v>43483</v>
      </c>
      <c r="B478">
        <v>476</v>
      </c>
      <c r="C478" s="2">
        <v>5383008168</v>
      </c>
      <c r="S478" s="16">
        <v>70</v>
      </c>
      <c r="U478" s="22">
        <v>40</v>
      </c>
      <c r="V478" s="22">
        <v>10</v>
      </c>
      <c r="W478" s="22">
        <v>40</v>
      </c>
      <c r="X478" s="22">
        <v>10</v>
      </c>
      <c r="Z478" s="16">
        <v>4.5</v>
      </c>
    </row>
    <row r="479" spans="1:30" x14ac:dyDescent="0.25">
      <c r="A479" s="1">
        <v>43483</v>
      </c>
      <c r="B479">
        <v>477</v>
      </c>
      <c r="C479" s="2">
        <v>5383008168</v>
      </c>
      <c r="S479" s="16">
        <v>38</v>
      </c>
      <c r="U479" s="22">
        <v>50</v>
      </c>
      <c r="W479" s="22">
        <v>25</v>
      </c>
      <c r="X479" s="22">
        <v>25</v>
      </c>
      <c r="Z479" s="16">
        <v>5</v>
      </c>
      <c r="AA479" s="16">
        <v>0</v>
      </c>
      <c r="AB479" s="16">
        <v>38</v>
      </c>
      <c r="AC479" s="16">
        <v>110</v>
      </c>
      <c r="AD479" s="16">
        <v>20</v>
      </c>
    </row>
    <row r="480" spans="1:30" x14ac:dyDescent="0.25">
      <c r="A480" s="1">
        <v>43483</v>
      </c>
      <c r="B480">
        <v>478</v>
      </c>
      <c r="C480" s="2">
        <v>5383008168</v>
      </c>
      <c r="D480">
        <v>3.7</v>
      </c>
      <c r="I480" s="22">
        <v>100</v>
      </c>
      <c r="M480" s="22">
        <v>1</v>
      </c>
      <c r="S480" s="16">
        <v>26.3</v>
      </c>
      <c r="U480" s="22">
        <v>20</v>
      </c>
      <c r="V480" s="22">
        <v>80</v>
      </c>
    </row>
    <row r="481" spans="1:30" x14ac:dyDescent="0.25">
      <c r="A481" s="1">
        <v>43483</v>
      </c>
      <c r="B481">
        <v>479</v>
      </c>
      <c r="C481" s="2">
        <v>5383008168</v>
      </c>
      <c r="D481">
        <v>4</v>
      </c>
      <c r="K481">
        <v>4</v>
      </c>
      <c r="M481" s="22">
        <v>1</v>
      </c>
      <c r="O481">
        <v>20</v>
      </c>
      <c r="P481">
        <v>25</v>
      </c>
      <c r="Q481">
        <v>400</v>
      </c>
      <c r="R481">
        <v>20</v>
      </c>
      <c r="S481" s="16">
        <v>35</v>
      </c>
      <c r="Z481">
        <v>4</v>
      </c>
      <c r="AA481">
        <v>0</v>
      </c>
      <c r="AB481">
        <v>25</v>
      </c>
      <c r="AC481">
        <v>10</v>
      </c>
    </row>
    <row r="482" spans="1:30" x14ac:dyDescent="0.25">
      <c r="A482" s="1">
        <v>43483</v>
      </c>
      <c r="B482">
        <v>480</v>
      </c>
      <c r="C482" s="2">
        <v>5383008168</v>
      </c>
      <c r="D482">
        <v>25</v>
      </c>
      <c r="F482" s="22">
        <v>25</v>
      </c>
      <c r="G482" s="22">
        <v>25</v>
      </c>
      <c r="H482" s="22">
        <v>25</v>
      </c>
      <c r="I482" s="22">
        <v>25</v>
      </c>
      <c r="K482" s="28">
        <v>4</v>
      </c>
      <c r="N482" s="22">
        <v>1</v>
      </c>
      <c r="P482">
        <v>45</v>
      </c>
      <c r="Q482">
        <v>0</v>
      </c>
      <c r="R482">
        <v>20</v>
      </c>
      <c r="S482" s="16">
        <v>30</v>
      </c>
      <c r="U482" s="22">
        <v>20</v>
      </c>
      <c r="V482" s="22">
        <v>20</v>
      </c>
      <c r="W482" s="22">
        <v>20</v>
      </c>
      <c r="X482" s="22">
        <v>20</v>
      </c>
      <c r="Y482" s="22">
        <v>20</v>
      </c>
      <c r="Z482" s="28">
        <v>1</v>
      </c>
      <c r="AB482">
        <v>15</v>
      </c>
      <c r="AC482">
        <v>0</v>
      </c>
      <c r="AD482">
        <v>20</v>
      </c>
    </row>
    <row r="483" spans="1:30" x14ac:dyDescent="0.25">
      <c r="A483" s="1">
        <v>43483</v>
      </c>
      <c r="B483">
        <v>481</v>
      </c>
      <c r="C483" s="2">
        <v>5383008168</v>
      </c>
      <c r="D483">
        <v>18</v>
      </c>
      <c r="F483" s="22">
        <v>100</v>
      </c>
      <c r="K483">
        <v>4</v>
      </c>
      <c r="P483">
        <v>60</v>
      </c>
      <c r="Q483">
        <v>390</v>
      </c>
      <c r="R483">
        <v>20</v>
      </c>
      <c r="S483" s="16">
        <v>55</v>
      </c>
      <c r="U483" s="22">
        <v>20</v>
      </c>
      <c r="V483" s="22">
        <v>20</v>
      </c>
      <c r="W483" s="22">
        <v>30</v>
      </c>
      <c r="X483" s="22">
        <v>30</v>
      </c>
      <c r="Z483" s="16">
        <v>2</v>
      </c>
      <c r="AB483">
        <v>60</v>
      </c>
      <c r="AC483">
        <v>300</v>
      </c>
      <c r="AD483">
        <v>20</v>
      </c>
    </row>
    <row r="484" spans="1:30" x14ac:dyDescent="0.25">
      <c r="A484" s="1">
        <v>43483</v>
      </c>
      <c r="B484">
        <v>482</v>
      </c>
      <c r="C484" s="2">
        <v>5383008168</v>
      </c>
      <c r="S484" s="16">
        <v>50</v>
      </c>
      <c r="U484" s="22">
        <v>65</v>
      </c>
      <c r="V484" s="22">
        <v>5</v>
      </c>
      <c r="W484" s="22">
        <v>30</v>
      </c>
      <c r="X484" s="22">
        <v>0</v>
      </c>
      <c r="Y484" s="22">
        <v>0</v>
      </c>
      <c r="Z484" s="16">
        <v>4</v>
      </c>
      <c r="AA484" s="16">
        <v>36</v>
      </c>
      <c r="AB484" s="16"/>
      <c r="AC484" s="16">
        <v>300</v>
      </c>
      <c r="AD484" s="16">
        <v>0</v>
      </c>
    </row>
    <row r="485" spans="1:30" x14ac:dyDescent="0.25">
      <c r="A485" s="1">
        <v>43483</v>
      </c>
      <c r="B485">
        <v>483</v>
      </c>
      <c r="C485" s="2">
        <v>5383008168</v>
      </c>
      <c r="S485" s="16">
        <v>80</v>
      </c>
      <c r="U485" s="22">
        <v>25</v>
      </c>
      <c r="V485" s="22">
        <v>25</v>
      </c>
      <c r="W485" s="22">
        <v>25</v>
      </c>
      <c r="X485" s="22">
        <v>25</v>
      </c>
      <c r="Z485" s="16">
        <v>5.5</v>
      </c>
      <c r="AA485" s="16">
        <v>25</v>
      </c>
      <c r="AC485">
        <v>142</v>
      </c>
    </row>
    <row r="486" spans="1:30" x14ac:dyDescent="0.25">
      <c r="A486" s="1">
        <v>43483</v>
      </c>
      <c r="B486">
        <v>484</v>
      </c>
      <c r="C486" s="2">
        <v>5383008168</v>
      </c>
      <c r="D486">
        <v>6</v>
      </c>
      <c r="E486">
        <v>7</v>
      </c>
      <c r="F486" s="22">
        <v>100</v>
      </c>
      <c r="K486">
        <v>1</v>
      </c>
      <c r="L486" s="22">
        <v>1</v>
      </c>
      <c r="O486">
        <v>0</v>
      </c>
      <c r="P486">
        <v>40</v>
      </c>
      <c r="Q486">
        <v>60</v>
      </c>
      <c r="R486">
        <v>20</v>
      </c>
      <c r="S486" s="16">
        <v>24</v>
      </c>
      <c r="T486">
        <v>25</v>
      </c>
      <c r="U486" s="22">
        <v>40</v>
      </c>
      <c r="V486" s="22">
        <v>10</v>
      </c>
      <c r="W486" s="22">
        <v>30</v>
      </c>
      <c r="X486" s="22">
        <v>20</v>
      </c>
      <c r="Z486" s="16">
        <v>4</v>
      </c>
      <c r="AA486" s="16">
        <v>0</v>
      </c>
      <c r="AB486" s="16">
        <v>30</v>
      </c>
      <c r="AC486" s="16">
        <v>140</v>
      </c>
      <c r="AD486" s="16">
        <v>20</v>
      </c>
    </row>
    <row r="487" spans="1:30" x14ac:dyDescent="0.25">
      <c r="A487" s="1">
        <v>43483</v>
      </c>
      <c r="B487">
        <v>485</v>
      </c>
      <c r="C487" s="2">
        <v>5383008168</v>
      </c>
      <c r="D487">
        <v>1</v>
      </c>
      <c r="E487">
        <v>10</v>
      </c>
      <c r="H487" s="22">
        <v>100</v>
      </c>
      <c r="S487" s="16">
        <v>59</v>
      </c>
      <c r="T487">
        <v>10</v>
      </c>
      <c r="U487" s="22">
        <v>30</v>
      </c>
      <c r="V487" s="22">
        <v>10</v>
      </c>
      <c r="W487" s="22">
        <v>43</v>
      </c>
      <c r="X487" s="22">
        <v>15</v>
      </c>
      <c r="Y487" s="22">
        <v>2</v>
      </c>
      <c r="Z487" s="16">
        <v>3</v>
      </c>
      <c r="AA487" s="16">
        <v>0</v>
      </c>
      <c r="AB487" s="16">
        <v>40</v>
      </c>
      <c r="AC487" s="16">
        <v>300</v>
      </c>
      <c r="AD487" s="16">
        <v>0</v>
      </c>
    </row>
    <row r="488" spans="1:30" x14ac:dyDescent="0.25">
      <c r="A488" s="1">
        <v>43483</v>
      </c>
      <c r="B488">
        <v>486</v>
      </c>
      <c r="C488" s="2">
        <v>5383008168</v>
      </c>
      <c r="D488">
        <v>20.260000000000002</v>
      </c>
      <c r="E488">
        <v>15</v>
      </c>
      <c r="F488" s="22">
        <v>100</v>
      </c>
      <c r="K488">
        <v>5</v>
      </c>
      <c r="N488" s="22">
        <v>1</v>
      </c>
      <c r="P488">
        <v>45</v>
      </c>
      <c r="Q488">
        <v>500</v>
      </c>
      <c r="R488">
        <v>30</v>
      </c>
      <c r="S488" s="16">
        <v>46.35</v>
      </c>
      <c r="T488">
        <v>15</v>
      </c>
      <c r="U488" s="22">
        <v>50</v>
      </c>
      <c r="V488" s="22">
        <v>5</v>
      </c>
      <c r="W488" s="22">
        <v>30</v>
      </c>
      <c r="X488" s="22">
        <v>15</v>
      </c>
      <c r="Z488" s="16">
        <v>2.5</v>
      </c>
      <c r="AB488">
        <v>40</v>
      </c>
      <c r="AC488">
        <v>500</v>
      </c>
      <c r="AD488">
        <v>20</v>
      </c>
    </row>
    <row r="489" spans="1:30" x14ac:dyDescent="0.25">
      <c r="A489" s="1">
        <v>43483</v>
      </c>
      <c r="B489">
        <v>487</v>
      </c>
      <c r="C489" s="2">
        <v>5383008168</v>
      </c>
      <c r="U489" s="22">
        <v>33</v>
      </c>
      <c r="W489" s="22">
        <v>33</v>
      </c>
      <c r="X489" s="22">
        <v>33</v>
      </c>
      <c r="AC489">
        <v>120</v>
      </c>
    </row>
    <row r="490" spans="1:30" x14ac:dyDescent="0.25">
      <c r="A490" s="1">
        <v>43483</v>
      </c>
      <c r="B490">
        <v>488</v>
      </c>
      <c r="C490" s="2">
        <v>5383008168</v>
      </c>
      <c r="D490">
        <v>77</v>
      </c>
      <c r="K490">
        <v>3.5</v>
      </c>
      <c r="P490">
        <v>20</v>
      </c>
      <c r="Q490">
        <v>20</v>
      </c>
      <c r="R490">
        <v>20</v>
      </c>
      <c r="S490" s="16">
        <v>35</v>
      </c>
      <c r="Z490">
        <v>1</v>
      </c>
      <c r="AA490">
        <v>0</v>
      </c>
      <c r="AB490">
        <v>20</v>
      </c>
      <c r="AD490">
        <v>20</v>
      </c>
    </row>
    <row r="491" spans="1:30" x14ac:dyDescent="0.25">
      <c r="A491" s="1">
        <v>43483</v>
      </c>
      <c r="B491">
        <v>489</v>
      </c>
      <c r="C491" s="2">
        <v>5383008168</v>
      </c>
      <c r="S491" s="16">
        <v>90</v>
      </c>
      <c r="U491" s="22">
        <v>75</v>
      </c>
      <c r="V491" s="22">
        <v>75</v>
      </c>
      <c r="W491" s="22">
        <v>20</v>
      </c>
      <c r="X491" s="22">
        <v>30</v>
      </c>
      <c r="Z491" s="28">
        <v>4</v>
      </c>
      <c r="AA491" s="28">
        <v>50</v>
      </c>
      <c r="AC491" s="28">
        <v>120</v>
      </c>
      <c r="AD491">
        <v>0</v>
      </c>
    </row>
    <row r="492" spans="1:30" x14ac:dyDescent="0.25">
      <c r="A492" s="1">
        <v>43483</v>
      </c>
      <c r="B492">
        <v>914</v>
      </c>
      <c r="C492" s="2">
        <v>5383008168</v>
      </c>
      <c r="S492" s="16">
        <v>43</v>
      </c>
      <c r="U492" s="22">
        <v>25</v>
      </c>
      <c r="V492" s="22">
        <v>25</v>
      </c>
      <c r="W492" s="22">
        <v>25</v>
      </c>
      <c r="X492" s="22">
        <v>25</v>
      </c>
      <c r="Z492" s="16">
        <v>3</v>
      </c>
    </row>
    <row r="493" spans="1:30" x14ac:dyDescent="0.25">
      <c r="A493" s="1">
        <v>43483</v>
      </c>
      <c r="B493">
        <v>490</v>
      </c>
      <c r="C493" s="2">
        <v>5383008168</v>
      </c>
      <c r="S493" s="16">
        <v>30</v>
      </c>
      <c r="U493" s="22">
        <v>33</v>
      </c>
      <c r="W493" s="22">
        <v>33</v>
      </c>
      <c r="X493" s="22">
        <v>33</v>
      </c>
      <c r="Z493" s="16">
        <v>1</v>
      </c>
      <c r="AC493">
        <v>150</v>
      </c>
    </row>
    <row r="494" spans="1:30" x14ac:dyDescent="0.25">
      <c r="A494" s="1">
        <v>43483</v>
      </c>
      <c r="B494">
        <v>491</v>
      </c>
      <c r="C494" s="2">
        <v>5383008168</v>
      </c>
      <c r="S494" s="16">
        <v>94</v>
      </c>
      <c r="U494" s="22">
        <v>40</v>
      </c>
      <c r="V494" s="22">
        <v>10</v>
      </c>
      <c r="W494" s="22">
        <v>40</v>
      </c>
      <c r="X494" s="22">
        <v>10</v>
      </c>
      <c r="Z494" s="16">
        <v>3</v>
      </c>
      <c r="AA494" s="16">
        <v>17.5</v>
      </c>
      <c r="AB494" s="16">
        <v>40</v>
      </c>
      <c r="AC494" s="16">
        <v>10</v>
      </c>
      <c r="AD494" s="16">
        <v>20</v>
      </c>
    </row>
    <row r="495" spans="1:30" x14ac:dyDescent="0.25">
      <c r="A495" s="1">
        <v>43483</v>
      </c>
      <c r="B495">
        <v>492</v>
      </c>
      <c r="C495" s="2">
        <v>5383008168</v>
      </c>
      <c r="D495">
        <v>50</v>
      </c>
      <c r="K495">
        <v>3</v>
      </c>
      <c r="N495" s="22">
        <v>1</v>
      </c>
    </row>
    <row r="496" spans="1:30" x14ac:dyDescent="0.25">
      <c r="A496" s="1">
        <v>43483</v>
      </c>
      <c r="B496">
        <v>493</v>
      </c>
      <c r="C496" s="2">
        <v>5383008168</v>
      </c>
      <c r="D496">
        <v>5</v>
      </c>
      <c r="F496" s="22">
        <v>30</v>
      </c>
      <c r="G496" s="22">
        <v>30</v>
      </c>
      <c r="H496" s="22">
        <v>20</v>
      </c>
      <c r="I496" s="22">
        <v>20</v>
      </c>
      <c r="K496" s="28">
        <v>5</v>
      </c>
      <c r="O496">
        <v>1</v>
      </c>
      <c r="Q496">
        <v>0</v>
      </c>
      <c r="R496">
        <v>40</v>
      </c>
      <c r="S496" s="16">
        <v>35</v>
      </c>
      <c r="U496" s="22">
        <v>35</v>
      </c>
      <c r="V496" s="22">
        <v>35</v>
      </c>
      <c r="W496" s="22">
        <v>15</v>
      </c>
      <c r="X496" s="22">
        <v>15</v>
      </c>
      <c r="Z496" s="28">
        <v>4</v>
      </c>
      <c r="AA496" s="28">
        <v>12</v>
      </c>
      <c r="AB496" s="28">
        <v>12</v>
      </c>
      <c r="AC496" s="28">
        <v>0</v>
      </c>
      <c r="AD496" s="28">
        <v>20</v>
      </c>
    </row>
    <row r="497" spans="1:30" x14ac:dyDescent="0.25">
      <c r="A497" s="1">
        <v>43483</v>
      </c>
      <c r="B497">
        <v>494</v>
      </c>
      <c r="C497" s="2">
        <v>5383008168</v>
      </c>
      <c r="D497">
        <v>10</v>
      </c>
      <c r="E497">
        <v>200</v>
      </c>
      <c r="F497" s="22">
        <v>50</v>
      </c>
      <c r="I497" s="22">
        <v>50</v>
      </c>
      <c r="K497">
        <v>4</v>
      </c>
      <c r="M497" s="22">
        <v>1</v>
      </c>
      <c r="O497">
        <v>40</v>
      </c>
      <c r="P497">
        <v>60</v>
      </c>
      <c r="Q497">
        <v>80</v>
      </c>
      <c r="R497">
        <v>20</v>
      </c>
      <c r="S497" s="16">
        <v>30</v>
      </c>
      <c r="U497" s="22">
        <v>33</v>
      </c>
      <c r="V497" s="22">
        <v>33</v>
      </c>
      <c r="W497" s="22">
        <v>33</v>
      </c>
      <c r="Z497" s="16">
        <v>1</v>
      </c>
      <c r="AA497" s="16">
        <v>20</v>
      </c>
      <c r="AB497" s="16">
        <v>30</v>
      </c>
      <c r="AC497" s="16">
        <v>80</v>
      </c>
      <c r="AD497" s="16">
        <v>20</v>
      </c>
    </row>
    <row r="498" spans="1:30" x14ac:dyDescent="0.25">
      <c r="A498" s="1">
        <v>43483</v>
      </c>
      <c r="B498">
        <v>495</v>
      </c>
      <c r="C498" s="2">
        <v>5383008168</v>
      </c>
      <c r="S498" s="16">
        <v>69</v>
      </c>
      <c r="U498" s="22">
        <v>40</v>
      </c>
      <c r="V498" s="22">
        <v>2</v>
      </c>
      <c r="W498" s="22">
        <v>53</v>
      </c>
      <c r="X498" s="22">
        <v>5</v>
      </c>
      <c r="Z498" s="16">
        <v>4</v>
      </c>
      <c r="AA498" s="16">
        <v>0</v>
      </c>
      <c r="AB498" s="16">
        <v>40</v>
      </c>
      <c r="AC498" s="16">
        <v>130</v>
      </c>
      <c r="AD498" s="16">
        <v>20</v>
      </c>
    </row>
    <row r="499" spans="1:30" x14ac:dyDescent="0.25">
      <c r="A499" s="1">
        <v>43531</v>
      </c>
      <c r="B499">
        <v>496</v>
      </c>
      <c r="C499" s="2">
        <v>3194133631</v>
      </c>
      <c r="D499">
        <v>115</v>
      </c>
      <c r="F499" s="22">
        <v>100</v>
      </c>
      <c r="K499">
        <v>3.5</v>
      </c>
      <c r="M499" s="22">
        <v>1</v>
      </c>
      <c r="O499">
        <v>15</v>
      </c>
      <c r="Q499">
        <v>200</v>
      </c>
      <c r="R499">
        <v>40</v>
      </c>
      <c r="S499" s="16">
        <v>50</v>
      </c>
      <c r="U499" s="22">
        <f>15*2</f>
        <v>30</v>
      </c>
      <c r="V499" s="22">
        <f>5*2</f>
        <v>10</v>
      </c>
      <c r="W499" s="22">
        <f>15*2</f>
        <v>30</v>
      </c>
      <c r="X499" s="22">
        <f>15*2</f>
        <v>30</v>
      </c>
      <c r="Z499" s="16">
        <v>1</v>
      </c>
      <c r="AC499">
        <v>150</v>
      </c>
      <c r="AD499">
        <v>0</v>
      </c>
    </row>
    <row r="500" spans="1:30" x14ac:dyDescent="0.25">
      <c r="A500" s="1">
        <v>43531</v>
      </c>
      <c r="B500">
        <v>497</v>
      </c>
      <c r="C500" s="2">
        <v>3194133631</v>
      </c>
      <c r="S500" s="16">
        <v>125</v>
      </c>
      <c r="U500" s="22">
        <v>100</v>
      </c>
      <c r="Z500" s="16">
        <v>5</v>
      </c>
    </row>
    <row r="501" spans="1:30" x14ac:dyDescent="0.25">
      <c r="B501">
        <v>498</v>
      </c>
    </row>
    <row r="502" spans="1:30" x14ac:dyDescent="0.25">
      <c r="B502">
        <v>499</v>
      </c>
    </row>
    <row r="503" spans="1:30" x14ac:dyDescent="0.25">
      <c r="B503">
        <v>500</v>
      </c>
    </row>
    <row r="504" spans="1:30" x14ac:dyDescent="0.25">
      <c r="B504">
        <v>501</v>
      </c>
    </row>
    <row r="505" spans="1:30" x14ac:dyDescent="0.25">
      <c r="B505">
        <v>502</v>
      </c>
    </row>
    <row r="506" spans="1:30" x14ac:dyDescent="0.25">
      <c r="B506">
        <v>503</v>
      </c>
    </row>
    <row r="507" spans="1:30" x14ac:dyDescent="0.25">
      <c r="B507">
        <v>504</v>
      </c>
    </row>
    <row r="508" spans="1:30" x14ac:dyDescent="0.25">
      <c r="B508">
        <v>505</v>
      </c>
    </row>
    <row r="509" spans="1:30" x14ac:dyDescent="0.25">
      <c r="B509">
        <v>506</v>
      </c>
    </row>
    <row r="510" spans="1:30" x14ac:dyDescent="0.25">
      <c r="B510">
        <v>507</v>
      </c>
    </row>
    <row r="511" spans="1:30" x14ac:dyDescent="0.25">
      <c r="B511">
        <v>508</v>
      </c>
    </row>
    <row r="512" spans="1:30" x14ac:dyDescent="0.25">
      <c r="B512">
        <v>509</v>
      </c>
    </row>
    <row r="513" spans="2:2" x14ac:dyDescent="0.25">
      <c r="B513">
        <v>510</v>
      </c>
    </row>
    <row r="514" spans="2:2" x14ac:dyDescent="0.25">
      <c r="B514">
        <v>511</v>
      </c>
    </row>
    <row r="515" spans="2:2" x14ac:dyDescent="0.25">
      <c r="B515">
        <v>512</v>
      </c>
    </row>
    <row r="516" spans="2:2" x14ac:dyDescent="0.25">
      <c r="B516">
        <v>513</v>
      </c>
    </row>
    <row r="517" spans="2:2" x14ac:dyDescent="0.25">
      <c r="B517">
        <v>514</v>
      </c>
    </row>
    <row r="518" spans="2:2" x14ac:dyDescent="0.25">
      <c r="B518">
        <v>515</v>
      </c>
    </row>
    <row r="519" spans="2:2" x14ac:dyDescent="0.25">
      <c r="B519">
        <v>516</v>
      </c>
    </row>
    <row r="520" spans="2:2" x14ac:dyDescent="0.25">
      <c r="B520">
        <v>517</v>
      </c>
    </row>
    <row r="521" spans="2:2" x14ac:dyDescent="0.25">
      <c r="B521">
        <v>518</v>
      </c>
    </row>
    <row r="522" spans="2:2" x14ac:dyDescent="0.25">
      <c r="B522">
        <v>519</v>
      </c>
    </row>
    <row r="523" spans="2:2" x14ac:dyDescent="0.25">
      <c r="B523">
        <v>520</v>
      </c>
    </row>
    <row r="524" spans="2:2" x14ac:dyDescent="0.25">
      <c r="B524">
        <v>521</v>
      </c>
    </row>
    <row r="525" spans="2:2" x14ac:dyDescent="0.25">
      <c r="B525">
        <v>522</v>
      </c>
    </row>
    <row r="526" spans="2:2" x14ac:dyDescent="0.25">
      <c r="B526">
        <v>523</v>
      </c>
    </row>
    <row r="527" spans="2:2" x14ac:dyDescent="0.25">
      <c r="B527">
        <v>524</v>
      </c>
    </row>
    <row r="528" spans="2:2" x14ac:dyDescent="0.25">
      <c r="B528">
        <v>525</v>
      </c>
    </row>
    <row r="529" spans="2:2" x14ac:dyDescent="0.25">
      <c r="B529">
        <v>526</v>
      </c>
    </row>
    <row r="530" spans="2:2" x14ac:dyDescent="0.25">
      <c r="B530">
        <v>527</v>
      </c>
    </row>
    <row r="531" spans="2:2" x14ac:dyDescent="0.25">
      <c r="B531">
        <v>528</v>
      </c>
    </row>
    <row r="532" spans="2:2" x14ac:dyDescent="0.25">
      <c r="B532">
        <v>529</v>
      </c>
    </row>
    <row r="533" spans="2:2" x14ac:dyDescent="0.25">
      <c r="B533">
        <v>530</v>
      </c>
    </row>
    <row r="534" spans="2:2" x14ac:dyDescent="0.25">
      <c r="B534">
        <v>531</v>
      </c>
    </row>
    <row r="535" spans="2:2" x14ac:dyDescent="0.25">
      <c r="B535">
        <v>532</v>
      </c>
    </row>
    <row r="536" spans="2:2" x14ac:dyDescent="0.25">
      <c r="B536">
        <v>533</v>
      </c>
    </row>
    <row r="537" spans="2:2" x14ac:dyDescent="0.25">
      <c r="B537">
        <v>534</v>
      </c>
    </row>
    <row r="538" spans="2:2" x14ac:dyDescent="0.25">
      <c r="B538">
        <v>535</v>
      </c>
    </row>
    <row r="539" spans="2:2" x14ac:dyDescent="0.25">
      <c r="B539">
        <v>536</v>
      </c>
    </row>
    <row r="540" spans="2:2" x14ac:dyDescent="0.25">
      <c r="B540">
        <v>537</v>
      </c>
    </row>
    <row r="541" spans="2:2" x14ac:dyDescent="0.25">
      <c r="B541">
        <v>538</v>
      </c>
    </row>
    <row r="542" spans="2:2" x14ac:dyDescent="0.25">
      <c r="B542">
        <v>539</v>
      </c>
    </row>
    <row r="543" spans="2:2" x14ac:dyDescent="0.25">
      <c r="B543">
        <v>540</v>
      </c>
    </row>
    <row r="544" spans="2:2" x14ac:dyDescent="0.25">
      <c r="B544">
        <v>541</v>
      </c>
    </row>
    <row r="545" spans="2:2" x14ac:dyDescent="0.25">
      <c r="B545">
        <v>542</v>
      </c>
    </row>
    <row r="546" spans="2:2" x14ac:dyDescent="0.25">
      <c r="B546">
        <v>543</v>
      </c>
    </row>
    <row r="547" spans="2:2" x14ac:dyDescent="0.25">
      <c r="B547">
        <v>544</v>
      </c>
    </row>
    <row r="548" spans="2:2" x14ac:dyDescent="0.25">
      <c r="B548">
        <v>545</v>
      </c>
    </row>
    <row r="549" spans="2:2" x14ac:dyDescent="0.25">
      <c r="B549">
        <v>546</v>
      </c>
    </row>
    <row r="550" spans="2:2" x14ac:dyDescent="0.25">
      <c r="B550">
        <v>547</v>
      </c>
    </row>
    <row r="551" spans="2:2" x14ac:dyDescent="0.25">
      <c r="B551">
        <v>548</v>
      </c>
    </row>
    <row r="552" spans="2:2" x14ac:dyDescent="0.25">
      <c r="B552">
        <v>549</v>
      </c>
    </row>
    <row r="553" spans="2:2" x14ac:dyDescent="0.25">
      <c r="B553">
        <v>550</v>
      </c>
    </row>
    <row r="554" spans="2:2" x14ac:dyDescent="0.25">
      <c r="B554">
        <v>551</v>
      </c>
    </row>
    <row r="555" spans="2:2" x14ac:dyDescent="0.25">
      <c r="B555">
        <v>552</v>
      </c>
    </row>
    <row r="556" spans="2:2" x14ac:dyDescent="0.25">
      <c r="B556">
        <v>553</v>
      </c>
    </row>
    <row r="557" spans="2:2" x14ac:dyDescent="0.25">
      <c r="B557">
        <v>554</v>
      </c>
    </row>
    <row r="558" spans="2:2" x14ac:dyDescent="0.25">
      <c r="B558">
        <v>555</v>
      </c>
    </row>
    <row r="559" spans="2:2" x14ac:dyDescent="0.25">
      <c r="B559">
        <v>556</v>
      </c>
    </row>
    <row r="560" spans="2:2" x14ac:dyDescent="0.25">
      <c r="B560">
        <v>557</v>
      </c>
    </row>
    <row r="561" spans="2:2" x14ac:dyDescent="0.25">
      <c r="B561">
        <v>558</v>
      </c>
    </row>
    <row r="562" spans="2:2" x14ac:dyDescent="0.25">
      <c r="B562">
        <v>559</v>
      </c>
    </row>
    <row r="563" spans="2:2" x14ac:dyDescent="0.25">
      <c r="B563">
        <v>560</v>
      </c>
    </row>
    <row r="564" spans="2:2" x14ac:dyDescent="0.25">
      <c r="B564">
        <v>561</v>
      </c>
    </row>
    <row r="565" spans="2:2" x14ac:dyDescent="0.25">
      <c r="B565">
        <v>562</v>
      </c>
    </row>
    <row r="566" spans="2:2" x14ac:dyDescent="0.25">
      <c r="B566">
        <v>563</v>
      </c>
    </row>
    <row r="567" spans="2:2" x14ac:dyDescent="0.25">
      <c r="B567">
        <v>564</v>
      </c>
    </row>
    <row r="568" spans="2:2" x14ac:dyDescent="0.25">
      <c r="B568">
        <v>565</v>
      </c>
    </row>
    <row r="569" spans="2:2" x14ac:dyDescent="0.25">
      <c r="B569">
        <v>566</v>
      </c>
    </row>
    <row r="570" spans="2:2" x14ac:dyDescent="0.25">
      <c r="B570">
        <v>567</v>
      </c>
    </row>
    <row r="571" spans="2:2" x14ac:dyDescent="0.25">
      <c r="B571">
        <v>568</v>
      </c>
    </row>
    <row r="572" spans="2:2" x14ac:dyDescent="0.25">
      <c r="B572">
        <v>569</v>
      </c>
    </row>
    <row r="573" spans="2:2" x14ac:dyDescent="0.25">
      <c r="B573">
        <v>570</v>
      </c>
    </row>
    <row r="574" spans="2:2" x14ac:dyDescent="0.25">
      <c r="B574">
        <v>571</v>
      </c>
    </row>
    <row r="575" spans="2:2" x14ac:dyDescent="0.25">
      <c r="B575">
        <v>572</v>
      </c>
    </row>
    <row r="576" spans="2:2" x14ac:dyDescent="0.25">
      <c r="B576">
        <v>573</v>
      </c>
    </row>
    <row r="577" spans="2:2" x14ac:dyDescent="0.25">
      <c r="B577">
        <v>574</v>
      </c>
    </row>
    <row r="578" spans="2:2" x14ac:dyDescent="0.25">
      <c r="B578">
        <v>575</v>
      </c>
    </row>
    <row r="579" spans="2:2" x14ac:dyDescent="0.25">
      <c r="B579">
        <v>576</v>
      </c>
    </row>
    <row r="580" spans="2:2" x14ac:dyDescent="0.25">
      <c r="B580">
        <v>577</v>
      </c>
    </row>
    <row r="581" spans="2:2" x14ac:dyDescent="0.25">
      <c r="B581">
        <v>578</v>
      </c>
    </row>
    <row r="582" spans="2:2" x14ac:dyDescent="0.25">
      <c r="B582">
        <v>579</v>
      </c>
    </row>
    <row r="583" spans="2:2" x14ac:dyDescent="0.25">
      <c r="B583">
        <v>580</v>
      </c>
    </row>
    <row r="584" spans="2:2" x14ac:dyDescent="0.25">
      <c r="B584">
        <v>581</v>
      </c>
    </row>
    <row r="585" spans="2:2" x14ac:dyDescent="0.25">
      <c r="B585">
        <v>582</v>
      </c>
    </row>
    <row r="586" spans="2:2" x14ac:dyDescent="0.25">
      <c r="B586">
        <v>583</v>
      </c>
    </row>
    <row r="587" spans="2:2" x14ac:dyDescent="0.25">
      <c r="B587">
        <v>584</v>
      </c>
    </row>
    <row r="588" spans="2:2" x14ac:dyDescent="0.25">
      <c r="B588">
        <v>585</v>
      </c>
    </row>
    <row r="589" spans="2:2" x14ac:dyDescent="0.25">
      <c r="B589">
        <v>586</v>
      </c>
    </row>
    <row r="590" spans="2:2" x14ac:dyDescent="0.25">
      <c r="B590">
        <v>587</v>
      </c>
    </row>
    <row r="591" spans="2:2" x14ac:dyDescent="0.25">
      <c r="B591">
        <v>588</v>
      </c>
    </row>
    <row r="592" spans="2:2" x14ac:dyDescent="0.25">
      <c r="B592">
        <v>589</v>
      </c>
    </row>
    <row r="593" spans="2:2" x14ac:dyDescent="0.25">
      <c r="B593">
        <v>590</v>
      </c>
    </row>
    <row r="594" spans="2:2" x14ac:dyDescent="0.25">
      <c r="B594">
        <v>591</v>
      </c>
    </row>
    <row r="595" spans="2:2" x14ac:dyDescent="0.25">
      <c r="B595">
        <v>592</v>
      </c>
    </row>
    <row r="596" spans="2:2" x14ac:dyDescent="0.25">
      <c r="B596">
        <v>593</v>
      </c>
    </row>
    <row r="597" spans="2:2" x14ac:dyDescent="0.25">
      <c r="B597">
        <v>594</v>
      </c>
    </row>
    <row r="598" spans="2:2" x14ac:dyDescent="0.25">
      <c r="B598">
        <v>595</v>
      </c>
    </row>
    <row r="599" spans="2:2" x14ac:dyDescent="0.25">
      <c r="B599">
        <v>596</v>
      </c>
    </row>
    <row r="600" spans="2:2" x14ac:dyDescent="0.25">
      <c r="B600">
        <v>597</v>
      </c>
    </row>
    <row r="601" spans="2:2" x14ac:dyDescent="0.25">
      <c r="B601">
        <v>598</v>
      </c>
    </row>
    <row r="602" spans="2:2" x14ac:dyDescent="0.25">
      <c r="B602">
        <v>599</v>
      </c>
    </row>
    <row r="603" spans="2:2" x14ac:dyDescent="0.25">
      <c r="B603">
        <v>600</v>
      </c>
    </row>
    <row r="604" spans="2:2" x14ac:dyDescent="0.25">
      <c r="B604">
        <v>601</v>
      </c>
    </row>
    <row r="605" spans="2:2" x14ac:dyDescent="0.25">
      <c r="B605">
        <v>602</v>
      </c>
    </row>
    <row r="606" spans="2:2" x14ac:dyDescent="0.25">
      <c r="B606">
        <v>603</v>
      </c>
    </row>
    <row r="607" spans="2:2" x14ac:dyDescent="0.25">
      <c r="B607">
        <v>604</v>
      </c>
    </row>
    <row r="608" spans="2:2" x14ac:dyDescent="0.25">
      <c r="B608">
        <v>605</v>
      </c>
    </row>
    <row r="609" spans="2:2" x14ac:dyDescent="0.25">
      <c r="B609">
        <v>606</v>
      </c>
    </row>
    <row r="610" spans="2:2" x14ac:dyDescent="0.25">
      <c r="B610">
        <v>607</v>
      </c>
    </row>
    <row r="611" spans="2:2" x14ac:dyDescent="0.25">
      <c r="B611">
        <v>608</v>
      </c>
    </row>
    <row r="612" spans="2:2" x14ac:dyDescent="0.25">
      <c r="B612">
        <v>609</v>
      </c>
    </row>
    <row r="613" spans="2:2" x14ac:dyDescent="0.25">
      <c r="B613">
        <v>610</v>
      </c>
    </row>
    <row r="614" spans="2:2" x14ac:dyDescent="0.25">
      <c r="B614">
        <v>611</v>
      </c>
    </row>
    <row r="615" spans="2:2" x14ac:dyDescent="0.25">
      <c r="B615">
        <v>612</v>
      </c>
    </row>
    <row r="616" spans="2:2" x14ac:dyDescent="0.25">
      <c r="B616">
        <v>613</v>
      </c>
    </row>
    <row r="617" spans="2:2" x14ac:dyDescent="0.25">
      <c r="B617">
        <v>614</v>
      </c>
    </row>
    <row r="618" spans="2:2" x14ac:dyDescent="0.25">
      <c r="B618">
        <v>615</v>
      </c>
    </row>
    <row r="619" spans="2:2" x14ac:dyDescent="0.25">
      <c r="B619">
        <v>616</v>
      </c>
    </row>
    <row r="620" spans="2:2" x14ac:dyDescent="0.25">
      <c r="B620">
        <v>617</v>
      </c>
    </row>
    <row r="621" spans="2:2" x14ac:dyDescent="0.25">
      <c r="B621">
        <v>618</v>
      </c>
    </row>
    <row r="622" spans="2:2" x14ac:dyDescent="0.25">
      <c r="B622">
        <v>619</v>
      </c>
    </row>
    <row r="623" spans="2:2" x14ac:dyDescent="0.25">
      <c r="B623">
        <v>620</v>
      </c>
    </row>
    <row r="624" spans="2:2" x14ac:dyDescent="0.25">
      <c r="B624">
        <v>621</v>
      </c>
    </row>
    <row r="625" spans="2:2" x14ac:dyDescent="0.25">
      <c r="B625">
        <v>622</v>
      </c>
    </row>
    <row r="626" spans="2:2" x14ac:dyDescent="0.25">
      <c r="B626">
        <v>623</v>
      </c>
    </row>
    <row r="627" spans="2:2" x14ac:dyDescent="0.25">
      <c r="B627">
        <v>624</v>
      </c>
    </row>
    <row r="628" spans="2:2" x14ac:dyDescent="0.25">
      <c r="B628">
        <v>625</v>
      </c>
    </row>
    <row r="629" spans="2:2" x14ac:dyDescent="0.25">
      <c r="B629">
        <v>626</v>
      </c>
    </row>
    <row r="630" spans="2:2" x14ac:dyDescent="0.25">
      <c r="B630">
        <v>627</v>
      </c>
    </row>
    <row r="631" spans="2:2" x14ac:dyDescent="0.25">
      <c r="B631">
        <v>628</v>
      </c>
    </row>
    <row r="632" spans="2:2" x14ac:dyDescent="0.25">
      <c r="B632">
        <v>629</v>
      </c>
    </row>
    <row r="633" spans="2:2" x14ac:dyDescent="0.25">
      <c r="B633">
        <v>630</v>
      </c>
    </row>
    <row r="634" spans="2:2" x14ac:dyDescent="0.25">
      <c r="B634">
        <v>631</v>
      </c>
    </row>
    <row r="635" spans="2:2" x14ac:dyDescent="0.25">
      <c r="B635">
        <v>632</v>
      </c>
    </row>
    <row r="636" spans="2:2" x14ac:dyDescent="0.25">
      <c r="B636">
        <v>633</v>
      </c>
    </row>
    <row r="637" spans="2:2" x14ac:dyDescent="0.25">
      <c r="B637">
        <v>634</v>
      </c>
    </row>
    <row r="638" spans="2:2" x14ac:dyDescent="0.25">
      <c r="B638">
        <v>635</v>
      </c>
    </row>
    <row r="639" spans="2:2" x14ac:dyDescent="0.25">
      <c r="B639">
        <v>636</v>
      </c>
    </row>
    <row r="640" spans="2:2" x14ac:dyDescent="0.25">
      <c r="B640">
        <v>637</v>
      </c>
    </row>
    <row r="641" spans="2:2" x14ac:dyDescent="0.25">
      <c r="B641">
        <v>638</v>
      </c>
    </row>
    <row r="642" spans="2:2" x14ac:dyDescent="0.25">
      <c r="B642">
        <v>639</v>
      </c>
    </row>
    <row r="643" spans="2:2" x14ac:dyDescent="0.25">
      <c r="B643">
        <v>640</v>
      </c>
    </row>
    <row r="644" spans="2:2" x14ac:dyDescent="0.25">
      <c r="B644">
        <v>641</v>
      </c>
    </row>
    <row r="645" spans="2:2" x14ac:dyDescent="0.25">
      <c r="B645">
        <v>642</v>
      </c>
    </row>
    <row r="646" spans="2:2" x14ac:dyDescent="0.25">
      <c r="B646">
        <v>643</v>
      </c>
    </row>
    <row r="647" spans="2:2" x14ac:dyDescent="0.25">
      <c r="B647">
        <v>644</v>
      </c>
    </row>
    <row r="648" spans="2:2" x14ac:dyDescent="0.25">
      <c r="B648">
        <v>645</v>
      </c>
    </row>
    <row r="649" spans="2:2" x14ac:dyDescent="0.25">
      <c r="B649">
        <v>646</v>
      </c>
    </row>
    <row r="650" spans="2:2" x14ac:dyDescent="0.25">
      <c r="B650">
        <v>647</v>
      </c>
    </row>
    <row r="651" spans="2:2" x14ac:dyDescent="0.25">
      <c r="B651">
        <v>648</v>
      </c>
    </row>
    <row r="652" spans="2:2" x14ac:dyDescent="0.25">
      <c r="B652">
        <v>649</v>
      </c>
    </row>
    <row r="653" spans="2:2" x14ac:dyDescent="0.25">
      <c r="B653">
        <v>650</v>
      </c>
    </row>
    <row r="654" spans="2:2" x14ac:dyDescent="0.25">
      <c r="B654">
        <v>651</v>
      </c>
    </row>
    <row r="655" spans="2:2" x14ac:dyDescent="0.25">
      <c r="B655">
        <v>652</v>
      </c>
    </row>
    <row r="656" spans="2:2" x14ac:dyDescent="0.25">
      <c r="B656">
        <v>653</v>
      </c>
    </row>
    <row r="657" spans="2:2" x14ac:dyDescent="0.25">
      <c r="B657">
        <v>654</v>
      </c>
    </row>
    <row r="658" spans="2:2" x14ac:dyDescent="0.25">
      <c r="B658">
        <v>655</v>
      </c>
    </row>
    <row r="659" spans="2:2" x14ac:dyDescent="0.25">
      <c r="B659">
        <v>656</v>
      </c>
    </row>
    <row r="660" spans="2:2" x14ac:dyDescent="0.25">
      <c r="B660">
        <v>657</v>
      </c>
    </row>
    <row r="661" spans="2:2" x14ac:dyDescent="0.25">
      <c r="B661">
        <v>658</v>
      </c>
    </row>
    <row r="662" spans="2:2" x14ac:dyDescent="0.25">
      <c r="B662">
        <v>659</v>
      </c>
    </row>
    <row r="663" spans="2:2" x14ac:dyDescent="0.25">
      <c r="B663">
        <v>660</v>
      </c>
    </row>
    <row r="664" spans="2:2" x14ac:dyDescent="0.25">
      <c r="B664">
        <v>661</v>
      </c>
    </row>
    <row r="665" spans="2:2" x14ac:dyDescent="0.25">
      <c r="B665">
        <v>662</v>
      </c>
    </row>
    <row r="666" spans="2:2" x14ac:dyDescent="0.25">
      <c r="B666">
        <v>663</v>
      </c>
    </row>
    <row r="667" spans="2:2" x14ac:dyDescent="0.25">
      <c r="B667">
        <v>664</v>
      </c>
    </row>
    <row r="668" spans="2:2" x14ac:dyDescent="0.25">
      <c r="B668">
        <v>665</v>
      </c>
    </row>
    <row r="669" spans="2:2" x14ac:dyDescent="0.25">
      <c r="B669">
        <v>666</v>
      </c>
    </row>
    <row r="670" spans="2:2" x14ac:dyDescent="0.25">
      <c r="B670">
        <v>667</v>
      </c>
    </row>
    <row r="671" spans="2:2" x14ac:dyDescent="0.25">
      <c r="B671">
        <v>668</v>
      </c>
    </row>
    <row r="672" spans="2:2" x14ac:dyDescent="0.25">
      <c r="B672">
        <v>669</v>
      </c>
    </row>
    <row r="673" spans="2:2" x14ac:dyDescent="0.25">
      <c r="B673">
        <v>670</v>
      </c>
    </row>
    <row r="674" spans="2:2" x14ac:dyDescent="0.25">
      <c r="B674">
        <v>671</v>
      </c>
    </row>
    <row r="675" spans="2:2" x14ac:dyDescent="0.25">
      <c r="B675">
        <v>672</v>
      </c>
    </row>
    <row r="676" spans="2:2" x14ac:dyDescent="0.25">
      <c r="B676">
        <v>673</v>
      </c>
    </row>
    <row r="677" spans="2:2" x14ac:dyDescent="0.25">
      <c r="B677">
        <v>674</v>
      </c>
    </row>
    <row r="678" spans="2:2" x14ac:dyDescent="0.25">
      <c r="B678">
        <v>675</v>
      </c>
    </row>
    <row r="679" spans="2:2" x14ac:dyDescent="0.25">
      <c r="B679">
        <v>676</v>
      </c>
    </row>
    <row r="680" spans="2:2" x14ac:dyDescent="0.25">
      <c r="B680">
        <v>677</v>
      </c>
    </row>
    <row r="681" spans="2:2" x14ac:dyDescent="0.25">
      <c r="B681">
        <v>678</v>
      </c>
    </row>
    <row r="682" spans="2:2" x14ac:dyDescent="0.25">
      <c r="B682">
        <v>679</v>
      </c>
    </row>
    <row r="683" spans="2:2" x14ac:dyDescent="0.25">
      <c r="B683">
        <v>680</v>
      </c>
    </row>
    <row r="684" spans="2:2" x14ac:dyDescent="0.25">
      <c r="B684">
        <v>681</v>
      </c>
    </row>
    <row r="685" spans="2:2" x14ac:dyDescent="0.25">
      <c r="B685">
        <v>682</v>
      </c>
    </row>
    <row r="686" spans="2:2" x14ac:dyDescent="0.25">
      <c r="B686">
        <v>683</v>
      </c>
    </row>
    <row r="687" spans="2:2" x14ac:dyDescent="0.25">
      <c r="B687">
        <v>684</v>
      </c>
    </row>
    <row r="688" spans="2:2" x14ac:dyDescent="0.25">
      <c r="B688">
        <v>685</v>
      </c>
    </row>
    <row r="689" spans="2:2" x14ac:dyDescent="0.25">
      <c r="B689">
        <v>686</v>
      </c>
    </row>
    <row r="690" spans="2:2" x14ac:dyDescent="0.25">
      <c r="B690">
        <v>687</v>
      </c>
    </row>
    <row r="691" spans="2:2" x14ac:dyDescent="0.25">
      <c r="B691">
        <v>688</v>
      </c>
    </row>
    <row r="692" spans="2:2" x14ac:dyDescent="0.25">
      <c r="B692">
        <v>689</v>
      </c>
    </row>
    <row r="693" spans="2:2" x14ac:dyDescent="0.25">
      <c r="B693">
        <v>690</v>
      </c>
    </row>
    <row r="694" spans="2:2" x14ac:dyDescent="0.25">
      <c r="B694">
        <v>691</v>
      </c>
    </row>
    <row r="695" spans="2:2" x14ac:dyDescent="0.25">
      <c r="B695">
        <v>692</v>
      </c>
    </row>
    <row r="696" spans="2:2" x14ac:dyDescent="0.25">
      <c r="B696">
        <v>693</v>
      </c>
    </row>
    <row r="697" spans="2:2" x14ac:dyDescent="0.25">
      <c r="B697">
        <v>694</v>
      </c>
    </row>
    <row r="698" spans="2:2" x14ac:dyDescent="0.25">
      <c r="B698">
        <v>695</v>
      </c>
    </row>
    <row r="699" spans="2:2" x14ac:dyDescent="0.25">
      <c r="B699">
        <v>696</v>
      </c>
    </row>
    <row r="700" spans="2:2" x14ac:dyDescent="0.25">
      <c r="B700">
        <v>697</v>
      </c>
    </row>
    <row r="701" spans="2:2" x14ac:dyDescent="0.25">
      <c r="B701">
        <v>698</v>
      </c>
    </row>
    <row r="702" spans="2:2" x14ac:dyDescent="0.25">
      <c r="B702">
        <v>699</v>
      </c>
    </row>
    <row r="703" spans="2:2" x14ac:dyDescent="0.25">
      <c r="B703">
        <v>700</v>
      </c>
    </row>
    <row r="704" spans="2:2" x14ac:dyDescent="0.25">
      <c r="B704">
        <v>701</v>
      </c>
    </row>
    <row r="705" spans="2:2" x14ac:dyDescent="0.25">
      <c r="B705">
        <v>702</v>
      </c>
    </row>
    <row r="706" spans="2:2" x14ac:dyDescent="0.25">
      <c r="B706">
        <v>703</v>
      </c>
    </row>
    <row r="707" spans="2:2" x14ac:dyDescent="0.25">
      <c r="B707">
        <v>704</v>
      </c>
    </row>
    <row r="708" spans="2:2" x14ac:dyDescent="0.25">
      <c r="B708">
        <v>705</v>
      </c>
    </row>
    <row r="709" spans="2:2" x14ac:dyDescent="0.25">
      <c r="B709">
        <v>706</v>
      </c>
    </row>
    <row r="710" spans="2:2" x14ac:dyDescent="0.25">
      <c r="B710">
        <v>707</v>
      </c>
    </row>
    <row r="711" spans="2:2" x14ac:dyDescent="0.25">
      <c r="B711">
        <v>708</v>
      </c>
    </row>
    <row r="712" spans="2:2" x14ac:dyDescent="0.25">
      <c r="B712">
        <v>709</v>
      </c>
    </row>
    <row r="713" spans="2:2" x14ac:dyDescent="0.25">
      <c r="B713">
        <v>710</v>
      </c>
    </row>
    <row r="714" spans="2:2" x14ac:dyDescent="0.25">
      <c r="B714">
        <v>711</v>
      </c>
    </row>
    <row r="715" spans="2:2" x14ac:dyDescent="0.25">
      <c r="B715">
        <v>712</v>
      </c>
    </row>
    <row r="716" spans="2:2" x14ac:dyDescent="0.25">
      <c r="B716">
        <v>713</v>
      </c>
    </row>
    <row r="717" spans="2:2" x14ac:dyDescent="0.25">
      <c r="B717">
        <v>714</v>
      </c>
    </row>
    <row r="718" spans="2:2" x14ac:dyDescent="0.25">
      <c r="B718">
        <v>715</v>
      </c>
    </row>
    <row r="719" spans="2:2" x14ac:dyDescent="0.25">
      <c r="B719">
        <v>716</v>
      </c>
    </row>
    <row r="720" spans="2:2" x14ac:dyDescent="0.25">
      <c r="B720">
        <v>717</v>
      </c>
    </row>
    <row r="721" spans="2:2" x14ac:dyDescent="0.25">
      <c r="B721">
        <v>718</v>
      </c>
    </row>
    <row r="722" spans="2:2" x14ac:dyDescent="0.25">
      <c r="B722">
        <v>719</v>
      </c>
    </row>
    <row r="723" spans="2:2" x14ac:dyDescent="0.25">
      <c r="B723">
        <v>720</v>
      </c>
    </row>
    <row r="724" spans="2:2" x14ac:dyDescent="0.25">
      <c r="B724">
        <v>721</v>
      </c>
    </row>
    <row r="725" spans="2:2" x14ac:dyDescent="0.25">
      <c r="B725">
        <v>722</v>
      </c>
    </row>
    <row r="726" spans="2:2" x14ac:dyDescent="0.25">
      <c r="B726">
        <v>723</v>
      </c>
    </row>
    <row r="727" spans="2:2" x14ac:dyDescent="0.25">
      <c r="B727">
        <v>724</v>
      </c>
    </row>
    <row r="728" spans="2:2" x14ac:dyDescent="0.25">
      <c r="B728">
        <v>725</v>
      </c>
    </row>
    <row r="729" spans="2:2" x14ac:dyDescent="0.25">
      <c r="B729">
        <v>726</v>
      </c>
    </row>
    <row r="730" spans="2:2" x14ac:dyDescent="0.25">
      <c r="B730">
        <v>727</v>
      </c>
    </row>
    <row r="731" spans="2:2" x14ac:dyDescent="0.25">
      <c r="B731">
        <v>728</v>
      </c>
    </row>
    <row r="732" spans="2:2" x14ac:dyDescent="0.25">
      <c r="B732">
        <v>729</v>
      </c>
    </row>
    <row r="733" spans="2:2" x14ac:dyDescent="0.25">
      <c r="B733">
        <v>730</v>
      </c>
    </row>
    <row r="734" spans="2:2" x14ac:dyDescent="0.25">
      <c r="B734">
        <v>731</v>
      </c>
    </row>
    <row r="735" spans="2:2" x14ac:dyDescent="0.25">
      <c r="B735">
        <v>732</v>
      </c>
    </row>
    <row r="736" spans="2:2" x14ac:dyDescent="0.25">
      <c r="B736">
        <v>733</v>
      </c>
    </row>
    <row r="737" spans="2:2" x14ac:dyDescent="0.25">
      <c r="B737">
        <v>734</v>
      </c>
    </row>
    <row r="738" spans="2:2" x14ac:dyDescent="0.25">
      <c r="B738">
        <v>735</v>
      </c>
    </row>
    <row r="739" spans="2:2" x14ac:dyDescent="0.25">
      <c r="B739">
        <v>736</v>
      </c>
    </row>
    <row r="740" spans="2:2" x14ac:dyDescent="0.25">
      <c r="B740">
        <v>737</v>
      </c>
    </row>
    <row r="741" spans="2:2" x14ac:dyDescent="0.25">
      <c r="B741">
        <v>738</v>
      </c>
    </row>
    <row r="742" spans="2:2" x14ac:dyDescent="0.25">
      <c r="B742">
        <v>739</v>
      </c>
    </row>
    <row r="743" spans="2:2" x14ac:dyDescent="0.25">
      <c r="B743">
        <v>740</v>
      </c>
    </row>
    <row r="744" spans="2:2" x14ac:dyDescent="0.25">
      <c r="B744">
        <v>741</v>
      </c>
    </row>
    <row r="745" spans="2:2" x14ac:dyDescent="0.25">
      <c r="B745">
        <v>742</v>
      </c>
    </row>
    <row r="746" spans="2:2" x14ac:dyDescent="0.25">
      <c r="B746">
        <v>743</v>
      </c>
    </row>
    <row r="747" spans="2:2" x14ac:dyDescent="0.25">
      <c r="B747">
        <v>744</v>
      </c>
    </row>
    <row r="748" spans="2:2" x14ac:dyDescent="0.25">
      <c r="B748">
        <v>745</v>
      </c>
    </row>
    <row r="749" spans="2:2" x14ac:dyDescent="0.25">
      <c r="B749">
        <v>746</v>
      </c>
    </row>
    <row r="750" spans="2:2" x14ac:dyDescent="0.25">
      <c r="B750">
        <v>747</v>
      </c>
    </row>
    <row r="751" spans="2:2" x14ac:dyDescent="0.25">
      <c r="B751">
        <v>748</v>
      </c>
    </row>
    <row r="752" spans="2:2" x14ac:dyDescent="0.25">
      <c r="B752">
        <v>749</v>
      </c>
    </row>
    <row r="753" spans="2:2" x14ac:dyDescent="0.25">
      <c r="B753">
        <v>750</v>
      </c>
    </row>
    <row r="754" spans="2:2" x14ac:dyDescent="0.25">
      <c r="B754">
        <v>751</v>
      </c>
    </row>
    <row r="755" spans="2:2" x14ac:dyDescent="0.25">
      <c r="B755">
        <v>752</v>
      </c>
    </row>
    <row r="756" spans="2:2" x14ac:dyDescent="0.25">
      <c r="B756">
        <v>753</v>
      </c>
    </row>
    <row r="757" spans="2:2" x14ac:dyDescent="0.25">
      <c r="B757">
        <v>754</v>
      </c>
    </row>
    <row r="758" spans="2:2" x14ac:dyDescent="0.25">
      <c r="B758">
        <v>755</v>
      </c>
    </row>
    <row r="759" spans="2:2" x14ac:dyDescent="0.25">
      <c r="B759">
        <v>756</v>
      </c>
    </row>
    <row r="760" spans="2:2" x14ac:dyDescent="0.25">
      <c r="B760">
        <v>757</v>
      </c>
    </row>
    <row r="761" spans="2:2" x14ac:dyDescent="0.25">
      <c r="B761">
        <v>758</v>
      </c>
    </row>
    <row r="762" spans="2:2" x14ac:dyDescent="0.25">
      <c r="B762">
        <v>759</v>
      </c>
    </row>
    <row r="763" spans="2:2" x14ac:dyDescent="0.25">
      <c r="B763">
        <v>760</v>
      </c>
    </row>
    <row r="764" spans="2:2" x14ac:dyDescent="0.25">
      <c r="B764">
        <v>761</v>
      </c>
    </row>
    <row r="765" spans="2:2" x14ac:dyDescent="0.25">
      <c r="B765">
        <v>762</v>
      </c>
    </row>
    <row r="766" spans="2:2" x14ac:dyDescent="0.25">
      <c r="B766">
        <v>763</v>
      </c>
    </row>
    <row r="767" spans="2:2" x14ac:dyDescent="0.25">
      <c r="B767">
        <v>764</v>
      </c>
    </row>
    <row r="768" spans="2:2" x14ac:dyDescent="0.25">
      <c r="B768">
        <v>765</v>
      </c>
    </row>
    <row r="769" spans="2:2" x14ac:dyDescent="0.25">
      <c r="B769">
        <v>766</v>
      </c>
    </row>
    <row r="770" spans="2:2" x14ac:dyDescent="0.25">
      <c r="B770">
        <v>767</v>
      </c>
    </row>
    <row r="771" spans="2:2" x14ac:dyDescent="0.25">
      <c r="B771">
        <v>768</v>
      </c>
    </row>
    <row r="772" spans="2:2" x14ac:dyDescent="0.25">
      <c r="B772">
        <v>769</v>
      </c>
    </row>
    <row r="773" spans="2:2" x14ac:dyDescent="0.25">
      <c r="B773">
        <v>770</v>
      </c>
    </row>
    <row r="774" spans="2:2" x14ac:dyDescent="0.25">
      <c r="B774">
        <v>771</v>
      </c>
    </row>
    <row r="775" spans="2:2" x14ac:dyDescent="0.25">
      <c r="B775">
        <v>772</v>
      </c>
    </row>
    <row r="776" spans="2:2" x14ac:dyDescent="0.25">
      <c r="B776">
        <v>773</v>
      </c>
    </row>
    <row r="777" spans="2:2" x14ac:dyDescent="0.25">
      <c r="B777">
        <v>774</v>
      </c>
    </row>
    <row r="778" spans="2:2" x14ac:dyDescent="0.25">
      <c r="B778">
        <v>775</v>
      </c>
    </row>
    <row r="779" spans="2:2" x14ac:dyDescent="0.25">
      <c r="B779">
        <v>776</v>
      </c>
    </row>
    <row r="780" spans="2:2" x14ac:dyDescent="0.25">
      <c r="B780">
        <v>777</v>
      </c>
    </row>
    <row r="781" spans="2:2" x14ac:dyDescent="0.25">
      <c r="B781">
        <v>778</v>
      </c>
    </row>
    <row r="782" spans="2:2" x14ac:dyDescent="0.25">
      <c r="B782">
        <v>779</v>
      </c>
    </row>
    <row r="783" spans="2:2" x14ac:dyDescent="0.25">
      <c r="B783">
        <v>780</v>
      </c>
    </row>
    <row r="784" spans="2:2" x14ac:dyDescent="0.25">
      <c r="B784">
        <v>781</v>
      </c>
    </row>
    <row r="785" spans="2:2" x14ac:dyDescent="0.25">
      <c r="B785">
        <v>782</v>
      </c>
    </row>
    <row r="786" spans="2:2" x14ac:dyDescent="0.25">
      <c r="B786">
        <v>783</v>
      </c>
    </row>
    <row r="787" spans="2:2" x14ac:dyDescent="0.25">
      <c r="B787">
        <v>784</v>
      </c>
    </row>
    <row r="788" spans="2:2" x14ac:dyDescent="0.25">
      <c r="B788">
        <v>785</v>
      </c>
    </row>
    <row r="789" spans="2:2" x14ac:dyDescent="0.25">
      <c r="B789">
        <v>786</v>
      </c>
    </row>
    <row r="790" spans="2:2" x14ac:dyDescent="0.25">
      <c r="B790">
        <v>787</v>
      </c>
    </row>
    <row r="791" spans="2:2" x14ac:dyDescent="0.25">
      <c r="B791">
        <v>788</v>
      </c>
    </row>
    <row r="792" spans="2:2" x14ac:dyDescent="0.25">
      <c r="B792">
        <v>789</v>
      </c>
    </row>
    <row r="793" spans="2:2" x14ac:dyDescent="0.25">
      <c r="B793">
        <v>790</v>
      </c>
    </row>
    <row r="794" spans="2:2" x14ac:dyDescent="0.25">
      <c r="B794">
        <v>791</v>
      </c>
    </row>
    <row r="795" spans="2:2" x14ac:dyDescent="0.25">
      <c r="B795">
        <v>792</v>
      </c>
    </row>
    <row r="796" spans="2:2" x14ac:dyDescent="0.25">
      <c r="B796">
        <v>793</v>
      </c>
    </row>
    <row r="797" spans="2:2" x14ac:dyDescent="0.25">
      <c r="B797">
        <v>794</v>
      </c>
    </row>
    <row r="798" spans="2:2" x14ac:dyDescent="0.25">
      <c r="B798">
        <v>795</v>
      </c>
    </row>
    <row r="799" spans="2:2" x14ac:dyDescent="0.25">
      <c r="B799">
        <v>796</v>
      </c>
    </row>
    <row r="800" spans="2:2" x14ac:dyDescent="0.25">
      <c r="B800">
        <v>797</v>
      </c>
    </row>
    <row r="801" spans="2:2" x14ac:dyDescent="0.25">
      <c r="B801">
        <v>798</v>
      </c>
    </row>
    <row r="802" spans="2:2" x14ac:dyDescent="0.25">
      <c r="B802">
        <v>799</v>
      </c>
    </row>
    <row r="803" spans="2:2" x14ac:dyDescent="0.25">
      <c r="B803">
        <v>800</v>
      </c>
    </row>
    <row r="804" spans="2:2" x14ac:dyDescent="0.25">
      <c r="B804">
        <v>801</v>
      </c>
    </row>
    <row r="805" spans="2:2" x14ac:dyDescent="0.25">
      <c r="B805">
        <v>802</v>
      </c>
    </row>
    <row r="806" spans="2:2" x14ac:dyDescent="0.25">
      <c r="B806">
        <v>803</v>
      </c>
    </row>
    <row r="807" spans="2:2" x14ac:dyDescent="0.25">
      <c r="B807">
        <v>804</v>
      </c>
    </row>
    <row r="808" spans="2:2" x14ac:dyDescent="0.25">
      <c r="B808">
        <v>805</v>
      </c>
    </row>
    <row r="809" spans="2:2" x14ac:dyDescent="0.25">
      <c r="B809">
        <v>806</v>
      </c>
    </row>
    <row r="810" spans="2:2" x14ac:dyDescent="0.25">
      <c r="B810">
        <v>807</v>
      </c>
    </row>
    <row r="811" spans="2:2" x14ac:dyDescent="0.25">
      <c r="B811">
        <v>808</v>
      </c>
    </row>
    <row r="812" spans="2:2" x14ac:dyDescent="0.25">
      <c r="B812">
        <v>809</v>
      </c>
    </row>
    <row r="813" spans="2:2" x14ac:dyDescent="0.25">
      <c r="B813">
        <v>810</v>
      </c>
    </row>
    <row r="814" spans="2:2" x14ac:dyDescent="0.25">
      <c r="B814">
        <v>811</v>
      </c>
    </row>
    <row r="815" spans="2:2" x14ac:dyDescent="0.25">
      <c r="B815">
        <v>812</v>
      </c>
    </row>
    <row r="816" spans="2:2" x14ac:dyDescent="0.25">
      <c r="B816">
        <v>813</v>
      </c>
    </row>
    <row r="817" spans="1:30" x14ac:dyDescent="0.25">
      <c r="B817">
        <v>814</v>
      </c>
    </row>
    <row r="818" spans="1:30" x14ac:dyDescent="0.25">
      <c r="B818">
        <v>815</v>
      </c>
    </row>
    <row r="819" spans="1:30" x14ac:dyDescent="0.25">
      <c r="B819">
        <v>816</v>
      </c>
    </row>
    <row r="820" spans="1:30" x14ac:dyDescent="0.25">
      <c r="B820">
        <v>817</v>
      </c>
    </row>
    <row r="821" spans="1:30" x14ac:dyDescent="0.25">
      <c r="B821">
        <v>818</v>
      </c>
    </row>
    <row r="822" spans="1:30" x14ac:dyDescent="0.25">
      <c r="B822">
        <v>819</v>
      </c>
    </row>
    <row r="823" spans="1:30" x14ac:dyDescent="0.25">
      <c r="B823">
        <v>820</v>
      </c>
    </row>
    <row r="824" spans="1:30" x14ac:dyDescent="0.25">
      <c r="B824">
        <v>821</v>
      </c>
    </row>
    <row r="825" spans="1:30" x14ac:dyDescent="0.25">
      <c r="B825">
        <v>822</v>
      </c>
    </row>
    <row r="826" spans="1:30" x14ac:dyDescent="0.25">
      <c r="B826">
        <v>823</v>
      </c>
    </row>
    <row r="827" spans="1:30" x14ac:dyDescent="0.25">
      <c r="B827">
        <v>824</v>
      </c>
    </row>
    <row r="828" spans="1:30" x14ac:dyDescent="0.25">
      <c r="B828">
        <v>825</v>
      </c>
    </row>
    <row r="829" spans="1:30" x14ac:dyDescent="0.25">
      <c r="A829" s="1">
        <v>43522</v>
      </c>
      <c r="B829">
        <v>826</v>
      </c>
      <c r="C829" s="2">
        <v>3194133316</v>
      </c>
    </row>
    <row r="830" spans="1:30" x14ac:dyDescent="0.25">
      <c r="A830" s="1">
        <v>43522</v>
      </c>
      <c r="B830">
        <v>827</v>
      </c>
      <c r="C830" s="2">
        <v>3194133316</v>
      </c>
      <c r="S830" s="16">
        <v>80</v>
      </c>
      <c r="U830" s="22">
        <v>50</v>
      </c>
      <c r="V830" s="22">
        <v>5</v>
      </c>
      <c r="W830" s="22">
        <v>35</v>
      </c>
      <c r="X830" s="22">
        <v>10</v>
      </c>
      <c r="Z830">
        <v>4</v>
      </c>
      <c r="AA830">
        <v>0</v>
      </c>
      <c r="AC830">
        <v>150</v>
      </c>
      <c r="AD830">
        <v>40</v>
      </c>
    </row>
    <row r="831" spans="1:30" x14ac:dyDescent="0.25">
      <c r="A831" s="1">
        <v>43522</v>
      </c>
      <c r="B831">
        <v>828</v>
      </c>
      <c r="C831" s="2">
        <v>3194133316</v>
      </c>
      <c r="D831">
        <v>17.350000000000001</v>
      </c>
      <c r="K831">
        <v>3.5</v>
      </c>
      <c r="N831" s="22">
        <v>1</v>
      </c>
      <c r="P831">
        <v>45</v>
      </c>
      <c r="Q831">
        <v>150</v>
      </c>
      <c r="S831" s="16">
        <v>67.709999999999994</v>
      </c>
      <c r="Z831">
        <v>2</v>
      </c>
      <c r="AA831">
        <v>20</v>
      </c>
      <c r="AB831">
        <v>20</v>
      </c>
      <c r="AC831">
        <v>100</v>
      </c>
      <c r="AD831">
        <v>20</v>
      </c>
    </row>
    <row r="832" spans="1:30" x14ac:dyDescent="0.25">
      <c r="A832" s="1">
        <v>43522</v>
      </c>
      <c r="B832">
        <v>829</v>
      </c>
      <c r="C832" s="2">
        <v>3194133316</v>
      </c>
      <c r="D832">
        <v>22</v>
      </c>
      <c r="F832" s="22">
        <v>100</v>
      </c>
      <c r="G832" s="22">
        <v>10</v>
      </c>
      <c r="H832" s="22">
        <v>0</v>
      </c>
      <c r="I832" s="22">
        <v>0</v>
      </c>
      <c r="K832">
        <v>2</v>
      </c>
      <c r="L832" s="22">
        <v>1</v>
      </c>
      <c r="O832">
        <v>25</v>
      </c>
      <c r="Q832">
        <v>100</v>
      </c>
      <c r="S832" s="16">
        <v>24</v>
      </c>
      <c r="V832" s="22">
        <v>10</v>
      </c>
      <c r="W832" s="22">
        <v>30</v>
      </c>
      <c r="X832" s="22">
        <v>70</v>
      </c>
      <c r="AB832">
        <v>30</v>
      </c>
      <c r="AC832">
        <v>50</v>
      </c>
    </row>
    <row r="833" spans="1:30" x14ac:dyDescent="0.25">
      <c r="A833" s="1">
        <v>43523</v>
      </c>
      <c r="B833">
        <v>830</v>
      </c>
      <c r="C833" s="2">
        <v>5383008354</v>
      </c>
      <c r="D833">
        <v>9.6</v>
      </c>
      <c r="F833" s="22">
        <v>90</v>
      </c>
      <c r="G833" s="22">
        <v>10</v>
      </c>
      <c r="K833">
        <v>4</v>
      </c>
      <c r="L833" s="22">
        <v>1</v>
      </c>
      <c r="O833">
        <v>10</v>
      </c>
      <c r="P833">
        <v>15</v>
      </c>
      <c r="Q833">
        <v>160</v>
      </c>
      <c r="R833">
        <v>20</v>
      </c>
      <c r="S833" s="16">
        <v>19.2</v>
      </c>
      <c r="W833" s="22">
        <v>50</v>
      </c>
      <c r="X833" s="22">
        <v>50</v>
      </c>
      <c r="AC833">
        <v>80</v>
      </c>
      <c r="AD833">
        <v>20</v>
      </c>
    </row>
    <row r="834" spans="1:30" x14ac:dyDescent="0.25">
      <c r="A834" s="1">
        <v>43523</v>
      </c>
      <c r="B834">
        <v>831</v>
      </c>
      <c r="C834" s="2">
        <v>5383008354</v>
      </c>
      <c r="D834">
        <v>8</v>
      </c>
      <c r="K834">
        <v>3</v>
      </c>
      <c r="N834" s="22">
        <v>1</v>
      </c>
      <c r="O834">
        <v>15</v>
      </c>
      <c r="P834">
        <v>30</v>
      </c>
      <c r="R834">
        <v>40</v>
      </c>
      <c r="S834" s="16">
        <v>16</v>
      </c>
      <c r="Z834">
        <v>3</v>
      </c>
      <c r="AA834">
        <v>15</v>
      </c>
      <c r="AB834">
        <v>30</v>
      </c>
      <c r="AD834">
        <v>50</v>
      </c>
    </row>
    <row r="835" spans="1:30" x14ac:dyDescent="0.25">
      <c r="A835" s="1">
        <v>43523</v>
      </c>
      <c r="B835">
        <v>832</v>
      </c>
      <c r="C835" s="2">
        <v>5383008354</v>
      </c>
      <c r="D835">
        <v>0</v>
      </c>
      <c r="S835" s="16">
        <v>48</v>
      </c>
      <c r="Z835">
        <v>3</v>
      </c>
      <c r="AB835">
        <v>40</v>
      </c>
      <c r="AC835">
        <v>300</v>
      </c>
    </row>
    <row r="836" spans="1:30" x14ac:dyDescent="0.25">
      <c r="A836" s="1">
        <v>43521</v>
      </c>
      <c r="B836">
        <v>833</v>
      </c>
      <c r="C836" s="2">
        <v>3194133265</v>
      </c>
      <c r="S836" s="16">
        <v>41</v>
      </c>
      <c r="U836" s="22">
        <v>40</v>
      </c>
      <c r="V836" s="22">
        <v>5</v>
      </c>
      <c r="W836" s="22">
        <v>35</v>
      </c>
      <c r="X836" s="22">
        <v>20</v>
      </c>
      <c r="Z836">
        <v>1</v>
      </c>
      <c r="AA836">
        <v>20</v>
      </c>
      <c r="AB836">
        <v>20</v>
      </c>
    </row>
    <row r="837" spans="1:30" x14ac:dyDescent="0.25">
      <c r="A837" s="1">
        <v>43521</v>
      </c>
      <c r="B837">
        <v>834</v>
      </c>
      <c r="C837" s="2">
        <v>3194133265</v>
      </c>
      <c r="D837">
        <v>16.649999999999999</v>
      </c>
      <c r="E837">
        <v>5</v>
      </c>
      <c r="F837" s="22">
        <v>65</v>
      </c>
      <c r="G837" s="22">
        <v>20</v>
      </c>
      <c r="H837" s="22">
        <v>15</v>
      </c>
      <c r="I837" s="22">
        <v>0</v>
      </c>
      <c r="J837" s="22">
        <v>0</v>
      </c>
      <c r="K837">
        <v>3</v>
      </c>
      <c r="N837" s="22">
        <v>1</v>
      </c>
      <c r="O837">
        <v>0</v>
      </c>
      <c r="P837">
        <v>35</v>
      </c>
      <c r="Q837">
        <v>110</v>
      </c>
      <c r="R837">
        <v>20</v>
      </c>
      <c r="S837" s="16">
        <v>70</v>
      </c>
      <c r="T837">
        <v>4</v>
      </c>
      <c r="U837" s="22">
        <v>20</v>
      </c>
      <c r="V837" s="22">
        <v>0</v>
      </c>
      <c r="W837" s="22">
        <v>60</v>
      </c>
      <c r="X837" s="22">
        <v>20</v>
      </c>
      <c r="Z837">
        <v>3</v>
      </c>
      <c r="AA837">
        <v>0</v>
      </c>
      <c r="AB837">
        <v>30</v>
      </c>
      <c r="AC837">
        <v>120</v>
      </c>
      <c r="AD837">
        <v>40</v>
      </c>
    </row>
    <row r="838" spans="1:30" x14ac:dyDescent="0.25">
      <c r="A838" s="1">
        <v>43521</v>
      </c>
      <c r="B838">
        <v>835</v>
      </c>
      <c r="C838" s="2">
        <v>3194133265</v>
      </c>
      <c r="D838">
        <v>20</v>
      </c>
      <c r="F838" s="22">
        <v>40</v>
      </c>
      <c r="H838" s="22">
        <v>30</v>
      </c>
      <c r="I838" s="22">
        <v>30</v>
      </c>
      <c r="K838">
        <v>1</v>
      </c>
      <c r="N838" s="22">
        <v>1</v>
      </c>
      <c r="O838">
        <v>20</v>
      </c>
      <c r="P838">
        <v>25</v>
      </c>
      <c r="Q838">
        <v>120</v>
      </c>
      <c r="R838">
        <v>20</v>
      </c>
      <c r="S838" s="16">
        <v>20</v>
      </c>
      <c r="W838" s="22">
        <v>50</v>
      </c>
      <c r="X838" s="22">
        <v>50</v>
      </c>
      <c r="Z838">
        <v>0</v>
      </c>
      <c r="AB838">
        <v>30</v>
      </c>
      <c r="AC838">
        <v>120</v>
      </c>
      <c r="AD838">
        <v>20</v>
      </c>
    </row>
    <row r="839" spans="1:30" x14ac:dyDescent="0.25">
      <c r="A839" s="1">
        <v>43521</v>
      </c>
      <c r="B839">
        <v>836</v>
      </c>
      <c r="C839" s="2">
        <v>3194133265</v>
      </c>
      <c r="K839">
        <v>2</v>
      </c>
    </row>
    <row r="840" spans="1:30" x14ac:dyDescent="0.25">
      <c r="A840" s="1">
        <v>43521</v>
      </c>
      <c r="B840">
        <v>837</v>
      </c>
      <c r="C840" s="2">
        <v>3194133265</v>
      </c>
      <c r="S840" s="16">
        <v>0.4</v>
      </c>
      <c r="U840" s="22">
        <f>150/2.12</f>
        <v>70.754716981132077</v>
      </c>
      <c r="V840" s="22">
        <f>10/2.12</f>
        <v>4.7169811320754711</v>
      </c>
      <c r="W840" s="22">
        <f>27/2.12</f>
        <v>12.735849056603772</v>
      </c>
      <c r="X840" s="22">
        <f>25/2.12</f>
        <v>11.79245283018868</v>
      </c>
      <c r="Y840" s="22">
        <v>0</v>
      </c>
      <c r="Z840">
        <v>4</v>
      </c>
      <c r="AB840">
        <v>50</v>
      </c>
      <c r="AC840">
        <v>700</v>
      </c>
      <c r="AD840">
        <v>25</v>
      </c>
    </row>
    <row r="841" spans="1:30" x14ac:dyDescent="0.25">
      <c r="A841" s="1">
        <v>43518</v>
      </c>
      <c r="B841">
        <v>838</v>
      </c>
      <c r="C841" s="2">
        <v>5385046209</v>
      </c>
      <c r="S841" s="16">
        <v>78</v>
      </c>
      <c r="U841" s="22">
        <v>20</v>
      </c>
      <c r="V841" s="22">
        <v>30</v>
      </c>
      <c r="W841" s="22">
        <v>25</v>
      </c>
      <c r="X841" s="22">
        <v>25</v>
      </c>
      <c r="Z841">
        <v>4</v>
      </c>
      <c r="AA841">
        <v>0</v>
      </c>
      <c r="AB841">
        <v>15</v>
      </c>
      <c r="AC841">
        <v>0</v>
      </c>
      <c r="AD841">
        <v>20</v>
      </c>
    </row>
    <row r="842" spans="1:30" x14ac:dyDescent="0.25">
      <c r="A842" s="1">
        <v>43518</v>
      </c>
      <c r="B842">
        <v>839</v>
      </c>
      <c r="C842" s="2">
        <v>5385046209</v>
      </c>
      <c r="D842">
        <v>2</v>
      </c>
      <c r="F842" s="22">
        <v>100</v>
      </c>
      <c r="K842">
        <v>5</v>
      </c>
      <c r="M842" s="22">
        <v>1</v>
      </c>
      <c r="P842">
        <v>28</v>
      </c>
      <c r="Q842">
        <v>75</v>
      </c>
      <c r="R842">
        <v>20</v>
      </c>
      <c r="S842" s="16">
        <v>40</v>
      </c>
      <c r="U842" s="22">
        <v>25</v>
      </c>
      <c r="V842" s="22">
        <v>25</v>
      </c>
      <c r="W842" s="22">
        <v>25</v>
      </c>
      <c r="X842" s="22">
        <v>25</v>
      </c>
      <c r="Z842">
        <v>2.5</v>
      </c>
      <c r="AB842">
        <v>28</v>
      </c>
      <c r="AC842">
        <v>62.5</v>
      </c>
      <c r="AD842">
        <v>20</v>
      </c>
    </row>
    <row r="843" spans="1:30" x14ac:dyDescent="0.25">
      <c r="A843" s="1">
        <v>43518</v>
      </c>
      <c r="B843">
        <v>840</v>
      </c>
      <c r="C843" s="2">
        <v>5385046209</v>
      </c>
      <c r="D843">
        <v>19</v>
      </c>
      <c r="F843" s="22">
        <v>80</v>
      </c>
      <c r="G843" s="22">
        <v>0</v>
      </c>
      <c r="H843" s="22">
        <v>20</v>
      </c>
      <c r="K843">
        <v>2</v>
      </c>
      <c r="N843" s="22">
        <v>1</v>
      </c>
      <c r="O843">
        <v>25</v>
      </c>
      <c r="P843">
        <v>0</v>
      </c>
      <c r="Q843">
        <v>0</v>
      </c>
      <c r="R843">
        <v>40</v>
      </c>
      <c r="S843" s="16">
        <v>58</v>
      </c>
      <c r="U843" s="22">
        <v>40</v>
      </c>
      <c r="V843" s="22">
        <v>10</v>
      </c>
      <c r="W843" s="22">
        <v>40</v>
      </c>
      <c r="X843" s="22">
        <v>10</v>
      </c>
      <c r="Z843">
        <v>1</v>
      </c>
      <c r="AA843">
        <v>15</v>
      </c>
      <c r="AB843">
        <v>0</v>
      </c>
      <c r="AC843">
        <v>0</v>
      </c>
      <c r="AD843">
        <v>20</v>
      </c>
    </row>
    <row r="844" spans="1:30" x14ac:dyDescent="0.25">
      <c r="A844" s="1">
        <v>43518</v>
      </c>
      <c r="B844">
        <v>841</v>
      </c>
      <c r="C844" s="2">
        <v>5385046209</v>
      </c>
      <c r="S844" s="16">
        <v>22</v>
      </c>
      <c r="U844" s="22">
        <v>25</v>
      </c>
      <c r="V844" s="22">
        <v>25</v>
      </c>
      <c r="W844" s="22">
        <v>20</v>
      </c>
      <c r="X844" s="22">
        <v>30</v>
      </c>
      <c r="Z844">
        <v>1</v>
      </c>
      <c r="AB844">
        <v>30</v>
      </c>
      <c r="AC844">
        <v>80</v>
      </c>
      <c r="AD844">
        <v>20</v>
      </c>
    </row>
    <row r="845" spans="1:30" x14ac:dyDescent="0.25">
      <c r="A845" s="1">
        <v>43522</v>
      </c>
      <c r="B845">
        <v>842</v>
      </c>
      <c r="C845" s="2">
        <v>5383008344</v>
      </c>
      <c r="D845">
        <v>60</v>
      </c>
      <c r="E845">
        <v>30</v>
      </c>
      <c r="F845" s="22">
        <v>100</v>
      </c>
      <c r="K845">
        <v>5</v>
      </c>
      <c r="L845" s="22">
        <v>1</v>
      </c>
      <c r="O845">
        <v>20</v>
      </c>
      <c r="P845">
        <v>50</v>
      </c>
      <c r="R845">
        <v>20</v>
      </c>
      <c r="S845" s="16">
        <v>43</v>
      </c>
      <c r="T845">
        <v>20</v>
      </c>
      <c r="U845" s="22">
        <v>60</v>
      </c>
      <c r="V845" s="22">
        <v>10</v>
      </c>
      <c r="W845" s="22">
        <v>15</v>
      </c>
      <c r="X845" s="22">
        <v>15</v>
      </c>
      <c r="Z845">
        <v>5</v>
      </c>
      <c r="AB845">
        <v>50</v>
      </c>
      <c r="AD845">
        <v>20</v>
      </c>
    </row>
    <row r="846" spans="1:30" x14ac:dyDescent="0.25">
      <c r="A846" s="1">
        <v>43522</v>
      </c>
      <c r="B846">
        <v>843</v>
      </c>
      <c r="C846" s="2">
        <v>5383008344</v>
      </c>
      <c r="S846" s="16">
        <v>138</v>
      </c>
      <c r="U846" s="22">
        <v>50</v>
      </c>
      <c r="V846" s="22">
        <v>50</v>
      </c>
      <c r="Z846">
        <v>5</v>
      </c>
      <c r="AA846">
        <v>15</v>
      </c>
      <c r="AC846">
        <v>1000</v>
      </c>
      <c r="AD846">
        <v>0</v>
      </c>
    </row>
    <row r="847" spans="1:30" x14ac:dyDescent="0.25">
      <c r="A847" s="1">
        <v>43522</v>
      </c>
      <c r="B847">
        <v>844</v>
      </c>
      <c r="C847" s="2">
        <v>5383008344</v>
      </c>
      <c r="D847">
        <v>0</v>
      </c>
      <c r="S847" s="16">
        <v>80</v>
      </c>
      <c r="U847" s="22">
        <v>45</v>
      </c>
      <c r="V847" s="22">
        <v>10</v>
      </c>
      <c r="W847" s="22">
        <v>30</v>
      </c>
      <c r="X847" s="22">
        <v>15</v>
      </c>
      <c r="Y847" s="22">
        <v>0</v>
      </c>
      <c r="Z847">
        <v>3</v>
      </c>
      <c r="AA847">
        <v>0</v>
      </c>
    </row>
    <row r="848" spans="1:30" x14ac:dyDescent="0.25">
      <c r="A848" s="1">
        <v>43522</v>
      </c>
      <c r="B848">
        <v>845</v>
      </c>
      <c r="C848" s="2">
        <v>5383008344</v>
      </c>
      <c r="R848">
        <v>20</v>
      </c>
      <c r="S848" s="16">
        <v>60</v>
      </c>
      <c r="Z848">
        <v>4</v>
      </c>
    </row>
    <row r="849" spans="1:30" x14ac:dyDescent="0.25">
      <c r="A849" s="1">
        <v>43522</v>
      </c>
      <c r="B849">
        <v>846</v>
      </c>
      <c r="C849" s="2">
        <v>5383008344</v>
      </c>
      <c r="D849">
        <v>15</v>
      </c>
      <c r="F849" s="22">
        <v>25</v>
      </c>
      <c r="G849" s="22">
        <v>25</v>
      </c>
      <c r="H849" s="22">
        <v>50</v>
      </c>
      <c r="K849">
        <v>3.5</v>
      </c>
      <c r="M849" s="22">
        <v>1</v>
      </c>
      <c r="O849">
        <v>0</v>
      </c>
      <c r="P849">
        <v>10</v>
      </c>
      <c r="Q849">
        <v>250</v>
      </c>
      <c r="R849">
        <v>20</v>
      </c>
      <c r="S849" s="16">
        <v>12</v>
      </c>
      <c r="V849" s="22">
        <v>10</v>
      </c>
      <c r="W849" s="22">
        <v>60</v>
      </c>
      <c r="X849" s="22">
        <v>30</v>
      </c>
      <c r="Z849">
        <v>0</v>
      </c>
      <c r="AA849">
        <v>0</v>
      </c>
      <c r="AB849">
        <v>5</v>
      </c>
      <c r="AC849">
        <v>210</v>
      </c>
      <c r="AD849">
        <v>20</v>
      </c>
    </row>
    <row r="850" spans="1:30" x14ac:dyDescent="0.25">
      <c r="A850" s="1">
        <v>43522</v>
      </c>
      <c r="B850">
        <v>847</v>
      </c>
      <c r="C850" s="2">
        <v>5383008344</v>
      </c>
      <c r="S850" s="16">
        <v>27</v>
      </c>
      <c r="U850" s="22">
        <v>25</v>
      </c>
      <c r="V850" s="22">
        <v>25</v>
      </c>
      <c r="W850" s="22">
        <v>25</v>
      </c>
      <c r="X850" s="22">
        <v>25</v>
      </c>
      <c r="Z850">
        <v>1.5</v>
      </c>
      <c r="AA850">
        <v>15</v>
      </c>
      <c r="AD850">
        <v>20</v>
      </c>
    </row>
    <row r="851" spans="1:30" x14ac:dyDescent="0.25">
      <c r="A851" s="1">
        <v>43521</v>
      </c>
      <c r="B851">
        <v>848</v>
      </c>
      <c r="C851" s="2">
        <v>5383008334</v>
      </c>
      <c r="D851">
        <v>0</v>
      </c>
      <c r="S851" s="16">
        <v>65</v>
      </c>
      <c r="U851" s="22">
        <v>25</v>
      </c>
      <c r="V851" s="22">
        <v>10</v>
      </c>
      <c r="W851" s="22">
        <v>30</v>
      </c>
      <c r="X851" s="22">
        <v>35</v>
      </c>
      <c r="Z851">
        <v>1</v>
      </c>
      <c r="AA851">
        <v>0</v>
      </c>
      <c r="AB851">
        <v>20</v>
      </c>
      <c r="AC851">
        <v>120</v>
      </c>
      <c r="AD851">
        <v>20</v>
      </c>
    </row>
    <row r="852" spans="1:30" x14ac:dyDescent="0.25">
      <c r="A852" s="1">
        <v>43521</v>
      </c>
      <c r="B852">
        <v>849</v>
      </c>
      <c r="C852" s="2">
        <v>5383008334</v>
      </c>
      <c r="D852">
        <v>2</v>
      </c>
      <c r="S852" s="16">
        <v>25</v>
      </c>
      <c r="AD852">
        <v>20</v>
      </c>
    </row>
    <row r="853" spans="1:30" x14ac:dyDescent="0.25">
      <c r="A853" s="1">
        <v>43521</v>
      </c>
      <c r="B853">
        <v>850</v>
      </c>
      <c r="C853" s="2">
        <v>5383008334</v>
      </c>
      <c r="D853">
        <v>10</v>
      </c>
      <c r="F853" s="22">
        <v>40</v>
      </c>
      <c r="H853" s="22">
        <v>50</v>
      </c>
      <c r="I853" s="22">
        <v>10</v>
      </c>
    </row>
    <row r="854" spans="1:30" x14ac:dyDescent="0.25">
      <c r="A854" s="1">
        <v>43521</v>
      </c>
      <c r="B854">
        <v>851</v>
      </c>
      <c r="C854" s="2">
        <v>5383008334</v>
      </c>
      <c r="D854">
        <v>11</v>
      </c>
      <c r="E854">
        <v>6</v>
      </c>
      <c r="F854" s="22">
        <v>40</v>
      </c>
      <c r="G854" s="22">
        <v>10</v>
      </c>
      <c r="H854" s="22">
        <v>50</v>
      </c>
      <c r="K854">
        <v>2</v>
      </c>
      <c r="M854" s="22">
        <v>1</v>
      </c>
      <c r="P854">
        <v>40</v>
      </c>
      <c r="Q854">
        <v>135</v>
      </c>
      <c r="R854">
        <v>20</v>
      </c>
      <c r="S854" s="16">
        <v>80</v>
      </c>
      <c r="T854">
        <v>5</v>
      </c>
      <c r="U854" s="22">
        <v>40</v>
      </c>
      <c r="V854" s="22">
        <v>5</v>
      </c>
      <c r="W854" s="22">
        <v>40</v>
      </c>
      <c r="X854" s="22">
        <v>15</v>
      </c>
      <c r="Z854">
        <v>2</v>
      </c>
      <c r="AB854">
        <v>40</v>
      </c>
      <c r="AC854">
        <v>135</v>
      </c>
      <c r="AD854">
        <v>0</v>
      </c>
    </row>
    <row r="855" spans="1:30" x14ac:dyDescent="0.25">
      <c r="A855" s="1">
        <v>43496</v>
      </c>
      <c r="B855">
        <v>852</v>
      </c>
      <c r="C855" s="2">
        <v>3194132641</v>
      </c>
      <c r="S855" s="16">
        <v>100</v>
      </c>
      <c r="U855" s="22">
        <v>70</v>
      </c>
      <c r="V855" s="22">
        <v>5</v>
      </c>
      <c r="W855" s="22">
        <v>20</v>
      </c>
      <c r="X855" s="22">
        <v>5</v>
      </c>
      <c r="Y855" s="22">
        <v>0</v>
      </c>
      <c r="Z855">
        <v>4</v>
      </c>
      <c r="AD855">
        <v>20</v>
      </c>
    </row>
    <row r="856" spans="1:30" x14ac:dyDescent="0.25">
      <c r="A856" s="1">
        <v>43496</v>
      </c>
      <c r="B856">
        <v>853</v>
      </c>
      <c r="C856" s="2">
        <v>3194132641</v>
      </c>
      <c r="S856" s="16">
        <v>105</v>
      </c>
      <c r="U856" s="22">
        <f>75/1.35</f>
        <v>55.55555555555555</v>
      </c>
      <c r="V856" s="22">
        <f>10/1.35</f>
        <v>7.4074074074074066</v>
      </c>
      <c r="W856" s="22">
        <f>10/1.35</f>
        <v>7.4074074074074066</v>
      </c>
      <c r="X856" s="22">
        <f>10/1.35</f>
        <v>7.4074074074074066</v>
      </c>
      <c r="Y856" s="22">
        <f>30/1.35</f>
        <v>22.222222222222221</v>
      </c>
      <c r="Z856">
        <v>4.5</v>
      </c>
      <c r="AB856">
        <v>50</v>
      </c>
      <c r="AC856">
        <v>500</v>
      </c>
    </row>
    <row r="857" spans="1:30" x14ac:dyDescent="0.25">
      <c r="A857" s="1">
        <v>43496</v>
      </c>
      <c r="B857">
        <v>854</v>
      </c>
      <c r="C857" s="2">
        <v>3194132641</v>
      </c>
      <c r="S857" s="16">
        <v>94</v>
      </c>
      <c r="AA857">
        <v>40</v>
      </c>
    </row>
    <row r="858" spans="1:30" x14ac:dyDescent="0.25">
      <c r="A858" s="1">
        <v>43496</v>
      </c>
      <c r="B858">
        <v>855</v>
      </c>
      <c r="C858" s="2">
        <v>3194132641</v>
      </c>
      <c r="S858" s="16">
        <v>30</v>
      </c>
    </row>
    <row r="859" spans="1:30" x14ac:dyDescent="0.25">
      <c r="A859" s="1">
        <v>43496</v>
      </c>
      <c r="B859">
        <v>856</v>
      </c>
      <c r="C859" s="2">
        <v>3194132641</v>
      </c>
      <c r="D859">
        <v>10.97</v>
      </c>
      <c r="F859" s="22">
        <v>95</v>
      </c>
      <c r="G859" s="22">
        <v>5</v>
      </c>
      <c r="H859" s="22">
        <v>0</v>
      </c>
      <c r="I859" s="22">
        <v>0</v>
      </c>
      <c r="J859" s="22">
        <v>0</v>
      </c>
      <c r="K859">
        <v>4</v>
      </c>
      <c r="L859" s="22">
        <v>10.97</v>
      </c>
      <c r="M859" s="22">
        <v>0</v>
      </c>
      <c r="N859" s="22">
        <v>0</v>
      </c>
      <c r="O859">
        <v>0</v>
      </c>
      <c r="P859">
        <v>50</v>
      </c>
      <c r="Q859">
        <v>150</v>
      </c>
      <c r="R859">
        <v>0</v>
      </c>
      <c r="S859" s="16">
        <v>35.659999999999997</v>
      </c>
      <c r="T859">
        <v>0</v>
      </c>
      <c r="U859" s="22">
        <v>0</v>
      </c>
      <c r="V859" s="22">
        <v>80</v>
      </c>
      <c r="W859" s="22">
        <v>5</v>
      </c>
      <c r="X859" s="22">
        <v>15</v>
      </c>
      <c r="Y859" s="22">
        <v>0</v>
      </c>
      <c r="Z859">
        <v>4</v>
      </c>
      <c r="AA859">
        <v>0</v>
      </c>
      <c r="AB859">
        <v>50</v>
      </c>
      <c r="AC859">
        <v>150</v>
      </c>
      <c r="AD859">
        <v>0</v>
      </c>
    </row>
    <row r="860" spans="1:30" x14ac:dyDescent="0.25">
      <c r="A860" s="1">
        <v>43496</v>
      </c>
      <c r="B860">
        <v>857</v>
      </c>
      <c r="C860" s="2">
        <v>3194132641</v>
      </c>
      <c r="D860">
        <v>5</v>
      </c>
      <c r="E860">
        <v>22</v>
      </c>
      <c r="F860" s="22">
        <f>10/0.4</f>
        <v>25</v>
      </c>
      <c r="G860" s="22">
        <f>10/0.4</f>
        <v>25</v>
      </c>
      <c r="H860" s="22">
        <f>20/0.4</f>
        <v>50</v>
      </c>
      <c r="K860">
        <v>2</v>
      </c>
      <c r="M860" s="22">
        <v>1</v>
      </c>
      <c r="P860">
        <v>15</v>
      </c>
      <c r="Q860">
        <v>220</v>
      </c>
      <c r="R860">
        <v>40</v>
      </c>
      <c r="S860" s="16">
        <v>15</v>
      </c>
      <c r="T860">
        <v>20</v>
      </c>
      <c r="U860" s="22">
        <v>10</v>
      </c>
      <c r="V860" s="22">
        <v>40</v>
      </c>
      <c r="W860" s="22">
        <v>40</v>
      </c>
      <c r="X860" s="22">
        <v>10</v>
      </c>
      <c r="Z860">
        <v>2</v>
      </c>
      <c r="AB860">
        <v>10</v>
      </c>
      <c r="AC860">
        <v>195</v>
      </c>
      <c r="AD860">
        <v>40</v>
      </c>
    </row>
    <row r="861" spans="1:30" x14ac:dyDescent="0.25">
      <c r="A861" s="1">
        <v>43496</v>
      </c>
      <c r="B861">
        <v>858</v>
      </c>
      <c r="C861" s="2">
        <v>3194132641</v>
      </c>
      <c r="D861">
        <v>5</v>
      </c>
      <c r="F861" s="22">
        <v>80</v>
      </c>
      <c r="H861" s="22">
        <v>10</v>
      </c>
      <c r="I861" s="22">
        <v>10</v>
      </c>
      <c r="K861">
        <v>4</v>
      </c>
      <c r="M861" s="22">
        <v>1</v>
      </c>
      <c r="O861">
        <v>25</v>
      </c>
      <c r="P861">
        <v>0</v>
      </c>
      <c r="Q861">
        <v>0</v>
      </c>
      <c r="R861">
        <v>40</v>
      </c>
      <c r="S861" s="16">
        <v>55</v>
      </c>
      <c r="U861" s="22">
        <v>20</v>
      </c>
      <c r="V861" s="22">
        <v>10</v>
      </c>
      <c r="W861" s="22">
        <v>40</v>
      </c>
      <c r="X861" s="22">
        <v>30</v>
      </c>
      <c r="Z861">
        <v>2</v>
      </c>
      <c r="AA861">
        <v>10</v>
      </c>
      <c r="AB861">
        <v>0</v>
      </c>
      <c r="AC861">
        <v>0</v>
      </c>
      <c r="AD861">
        <v>20</v>
      </c>
    </row>
    <row r="862" spans="1:30" x14ac:dyDescent="0.25">
      <c r="A862" s="1">
        <v>43496</v>
      </c>
      <c r="B862">
        <v>859</v>
      </c>
      <c r="C862" s="2">
        <v>3194132641</v>
      </c>
      <c r="D862">
        <v>0</v>
      </c>
      <c r="E862">
        <v>0</v>
      </c>
      <c r="F862" s="22">
        <v>0</v>
      </c>
      <c r="G862" s="22">
        <v>0</v>
      </c>
      <c r="H862" s="22">
        <v>0</v>
      </c>
      <c r="I862" s="22">
        <v>0</v>
      </c>
      <c r="J862" s="22">
        <v>0</v>
      </c>
      <c r="K862">
        <v>0</v>
      </c>
      <c r="L862" s="22">
        <v>0</v>
      </c>
      <c r="M862" s="22">
        <v>0</v>
      </c>
      <c r="N862" s="22">
        <v>0</v>
      </c>
      <c r="O862">
        <v>0</v>
      </c>
      <c r="P862">
        <v>0</v>
      </c>
      <c r="Q862">
        <v>0</v>
      </c>
      <c r="R862">
        <v>0</v>
      </c>
      <c r="S862" s="16">
        <v>23</v>
      </c>
      <c r="V862" s="22">
        <v>4</v>
      </c>
      <c r="W862" s="22">
        <v>30</v>
      </c>
      <c r="X862" s="22">
        <v>66</v>
      </c>
      <c r="AA862">
        <v>0</v>
      </c>
      <c r="AB862">
        <v>25</v>
      </c>
      <c r="AC862">
        <v>40</v>
      </c>
    </row>
    <row r="863" spans="1:30" x14ac:dyDescent="0.25">
      <c r="A863" s="1">
        <v>43496</v>
      </c>
      <c r="B863">
        <v>860</v>
      </c>
      <c r="C863" s="2">
        <v>3194132641</v>
      </c>
      <c r="D863">
        <v>2.5</v>
      </c>
      <c r="F863" s="22">
        <v>100</v>
      </c>
      <c r="K863">
        <v>3</v>
      </c>
      <c r="M863" s="22">
        <v>1</v>
      </c>
      <c r="O863">
        <v>15</v>
      </c>
      <c r="R863">
        <v>20</v>
      </c>
      <c r="S863" s="16">
        <v>35.83</v>
      </c>
      <c r="U863" s="22">
        <f>12/0.35</f>
        <v>34.285714285714285</v>
      </c>
      <c r="V863" s="22">
        <f>2/0.35</f>
        <v>5.7142857142857144</v>
      </c>
      <c r="W863" s="22">
        <f>6/0.35</f>
        <v>17.142857142857142</v>
      </c>
      <c r="X863" s="22">
        <f>15/0.35</f>
        <v>42.857142857142861</v>
      </c>
      <c r="Z863">
        <v>3</v>
      </c>
      <c r="AA863">
        <v>15</v>
      </c>
      <c r="AC863">
        <v>150</v>
      </c>
      <c r="AD863">
        <v>20</v>
      </c>
    </row>
    <row r="864" spans="1:30" x14ac:dyDescent="0.25">
      <c r="A864" s="1">
        <v>43496</v>
      </c>
      <c r="B864">
        <v>861</v>
      </c>
      <c r="C864" s="2">
        <v>3194132641</v>
      </c>
      <c r="D864">
        <v>0</v>
      </c>
      <c r="E864">
        <v>0</v>
      </c>
      <c r="S864" s="16">
        <v>110</v>
      </c>
      <c r="T864">
        <v>15</v>
      </c>
      <c r="U864" s="22">
        <f>95/1.25</f>
        <v>76</v>
      </c>
      <c r="V864" s="22">
        <f>5/1.25</f>
        <v>4</v>
      </c>
      <c r="W864" s="22">
        <f>5/1.25</f>
        <v>4</v>
      </c>
      <c r="X864" s="22">
        <f>20/1.25</f>
        <v>16</v>
      </c>
      <c r="Z864">
        <v>3</v>
      </c>
      <c r="AB864">
        <v>30</v>
      </c>
      <c r="AC864">
        <v>0</v>
      </c>
      <c r="AD864">
        <v>20</v>
      </c>
    </row>
    <row r="865" spans="1:30" x14ac:dyDescent="0.25">
      <c r="A865" s="1">
        <v>43496</v>
      </c>
      <c r="B865">
        <v>862</v>
      </c>
      <c r="C865" s="2">
        <v>3194132641</v>
      </c>
    </row>
    <row r="866" spans="1:30" x14ac:dyDescent="0.25">
      <c r="A866" s="1">
        <v>43496</v>
      </c>
      <c r="B866">
        <v>863</v>
      </c>
      <c r="C866" s="2">
        <v>3194132641</v>
      </c>
      <c r="S866" s="16">
        <v>18</v>
      </c>
      <c r="W866" s="22">
        <f>10/0.18</f>
        <v>55.555555555555557</v>
      </c>
      <c r="X866" s="22">
        <f>8/0.18</f>
        <v>44.444444444444443</v>
      </c>
      <c r="AD866">
        <v>20</v>
      </c>
    </row>
    <row r="867" spans="1:30" x14ac:dyDescent="0.25">
      <c r="A867" s="1">
        <v>43496</v>
      </c>
      <c r="B867">
        <v>864</v>
      </c>
      <c r="C867" s="2">
        <v>3194132641</v>
      </c>
      <c r="S867" s="16">
        <v>70</v>
      </c>
      <c r="U867" s="22">
        <v>60</v>
      </c>
      <c r="V867" s="22">
        <v>30</v>
      </c>
      <c r="Z867">
        <v>2</v>
      </c>
      <c r="AB867">
        <v>25</v>
      </c>
      <c r="AD867">
        <v>20</v>
      </c>
    </row>
    <row r="868" spans="1:30" x14ac:dyDescent="0.25">
      <c r="A868" s="1">
        <v>43497</v>
      </c>
      <c r="B868">
        <v>865</v>
      </c>
      <c r="C868" s="2">
        <v>5383008269</v>
      </c>
      <c r="S868" s="16">
        <v>142</v>
      </c>
      <c r="T868">
        <v>13.5</v>
      </c>
      <c r="U868" s="22">
        <v>50</v>
      </c>
      <c r="V868" s="22">
        <v>5</v>
      </c>
      <c r="W868" s="22">
        <v>35</v>
      </c>
      <c r="X868" s="22">
        <v>10</v>
      </c>
      <c r="Z868">
        <v>4</v>
      </c>
      <c r="AA868">
        <v>1</v>
      </c>
      <c r="AB868">
        <v>60</v>
      </c>
      <c r="AC868">
        <v>40</v>
      </c>
      <c r="AD868">
        <v>0</v>
      </c>
    </row>
    <row r="869" spans="1:30" x14ac:dyDescent="0.25">
      <c r="A869" s="1">
        <v>43497</v>
      </c>
      <c r="B869">
        <v>866</v>
      </c>
      <c r="C869" s="2">
        <v>5383008269</v>
      </c>
      <c r="D869">
        <v>10</v>
      </c>
      <c r="F869" s="22">
        <v>90</v>
      </c>
      <c r="G869" s="22">
        <v>10</v>
      </c>
      <c r="K869">
        <v>5</v>
      </c>
      <c r="R869">
        <v>0</v>
      </c>
      <c r="S869" s="16">
        <v>24</v>
      </c>
      <c r="U869" s="22">
        <v>90</v>
      </c>
      <c r="V869" s="22">
        <v>10</v>
      </c>
      <c r="Z869">
        <v>4</v>
      </c>
    </row>
    <row r="870" spans="1:30" x14ac:dyDescent="0.25">
      <c r="A870" s="1">
        <v>43497</v>
      </c>
      <c r="B870">
        <v>867</v>
      </c>
      <c r="C870" s="2">
        <v>5383008269</v>
      </c>
      <c r="D870">
        <v>0</v>
      </c>
      <c r="S870" s="16">
        <v>70</v>
      </c>
      <c r="U870" s="22">
        <v>25</v>
      </c>
      <c r="V870" s="22">
        <v>25</v>
      </c>
      <c r="W870" s="22">
        <v>25</v>
      </c>
      <c r="X870" s="22">
        <v>25</v>
      </c>
      <c r="Z870">
        <v>4</v>
      </c>
      <c r="AD870">
        <v>20</v>
      </c>
    </row>
    <row r="871" spans="1:30" x14ac:dyDescent="0.25">
      <c r="A871" s="1">
        <v>43497</v>
      </c>
      <c r="B871">
        <v>868</v>
      </c>
      <c r="C871" s="2">
        <v>5383008269</v>
      </c>
      <c r="S871" s="16">
        <v>85</v>
      </c>
      <c r="U871" s="22">
        <v>33</v>
      </c>
      <c r="V871" s="22">
        <v>33</v>
      </c>
      <c r="W871" s="22">
        <v>33</v>
      </c>
      <c r="Z871">
        <v>3.5</v>
      </c>
      <c r="AC871">
        <v>150</v>
      </c>
      <c r="AD871">
        <v>20</v>
      </c>
    </row>
    <row r="872" spans="1:30" x14ac:dyDescent="0.25">
      <c r="A872" s="1">
        <v>43497</v>
      </c>
      <c r="B872">
        <v>869</v>
      </c>
      <c r="C872" s="2">
        <v>5383008269</v>
      </c>
      <c r="S872" s="16">
        <v>45</v>
      </c>
      <c r="U872" s="22">
        <v>60</v>
      </c>
      <c r="W872" s="22">
        <v>30</v>
      </c>
      <c r="X872" s="22">
        <v>10</v>
      </c>
      <c r="Z872">
        <v>3</v>
      </c>
      <c r="AA872">
        <v>60</v>
      </c>
      <c r="AC872">
        <v>300</v>
      </c>
      <c r="AD872">
        <v>20</v>
      </c>
    </row>
    <row r="873" spans="1:30" x14ac:dyDescent="0.25">
      <c r="A873" s="1">
        <v>43493</v>
      </c>
      <c r="B873">
        <v>870</v>
      </c>
      <c r="C873" s="2">
        <v>5383008243</v>
      </c>
      <c r="D873">
        <v>32</v>
      </c>
      <c r="F873" s="22">
        <v>65</v>
      </c>
      <c r="G873" s="22">
        <v>20</v>
      </c>
      <c r="H873" s="22">
        <v>15</v>
      </c>
      <c r="K873">
        <v>3</v>
      </c>
      <c r="N873" s="22">
        <v>1</v>
      </c>
      <c r="P873">
        <v>40</v>
      </c>
      <c r="Q873">
        <v>75</v>
      </c>
      <c r="R873">
        <v>20</v>
      </c>
      <c r="S873" s="16">
        <v>39</v>
      </c>
      <c r="AB873">
        <v>20</v>
      </c>
      <c r="AC873">
        <v>50</v>
      </c>
      <c r="AD873">
        <v>40</v>
      </c>
    </row>
    <row r="874" spans="1:30" x14ac:dyDescent="0.25">
      <c r="A874" s="1">
        <v>43493</v>
      </c>
      <c r="B874">
        <v>871</v>
      </c>
      <c r="C874" s="2">
        <v>5383008243</v>
      </c>
      <c r="D874">
        <v>15</v>
      </c>
      <c r="F874" s="22">
        <v>100</v>
      </c>
      <c r="K874">
        <v>3</v>
      </c>
      <c r="M874" s="22">
        <v>1</v>
      </c>
      <c r="O874">
        <v>20</v>
      </c>
      <c r="P874">
        <v>32</v>
      </c>
      <c r="Q874">
        <v>1100</v>
      </c>
      <c r="R874">
        <v>20</v>
      </c>
      <c r="S874" s="16">
        <v>40</v>
      </c>
      <c r="U874" s="22">
        <v>33</v>
      </c>
      <c r="W874" s="22">
        <v>33</v>
      </c>
      <c r="X874" s="22">
        <v>33</v>
      </c>
      <c r="Z874">
        <v>3</v>
      </c>
      <c r="AB874">
        <v>32</v>
      </c>
      <c r="AC874">
        <v>1100</v>
      </c>
      <c r="AD874">
        <v>20</v>
      </c>
    </row>
    <row r="875" spans="1:30" x14ac:dyDescent="0.25">
      <c r="A875" s="1">
        <v>43493</v>
      </c>
      <c r="B875">
        <v>872</v>
      </c>
      <c r="C875" s="2">
        <v>5383008243</v>
      </c>
      <c r="D875">
        <v>18</v>
      </c>
      <c r="F875" s="22">
        <v>50</v>
      </c>
      <c r="H875" s="22">
        <v>50</v>
      </c>
      <c r="L875" s="22">
        <v>1</v>
      </c>
      <c r="R875">
        <v>0</v>
      </c>
      <c r="S875" s="16">
        <v>41</v>
      </c>
      <c r="U875" s="22">
        <v>50</v>
      </c>
      <c r="V875" s="22">
        <v>10</v>
      </c>
      <c r="W875" s="22">
        <v>25</v>
      </c>
      <c r="X875" s="22">
        <v>15</v>
      </c>
      <c r="Z875">
        <v>2</v>
      </c>
      <c r="AD875">
        <v>0</v>
      </c>
    </row>
    <row r="876" spans="1:30" x14ac:dyDescent="0.25">
      <c r="A876" s="1">
        <v>43493</v>
      </c>
      <c r="B876">
        <v>873</v>
      </c>
      <c r="C876" s="2">
        <v>5383008243</v>
      </c>
      <c r="D876">
        <v>10</v>
      </c>
      <c r="F876" s="22">
        <v>80</v>
      </c>
      <c r="J876" s="22">
        <v>20</v>
      </c>
      <c r="K876">
        <v>3</v>
      </c>
      <c r="M876" s="22">
        <v>1</v>
      </c>
      <c r="N876" s="22">
        <v>0</v>
      </c>
      <c r="O876">
        <v>0</v>
      </c>
      <c r="P876">
        <v>0</v>
      </c>
      <c r="Q876">
        <v>160</v>
      </c>
      <c r="R876">
        <v>10</v>
      </c>
      <c r="S876" s="16">
        <v>23</v>
      </c>
      <c r="U876" s="22">
        <v>0</v>
      </c>
      <c r="V876" s="22">
        <f>30/0.82</f>
        <v>36.585365853658537</v>
      </c>
      <c r="W876" s="22">
        <f>10/0.82</f>
        <v>12.195121951219512</v>
      </c>
      <c r="X876" s="22">
        <f>52/0.82</f>
        <v>63.41463414634147</v>
      </c>
      <c r="Y876" s="22">
        <v>0</v>
      </c>
      <c r="AC876">
        <v>100</v>
      </c>
      <c r="AD876">
        <v>20</v>
      </c>
    </row>
    <row r="877" spans="1:30" x14ac:dyDescent="0.25">
      <c r="A877" s="1">
        <v>43493</v>
      </c>
      <c r="B877">
        <v>874</v>
      </c>
      <c r="C877" s="2">
        <v>5383008243</v>
      </c>
      <c r="S877" s="16">
        <v>22</v>
      </c>
      <c r="U877" s="22">
        <v>10</v>
      </c>
      <c r="W877" s="22">
        <v>55</v>
      </c>
      <c r="X877" s="22">
        <v>25</v>
      </c>
      <c r="AC877">
        <v>100</v>
      </c>
      <c r="AD877">
        <v>5</v>
      </c>
    </row>
    <row r="878" spans="1:30" x14ac:dyDescent="0.25">
      <c r="A878" s="1">
        <v>43493</v>
      </c>
      <c r="B878">
        <v>875</v>
      </c>
      <c r="C878" s="2">
        <v>5383008243</v>
      </c>
      <c r="D878">
        <v>7.5</v>
      </c>
      <c r="F878" s="22">
        <v>100</v>
      </c>
      <c r="K878">
        <v>5</v>
      </c>
      <c r="N878" s="22">
        <v>1</v>
      </c>
      <c r="O878">
        <v>40</v>
      </c>
      <c r="S878" s="16">
        <v>67</v>
      </c>
      <c r="U878" s="22">
        <v>20</v>
      </c>
      <c r="V878" s="22">
        <v>10</v>
      </c>
      <c r="W878" s="22">
        <v>40</v>
      </c>
      <c r="X878" s="22">
        <v>30</v>
      </c>
      <c r="AA878">
        <v>40</v>
      </c>
      <c r="AC878">
        <v>100</v>
      </c>
    </row>
    <row r="879" spans="1:30" x14ac:dyDescent="0.25">
      <c r="A879" s="1">
        <v>43493</v>
      </c>
      <c r="B879">
        <v>876</v>
      </c>
      <c r="C879" s="2">
        <v>5383008243</v>
      </c>
      <c r="S879" s="16">
        <v>105</v>
      </c>
      <c r="U879" s="22">
        <v>50</v>
      </c>
      <c r="V879" s="22">
        <v>5</v>
      </c>
      <c r="W879" s="22">
        <v>30</v>
      </c>
      <c r="X879" s="22">
        <v>15</v>
      </c>
      <c r="Y879" s="22">
        <v>0</v>
      </c>
      <c r="Z879">
        <v>2.5</v>
      </c>
      <c r="AA879">
        <v>25</v>
      </c>
      <c r="AB879">
        <v>30</v>
      </c>
      <c r="AC879">
        <v>250</v>
      </c>
      <c r="AD879">
        <v>20</v>
      </c>
    </row>
    <row r="880" spans="1:30" x14ac:dyDescent="0.25">
      <c r="A880" s="1">
        <v>43493</v>
      </c>
      <c r="B880">
        <v>877</v>
      </c>
      <c r="C880" s="2">
        <v>5383008243</v>
      </c>
      <c r="D880">
        <v>1.1499999999999999</v>
      </c>
      <c r="F880" s="22">
        <v>100</v>
      </c>
      <c r="K880">
        <v>4</v>
      </c>
      <c r="L880" s="22">
        <v>1</v>
      </c>
      <c r="O880">
        <v>0</v>
      </c>
      <c r="P880">
        <v>0</v>
      </c>
      <c r="Q880">
        <v>240</v>
      </c>
      <c r="R880">
        <v>20</v>
      </c>
      <c r="S880" s="16">
        <v>15</v>
      </c>
      <c r="U880" s="22">
        <v>33</v>
      </c>
      <c r="W880" s="22">
        <v>33</v>
      </c>
      <c r="X880" s="22">
        <v>33</v>
      </c>
      <c r="Z880">
        <v>1</v>
      </c>
      <c r="AA880">
        <v>0</v>
      </c>
      <c r="AB880">
        <v>10</v>
      </c>
      <c r="AC880">
        <v>200</v>
      </c>
      <c r="AD880">
        <v>20</v>
      </c>
    </row>
    <row r="881" spans="1:30" x14ac:dyDescent="0.25">
      <c r="A881" s="1">
        <v>43493</v>
      </c>
      <c r="B881">
        <v>878</v>
      </c>
      <c r="C881" s="2">
        <v>5383008243</v>
      </c>
      <c r="D881">
        <v>30</v>
      </c>
      <c r="F881" s="22">
        <f>90/1.21</f>
        <v>74.380165289256198</v>
      </c>
      <c r="G881" s="22">
        <f>1/1.21</f>
        <v>0.82644628099173556</v>
      </c>
      <c r="H881" s="22">
        <v>0</v>
      </c>
      <c r="I881" s="22">
        <f>30/1.21</f>
        <v>24.793388429752067</v>
      </c>
      <c r="J881" s="22">
        <v>0</v>
      </c>
      <c r="K881">
        <v>3</v>
      </c>
      <c r="N881" s="22">
        <v>1</v>
      </c>
      <c r="O881">
        <v>0</v>
      </c>
      <c r="P881">
        <v>60</v>
      </c>
      <c r="Q881">
        <v>50</v>
      </c>
      <c r="R881">
        <v>30</v>
      </c>
      <c r="S881" s="16">
        <v>30</v>
      </c>
      <c r="U881" s="22">
        <v>20</v>
      </c>
      <c r="V881" s="22">
        <v>1</v>
      </c>
      <c r="W881" s="22">
        <v>60</v>
      </c>
      <c r="X881" s="22">
        <v>20</v>
      </c>
      <c r="Y881" s="22">
        <v>0</v>
      </c>
      <c r="Z881">
        <v>1</v>
      </c>
      <c r="AA881">
        <v>0</v>
      </c>
      <c r="AB881">
        <v>20</v>
      </c>
      <c r="AC881">
        <v>0</v>
      </c>
      <c r="AD881">
        <v>40</v>
      </c>
    </row>
    <row r="882" spans="1:30" x14ac:dyDescent="0.25">
      <c r="A882" s="1">
        <v>43493</v>
      </c>
      <c r="B882">
        <v>879</v>
      </c>
      <c r="C882" s="2">
        <v>5383008243</v>
      </c>
      <c r="D882">
        <v>20</v>
      </c>
      <c r="F882" s="22">
        <v>40</v>
      </c>
      <c r="G882" s="22">
        <v>30</v>
      </c>
      <c r="H882" s="22">
        <v>10</v>
      </c>
      <c r="I882" s="22">
        <v>20</v>
      </c>
      <c r="K882">
        <v>5</v>
      </c>
      <c r="L882" s="22">
        <v>1</v>
      </c>
      <c r="O882">
        <v>10</v>
      </c>
      <c r="P882">
        <v>30</v>
      </c>
      <c r="Q882">
        <v>160</v>
      </c>
      <c r="R882">
        <v>30</v>
      </c>
      <c r="S882" s="16">
        <v>80</v>
      </c>
      <c r="U882" s="22">
        <v>40</v>
      </c>
      <c r="V882" s="22">
        <v>30</v>
      </c>
      <c r="W882" s="22">
        <v>10</v>
      </c>
      <c r="X882" s="22">
        <v>20</v>
      </c>
      <c r="Z882">
        <v>5</v>
      </c>
      <c r="AA882">
        <v>10</v>
      </c>
      <c r="AB882">
        <v>30</v>
      </c>
      <c r="AC882">
        <v>160</v>
      </c>
    </row>
    <row r="883" spans="1:30" x14ac:dyDescent="0.25">
      <c r="A883" s="1">
        <v>43493</v>
      </c>
      <c r="B883">
        <v>880</v>
      </c>
      <c r="C883" s="2">
        <v>5383008243</v>
      </c>
      <c r="D883">
        <v>10</v>
      </c>
      <c r="F883" s="22">
        <v>80</v>
      </c>
      <c r="G883" s="22">
        <v>20</v>
      </c>
      <c r="K883">
        <v>3.5</v>
      </c>
      <c r="M883" s="22">
        <v>1</v>
      </c>
      <c r="P883">
        <v>50</v>
      </c>
      <c r="Q883">
        <v>150</v>
      </c>
      <c r="R883">
        <v>50</v>
      </c>
      <c r="S883" s="16">
        <v>70</v>
      </c>
      <c r="U883" s="22">
        <v>40</v>
      </c>
      <c r="V883" s="22">
        <v>10</v>
      </c>
      <c r="W883" s="22">
        <v>35</v>
      </c>
      <c r="X883" s="22">
        <v>15</v>
      </c>
      <c r="Z883">
        <v>2</v>
      </c>
      <c r="AB883">
        <v>50</v>
      </c>
      <c r="AC883">
        <v>150</v>
      </c>
      <c r="AD883">
        <v>20</v>
      </c>
    </row>
    <row r="884" spans="1:30" x14ac:dyDescent="0.25">
      <c r="A884" s="1">
        <v>43493</v>
      </c>
      <c r="B884">
        <v>881</v>
      </c>
      <c r="C884" s="2">
        <v>5383008243</v>
      </c>
      <c r="S884" s="16">
        <v>77</v>
      </c>
      <c r="U884" s="22">
        <v>40</v>
      </c>
      <c r="V884" s="22">
        <v>6</v>
      </c>
      <c r="W884" s="22">
        <v>40</v>
      </c>
      <c r="X884" s="22">
        <v>12</v>
      </c>
      <c r="Y884" s="22">
        <v>2</v>
      </c>
      <c r="Z884">
        <v>3.5</v>
      </c>
      <c r="AA884">
        <v>60</v>
      </c>
      <c r="AC884">
        <v>600</v>
      </c>
    </row>
    <row r="885" spans="1:30" x14ac:dyDescent="0.25">
      <c r="A885" s="1">
        <v>43493</v>
      </c>
      <c r="B885">
        <v>882</v>
      </c>
      <c r="C885" s="2">
        <v>5383008243</v>
      </c>
      <c r="S885" s="16">
        <v>17</v>
      </c>
      <c r="U885" s="22">
        <v>33</v>
      </c>
      <c r="V885" s="22">
        <v>33</v>
      </c>
      <c r="W885" s="22">
        <v>33</v>
      </c>
    </row>
    <row r="886" spans="1:30" x14ac:dyDescent="0.25">
      <c r="A886" s="1">
        <v>43493</v>
      </c>
      <c r="B886">
        <v>883</v>
      </c>
      <c r="C886" s="2">
        <v>5383008243</v>
      </c>
      <c r="D886">
        <v>77</v>
      </c>
      <c r="F886" s="22">
        <v>40</v>
      </c>
      <c r="G886" s="22">
        <v>10</v>
      </c>
      <c r="H886" s="22">
        <v>35</v>
      </c>
      <c r="I886" s="22">
        <v>15</v>
      </c>
      <c r="K886">
        <v>3.5</v>
      </c>
      <c r="N886" s="22">
        <v>1</v>
      </c>
      <c r="O886">
        <v>40</v>
      </c>
      <c r="Q886">
        <v>90</v>
      </c>
    </row>
    <row r="887" spans="1:30" x14ac:dyDescent="0.25">
      <c r="A887" s="1">
        <v>43493</v>
      </c>
      <c r="B887">
        <v>884</v>
      </c>
      <c r="C887" s="2">
        <v>5383008243</v>
      </c>
      <c r="S887" s="16">
        <v>439</v>
      </c>
      <c r="U887" s="22">
        <v>50</v>
      </c>
      <c r="V887" s="22">
        <v>10</v>
      </c>
      <c r="W887" s="22">
        <v>25</v>
      </c>
      <c r="X887" s="22">
        <v>15</v>
      </c>
      <c r="Z887">
        <v>3.5</v>
      </c>
      <c r="AA887">
        <v>10</v>
      </c>
      <c r="AB887">
        <v>50</v>
      </c>
      <c r="AC887">
        <v>0.5</v>
      </c>
      <c r="AD887">
        <v>20</v>
      </c>
    </row>
    <row r="888" spans="1:30" x14ac:dyDescent="0.25">
      <c r="A888" s="1">
        <v>43493</v>
      </c>
      <c r="B888">
        <v>885</v>
      </c>
      <c r="C888" s="2">
        <v>5383008243</v>
      </c>
      <c r="F888" s="22">
        <v>33</v>
      </c>
      <c r="H888" s="22">
        <v>33</v>
      </c>
      <c r="I888" s="22">
        <v>33</v>
      </c>
      <c r="K888">
        <v>4</v>
      </c>
      <c r="S888" s="16">
        <v>51</v>
      </c>
      <c r="U888" s="22">
        <v>25</v>
      </c>
      <c r="W888" s="22">
        <v>25</v>
      </c>
      <c r="X888" s="22">
        <v>25</v>
      </c>
      <c r="Y888" s="22">
        <v>25</v>
      </c>
      <c r="Z888">
        <v>4</v>
      </c>
    </row>
    <row r="889" spans="1:30" x14ac:dyDescent="0.25">
      <c r="A889" s="1">
        <v>43493</v>
      </c>
      <c r="B889">
        <v>886</v>
      </c>
      <c r="C889" s="2">
        <v>5383008243</v>
      </c>
      <c r="S889" s="16">
        <v>100</v>
      </c>
      <c r="U889" s="22">
        <v>25</v>
      </c>
      <c r="V889" s="22">
        <v>25</v>
      </c>
      <c r="W889" s="22">
        <v>25</v>
      </c>
      <c r="X889" s="22">
        <v>25</v>
      </c>
      <c r="Z889">
        <v>4</v>
      </c>
      <c r="AA889">
        <v>35</v>
      </c>
    </row>
    <row r="890" spans="1:30" x14ac:dyDescent="0.25">
      <c r="A890" s="1">
        <v>43493</v>
      </c>
      <c r="B890">
        <v>887</v>
      </c>
      <c r="C890" s="2">
        <v>5383008243</v>
      </c>
      <c r="D890">
        <v>0</v>
      </c>
      <c r="S890" s="16">
        <v>80</v>
      </c>
      <c r="T890">
        <v>10</v>
      </c>
      <c r="U890" s="22">
        <f>70/1.5</f>
        <v>46.666666666666664</v>
      </c>
      <c r="V890" s="22">
        <f>30/1.5</f>
        <v>20</v>
      </c>
      <c r="W890" s="22">
        <f>40/1.5</f>
        <v>26.666666666666668</v>
      </c>
      <c r="X890" s="22">
        <f>10/1.5</f>
        <v>6.666666666666667</v>
      </c>
      <c r="Z890">
        <v>2</v>
      </c>
      <c r="AB890">
        <v>8</v>
      </c>
      <c r="AC890">
        <v>120</v>
      </c>
      <c r="AD890">
        <v>50</v>
      </c>
    </row>
    <row r="891" spans="1:30" x14ac:dyDescent="0.25">
      <c r="A891" s="1">
        <v>43493</v>
      </c>
      <c r="B891">
        <v>888</v>
      </c>
      <c r="C891" s="2">
        <v>5383008243</v>
      </c>
      <c r="D891">
        <v>10</v>
      </c>
      <c r="F891" s="22">
        <v>80</v>
      </c>
      <c r="G891" s="22">
        <v>20</v>
      </c>
      <c r="K891">
        <v>4</v>
      </c>
      <c r="M891" s="22">
        <v>1</v>
      </c>
      <c r="O891">
        <v>0</v>
      </c>
      <c r="P891">
        <v>0</v>
      </c>
      <c r="R891">
        <v>85</v>
      </c>
      <c r="S891" s="16">
        <v>15</v>
      </c>
      <c r="W891" s="22">
        <v>50</v>
      </c>
      <c r="X891" s="22">
        <v>50</v>
      </c>
      <c r="AC891">
        <v>120</v>
      </c>
      <c r="AD891">
        <v>20</v>
      </c>
    </row>
    <row r="892" spans="1:30" x14ac:dyDescent="0.25">
      <c r="A892" s="1">
        <v>43493</v>
      </c>
      <c r="B892">
        <v>889</v>
      </c>
      <c r="C892" s="2">
        <v>5383008243</v>
      </c>
      <c r="D892">
        <v>15</v>
      </c>
      <c r="J892" s="22">
        <v>0</v>
      </c>
      <c r="K892">
        <v>4</v>
      </c>
      <c r="P892">
        <v>0</v>
      </c>
      <c r="S892" s="16">
        <v>39</v>
      </c>
      <c r="Y892" s="22">
        <v>0</v>
      </c>
      <c r="Z892">
        <v>4</v>
      </c>
    </row>
    <row r="893" spans="1:30" x14ac:dyDescent="0.25">
      <c r="A893" s="1">
        <v>43493</v>
      </c>
      <c r="B893">
        <v>890</v>
      </c>
      <c r="C893" s="2">
        <v>5383008243</v>
      </c>
      <c r="S893" s="16">
        <v>9</v>
      </c>
      <c r="U893" s="22">
        <f>40/1.5</f>
        <v>26.666666666666668</v>
      </c>
      <c r="V893" s="22">
        <f>10/1.5</f>
        <v>6.666666666666667</v>
      </c>
      <c r="W893" s="22">
        <f>50/1.5</f>
        <v>33.333333333333336</v>
      </c>
      <c r="X893" s="22">
        <f>50/1.5</f>
        <v>33.333333333333336</v>
      </c>
      <c r="Z893">
        <v>1</v>
      </c>
      <c r="AD893">
        <v>20</v>
      </c>
    </row>
    <row r="894" spans="1:30" x14ac:dyDescent="0.25">
      <c r="A894" s="1">
        <v>43493</v>
      </c>
      <c r="B894">
        <v>891</v>
      </c>
      <c r="C894" s="2">
        <v>5383008243</v>
      </c>
      <c r="D894">
        <v>10</v>
      </c>
      <c r="F894" s="22">
        <v>100</v>
      </c>
      <c r="K894">
        <v>4</v>
      </c>
      <c r="L894" s="22">
        <v>1</v>
      </c>
      <c r="P894">
        <v>40</v>
      </c>
      <c r="Q894">
        <v>300</v>
      </c>
      <c r="R894">
        <v>20</v>
      </c>
      <c r="S894" s="16">
        <v>23</v>
      </c>
      <c r="U894" s="22">
        <v>33</v>
      </c>
      <c r="W894" s="22">
        <v>33</v>
      </c>
      <c r="X894" s="22">
        <v>33</v>
      </c>
      <c r="Y894" s="22">
        <v>1</v>
      </c>
      <c r="AB894">
        <v>40</v>
      </c>
      <c r="AC894">
        <v>150</v>
      </c>
      <c r="AD894">
        <v>20</v>
      </c>
    </row>
    <row r="895" spans="1:30" x14ac:dyDescent="0.25">
      <c r="A895" s="1">
        <v>43493</v>
      </c>
      <c r="B895">
        <v>892</v>
      </c>
      <c r="C895" s="2">
        <v>5383008243</v>
      </c>
      <c r="D895">
        <v>5</v>
      </c>
      <c r="E895">
        <v>30</v>
      </c>
      <c r="F895" s="22">
        <v>5</v>
      </c>
      <c r="G895" s="22">
        <v>0</v>
      </c>
      <c r="H895" s="22">
        <v>0</v>
      </c>
      <c r="I895" s="22">
        <v>0</v>
      </c>
      <c r="J895" s="22">
        <v>0</v>
      </c>
      <c r="K895">
        <v>2</v>
      </c>
      <c r="M895" s="22">
        <v>1</v>
      </c>
      <c r="P895">
        <v>20</v>
      </c>
      <c r="Q895">
        <v>160</v>
      </c>
      <c r="S895" s="16">
        <v>17</v>
      </c>
      <c r="T895">
        <v>40</v>
      </c>
      <c r="U895" s="22">
        <f>1/0.19</f>
        <v>5.2631578947368425</v>
      </c>
      <c r="V895" s="22">
        <f>1/0.19</f>
        <v>5.2631578947368425</v>
      </c>
      <c r="W895" s="22">
        <f>12/0.19</f>
        <v>63.157894736842103</v>
      </c>
      <c r="X895" s="22">
        <f>5/0.19</f>
        <v>26.315789473684209</v>
      </c>
      <c r="AA895">
        <v>0</v>
      </c>
      <c r="AB895">
        <v>20</v>
      </c>
      <c r="AC895">
        <v>150</v>
      </c>
      <c r="AD895">
        <v>20</v>
      </c>
    </row>
    <row r="896" spans="1:30" x14ac:dyDescent="0.25">
      <c r="A896" s="1">
        <v>43493</v>
      </c>
      <c r="B896">
        <v>893</v>
      </c>
      <c r="C896" s="2">
        <v>5383008243</v>
      </c>
      <c r="S896" s="16">
        <v>7.6</v>
      </c>
      <c r="U896" s="22">
        <f>10/0.276</f>
        <v>36.231884057971008</v>
      </c>
      <c r="V896" s="22">
        <f>10/0.276</f>
        <v>36.231884057971008</v>
      </c>
      <c r="W896" s="22">
        <f>7.6/0.276</f>
        <v>27.536231884057969</v>
      </c>
      <c r="X896" s="22">
        <v>0</v>
      </c>
      <c r="Z896">
        <v>2</v>
      </c>
      <c r="AB896">
        <v>10</v>
      </c>
      <c r="AC896">
        <v>300</v>
      </c>
    </row>
    <row r="897" spans="1:30" x14ac:dyDescent="0.25">
      <c r="A897" s="1">
        <v>43493</v>
      </c>
      <c r="B897">
        <v>894</v>
      </c>
      <c r="C897" s="2">
        <v>5383008243</v>
      </c>
      <c r="D897">
        <v>9</v>
      </c>
      <c r="F897" s="22">
        <v>50</v>
      </c>
      <c r="G897" s="22">
        <v>50</v>
      </c>
      <c r="K897">
        <v>4</v>
      </c>
      <c r="L897" s="22">
        <v>1</v>
      </c>
      <c r="O897">
        <v>35</v>
      </c>
      <c r="P897">
        <v>30</v>
      </c>
      <c r="Q897">
        <v>180</v>
      </c>
      <c r="R897">
        <v>20</v>
      </c>
      <c r="S897" s="16">
        <v>40</v>
      </c>
      <c r="U897" s="22">
        <v>25</v>
      </c>
      <c r="V897" s="22">
        <v>25</v>
      </c>
      <c r="W897" s="22">
        <v>25</v>
      </c>
      <c r="X897" s="22">
        <v>25</v>
      </c>
      <c r="Z897">
        <v>1</v>
      </c>
      <c r="AB897">
        <v>30</v>
      </c>
      <c r="AC897">
        <v>80</v>
      </c>
      <c r="AD897">
        <v>20</v>
      </c>
    </row>
    <row r="898" spans="1:30" x14ac:dyDescent="0.25">
      <c r="A898" s="1">
        <v>43493</v>
      </c>
      <c r="B898">
        <v>895</v>
      </c>
      <c r="C898" s="2">
        <v>5383008243</v>
      </c>
      <c r="D898">
        <v>18.8</v>
      </c>
      <c r="F898" s="22">
        <v>90</v>
      </c>
      <c r="H898" s="22">
        <v>5</v>
      </c>
      <c r="I898" s="22">
        <v>5</v>
      </c>
      <c r="K898">
        <v>4</v>
      </c>
      <c r="M898" s="22">
        <v>1</v>
      </c>
      <c r="O898">
        <v>0</v>
      </c>
      <c r="P898">
        <v>30</v>
      </c>
      <c r="R898">
        <v>40</v>
      </c>
      <c r="S898" s="16">
        <v>17.8</v>
      </c>
      <c r="U898" s="22">
        <v>40</v>
      </c>
      <c r="W898" s="22">
        <v>50</v>
      </c>
      <c r="X898" s="22">
        <v>10</v>
      </c>
      <c r="Z898">
        <v>1</v>
      </c>
      <c r="AA898">
        <v>0</v>
      </c>
      <c r="AB898">
        <v>20</v>
      </c>
      <c r="AD898">
        <v>20</v>
      </c>
    </row>
    <row r="899" spans="1:30" x14ac:dyDescent="0.25">
      <c r="A899" s="1">
        <v>43493</v>
      </c>
      <c r="B899">
        <v>896</v>
      </c>
      <c r="C899" s="2">
        <v>5383008243</v>
      </c>
      <c r="D899">
        <v>35</v>
      </c>
      <c r="F899" s="22">
        <v>70</v>
      </c>
      <c r="G899" s="22">
        <v>5</v>
      </c>
      <c r="H899" s="22">
        <v>10</v>
      </c>
      <c r="I899" s="22">
        <v>15</v>
      </c>
      <c r="K899">
        <v>5</v>
      </c>
      <c r="N899" s="22">
        <v>1</v>
      </c>
      <c r="P899">
        <v>35</v>
      </c>
      <c r="Q899">
        <v>120</v>
      </c>
      <c r="R899">
        <v>20</v>
      </c>
      <c r="S899" s="16">
        <v>20</v>
      </c>
      <c r="W899" s="22">
        <v>80</v>
      </c>
      <c r="X899" s="22">
        <v>20</v>
      </c>
      <c r="AB899">
        <v>15</v>
      </c>
      <c r="AD899">
        <v>20</v>
      </c>
    </row>
    <row r="900" spans="1:30" x14ac:dyDescent="0.25">
      <c r="A900" s="1">
        <v>43493</v>
      </c>
      <c r="B900">
        <v>897</v>
      </c>
      <c r="C900" s="2">
        <v>5383008243</v>
      </c>
      <c r="D900">
        <v>12</v>
      </c>
      <c r="F900" s="22">
        <v>50</v>
      </c>
      <c r="H900" s="22">
        <v>50</v>
      </c>
      <c r="K900">
        <v>1</v>
      </c>
      <c r="L900" s="22">
        <v>1</v>
      </c>
      <c r="O900">
        <v>0</v>
      </c>
      <c r="P900">
        <v>30</v>
      </c>
      <c r="Q900">
        <v>600</v>
      </c>
      <c r="R900">
        <v>20</v>
      </c>
      <c r="S900" s="16">
        <v>0</v>
      </c>
    </row>
    <row r="901" spans="1:30" x14ac:dyDescent="0.25">
      <c r="A901" s="1">
        <v>43493</v>
      </c>
      <c r="B901">
        <v>898</v>
      </c>
      <c r="C901" s="2">
        <v>5383008243</v>
      </c>
      <c r="S901" s="16">
        <v>70</v>
      </c>
      <c r="U901" s="22">
        <v>40</v>
      </c>
      <c r="V901" s="22">
        <v>1.5</v>
      </c>
      <c r="W901" s="22">
        <v>42</v>
      </c>
      <c r="X901" s="22">
        <v>16.5</v>
      </c>
      <c r="Y901" s="22">
        <v>0</v>
      </c>
      <c r="Z901">
        <v>4.5</v>
      </c>
      <c r="AA901">
        <v>1</v>
      </c>
      <c r="AB901">
        <v>50</v>
      </c>
      <c r="AC901">
        <v>85</v>
      </c>
      <c r="AD901">
        <v>20</v>
      </c>
    </row>
    <row r="902" spans="1:30" x14ac:dyDescent="0.25">
      <c r="A902" s="1">
        <v>43536</v>
      </c>
      <c r="B902">
        <v>899</v>
      </c>
      <c r="C902" s="2">
        <v>5383008383</v>
      </c>
      <c r="G902" s="22">
        <v>100</v>
      </c>
      <c r="K902">
        <v>4</v>
      </c>
    </row>
    <row r="903" spans="1:30" x14ac:dyDescent="0.25">
      <c r="A903" s="1">
        <v>43536</v>
      </c>
      <c r="B903">
        <v>900</v>
      </c>
      <c r="C903" s="2">
        <v>5383008383</v>
      </c>
      <c r="S903" s="16">
        <v>95</v>
      </c>
      <c r="T903">
        <v>7.5</v>
      </c>
      <c r="U903" s="22">
        <v>65</v>
      </c>
      <c r="V903" s="22">
        <v>0</v>
      </c>
      <c r="W903" s="22">
        <f>30/0.35</f>
        <v>85.714285714285722</v>
      </c>
      <c r="X903" s="22">
        <f>5/0.35</f>
        <v>14.285714285714286</v>
      </c>
      <c r="Y903" s="22">
        <v>0</v>
      </c>
      <c r="Z903">
        <v>4</v>
      </c>
      <c r="AA903">
        <v>65</v>
      </c>
      <c r="AB903">
        <v>120</v>
      </c>
    </row>
    <row r="904" spans="1:30" x14ac:dyDescent="0.25">
      <c r="A904" s="1">
        <v>43536</v>
      </c>
      <c r="B904">
        <v>901</v>
      </c>
      <c r="C904" s="2">
        <v>5383008383</v>
      </c>
      <c r="D904">
        <v>10</v>
      </c>
      <c r="F904" s="22">
        <v>50</v>
      </c>
      <c r="H904" s="22">
        <v>25</v>
      </c>
      <c r="I904" s="22">
        <v>25</v>
      </c>
      <c r="K904">
        <v>3</v>
      </c>
      <c r="P904">
        <v>40</v>
      </c>
      <c r="Q904">
        <v>80</v>
      </c>
      <c r="R904">
        <v>20</v>
      </c>
      <c r="S904" s="16">
        <v>10</v>
      </c>
      <c r="U904" s="22">
        <v>50</v>
      </c>
      <c r="W904" s="22">
        <v>25</v>
      </c>
      <c r="X904" s="22">
        <v>25</v>
      </c>
      <c r="Z904">
        <v>3</v>
      </c>
      <c r="AB904">
        <v>40</v>
      </c>
      <c r="AC904">
        <v>80</v>
      </c>
      <c r="AD904">
        <v>20</v>
      </c>
    </row>
    <row r="905" spans="1:30" x14ac:dyDescent="0.25">
      <c r="A905" s="1">
        <v>43536</v>
      </c>
      <c r="B905">
        <v>902</v>
      </c>
      <c r="C905" s="2">
        <v>5383008383</v>
      </c>
      <c r="D905">
        <v>5</v>
      </c>
      <c r="F905" s="22">
        <f>2/0.05</f>
        <v>40</v>
      </c>
      <c r="H905" s="22">
        <f>3/0.05</f>
        <v>60</v>
      </c>
      <c r="P905">
        <v>30</v>
      </c>
      <c r="Q905">
        <v>140</v>
      </c>
      <c r="R905">
        <v>0</v>
      </c>
      <c r="S905" s="16">
        <v>12</v>
      </c>
      <c r="W905" s="22">
        <f>2/0.12</f>
        <v>16.666666666666668</v>
      </c>
      <c r="X905" s="22">
        <f>10/0.12</f>
        <v>83.333333333333343</v>
      </c>
      <c r="AB905">
        <v>40</v>
      </c>
      <c r="AC905">
        <v>80</v>
      </c>
      <c r="AD905">
        <v>20</v>
      </c>
    </row>
    <row r="906" spans="1:30" x14ac:dyDescent="0.25">
      <c r="A906" s="1">
        <v>43542</v>
      </c>
      <c r="B906">
        <v>903</v>
      </c>
      <c r="C906" s="2">
        <v>5383008401</v>
      </c>
      <c r="D906">
        <v>6.4</v>
      </c>
      <c r="F906" s="22">
        <v>30</v>
      </c>
      <c r="G906" s="22">
        <v>15</v>
      </c>
      <c r="H906" s="22">
        <v>40</v>
      </c>
      <c r="I906" s="22">
        <v>15</v>
      </c>
      <c r="J906" s="22">
        <v>2.5</v>
      </c>
      <c r="M906" s="22">
        <v>1</v>
      </c>
      <c r="O906">
        <v>30</v>
      </c>
      <c r="P906">
        <v>40</v>
      </c>
      <c r="Q906">
        <v>400</v>
      </c>
    </row>
    <row r="907" spans="1:30" x14ac:dyDescent="0.25">
      <c r="A907" s="1">
        <v>43542</v>
      </c>
      <c r="B907">
        <v>904</v>
      </c>
      <c r="C907" s="2">
        <v>5383008401</v>
      </c>
      <c r="S907" s="16">
        <v>82</v>
      </c>
      <c r="U907" s="22">
        <v>40</v>
      </c>
      <c r="V907" s="22">
        <v>10</v>
      </c>
      <c r="W907" s="22">
        <v>25</v>
      </c>
      <c r="X907" s="22">
        <v>25</v>
      </c>
      <c r="Z907">
        <v>4</v>
      </c>
      <c r="AD907">
        <v>20</v>
      </c>
    </row>
    <row r="908" spans="1:30" x14ac:dyDescent="0.25">
      <c r="A908" s="1">
        <v>43537</v>
      </c>
      <c r="B908">
        <v>905</v>
      </c>
      <c r="C908" s="2">
        <v>5383008390</v>
      </c>
      <c r="D908">
        <v>65</v>
      </c>
      <c r="F908" s="22">
        <v>45</v>
      </c>
      <c r="G908" s="22">
        <v>10</v>
      </c>
      <c r="H908" s="22">
        <v>30</v>
      </c>
      <c r="I908" s="22">
        <v>15</v>
      </c>
      <c r="K908">
        <v>3.5</v>
      </c>
      <c r="N908" s="22">
        <v>1</v>
      </c>
      <c r="S908" s="16">
        <v>65</v>
      </c>
    </row>
    <row r="909" spans="1:30" x14ac:dyDescent="0.25">
      <c r="A909" s="1">
        <v>43537</v>
      </c>
      <c r="B909">
        <v>906</v>
      </c>
      <c r="C909" s="2">
        <v>5383008390</v>
      </c>
      <c r="D909">
        <v>6</v>
      </c>
      <c r="F909" s="22">
        <v>100</v>
      </c>
      <c r="K909">
        <v>4</v>
      </c>
      <c r="M909" s="22">
        <v>1</v>
      </c>
      <c r="O909">
        <v>25</v>
      </c>
      <c r="Q909">
        <v>80</v>
      </c>
      <c r="R909">
        <v>40</v>
      </c>
      <c r="S909" s="16">
        <v>35</v>
      </c>
      <c r="U909" s="22">
        <v>30</v>
      </c>
      <c r="V909" s="22">
        <v>10</v>
      </c>
      <c r="W909" s="22">
        <v>30</v>
      </c>
      <c r="X909" s="22">
        <v>30</v>
      </c>
      <c r="Z909">
        <v>4</v>
      </c>
      <c r="AB909">
        <v>20</v>
      </c>
      <c r="AC909">
        <v>50</v>
      </c>
      <c r="AD909">
        <v>100</v>
      </c>
    </row>
    <row r="910" spans="1:30" x14ac:dyDescent="0.25">
      <c r="A910" s="1">
        <v>43537</v>
      </c>
      <c r="B910">
        <v>907</v>
      </c>
      <c r="C910" s="2">
        <v>5383008390</v>
      </c>
      <c r="D910">
        <v>20</v>
      </c>
      <c r="F910" s="22">
        <v>25</v>
      </c>
      <c r="G910" s="22">
        <v>25</v>
      </c>
      <c r="H910" s="22">
        <v>25</v>
      </c>
      <c r="I910" s="22">
        <v>25</v>
      </c>
      <c r="K910">
        <v>5</v>
      </c>
      <c r="L910" s="22">
        <v>1</v>
      </c>
      <c r="O910">
        <v>20</v>
      </c>
      <c r="P910">
        <v>20</v>
      </c>
      <c r="Q910">
        <v>20</v>
      </c>
      <c r="R910">
        <v>20</v>
      </c>
      <c r="S910" s="16">
        <v>50</v>
      </c>
      <c r="U910" s="22">
        <f>40/0.9</f>
        <v>44.444444444444443</v>
      </c>
      <c r="V910" s="22">
        <f>5/0.9</f>
        <v>5.5555555555555554</v>
      </c>
      <c r="W910" s="22">
        <f>40/0.9</f>
        <v>44.444444444444443</v>
      </c>
      <c r="X910" s="22">
        <f>5/9</f>
        <v>0.55555555555555558</v>
      </c>
      <c r="Z910">
        <v>5</v>
      </c>
      <c r="AD910">
        <v>20</v>
      </c>
    </row>
    <row r="911" spans="1:30" x14ac:dyDescent="0.25">
      <c r="A911" s="1">
        <v>43537</v>
      </c>
      <c r="B911">
        <v>908</v>
      </c>
      <c r="C911" s="2">
        <v>5383008390</v>
      </c>
      <c r="O911">
        <v>30</v>
      </c>
      <c r="S911" s="16">
        <v>90</v>
      </c>
      <c r="U911" s="22">
        <f>20/0.8</f>
        <v>25</v>
      </c>
      <c r="V911" s="22">
        <f>20/0.8</f>
        <v>25</v>
      </c>
      <c r="W911" s="22">
        <f>20/0.8</f>
        <v>25</v>
      </c>
      <c r="X911" s="22">
        <f>20/0.8</f>
        <v>25</v>
      </c>
      <c r="Z911">
        <v>3</v>
      </c>
      <c r="AA911">
        <v>0</v>
      </c>
      <c r="AB911">
        <v>0</v>
      </c>
    </row>
    <row r="912" spans="1:30" x14ac:dyDescent="0.25">
      <c r="A912" s="1">
        <v>43537</v>
      </c>
      <c r="B912">
        <v>909</v>
      </c>
      <c r="C912" s="2">
        <v>5383008390</v>
      </c>
      <c r="S912" s="16">
        <v>41</v>
      </c>
      <c r="W912" s="22">
        <v>70</v>
      </c>
      <c r="X912" s="22">
        <v>30</v>
      </c>
      <c r="Z912">
        <v>3</v>
      </c>
    </row>
    <row r="913" spans="1:30" x14ac:dyDescent="0.25">
      <c r="A913" s="1">
        <v>43544</v>
      </c>
      <c r="B913">
        <v>910</v>
      </c>
      <c r="C913" s="2">
        <v>5383008417</v>
      </c>
      <c r="D913">
        <v>5</v>
      </c>
      <c r="F913" s="22">
        <v>100</v>
      </c>
      <c r="G913" s="22">
        <v>0</v>
      </c>
      <c r="H913" s="22">
        <v>0</v>
      </c>
      <c r="I913" s="22">
        <v>0</v>
      </c>
      <c r="J913" s="22">
        <v>0</v>
      </c>
      <c r="K913">
        <v>1</v>
      </c>
      <c r="O913">
        <v>0</v>
      </c>
      <c r="P913">
        <v>30</v>
      </c>
      <c r="Q913">
        <v>150</v>
      </c>
      <c r="R913">
        <v>0</v>
      </c>
      <c r="S913" s="16">
        <v>20</v>
      </c>
      <c r="U913" s="22">
        <v>20</v>
      </c>
      <c r="V913" s="22">
        <v>20</v>
      </c>
      <c r="W913" s="22">
        <v>40</v>
      </c>
      <c r="X913" s="22">
        <v>20</v>
      </c>
      <c r="Y913" s="22">
        <v>0</v>
      </c>
      <c r="Z913">
        <v>1</v>
      </c>
      <c r="AA913">
        <v>0</v>
      </c>
      <c r="AB913">
        <v>20</v>
      </c>
      <c r="AC913">
        <v>150</v>
      </c>
      <c r="AD913">
        <v>20</v>
      </c>
    </row>
    <row r="914" spans="1:30" x14ac:dyDescent="0.25">
      <c r="A914" s="1">
        <v>43544</v>
      </c>
      <c r="B914">
        <v>911</v>
      </c>
      <c r="C914" s="2">
        <v>5383008417</v>
      </c>
      <c r="S914" s="16">
        <v>55</v>
      </c>
    </row>
    <row r="915" spans="1:30" x14ac:dyDescent="0.25">
      <c r="A915" s="1">
        <v>43536</v>
      </c>
      <c r="B915">
        <v>912</v>
      </c>
      <c r="C915" s="2">
        <v>3194133789</v>
      </c>
      <c r="D915">
        <v>7</v>
      </c>
      <c r="F915" s="22">
        <v>100</v>
      </c>
      <c r="K915">
        <v>1</v>
      </c>
      <c r="O915">
        <v>18</v>
      </c>
      <c r="P915">
        <v>0</v>
      </c>
      <c r="Q915">
        <v>100</v>
      </c>
      <c r="R915">
        <v>20</v>
      </c>
      <c r="S915" s="16">
        <v>8.5</v>
      </c>
      <c r="W915" s="22">
        <v>50</v>
      </c>
      <c r="X915" s="22">
        <v>50</v>
      </c>
      <c r="AA915">
        <v>0</v>
      </c>
      <c r="AC915">
        <v>100</v>
      </c>
      <c r="AD915">
        <v>0</v>
      </c>
    </row>
    <row r="916" spans="1:30" x14ac:dyDescent="0.25">
      <c r="A916" s="1">
        <v>43536</v>
      </c>
      <c r="B916">
        <v>913</v>
      </c>
      <c r="C916" s="2">
        <v>3194133789</v>
      </c>
      <c r="D916">
        <v>2</v>
      </c>
      <c r="E916">
        <v>6</v>
      </c>
      <c r="F916" s="22">
        <v>20</v>
      </c>
      <c r="G916" s="22">
        <v>10</v>
      </c>
      <c r="I916" s="22">
        <v>70</v>
      </c>
      <c r="K916">
        <v>1</v>
      </c>
      <c r="N916" s="22">
        <v>1</v>
      </c>
      <c r="P916">
        <v>20</v>
      </c>
      <c r="Q916">
        <v>200</v>
      </c>
      <c r="R916">
        <v>20</v>
      </c>
      <c r="S916" s="16">
        <v>18</v>
      </c>
      <c r="T916">
        <v>8</v>
      </c>
      <c r="U916" s="22">
        <v>25</v>
      </c>
      <c r="V916" s="22">
        <v>15</v>
      </c>
      <c r="W916" s="22">
        <v>50</v>
      </c>
      <c r="X916" s="22">
        <v>20</v>
      </c>
      <c r="Z916">
        <v>1</v>
      </c>
      <c r="AB916">
        <v>20</v>
      </c>
      <c r="AC916">
        <v>150</v>
      </c>
      <c r="AD916">
        <v>30</v>
      </c>
    </row>
    <row r="917" spans="1:30" x14ac:dyDescent="0.25">
      <c r="A917" s="1">
        <v>43544</v>
      </c>
      <c r="B917">
        <v>915</v>
      </c>
      <c r="C917" s="2">
        <v>3194133999</v>
      </c>
      <c r="D917">
        <v>20</v>
      </c>
      <c r="F917" s="22">
        <v>45</v>
      </c>
      <c r="G917" s="22">
        <v>25</v>
      </c>
      <c r="K917">
        <v>4</v>
      </c>
      <c r="O917">
        <v>20</v>
      </c>
      <c r="P917">
        <v>20</v>
      </c>
      <c r="Q917">
        <v>300</v>
      </c>
      <c r="R917">
        <v>30</v>
      </c>
      <c r="S917" s="16">
        <v>100</v>
      </c>
      <c r="U917" s="22">
        <v>40</v>
      </c>
      <c r="V917" s="22">
        <v>20</v>
      </c>
      <c r="W917" s="22">
        <v>20</v>
      </c>
      <c r="X917" s="22">
        <v>80</v>
      </c>
      <c r="Z917" s="28">
        <v>3</v>
      </c>
      <c r="AA917" s="28">
        <v>10</v>
      </c>
      <c r="AB917" s="28">
        <v>20</v>
      </c>
      <c r="AC917" s="28">
        <v>200</v>
      </c>
      <c r="AD917" s="28">
        <v>10</v>
      </c>
    </row>
    <row r="918" spans="1:30" x14ac:dyDescent="0.25">
      <c r="B918">
        <v>916</v>
      </c>
    </row>
    <row r="919" spans="1:30" x14ac:dyDescent="0.25">
      <c r="B919">
        <v>917</v>
      </c>
    </row>
    <row r="920" spans="1:30" x14ac:dyDescent="0.25">
      <c r="B920">
        <v>918</v>
      </c>
    </row>
    <row r="921" spans="1:30" x14ac:dyDescent="0.25">
      <c r="B921">
        <v>919</v>
      </c>
    </row>
    <row r="922" spans="1:30" x14ac:dyDescent="0.25">
      <c r="B922">
        <v>920</v>
      </c>
    </row>
    <row r="923" spans="1:30" x14ac:dyDescent="0.25">
      <c r="B923">
        <v>921</v>
      </c>
    </row>
    <row r="924" spans="1:30" x14ac:dyDescent="0.25">
      <c r="B924">
        <v>922</v>
      </c>
    </row>
    <row r="925" spans="1:30" x14ac:dyDescent="0.25">
      <c r="B925">
        <v>923</v>
      </c>
    </row>
    <row r="926" spans="1:30" x14ac:dyDescent="0.25">
      <c r="B926">
        <v>924</v>
      </c>
    </row>
    <row r="927" spans="1:30" x14ac:dyDescent="0.25">
      <c r="B927">
        <v>925</v>
      </c>
    </row>
    <row r="928" spans="1:30" x14ac:dyDescent="0.25">
      <c r="B928">
        <v>926</v>
      </c>
    </row>
    <row r="929" spans="2:2" x14ac:dyDescent="0.25">
      <c r="B929">
        <v>927</v>
      </c>
    </row>
    <row r="930" spans="2:2" x14ac:dyDescent="0.25">
      <c r="B930">
        <v>928</v>
      </c>
    </row>
    <row r="931" spans="2:2" x14ac:dyDescent="0.25">
      <c r="B931">
        <v>929</v>
      </c>
    </row>
  </sheetData>
  <mergeCells count="3">
    <mergeCell ref="D2:R2"/>
    <mergeCell ref="A2:C2"/>
    <mergeCell ref="S2:A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0725-FF53-43EA-A9E8-33FBF9AD98CB}">
  <dimension ref="A1:A2"/>
  <sheetViews>
    <sheetView workbookViewId="0">
      <selection activeCell="H11" sqref="H11"/>
    </sheetView>
  </sheetViews>
  <sheetFormatPr baseColWidth="10" defaultRowHeight="15" x14ac:dyDescent="0.25"/>
  <sheetData>
    <row r="1" spans="1:1" x14ac:dyDescent="0.25">
      <c r="A1" s="17" t="s">
        <v>77</v>
      </c>
    </row>
    <row r="2" spans="1:1" x14ac:dyDescent="0.25">
      <c r="A2" s="17" t="s">
        <v>78</v>
      </c>
    </row>
  </sheetData>
  <hyperlinks>
    <hyperlink ref="A1" r:id="rId1" xr:uid="{4EEFB283-E463-4A75-8B6F-0613EFBACF2C}"/>
    <hyperlink ref="A2" r:id="rId2" xr:uid="{1AA7B526-6350-4F4A-9B98-276C503908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0493-2EE5-4967-80CA-076CDF319916}">
  <dimension ref="A1:H2758"/>
  <sheetViews>
    <sheetView workbookViewId="0">
      <selection activeCell="J21" sqref="J21"/>
    </sheetView>
  </sheetViews>
  <sheetFormatPr baseColWidth="10" defaultRowHeight="15" x14ac:dyDescent="0.25"/>
  <cols>
    <col min="1" max="1" width="30.28515625" style="32" bestFit="1" customWidth="1"/>
    <col min="2" max="3" width="31.85546875" style="32" bestFit="1" customWidth="1"/>
    <col min="4" max="4" width="11.42578125" style="32"/>
    <col min="5" max="6" width="11.42578125" style="29"/>
  </cols>
  <sheetData>
    <row r="1" spans="1:6" x14ac:dyDescent="0.25">
      <c r="A1" s="34" t="s">
        <v>2803</v>
      </c>
      <c r="B1" s="34" t="s">
        <v>83</v>
      </c>
      <c r="C1" s="34" t="s">
        <v>84</v>
      </c>
      <c r="D1" s="34" t="s">
        <v>2786</v>
      </c>
      <c r="E1" s="34" t="s">
        <v>85</v>
      </c>
      <c r="F1" s="34" t="s">
        <v>2785</v>
      </c>
    </row>
    <row r="2" spans="1:6" x14ac:dyDescent="0.25">
      <c r="A2" s="29" t="s">
        <v>2790</v>
      </c>
      <c r="B2" s="29">
        <v>1000</v>
      </c>
      <c r="C2" s="29" t="s">
        <v>86</v>
      </c>
      <c r="D2" s="29">
        <v>50.846557300000001</v>
      </c>
      <c r="E2" s="29">
        <v>4.3516969999999997</v>
      </c>
      <c r="F2" s="29">
        <f>COUNTIFS(Questionnaire!BC:BC,codes_postales!B2)</f>
        <v>0</v>
      </c>
    </row>
    <row r="3" spans="1:6" x14ac:dyDescent="0.25">
      <c r="A3" s="29" t="s">
        <v>2790</v>
      </c>
      <c r="B3" s="29">
        <v>1020</v>
      </c>
      <c r="C3" s="29" t="s">
        <v>87</v>
      </c>
      <c r="D3" s="29">
        <v>50.883392000000001</v>
      </c>
      <c r="E3" s="29">
        <v>4.3487134000000003</v>
      </c>
      <c r="F3" s="29">
        <f>COUNTIFS(Questionnaire!BC:BC,codes_postales!B3)</f>
        <v>0</v>
      </c>
    </row>
    <row r="4" spans="1:6" x14ac:dyDescent="0.25">
      <c r="A4" s="29" t="s">
        <v>2790</v>
      </c>
      <c r="B4" s="29">
        <v>1030</v>
      </c>
      <c r="C4" s="29" t="s">
        <v>88</v>
      </c>
      <c r="D4" s="29">
        <v>50.867604100000001</v>
      </c>
      <c r="E4" s="29">
        <v>4.3737120999999997</v>
      </c>
      <c r="F4" s="29">
        <f>COUNTIFS(Questionnaire!BC:BC,codes_postales!B4)</f>
        <v>0</v>
      </c>
    </row>
    <row r="5" spans="1:6" x14ac:dyDescent="0.25">
      <c r="A5" s="29" t="s">
        <v>2790</v>
      </c>
      <c r="B5" s="29">
        <v>1040</v>
      </c>
      <c r="C5" s="29" t="s">
        <v>89</v>
      </c>
      <c r="D5" s="29">
        <v>50.836851099999997</v>
      </c>
      <c r="E5" s="29">
        <v>4.3895103999999998</v>
      </c>
      <c r="F5" s="29">
        <f>COUNTIFS(Questionnaire!BC:BC,codes_postales!B5)</f>
        <v>0</v>
      </c>
    </row>
    <row r="6" spans="1:6" x14ac:dyDescent="0.25">
      <c r="A6" s="29" t="s">
        <v>2790</v>
      </c>
      <c r="B6" s="29">
        <v>1050</v>
      </c>
      <c r="C6" s="29" t="s">
        <v>90</v>
      </c>
      <c r="D6" s="29">
        <v>50.822285399999998</v>
      </c>
      <c r="E6" s="29">
        <v>4.3815707000000002</v>
      </c>
      <c r="F6" s="29">
        <f>COUNTIFS(Questionnaire!BC:BC,codes_postales!B6)</f>
        <v>0</v>
      </c>
    </row>
    <row r="7" spans="1:6" x14ac:dyDescent="0.25">
      <c r="A7" s="29" t="s">
        <v>2790</v>
      </c>
      <c r="B7" s="29">
        <v>1060</v>
      </c>
      <c r="C7" s="29" t="s">
        <v>91</v>
      </c>
      <c r="D7" s="29">
        <v>50.826740899999997</v>
      </c>
      <c r="E7" s="29">
        <v>4.3456679999999999</v>
      </c>
      <c r="F7" s="29">
        <f>COUNTIFS(Questionnaire!BC:BC,codes_postales!B7)</f>
        <v>0</v>
      </c>
    </row>
    <row r="8" spans="1:6" x14ac:dyDescent="0.25">
      <c r="A8" s="29" t="s">
        <v>2790</v>
      </c>
      <c r="B8" s="29">
        <v>1070</v>
      </c>
      <c r="C8" s="29" t="s">
        <v>92</v>
      </c>
      <c r="D8" s="29">
        <v>50.838141100000001</v>
      </c>
      <c r="E8" s="29">
        <v>4.3123401000000001</v>
      </c>
      <c r="F8" s="29">
        <f>COUNTIFS(Questionnaire!BC:BC,codes_postales!B8)</f>
        <v>0</v>
      </c>
    </row>
    <row r="9" spans="1:6" x14ac:dyDescent="0.25">
      <c r="A9" s="29" t="s">
        <v>2790</v>
      </c>
      <c r="B9" s="29">
        <v>1080</v>
      </c>
      <c r="C9" s="29" t="s">
        <v>93</v>
      </c>
      <c r="D9" s="29">
        <v>50.854355099999999</v>
      </c>
      <c r="E9" s="29">
        <v>4.3227779000000002</v>
      </c>
      <c r="F9" s="29">
        <f>COUNTIFS(Questionnaire!BC:BC,codes_postales!B9)</f>
        <v>0</v>
      </c>
    </row>
    <row r="10" spans="1:6" x14ac:dyDescent="0.25">
      <c r="A10" s="29" t="s">
        <v>2790</v>
      </c>
      <c r="B10" s="29">
        <v>1081</v>
      </c>
      <c r="C10" s="29" t="s">
        <v>94</v>
      </c>
      <c r="D10" s="29">
        <v>50.862263300000002</v>
      </c>
      <c r="E10" s="29">
        <v>4.3257083999999999</v>
      </c>
      <c r="F10" s="29">
        <f>COUNTIFS(Questionnaire!BC:BC,codes_postales!B10)</f>
        <v>0</v>
      </c>
    </row>
    <row r="11" spans="1:6" x14ac:dyDescent="0.25">
      <c r="A11" s="29" t="s">
        <v>2790</v>
      </c>
      <c r="B11" s="29">
        <v>1082</v>
      </c>
      <c r="C11" s="29" t="s">
        <v>95</v>
      </c>
      <c r="D11" s="29">
        <v>50.863983500000003</v>
      </c>
      <c r="E11" s="29">
        <v>4.2927020000000002</v>
      </c>
      <c r="F11" s="29">
        <f>COUNTIFS(Questionnaire!BC:BC,codes_postales!B11)</f>
        <v>0</v>
      </c>
    </row>
    <row r="12" spans="1:6" x14ac:dyDescent="0.25">
      <c r="A12" s="29" t="s">
        <v>2790</v>
      </c>
      <c r="B12" s="29">
        <v>1083</v>
      </c>
      <c r="C12" s="29" t="s">
        <v>96</v>
      </c>
      <c r="D12" s="29">
        <v>50.871239600000003</v>
      </c>
      <c r="E12" s="29">
        <v>4.3175103000000004</v>
      </c>
      <c r="F12" s="29">
        <f>COUNTIFS(Questionnaire!BC:BC,codes_postales!B12)</f>
        <v>0</v>
      </c>
    </row>
    <row r="13" spans="1:6" x14ac:dyDescent="0.25">
      <c r="A13" s="29" t="s">
        <v>2790</v>
      </c>
      <c r="B13" s="29">
        <v>1090</v>
      </c>
      <c r="C13" s="29" t="s">
        <v>97</v>
      </c>
      <c r="D13" s="29">
        <v>50.877763399999999</v>
      </c>
      <c r="E13" s="29">
        <v>4.3260902999999997</v>
      </c>
      <c r="F13" s="29">
        <f>COUNTIFS(Questionnaire!BC:BC,codes_postales!B13)</f>
        <v>0</v>
      </c>
    </row>
    <row r="14" spans="1:6" x14ac:dyDescent="0.25">
      <c r="A14" s="29" t="s">
        <v>2790</v>
      </c>
      <c r="B14" s="29">
        <v>1120</v>
      </c>
      <c r="C14" s="29" t="s">
        <v>98</v>
      </c>
      <c r="D14" s="29">
        <v>50.897796049999997</v>
      </c>
      <c r="E14" s="29">
        <v>4.3904888680000003</v>
      </c>
      <c r="F14" s="29">
        <f>COUNTIFS(Questionnaire!BC:BC,codes_postales!B14)</f>
        <v>0</v>
      </c>
    </row>
    <row r="15" spans="1:6" x14ac:dyDescent="0.25">
      <c r="A15" s="29" t="s">
        <v>2790</v>
      </c>
      <c r="B15" s="29">
        <v>1130</v>
      </c>
      <c r="C15" s="29" t="s">
        <v>99</v>
      </c>
      <c r="D15" s="29">
        <v>50.891966099999998</v>
      </c>
      <c r="E15" s="29">
        <v>4.4125708729999999</v>
      </c>
      <c r="F15" s="29">
        <f>COUNTIFS(Questionnaire!BC:BC,codes_postales!B15)</f>
        <v>0</v>
      </c>
    </row>
    <row r="16" spans="1:6" x14ac:dyDescent="0.25">
      <c r="A16" s="29" t="s">
        <v>2790</v>
      </c>
      <c r="B16" s="29">
        <v>1140</v>
      </c>
      <c r="C16" s="29" t="s">
        <v>100</v>
      </c>
      <c r="D16" s="29">
        <v>50.870452399999998</v>
      </c>
      <c r="E16" s="29">
        <v>4.4021602</v>
      </c>
      <c r="F16" s="29">
        <f>COUNTIFS(Questionnaire!BC:BC,codes_postales!B16)</f>
        <v>0</v>
      </c>
    </row>
    <row r="17" spans="1:6" x14ac:dyDescent="0.25">
      <c r="A17" s="29" t="s">
        <v>2790</v>
      </c>
      <c r="B17" s="29">
        <v>1150</v>
      </c>
      <c r="C17" s="29" t="s">
        <v>101</v>
      </c>
      <c r="D17" s="29">
        <v>50.829242899999997</v>
      </c>
      <c r="E17" s="29">
        <v>4.4432967000000003</v>
      </c>
      <c r="F17" s="29">
        <f>COUNTIFS(Questionnaire!BC:BC,codes_postales!B17)</f>
        <v>0</v>
      </c>
    </row>
    <row r="18" spans="1:6" x14ac:dyDescent="0.25">
      <c r="A18" s="29" t="s">
        <v>2790</v>
      </c>
      <c r="B18" s="29">
        <v>1160</v>
      </c>
      <c r="C18" s="29" t="s">
        <v>102</v>
      </c>
      <c r="D18" s="29">
        <v>50.815657100000003</v>
      </c>
      <c r="E18" s="29">
        <v>4.4331389000000003</v>
      </c>
      <c r="F18" s="29">
        <f>COUNTIFS(Questionnaire!BC:BC,codes_postales!B18)</f>
        <v>0</v>
      </c>
    </row>
    <row r="19" spans="1:6" x14ac:dyDescent="0.25">
      <c r="A19" s="29" t="s">
        <v>2790</v>
      </c>
      <c r="B19" s="29">
        <v>1170</v>
      </c>
      <c r="C19" s="29" t="s">
        <v>103</v>
      </c>
      <c r="D19" s="29">
        <v>50.799393999999999</v>
      </c>
      <c r="E19" s="29">
        <v>4.4158176999999998</v>
      </c>
      <c r="F19" s="29">
        <f>COUNTIFS(Questionnaire!BC:BC,codes_postales!B19)</f>
        <v>0</v>
      </c>
    </row>
    <row r="20" spans="1:6" x14ac:dyDescent="0.25">
      <c r="A20" s="29" t="s">
        <v>2790</v>
      </c>
      <c r="B20" s="29">
        <v>1180</v>
      </c>
      <c r="C20" s="29" t="s">
        <v>104</v>
      </c>
      <c r="D20" s="29">
        <v>50.8018201</v>
      </c>
      <c r="E20" s="29">
        <v>4.3372348000000001</v>
      </c>
      <c r="F20" s="29">
        <f>COUNTIFS(Questionnaire!BC:BC,codes_postales!B20)</f>
        <v>0</v>
      </c>
    </row>
    <row r="21" spans="1:6" x14ac:dyDescent="0.25">
      <c r="A21" s="29" t="s">
        <v>2790</v>
      </c>
      <c r="B21" s="29">
        <v>1190</v>
      </c>
      <c r="C21" s="29" t="s">
        <v>105</v>
      </c>
      <c r="D21" s="29">
        <v>50.809142600000001</v>
      </c>
      <c r="E21" s="29">
        <v>4.3177512</v>
      </c>
      <c r="F21" s="29">
        <f>COUNTIFS(Questionnaire!BC:BC,codes_postales!B21)</f>
        <v>0</v>
      </c>
    </row>
    <row r="22" spans="1:6" x14ac:dyDescent="0.25">
      <c r="A22" s="29" t="s">
        <v>2790</v>
      </c>
      <c r="B22" s="29">
        <v>1200</v>
      </c>
      <c r="C22" s="29" t="s">
        <v>106</v>
      </c>
      <c r="D22" s="29">
        <v>50.8466928</v>
      </c>
      <c r="E22" s="29">
        <v>4.4284841999999998</v>
      </c>
      <c r="F22" s="29">
        <f>COUNTIFS(Questionnaire!BC:BC,codes_postales!B22)</f>
        <v>0</v>
      </c>
    </row>
    <row r="23" spans="1:6" x14ac:dyDescent="0.25">
      <c r="A23" s="29" t="s">
        <v>2790</v>
      </c>
      <c r="B23" s="29">
        <v>1210</v>
      </c>
      <c r="C23" s="29" t="s">
        <v>107</v>
      </c>
      <c r="D23" s="29">
        <v>50.853073899999998</v>
      </c>
      <c r="E23" s="29">
        <v>4.3723364</v>
      </c>
      <c r="F23" s="29">
        <f>COUNTIFS(Questionnaire!BC:BC,codes_postales!B23)</f>
        <v>0</v>
      </c>
    </row>
    <row r="24" spans="1:6" x14ac:dyDescent="0.25">
      <c r="A24" s="29" t="s">
        <v>2791</v>
      </c>
      <c r="B24" s="29">
        <v>1300</v>
      </c>
      <c r="C24" s="29" t="s">
        <v>108</v>
      </c>
      <c r="D24" s="29">
        <v>50.693012699999997</v>
      </c>
      <c r="E24" s="29">
        <v>4.5738899000000002</v>
      </c>
      <c r="F24" s="29">
        <f>COUNTIFS(Questionnaire!BC:BC,codes_postales!B24)</f>
        <v>0</v>
      </c>
    </row>
    <row r="25" spans="1:6" x14ac:dyDescent="0.25">
      <c r="A25" s="29" t="s">
        <v>2791</v>
      </c>
      <c r="B25" s="29">
        <v>1300</v>
      </c>
      <c r="C25" s="29" t="s">
        <v>109</v>
      </c>
      <c r="D25" s="29">
        <v>50.716418900000001</v>
      </c>
      <c r="E25" s="29">
        <v>4.6077440000000003</v>
      </c>
      <c r="F25" s="29">
        <f>COUNTIFS(Questionnaire!BC:BC,codes_postales!B25)</f>
        <v>0</v>
      </c>
    </row>
    <row r="26" spans="1:6" x14ac:dyDescent="0.25">
      <c r="A26" s="29" t="s">
        <v>2791</v>
      </c>
      <c r="B26" s="29">
        <v>1301</v>
      </c>
      <c r="C26" s="29" t="s">
        <v>110</v>
      </c>
      <c r="D26" s="29">
        <v>50.711179600000001</v>
      </c>
      <c r="E26" s="29">
        <v>4.5894025000000003</v>
      </c>
      <c r="F26" s="29">
        <f>COUNTIFS(Questionnaire!BC:BC,codes_postales!B26)</f>
        <v>0</v>
      </c>
    </row>
    <row r="27" spans="1:6" x14ac:dyDescent="0.25">
      <c r="A27" s="29" t="s">
        <v>2791</v>
      </c>
      <c r="B27" s="29">
        <v>1310</v>
      </c>
      <c r="C27" s="29" t="s">
        <v>111</v>
      </c>
      <c r="D27" s="29">
        <v>50.731505300000002</v>
      </c>
      <c r="E27" s="29">
        <v>4.4796541999999997</v>
      </c>
      <c r="F27" s="29">
        <f>COUNTIFS(Questionnaire!BC:BC,codes_postales!B27)</f>
        <v>0</v>
      </c>
    </row>
    <row r="28" spans="1:6" x14ac:dyDescent="0.25">
      <c r="A28" s="29" t="s">
        <v>2791</v>
      </c>
      <c r="B28" s="29">
        <v>1315</v>
      </c>
      <c r="C28" s="29" t="s">
        <v>112</v>
      </c>
      <c r="D28" s="29">
        <v>50.679994800000003</v>
      </c>
      <c r="E28" s="29">
        <v>4.8384017999999998</v>
      </c>
      <c r="F28" s="29">
        <f>COUNTIFS(Questionnaire!BC:BC,codes_postales!B28)</f>
        <v>0</v>
      </c>
    </row>
    <row r="29" spans="1:6" x14ac:dyDescent="0.25">
      <c r="A29" s="29" t="s">
        <v>2791</v>
      </c>
      <c r="B29" s="29">
        <v>1315</v>
      </c>
      <c r="C29" s="29" t="s">
        <v>113</v>
      </c>
      <c r="D29" s="29">
        <v>50.691800399999998</v>
      </c>
      <c r="E29" s="29">
        <v>4.7989439999999997</v>
      </c>
      <c r="F29" s="29">
        <f>COUNTIFS(Questionnaire!BC:BC,codes_postales!B29)</f>
        <v>0</v>
      </c>
    </row>
    <row r="30" spans="1:6" x14ac:dyDescent="0.25">
      <c r="A30" s="29" t="s">
        <v>2791</v>
      </c>
      <c r="B30" s="29">
        <v>1315</v>
      </c>
      <c r="C30" s="29" t="s">
        <v>114</v>
      </c>
      <c r="D30" s="29">
        <v>50.681817000000002</v>
      </c>
      <c r="E30" s="29">
        <v>4.7957745000000003</v>
      </c>
      <c r="F30" s="29">
        <f>COUNTIFS(Questionnaire!BC:BC,codes_postales!B30)</f>
        <v>0</v>
      </c>
    </row>
    <row r="31" spans="1:6" x14ac:dyDescent="0.25">
      <c r="A31" s="29" t="s">
        <v>2791</v>
      </c>
      <c r="B31" s="29">
        <v>1315</v>
      </c>
      <c r="C31" s="29" t="s">
        <v>115</v>
      </c>
      <c r="D31" s="29">
        <v>50.731110800000003</v>
      </c>
      <c r="E31" s="29">
        <v>4.7433684999999999</v>
      </c>
      <c r="F31" s="29">
        <f>COUNTIFS(Questionnaire!BC:BC,codes_postales!B31)</f>
        <v>0</v>
      </c>
    </row>
    <row r="32" spans="1:6" x14ac:dyDescent="0.25">
      <c r="A32" s="29" t="s">
        <v>2791</v>
      </c>
      <c r="B32" s="29">
        <v>1315</v>
      </c>
      <c r="C32" s="29" t="s">
        <v>116</v>
      </c>
      <c r="D32" s="29">
        <v>50.708512200000001</v>
      </c>
      <c r="E32" s="29">
        <v>4.7848246000000003</v>
      </c>
      <c r="F32" s="29">
        <f>COUNTIFS(Questionnaire!BC:BC,codes_postales!B32)</f>
        <v>0</v>
      </c>
    </row>
    <row r="33" spans="1:6" x14ac:dyDescent="0.25">
      <c r="A33" s="29" t="s">
        <v>2791</v>
      </c>
      <c r="B33" s="29">
        <v>1320</v>
      </c>
      <c r="C33" s="29" t="s">
        <v>117</v>
      </c>
      <c r="D33" s="29">
        <v>50.7810287</v>
      </c>
      <c r="E33" s="29">
        <v>4.7716773999999997</v>
      </c>
      <c r="F33" s="29">
        <f>COUNTIFS(Questionnaire!BC:BC,codes_postales!B33)</f>
        <v>0</v>
      </c>
    </row>
    <row r="34" spans="1:6" x14ac:dyDescent="0.25">
      <c r="A34" s="29" t="s">
        <v>2791</v>
      </c>
      <c r="B34" s="29">
        <v>1320</v>
      </c>
      <c r="C34" s="29" t="s">
        <v>118</v>
      </c>
      <c r="D34" s="29">
        <v>50.781911800000003</v>
      </c>
      <c r="E34" s="29">
        <v>4.7205561999999999</v>
      </c>
      <c r="F34" s="29">
        <f>COUNTIFS(Questionnaire!BC:BC,codes_postales!B34)</f>
        <v>0</v>
      </c>
    </row>
    <row r="35" spans="1:6" x14ac:dyDescent="0.25">
      <c r="A35" s="29" t="s">
        <v>2791</v>
      </c>
      <c r="B35" s="29">
        <v>1320</v>
      </c>
      <c r="C35" s="29" t="s">
        <v>119</v>
      </c>
      <c r="D35" s="29">
        <v>50.771749300000003</v>
      </c>
      <c r="E35" s="29">
        <v>4.8320078999999998</v>
      </c>
      <c r="F35" s="29">
        <f>COUNTIFS(Questionnaire!BC:BC,codes_postales!B35)</f>
        <v>0</v>
      </c>
    </row>
    <row r="36" spans="1:6" x14ac:dyDescent="0.25">
      <c r="A36" s="29" t="s">
        <v>2791</v>
      </c>
      <c r="B36" s="29">
        <v>1320</v>
      </c>
      <c r="C36" s="29" t="s">
        <v>120</v>
      </c>
      <c r="D36" s="29">
        <v>50.772526599999999</v>
      </c>
      <c r="E36" s="29">
        <v>4.7338909999999998</v>
      </c>
      <c r="F36" s="29">
        <f>COUNTIFS(Questionnaire!BC:BC,codes_postales!B36)</f>
        <v>0</v>
      </c>
    </row>
    <row r="37" spans="1:6" x14ac:dyDescent="0.25">
      <c r="A37" s="29" t="s">
        <v>2791</v>
      </c>
      <c r="B37" s="29">
        <v>1320</v>
      </c>
      <c r="C37" s="29" t="s">
        <v>121</v>
      </c>
      <c r="D37" s="29">
        <v>50.7777654</v>
      </c>
      <c r="E37" s="29">
        <v>4.7472104000000002</v>
      </c>
      <c r="F37" s="29">
        <f>COUNTIFS(Questionnaire!BC:BC,codes_postales!B37)</f>
        <v>0</v>
      </c>
    </row>
    <row r="38" spans="1:6" x14ac:dyDescent="0.25">
      <c r="A38" s="29" t="s">
        <v>2791</v>
      </c>
      <c r="B38" s="29">
        <v>1325</v>
      </c>
      <c r="C38" s="29" t="s">
        <v>122</v>
      </c>
      <c r="D38" s="29">
        <v>50.702137200000003</v>
      </c>
      <c r="E38" s="29">
        <v>4.6896145000000002</v>
      </c>
      <c r="F38" s="29">
        <f>COUNTIFS(Questionnaire!BC:BC,codes_postales!B38)</f>
        <v>2</v>
      </c>
    </row>
    <row r="39" spans="1:6" x14ac:dyDescent="0.25">
      <c r="A39" s="29" t="s">
        <v>2791</v>
      </c>
      <c r="B39" s="29">
        <v>1325</v>
      </c>
      <c r="C39" s="29" t="s">
        <v>123</v>
      </c>
      <c r="D39" s="29">
        <v>50.6839808</v>
      </c>
      <c r="E39" s="29">
        <v>4.6974182000000004</v>
      </c>
      <c r="F39" s="29">
        <f>COUNTIFS(Questionnaire!BC:BC,codes_postales!B39)</f>
        <v>2</v>
      </c>
    </row>
    <row r="40" spans="1:6" x14ac:dyDescent="0.25">
      <c r="A40" s="29" t="s">
        <v>2791</v>
      </c>
      <c r="B40" s="29">
        <v>1325</v>
      </c>
      <c r="C40" s="29" t="s">
        <v>124</v>
      </c>
      <c r="D40" s="29">
        <v>50.6617107</v>
      </c>
      <c r="E40" s="29">
        <v>4.6747212999999999</v>
      </c>
      <c r="F40" s="29">
        <f>COUNTIFS(Questionnaire!BC:BC,codes_postales!B40)</f>
        <v>2</v>
      </c>
    </row>
    <row r="41" spans="1:6" x14ac:dyDescent="0.25">
      <c r="A41" s="29" t="s">
        <v>2791</v>
      </c>
      <c r="B41" s="29">
        <v>1325</v>
      </c>
      <c r="C41" s="29" t="s">
        <v>125</v>
      </c>
      <c r="D41" s="29">
        <v>50.715884899999999</v>
      </c>
      <c r="E41" s="29">
        <v>4.6614811999999999</v>
      </c>
      <c r="F41" s="29">
        <f>COUNTIFS(Questionnaire!BC:BC,codes_postales!B41)</f>
        <v>2</v>
      </c>
    </row>
    <row r="42" spans="1:6" x14ac:dyDescent="0.25">
      <c r="A42" s="29" t="s">
        <v>2791</v>
      </c>
      <c r="B42" s="29">
        <v>1325</v>
      </c>
      <c r="C42" s="29" t="s">
        <v>126</v>
      </c>
      <c r="D42" s="29">
        <v>50.7024404</v>
      </c>
      <c r="E42" s="29">
        <v>4.7392389000000001</v>
      </c>
      <c r="F42" s="29">
        <f>COUNTIFS(Questionnaire!BC:BC,codes_postales!B42)</f>
        <v>2</v>
      </c>
    </row>
    <row r="43" spans="1:6" x14ac:dyDescent="0.25">
      <c r="A43" s="29" t="s">
        <v>2791</v>
      </c>
      <c r="B43" s="29">
        <v>1330</v>
      </c>
      <c r="C43" s="29" t="s">
        <v>127</v>
      </c>
      <c r="D43" s="29">
        <v>50.713354799999998</v>
      </c>
      <c r="E43" s="29">
        <v>4.5272896889999998</v>
      </c>
      <c r="F43" s="29">
        <f>COUNTIFS(Questionnaire!BC:BC,codes_postales!B43)</f>
        <v>0</v>
      </c>
    </row>
    <row r="44" spans="1:6" x14ac:dyDescent="0.25">
      <c r="A44" s="29" t="s">
        <v>2791</v>
      </c>
      <c r="B44" s="29">
        <v>1331</v>
      </c>
      <c r="C44" s="29" t="s">
        <v>128</v>
      </c>
      <c r="D44" s="29">
        <v>50.737130450000002</v>
      </c>
      <c r="E44" s="29">
        <v>4.5463113020000003</v>
      </c>
      <c r="F44" s="29">
        <f>COUNTIFS(Questionnaire!BC:BC,codes_postales!B44)</f>
        <v>0</v>
      </c>
    </row>
    <row r="45" spans="1:6" x14ac:dyDescent="0.25">
      <c r="A45" s="29" t="s">
        <v>2791</v>
      </c>
      <c r="B45" s="29">
        <v>1332</v>
      </c>
      <c r="C45" s="29" t="s">
        <v>129</v>
      </c>
      <c r="D45" s="29">
        <v>50.720744949999997</v>
      </c>
      <c r="E45" s="29">
        <v>4.4971389339999996</v>
      </c>
      <c r="F45" s="29">
        <f>COUNTIFS(Questionnaire!BC:BC,codes_postales!B45)</f>
        <v>0</v>
      </c>
    </row>
    <row r="46" spans="1:6" x14ac:dyDescent="0.25">
      <c r="A46" s="29" t="s">
        <v>2791</v>
      </c>
      <c r="B46" s="29">
        <v>1340</v>
      </c>
      <c r="C46" s="29" t="s">
        <v>130</v>
      </c>
      <c r="D46" s="29">
        <v>50.666356999999998</v>
      </c>
      <c r="E46" s="29">
        <v>4.5690502000000004</v>
      </c>
      <c r="F46" s="29">
        <f>COUNTIFS(Questionnaire!BC:BC,codes_postales!B46)</f>
        <v>0</v>
      </c>
    </row>
    <row r="47" spans="1:6" x14ac:dyDescent="0.25">
      <c r="A47" s="29" t="s">
        <v>2791</v>
      </c>
      <c r="B47" s="29">
        <v>1340</v>
      </c>
      <c r="C47" s="29" t="s">
        <v>131</v>
      </c>
      <c r="D47" s="29">
        <v>50.672672499999997</v>
      </c>
      <c r="E47" s="29">
        <v>4.5804937700000004</v>
      </c>
      <c r="F47" s="29">
        <f>COUNTIFS(Questionnaire!BC:BC,codes_postales!B47)</f>
        <v>0</v>
      </c>
    </row>
    <row r="48" spans="1:6" x14ac:dyDescent="0.25">
      <c r="A48" s="29" t="s">
        <v>2791</v>
      </c>
      <c r="B48" s="29">
        <v>1341</v>
      </c>
      <c r="C48" s="29" t="s">
        <v>132</v>
      </c>
      <c r="D48" s="29">
        <v>50.662571300000003</v>
      </c>
      <c r="E48" s="29">
        <v>4.5291742660000001</v>
      </c>
      <c r="F48" s="29">
        <f>COUNTIFS(Questionnaire!BC:BC,codes_postales!B48)</f>
        <v>0</v>
      </c>
    </row>
    <row r="49" spans="1:6" x14ac:dyDescent="0.25">
      <c r="A49" s="29" t="s">
        <v>2791</v>
      </c>
      <c r="B49" s="29">
        <v>1342</v>
      </c>
      <c r="C49" s="29" t="s">
        <v>133</v>
      </c>
      <c r="D49" s="29">
        <v>50.685155100000003</v>
      </c>
      <c r="E49" s="29">
        <v>4.554902276</v>
      </c>
      <c r="F49" s="29">
        <f>COUNTIFS(Questionnaire!BC:BC,codes_postales!B49)</f>
        <v>0</v>
      </c>
    </row>
    <row r="50" spans="1:6" x14ac:dyDescent="0.25">
      <c r="A50" s="29" t="s">
        <v>2791</v>
      </c>
      <c r="B50" s="29">
        <v>1348</v>
      </c>
      <c r="C50" s="29" t="s">
        <v>134</v>
      </c>
      <c r="D50" s="29">
        <v>50.674168899999998</v>
      </c>
      <c r="E50" s="29">
        <v>4.6141567319999996</v>
      </c>
      <c r="F50" s="29">
        <f>COUNTIFS(Questionnaire!BC:BC,codes_postales!B50)</f>
        <v>0</v>
      </c>
    </row>
    <row r="51" spans="1:6" x14ac:dyDescent="0.25">
      <c r="A51" s="29" t="s">
        <v>2791</v>
      </c>
      <c r="B51" s="29">
        <v>1350</v>
      </c>
      <c r="C51" s="29" t="s">
        <v>135</v>
      </c>
      <c r="D51" s="29">
        <v>50.694319299999997</v>
      </c>
      <c r="E51" s="29">
        <v>4.9260633</v>
      </c>
      <c r="F51" s="29">
        <f>COUNTIFS(Questionnaire!BC:BC,codes_postales!B51)</f>
        <v>0</v>
      </c>
    </row>
    <row r="52" spans="1:6" x14ac:dyDescent="0.25">
      <c r="A52" s="29" t="s">
        <v>2791</v>
      </c>
      <c r="B52" s="29">
        <v>1350</v>
      </c>
      <c r="C52" s="29" t="s">
        <v>136</v>
      </c>
      <c r="D52" s="29">
        <v>50.661071900000003</v>
      </c>
      <c r="E52" s="29">
        <v>4.9370984</v>
      </c>
      <c r="F52" s="29">
        <f>COUNTIFS(Questionnaire!BC:BC,codes_postales!B52)</f>
        <v>0</v>
      </c>
    </row>
    <row r="53" spans="1:6" x14ac:dyDescent="0.25">
      <c r="A53" s="29" t="s">
        <v>2791</v>
      </c>
      <c r="B53" s="29">
        <v>1350</v>
      </c>
      <c r="C53" s="29" t="s">
        <v>137</v>
      </c>
      <c r="D53" s="29">
        <v>50.674011200000002</v>
      </c>
      <c r="E53" s="29">
        <v>4.9792652000000004</v>
      </c>
      <c r="F53" s="29">
        <f>COUNTIFS(Questionnaire!BC:BC,codes_postales!B53)</f>
        <v>0</v>
      </c>
    </row>
    <row r="54" spans="1:6" x14ac:dyDescent="0.25">
      <c r="A54" s="29" t="s">
        <v>2791</v>
      </c>
      <c r="B54" s="29">
        <v>1350</v>
      </c>
      <c r="C54" s="29" t="s">
        <v>138</v>
      </c>
      <c r="D54" s="29">
        <v>50.681607800000002</v>
      </c>
      <c r="E54" s="29">
        <v>4.9552091000000003</v>
      </c>
      <c r="F54" s="29">
        <f>COUNTIFS(Questionnaire!BC:BC,codes_postales!B54)</f>
        <v>0</v>
      </c>
    </row>
    <row r="55" spans="1:6" x14ac:dyDescent="0.25">
      <c r="A55" s="29" t="s">
        <v>2791</v>
      </c>
      <c r="B55" s="29">
        <v>1350</v>
      </c>
      <c r="C55" s="29" t="s">
        <v>139</v>
      </c>
      <c r="D55" s="29">
        <v>50.707294300000001</v>
      </c>
      <c r="E55" s="29">
        <v>4.9529173000000002</v>
      </c>
      <c r="F55" s="29">
        <f>COUNTIFS(Questionnaire!BC:BC,codes_postales!B55)</f>
        <v>0</v>
      </c>
    </row>
    <row r="56" spans="1:6" x14ac:dyDescent="0.25">
      <c r="A56" s="29" t="s">
        <v>2791</v>
      </c>
      <c r="B56" s="29">
        <v>1350</v>
      </c>
      <c r="C56" s="29" t="s">
        <v>140</v>
      </c>
      <c r="D56" s="29">
        <v>50.729319699999998</v>
      </c>
      <c r="E56" s="29">
        <v>4.9640082999999997</v>
      </c>
      <c r="F56" s="29">
        <f>COUNTIFS(Questionnaire!BC:BC,codes_postales!B56)</f>
        <v>0</v>
      </c>
    </row>
    <row r="57" spans="1:6" x14ac:dyDescent="0.25">
      <c r="A57" s="29" t="s">
        <v>2791</v>
      </c>
      <c r="B57" s="29">
        <v>1350</v>
      </c>
      <c r="C57" s="29" t="s">
        <v>141</v>
      </c>
      <c r="D57" s="29">
        <v>50.7001001</v>
      </c>
      <c r="E57" s="29">
        <v>4.9889872000000004</v>
      </c>
      <c r="F57" s="29">
        <f>COUNTIFS(Questionnaire!BC:BC,codes_postales!B57)</f>
        <v>0</v>
      </c>
    </row>
    <row r="58" spans="1:6" x14ac:dyDescent="0.25">
      <c r="A58" s="29" t="s">
        <v>2791</v>
      </c>
      <c r="B58" s="29">
        <v>1350</v>
      </c>
      <c r="C58" s="29" t="s">
        <v>142</v>
      </c>
      <c r="D58" s="29">
        <v>50.703487500000001</v>
      </c>
      <c r="E58" s="29">
        <v>4.9912852000000001</v>
      </c>
      <c r="F58" s="29">
        <f>COUNTIFS(Questionnaire!BC:BC,codes_postales!B58)</f>
        <v>0</v>
      </c>
    </row>
    <row r="59" spans="1:6" x14ac:dyDescent="0.25">
      <c r="A59" s="29" t="s">
        <v>2791</v>
      </c>
      <c r="B59" s="29">
        <v>1357</v>
      </c>
      <c r="C59" s="29" t="s">
        <v>143</v>
      </c>
      <c r="D59" s="29">
        <v>50.751403400000001</v>
      </c>
      <c r="E59" s="29">
        <v>4.9822395000000004</v>
      </c>
      <c r="F59" s="29">
        <f>COUNTIFS(Questionnaire!BC:BC,codes_postales!B59)</f>
        <v>0</v>
      </c>
    </row>
    <row r="60" spans="1:6" x14ac:dyDescent="0.25">
      <c r="A60" s="29" t="s">
        <v>2791</v>
      </c>
      <c r="B60" s="29">
        <v>1357</v>
      </c>
      <c r="C60" s="29" t="s">
        <v>144</v>
      </c>
      <c r="D60" s="29">
        <v>50.732251699999999</v>
      </c>
      <c r="E60" s="29">
        <v>5.0030143999999996</v>
      </c>
      <c r="F60" s="29">
        <f>COUNTIFS(Questionnaire!BC:BC,codes_postales!B60)</f>
        <v>0</v>
      </c>
    </row>
    <row r="61" spans="1:6" x14ac:dyDescent="0.25">
      <c r="A61" s="29" t="s">
        <v>2791</v>
      </c>
      <c r="B61" s="29">
        <v>1357</v>
      </c>
      <c r="C61" s="29" t="s">
        <v>145</v>
      </c>
      <c r="D61" s="29">
        <v>50.756768100000002</v>
      </c>
      <c r="E61" s="29">
        <v>4.9890154000000004</v>
      </c>
      <c r="F61" s="29">
        <f>COUNTIFS(Questionnaire!BC:BC,codes_postales!B61)</f>
        <v>0</v>
      </c>
    </row>
    <row r="62" spans="1:6" x14ac:dyDescent="0.25">
      <c r="A62" s="29" t="s">
        <v>2791</v>
      </c>
      <c r="B62" s="29">
        <v>1357</v>
      </c>
      <c r="C62" s="29" t="s">
        <v>146</v>
      </c>
      <c r="D62" s="29">
        <v>50.747840699999998</v>
      </c>
      <c r="E62" s="29">
        <v>4.9780806000000002</v>
      </c>
      <c r="F62" s="29">
        <f>COUNTIFS(Questionnaire!BC:BC,codes_postales!B62)</f>
        <v>0</v>
      </c>
    </row>
    <row r="63" spans="1:6" x14ac:dyDescent="0.25">
      <c r="A63" s="29" t="s">
        <v>2791</v>
      </c>
      <c r="B63" s="29">
        <v>1360</v>
      </c>
      <c r="C63" s="29" t="s">
        <v>147</v>
      </c>
      <c r="D63" s="29">
        <v>50.656471699999997</v>
      </c>
      <c r="E63" s="29">
        <v>4.7801225000000001</v>
      </c>
      <c r="F63" s="29">
        <f>COUNTIFS(Questionnaire!BC:BC,codes_postales!B63)</f>
        <v>0</v>
      </c>
    </row>
    <row r="64" spans="1:6" x14ac:dyDescent="0.25">
      <c r="A64" s="29" t="s">
        <v>2791</v>
      </c>
      <c r="B64" s="29">
        <v>1360</v>
      </c>
      <c r="C64" s="29" t="s">
        <v>148</v>
      </c>
      <c r="D64" s="29">
        <v>50.637626900000001</v>
      </c>
      <c r="E64" s="29">
        <v>4.7631072999999997</v>
      </c>
      <c r="F64" s="29">
        <f>COUNTIFS(Questionnaire!BC:BC,codes_postales!B64)</f>
        <v>0</v>
      </c>
    </row>
    <row r="65" spans="1:6" x14ac:dyDescent="0.25">
      <c r="A65" s="29" t="s">
        <v>2791</v>
      </c>
      <c r="B65" s="29">
        <v>1360</v>
      </c>
      <c r="C65" s="29" t="s">
        <v>149</v>
      </c>
      <c r="D65" s="29">
        <v>50.623446899999998</v>
      </c>
      <c r="E65" s="29">
        <v>4.8134718999999997</v>
      </c>
      <c r="F65" s="29">
        <f>COUNTIFS(Questionnaire!BC:BC,codes_postales!B65)</f>
        <v>0</v>
      </c>
    </row>
    <row r="66" spans="1:6" x14ac:dyDescent="0.25">
      <c r="A66" s="29" t="s">
        <v>2791</v>
      </c>
      <c r="B66" s="29">
        <v>1360</v>
      </c>
      <c r="C66" s="29" t="s">
        <v>150</v>
      </c>
      <c r="D66" s="29">
        <v>50.658408199999997</v>
      </c>
      <c r="E66" s="29">
        <v>4.8183242000000002</v>
      </c>
      <c r="F66" s="29">
        <f>COUNTIFS(Questionnaire!BC:BC,codes_postales!B66)</f>
        <v>0</v>
      </c>
    </row>
    <row r="67" spans="1:6" x14ac:dyDescent="0.25">
      <c r="A67" s="29" t="s">
        <v>2791</v>
      </c>
      <c r="B67" s="29">
        <v>1360</v>
      </c>
      <c r="C67" s="29" t="s">
        <v>151</v>
      </c>
      <c r="D67" s="29">
        <v>50.635757900000002</v>
      </c>
      <c r="E67" s="29">
        <v>4.7839333000000002</v>
      </c>
      <c r="F67" s="29">
        <f>COUNTIFS(Questionnaire!BC:BC,codes_postales!B67)</f>
        <v>0</v>
      </c>
    </row>
    <row r="68" spans="1:6" x14ac:dyDescent="0.25">
      <c r="A68" s="29" t="s">
        <v>2791</v>
      </c>
      <c r="B68" s="29">
        <v>1367</v>
      </c>
      <c r="C68" s="29" t="s">
        <v>152</v>
      </c>
      <c r="D68" s="29">
        <v>50.663158299999999</v>
      </c>
      <c r="E68" s="29">
        <v>4.9249295000000002</v>
      </c>
      <c r="F68" s="29">
        <f>COUNTIFS(Questionnaire!BC:BC,codes_postales!B68)</f>
        <v>0</v>
      </c>
    </row>
    <row r="69" spans="1:6" x14ac:dyDescent="0.25">
      <c r="A69" s="29" t="s">
        <v>2791</v>
      </c>
      <c r="B69" s="29">
        <v>1367</v>
      </c>
      <c r="C69" s="29" t="s">
        <v>153</v>
      </c>
      <c r="D69" s="29">
        <v>50.668138900000002</v>
      </c>
      <c r="E69" s="29">
        <v>4.8735245999999997</v>
      </c>
      <c r="F69" s="29">
        <f>COUNTIFS(Questionnaire!BC:BC,codes_postales!B69)</f>
        <v>0</v>
      </c>
    </row>
    <row r="70" spans="1:6" x14ac:dyDescent="0.25">
      <c r="A70" s="29" t="s">
        <v>2791</v>
      </c>
      <c r="B70" s="29">
        <v>1367</v>
      </c>
      <c r="C70" s="29" t="s">
        <v>154</v>
      </c>
      <c r="D70" s="29">
        <v>50.646751600000002</v>
      </c>
      <c r="E70" s="29">
        <v>4.8807352000000002</v>
      </c>
      <c r="F70" s="29">
        <f>COUNTIFS(Questionnaire!BC:BC,codes_postales!B70)</f>
        <v>0</v>
      </c>
    </row>
    <row r="71" spans="1:6" x14ac:dyDescent="0.25">
      <c r="A71" s="29" t="s">
        <v>2791</v>
      </c>
      <c r="B71" s="29">
        <v>1367</v>
      </c>
      <c r="C71" s="29" t="s">
        <v>155</v>
      </c>
      <c r="D71" s="29">
        <v>50.6316098</v>
      </c>
      <c r="E71" s="29">
        <v>4.8674622000000003</v>
      </c>
      <c r="F71" s="29">
        <f>COUNTIFS(Questionnaire!BC:BC,codes_postales!B71)</f>
        <v>0</v>
      </c>
    </row>
    <row r="72" spans="1:6" x14ac:dyDescent="0.25">
      <c r="A72" s="29" t="s">
        <v>2791</v>
      </c>
      <c r="B72" s="29">
        <v>1367</v>
      </c>
      <c r="C72" s="29" t="s">
        <v>156</v>
      </c>
      <c r="D72" s="29">
        <v>50.692755699999999</v>
      </c>
      <c r="E72" s="29">
        <v>4.8921703000000001</v>
      </c>
      <c r="F72" s="29">
        <f>COUNTIFS(Questionnaire!BC:BC,codes_postales!B72)</f>
        <v>0</v>
      </c>
    </row>
    <row r="73" spans="1:6" x14ac:dyDescent="0.25">
      <c r="A73" s="29" t="s">
        <v>2791</v>
      </c>
      <c r="B73" s="29">
        <v>1367</v>
      </c>
      <c r="C73" s="29" t="s">
        <v>157</v>
      </c>
      <c r="D73" s="29">
        <v>50.655027199999999</v>
      </c>
      <c r="E73" s="29">
        <v>4.8635811000000002</v>
      </c>
      <c r="F73" s="29">
        <f>COUNTIFS(Questionnaire!BC:BC,codes_postales!B73)</f>
        <v>0</v>
      </c>
    </row>
    <row r="74" spans="1:6" x14ac:dyDescent="0.25">
      <c r="A74" s="29" t="s">
        <v>2791</v>
      </c>
      <c r="B74" s="29">
        <v>1367</v>
      </c>
      <c r="C74" s="29" t="s">
        <v>158</v>
      </c>
      <c r="D74" s="29">
        <v>50.636689199999999</v>
      </c>
      <c r="E74" s="29">
        <v>4.9148994000000004</v>
      </c>
      <c r="F74" s="29">
        <f>COUNTIFS(Questionnaire!BC:BC,codes_postales!B74)</f>
        <v>0</v>
      </c>
    </row>
    <row r="75" spans="1:6" x14ac:dyDescent="0.25">
      <c r="A75" s="29" t="s">
        <v>2791</v>
      </c>
      <c r="B75" s="29">
        <v>1370</v>
      </c>
      <c r="C75" s="29" t="s">
        <v>159</v>
      </c>
      <c r="D75" s="29">
        <v>50.701625100000001</v>
      </c>
      <c r="E75" s="29">
        <v>4.8203332999999997</v>
      </c>
      <c r="F75" s="29">
        <f>COUNTIFS(Questionnaire!BC:BC,codes_postales!B75)</f>
        <v>2</v>
      </c>
    </row>
    <row r="76" spans="1:6" x14ac:dyDescent="0.25">
      <c r="A76" s="29" t="s">
        <v>2791</v>
      </c>
      <c r="B76" s="29">
        <v>1370</v>
      </c>
      <c r="C76" s="29" t="s">
        <v>160</v>
      </c>
      <c r="D76" s="29">
        <v>50.686609199999999</v>
      </c>
      <c r="E76" s="29">
        <v>4.8435069000000004</v>
      </c>
      <c r="F76" s="29">
        <f>COUNTIFS(Questionnaire!BC:BC,codes_postales!B76)</f>
        <v>2</v>
      </c>
    </row>
    <row r="77" spans="1:6" x14ac:dyDescent="0.25">
      <c r="A77" s="29" t="s">
        <v>2791</v>
      </c>
      <c r="B77" s="29">
        <v>1370</v>
      </c>
      <c r="C77" s="29" t="s">
        <v>161</v>
      </c>
      <c r="D77" s="29">
        <v>50.721820600000001</v>
      </c>
      <c r="E77" s="29">
        <v>4.8709616000000002</v>
      </c>
      <c r="F77" s="29">
        <f>COUNTIFS(Questionnaire!BC:BC,codes_postales!B77)</f>
        <v>2</v>
      </c>
    </row>
    <row r="78" spans="1:6" x14ac:dyDescent="0.25">
      <c r="A78" s="29" t="s">
        <v>2791</v>
      </c>
      <c r="B78" s="29">
        <v>1370</v>
      </c>
      <c r="C78" s="29" t="s">
        <v>162</v>
      </c>
      <c r="D78" s="29">
        <v>50.7081169</v>
      </c>
      <c r="E78" s="29">
        <v>4.8405643999999999</v>
      </c>
      <c r="F78" s="29">
        <f>COUNTIFS(Questionnaire!BC:BC,codes_postales!B78)</f>
        <v>2</v>
      </c>
    </row>
    <row r="79" spans="1:6" x14ac:dyDescent="0.25">
      <c r="A79" s="29" t="s">
        <v>2791</v>
      </c>
      <c r="B79" s="29">
        <v>1370</v>
      </c>
      <c r="C79" s="29" t="s">
        <v>163</v>
      </c>
      <c r="D79" s="29">
        <v>50.723009699999999</v>
      </c>
      <c r="E79" s="29">
        <v>4.8246219999999997</v>
      </c>
      <c r="F79" s="29">
        <f>COUNTIFS(Questionnaire!BC:BC,codes_postales!B79)</f>
        <v>2</v>
      </c>
    </row>
    <row r="80" spans="1:6" x14ac:dyDescent="0.25">
      <c r="A80" s="29" t="s">
        <v>2791</v>
      </c>
      <c r="B80" s="29">
        <v>1370</v>
      </c>
      <c r="C80" s="29" t="s">
        <v>164</v>
      </c>
      <c r="D80" s="29">
        <v>50.740091800000002</v>
      </c>
      <c r="E80" s="29">
        <v>4.8286208000000004</v>
      </c>
      <c r="F80" s="29">
        <f>COUNTIFS(Questionnaire!BC:BC,codes_postales!B80)</f>
        <v>2</v>
      </c>
    </row>
    <row r="81" spans="1:6" x14ac:dyDescent="0.25">
      <c r="A81" s="29" t="s">
        <v>2791</v>
      </c>
      <c r="B81" s="29">
        <v>1370</v>
      </c>
      <c r="C81" s="29" t="s">
        <v>165</v>
      </c>
      <c r="D81" s="29">
        <v>50.725501800000004</v>
      </c>
      <c r="E81" s="29">
        <v>4.9175477000000001</v>
      </c>
      <c r="F81" s="29">
        <f>COUNTIFS(Questionnaire!BC:BC,codes_postales!B81)</f>
        <v>2</v>
      </c>
    </row>
    <row r="82" spans="1:6" x14ac:dyDescent="0.25">
      <c r="A82" s="29" t="s">
        <v>2791</v>
      </c>
      <c r="B82" s="29">
        <v>1370</v>
      </c>
      <c r="C82" s="29" t="s">
        <v>166</v>
      </c>
      <c r="D82" s="29">
        <v>50.7397177</v>
      </c>
      <c r="E82" s="29">
        <v>4.8957658999999998</v>
      </c>
      <c r="F82" s="29">
        <f>COUNTIFS(Questionnaire!BC:BC,codes_postales!B82)</f>
        <v>2</v>
      </c>
    </row>
    <row r="83" spans="1:6" x14ac:dyDescent="0.25">
      <c r="A83" s="29" t="s">
        <v>2791</v>
      </c>
      <c r="B83" s="29">
        <v>1370</v>
      </c>
      <c r="C83" s="29" t="s">
        <v>167</v>
      </c>
      <c r="D83" s="29">
        <v>50.747108900000001</v>
      </c>
      <c r="E83" s="29">
        <v>4.8583707</v>
      </c>
      <c r="F83" s="29">
        <f>COUNTIFS(Questionnaire!BC:BC,codes_postales!B83)</f>
        <v>2</v>
      </c>
    </row>
    <row r="84" spans="1:6" x14ac:dyDescent="0.25">
      <c r="A84" s="29" t="s">
        <v>2791</v>
      </c>
      <c r="B84" s="29">
        <v>1370</v>
      </c>
      <c r="C84" s="29" t="s">
        <v>168</v>
      </c>
      <c r="D84" s="29">
        <v>50.759205700000003</v>
      </c>
      <c r="E84" s="29">
        <v>4.8838518000000004</v>
      </c>
      <c r="F84" s="29">
        <f>COUNTIFS(Questionnaire!BC:BC,codes_postales!B84)</f>
        <v>2</v>
      </c>
    </row>
    <row r="85" spans="1:6" x14ac:dyDescent="0.25">
      <c r="A85" s="29" t="s">
        <v>2791</v>
      </c>
      <c r="B85" s="29">
        <v>1380</v>
      </c>
      <c r="C85" s="29" t="s">
        <v>169</v>
      </c>
      <c r="D85" s="29">
        <v>50.662810399999998</v>
      </c>
      <c r="E85" s="29">
        <v>4.4825691509999999</v>
      </c>
      <c r="F85" s="29">
        <f>COUNTIFS(Questionnaire!BC:BC,codes_postales!B85)</f>
        <v>0</v>
      </c>
    </row>
    <row r="86" spans="1:6" x14ac:dyDescent="0.25">
      <c r="A86" s="29" t="s">
        <v>2791</v>
      </c>
      <c r="B86" s="29">
        <v>1380</v>
      </c>
      <c r="C86" s="29" t="s">
        <v>170</v>
      </c>
      <c r="D86" s="29">
        <v>50.686003700000001</v>
      </c>
      <c r="E86" s="29">
        <v>4.4844156999999996</v>
      </c>
      <c r="F86" s="29">
        <f>COUNTIFS(Questionnaire!BC:BC,codes_postales!B86)</f>
        <v>0</v>
      </c>
    </row>
    <row r="87" spans="1:6" x14ac:dyDescent="0.25">
      <c r="A87" s="29" t="s">
        <v>2791</v>
      </c>
      <c r="B87" s="29">
        <v>1380</v>
      </c>
      <c r="C87" s="29" t="s">
        <v>171</v>
      </c>
      <c r="D87" s="29">
        <v>50.692745100000003</v>
      </c>
      <c r="E87" s="29">
        <v>4.5004885000000003</v>
      </c>
      <c r="F87" s="29">
        <f>COUNTIFS(Questionnaire!BC:BC,codes_postales!B87)</f>
        <v>0</v>
      </c>
    </row>
    <row r="88" spans="1:6" x14ac:dyDescent="0.25">
      <c r="A88" s="29" t="s">
        <v>2791</v>
      </c>
      <c r="B88" s="29">
        <v>1380</v>
      </c>
      <c r="C88" s="29" t="s">
        <v>172</v>
      </c>
      <c r="D88" s="29">
        <v>50.656132800000002</v>
      </c>
      <c r="E88" s="29">
        <v>4.4559942489999997</v>
      </c>
      <c r="F88" s="29">
        <f>COUNTIFS(Questionnaire!BC:BC,codes_postales!B88)</f>
        <v>0</v>
      </c>
    </row>
    <row r="89" spans="1:6" x14ac:dyDescent="0.25">
      <c r="A89" s="29" t="s">
        <v>2791</v>
      </c>
      <c r="B89" s="29">
        <v>1380</v>
      </c>
      <c r="C89" s="29" t="s">
        <v>173</v>
      </c>
      <c r="D89" s="29">
        <v>50.695113999999997</v>
      </c>
      <c r="E89" s="29">
        <v>4.450553416</v>
      </c>
      <c r="F89" s="29">
        <f>COUNTIFS(Questionnaire!BC:BC,codes_postales!B89)</f>
        <v>0</v>
      </c>
    </row>
    <row r="90" spans="1:6" x14ac:dyDescent="0.25">
      <c r="A90" s="29" t="s">
        <v>2791</v>
      </c>
      <c r="B90" s="29">
        <v>1380</v>
      </c>
      <c r="C90" s="29" t="s">
        <v>174</v>
      </c>
      <c r="D90" s="29">
        <v>50.662547549999999</v>
      </c>
      <c r="E90" s="29">
        <v>4.4212124179999996</v>
      </c>
      <c r="F90" s="29">
        <f>COUNTIFS(Questionnaire!BC:BC,codes_postales!B90)</f>
        <v>0</v>
      </c>
    </row>
    <row r="91" spans="1:6" x14ac:dyDescent="0.25">
      <c r="A91" s="29" t="s">
        <v>2791</v>
      </c>
      <c r="B91" s="29">
        <v>1390</v>
      </c>
      <c r="C91" s="29" t="s">
        <v>175</v>
      </c>
      <c r="D91" s="29">
        <v>50.751607700000001</v>
      </c>
      <c r="E91" s="29">
        <v>4.6702285999999997</v>
      </c>
      <c r="F91" s="29">
        <f>COUNTIFS(Questionnaire!BC:BC,codes_postales!B91)</f>
        <v>0</v>
      </c>
    </row>
    <row r="92" spans="1:6" x14ac:dyDescent="0.25">
      <c r="A92" s="29" t="s">
        <v>2791</v>
      </c>
      <c r="B92" s="29">
        <v>1390</v>
      </c>
      <c r="C92" s="29" t="s">
        <v>176</v>
      </c>
      <c r="D92" s="29">
        <v>50.726707599999997</v>
      </c>
      <c r="E92" s="29">
        <v>4.7033972999999998</v>
      </c>
      <c r="F92" s="29">
        <f>COUNTIFS(Questionnaire!BC:BC,codes_postales!B92)</f>
        <v>0</v>
      </c>
    </row>
    <row r="93" spans="1:6" x14ac:dyDescent="0.25">
      <c r="A93" s="29" t="s">
        <v>2791</v>
      </c>
      <c r="B93" s="29">
        <v>1390</v>
      </c>
      <c r="C93" s="29" t="s">
        <v>177</v>
      </c>
      <c r="D93" s="29">
        <v>50.7616193</v>
      </c>
      <c r="E93" s="29">
        <v>4.6990692000000003</v>
      </c>
      <c r="F93" s="29">
        <f>COUNTIFS(Questionnaire!BC:BC,codes_postales!B93)</f>
        <v>0</v>
      </c>
    </row>
    <row r="94" spans="1:6" x14ac:dyDescent="0.25">
      <c r="A94" s="29" t="s">
        <v>2791</v>
      </c>
      <c r="B94" s="29">
        <v>1390</v>
      </c>
      <c r="C94" s="29" t="s">
        <v>178</v>
      </c>
      <c r="D94" s="29">
        <v>50.738618199999998</v>
      </c>
      <c r="E94" s="29">
        <v>4.6962324000000004</v>
      </c>
      <c r="F94" s="29">
        <f>COUNTIFS(Questionnaire!BC:BC,codes_postales!B94)</f>
        <v>0</v>
      </c>
    </row>
    <row r="95" spans="1:6" x14ac:dyDescent="0.25">
      <c r="A95" s="29" t="s">
        <v>2791</v>
      </c>
      <c r="B95" s="29">
        <v>1390</v>
      </c>
      <c r="C95" s="29" t="s">
        <v>179</v>
      </c>
      <c r="D95" s="29">
        <v>50.783828749999998</v>
      </c>
      <c r="E95" s="29">
        <v>4.673655235</v>
      </c>
      <c r="F95" s="29">
        <f>COUNTIFS(Questionnaire!BC:BC,codes_postales!B95)</f>
        <v>0</v>
      </c>
    </row>
    <row r="96" spans="1:6" x14ac:dyDescent="0.25">
      <c r="A96" s="29" t="s">
        <v>2791</v>
      </c>
      <c r="B96" s="29">
        <v>1400</v>
      </c>
      <c r="C96" s="29" t="s">
        <v>180</v>
      </c>
      <c r="D96" s="29">
        <v>50.593160699999999</v>
      </c>
      <c r="E96" s="29">
        <v>4.2860216339999999</v>
      </c>
      <c r="F96" s="29">
        <f>COUNTIFS(Questionnaire!BC:BC,codes_postales!B96)</f>
        <v>1</v>
      </c>
    </row>
    <row r="97" spans="1:6" x14ac:dyDescent="0.25">
      <c r="A97" s="29" t="s">
        <v>2791</v>
      </c>
      <c r="B97" s="29">
        <v>1400</v>
      </c>
      <c r="C97" s="29" t="s">
        <v>181</v>
      </c>
      <c r="D97" s="29">
        <v>50.589162950000002</v>
      </c>
      <c r="E97" s="29">
        <v>4.3319091759999999</v>
      </c>
      <c r="F97" s="29">
        <f>COUNTIFS(Questionnaire!BC:BC,codes_postales!B97)</f>
        <v>1</v>
      </c>
    </row>
    <row r="98" spans="1:6" x14ac:dyDescent="0.25">
      <c r="A98" s="29" t="s">
        <v>2791</v>
      </c>
      <c r="B98" s="29">
        <v>1401</v>
      </c>
      <c r="C98" s="29" t="s">
        <v>182</v>
      </c>
      <c r="D98" s="29">
        <v>50.617247200000001</v>
      </c>
      <c r="E98" s="29">
        <v>4.3586482569999996</v>
      </c>
      <c r="F98" s="29">
        <f>COUNTIFS(Questionnaire!BC:BC,codes_postales!B98)</f>
        <v>1</v>
      </c>
    </row>
    <row r="99" spans="1:6" x14ac:dyDescent="0.25">
      <c r="A99" s="29" t="s">
        <v>2791</v>
      </c>
      <c r="B99" s="29">
        <v>1402</v>
      </c>
      <c r="C99" s="29" t="s">
        <v>183</v>
      </c>
      <c r="D99" s="29">
        <v>50.586787350000002</v>
      </c>
      <c r="E99" s="29">
        <v>4.3825954090000003</v>
      </c>
      <c r="F99" s="29">
        <f>COUNTIFS(Questionnaire!BC:BC,codes_postales!B99)</f>
        <v>0</v>
      </c>
    </row>
    <row r="100" spans="1:6" x14ac:dyDescent="0.25">
      <c r="A100" s="29" t="s">
        <v>2791</v>
      </c>
      <c r="B100" s="29">
        <v>1404</v>
      </c>
      <c r="C100" s="29" t="s">
        <v>184</v>
      </c>
      <c r="D100" s="29">
        <v>50.604865799999999</v>
      </c>
      <c r="E100" s="29">
        <v>4.2649262209999996</v>
      </c>
      <c r="F100" s="29">
        <f>COUNTIFS(Questionnaire!BC:BC,codes_postales!B100)</f>
        <v>0</v>
      </c>
    </row>
    <row r="101" spans="1:6" x14ac:dyDescent="0.25">
      <c r="A101" s="29" t="s">
        <v>2791</v>
      </c>
      <c r="B101" s="29">
        <v>1410</v>
      </c>
      <c r="C101" s="29" t="s">
        <v>185</v>
      </c>
      <c r="D101" s="29">
        <v>50.717356299999999</v>
      </c>
      <c r="E101" s="29">
        <v>4.3978047</v>
      </c>
      <c r="F101" s="29">
        <f>COUNTIFS(Questionnaire!BC:BC,codes_postales!B101)</f>
        <v>0</v>
      </c>
    </row>
    <row r="102" spans="1:6" x14ac:dyDescent="0.25">
      <c r="A102" s="29" t="s">
        <v>2791</v>
      </c>
      <c r="B102" s="29">
        <v>1420</v>
      </c>
      <c r="C102" s="29" t="s">
        <v>186</v>
      </c>
      <c r="D102" s="29">
        <v>50.694094200000002</v>
      </c>
      <c r="E102" s="29">
        <v>4.3548145439999999</v>
      </c>
      <c r="F102" s="29">
        <f>COUNTIFS(Questionnaire!BC:BC,codes_postales!B102)</f>
        <v>1</v>
      </c>
    </row>
    <row r="103" spans="1:6" x14ac:dyDescent="0.25">
      <c r="A103" s="29" t="s">
        <v>2791</v>
      </c>
      <c r="B103" s="29">
        <v>1421</v>
      </c>
      <c r="C103" s="29" t="s">
        <v>187</v>
      </c>
      <c r="D103" s="29">
        <v>50.656302150000002</v>
      </c>
      <c r="E103" s="29">
        <v>4.3507902349999998</v>
      </c>
      <c r="F103" s="29">
        <f>COUNTIFS(Questionnaire!BC:BC,codes_postales!B103)</f>
        <v>1</v>
      </c>
    </row>
    <row r="104" spans="1:6" x14ac:dyDescent="0.25">
      <c r="A104" s="29" t="s">
        <v>2791</v>
      </c>
      <c r="B104" s="29">
        <v>1428</v>
      </c>
      <c r="C104" s="29" t="s">
        <v>188</v>
      </c>
      <c r="D104" s="29">
        <v>50.6483743</v>
      </c>
      <c r="E104" s="29">
        <v>4.3670581999999998</v>
      </c>
      <c r="F104" s="29">
        <f>COUNTIFS(Questionnaire!BC:BC,codes_postales!B104)</f>
        <v>0</v>
      </c>
    </row>
    <row r="105" spans="1:6" x14ac:dyDescent="0.25">
      <c r="A105" s="29" t="s">
        <v>2791</v>
      </c>
      <c r="B105" s="29">
        <v>1430</v>
      </c>
      <c r="C105" s="29" t="s">
        <v>189</v>
      </c>
      <c r="D105" s="29">
        <v>50.696578449999997</v>
      </c>
      <c r="E105" s="29">
        <v>4.1227257980000003</v>
      </c>
      <c r="F105" s="29">
        <f>COUNTIFS(Questionnaire!BC:BC,codes_postales!B105)</f>
        <v>0</v>
      </c>
    </row>
    <row r="106" spans="1:6" x14ac:dyDescent="0.25">
      <c r="A106" s="29" t="s">
        <v>2791</v>
      </c>
      <c r="B106" s="29">
        <v>1430</v>
      </c>
      <c r="C106" s="29" t="s">
        <v>190</v>
      </c>
      <c r="D106" s="29">
        <v>50.671907599999997</v>
      </c>
      <c r="E106" s="29">
        <v>4.1627021400000004</v>
      </c>
      <c r="F106" s="29">
        <f>COUNTIFS(Questionnaire!BC:BC,codes_postales!B106)</f>
        <v>0</v>
      </c>
    </row>
    <row r="107" spans="1:6" x14ac:dyDescent="0.25">
      <c r="A107" s="29" t="s">
        <v>2791</v>
      </c>
      <c r="B107" s="29">
        <v>1430</v>
      </c>
      <c r="C107" s="29" t="s">
        <v>191</v>
      </c>
      <c r="D107" s="29">
        <v>50.664589399999997</v>
      </c>
      <c r="E107" s="29">
        <v>4.1355465999999996</v>
      </c>
      <c r="F107" s="29">
        <f>COUNTIFS(Questionnaire!BC:BC,codes_postales!B107)</f>
        <v>0</v>
      </c>
    </row>
    <row r="108" spans="1:6" x14ac:dyDescent="0.25">
      <c r="A108" s="29" t="s">
        <v>2791</v>
      </c>
      <c r="B108" s="29">
        <v>1430</v>
      </c>
      <c r="C108" s="29" t="s">
        <v>192</v>
      </c>
      <c r="D108" s="29">
        <v>50.673558249999999</v>
      </c>
      <c r="E108" s="29">
        <v>4.1350275500000002</v>
      </c>
      <c r="F108" s="29">
        <f>COUNTIFS(Questionnaire!BC:BC,codes_postales!B108)</f>
        <v>0</v>
      </c>
    </row>
    <row r="109" spans="1:6" x14ac:dyDescent="0.25">
      <c r="A109" s="29" t="s">
        <v>2791</v>
      </c>
      <c r="B109" s="29">
        <v>1435</v>
      </c>
      <c r="C109" s="29" t="s">
        <v>193</v>
      </c>
      <c r="D109" s="29">
        <v>50.649168600000003</v>
      </c>
      <c r="E109" s="29">
        <v>4.6408286060000004</v>
      </c>
      <c r="F109" s="29">
        <f>COUNTIFS(Questionnaire!BC:BC,codes_postales!B109)</f>
        <v>0</v>
      </c>
    </row>
    <row r="110" spans="1:6" x14ac:dyDescent="0.25">
      <c r="A110" s="29" t="s">
        <v>2791</v>
      </c>
      <c r="B110" s="29">
        <v>1435</v>
      </c>
      <c r="C110" s="29" t="s">
        <v>194</v>
      </c>
      <c r="D110" s="29">
        <v>50.622089299999999</v>
      </c>
      <c r="E110" s="29">
        <v>4.6167771999999996</v>
      </c>
      <c r="F110" s="29">
        <f>COUNTIFS(Questionnaire!BC:BC,codes_postales!B110)</f>
        <v>0</v>
      </c>
    </row>
    <row r="111" spans="1:6" x14ac:dyDescent="0.25">
      <c r="A111" s="29" t="s">
        <v>2791</v>
      </c>
      <c r="B111" s="29">
        <v>1435</v>
      </c>
      <c r="C111" s="29" t="s">
        <v>195</v>
      </c>
      <c r="D111" s="29">
        <v>50.6365628</v>
      </c>
      <c r="E111" s="29">
        <v>4.6127019000000002</v>
      </c>
      <c r="F111" s="29">
        <f>COUNTIFS(Questionnaire!BC:BC,codes_postales!B111)</f>
        <v>0</v>
      </c>
    </row>
    <row r="112" spans="1:6" x14ac:dyDescent="0.25">
      <c r="A112" s="29" t="s">
        <v>2791</v>
      </c>
      <c r="B112" s="29">
        <v>1440</v>
      </c>
      <c r="C112" s="29" t="s">
        <v>196</v>
      </c>
      <c r="D112" s="29">
        <v>50.680881650000003</v>
      </c>
      <c r="E112" s="29">
        <v>4.2666690730000001</v>
      </c>
      <c r="F112" s="29">
        <f>COUNTIFS(Questionnaire!BC:BC,codes_postales!B112)</f>
        <v>0</v>
      </c>
    </row>
    <row r="113" spans="1:6" x14ac:dyDescent="0.25">
      <c r="A113" s="29" t="s">
        <v>2791</v>
      </c>
      <c r="B113" s="29">
        <v>1440</v>
      </c>
      <c r="C113" s="29" t="s">
        <v>197</v>
      </c>
      <c r="D113" s="29">
        <v>50.680831849999997</v>
      </c>
      <c r="E113" s="29">
        <v>4.3133036340000004</v>
      </c>
      <c r="F113" s="29">
        <f>COUNTIFS(Questionnaire!BC:BC,codes_postales!B113)</f>
        <v>0</v>
      </c>
    </row>
    <row r="114" spans="1:6" x14ac:dyDescent="0.25">
      <c r="A114" s="29" t="s">
        <v>2791</v>
      </c>
      <c r="B114" s="29">
        <v>1450</v>
      </c>
      <c r="C114" s="29" t="s">
        <v>198</v>
      </c>
      <c r="D114" s="29">
        <v>50.608083499999999</v>
      </c>
      <c r="E114" s="29">
        <v>4.6366779999999999</v>
      </c>
      <c r="F114" s="29">
        <f>COUNTIFS(Questionnaire!BC:BC,codes_postales!B114)</f>
        <v>1</v>
      </c>
    </row>
    <row r="115" spans="1:6" x14ac:dyDescent="0.25">
      <c r="A115" s="29" t="s">
        <v>2791</v>
      </c>
      <c r="B115" s="29">
        <v>1450</v>
      </c>
      <c r="C115" s="29" t="s">
        <v>199</v>
      </c>
      <c r="D115" s="29">
        <v>50.610629600000003</v>
      </c>
      <c r="E115" s="29">
        <v>4.6377941109999998</v>
      </c>
      <c r="F115" s="29">
        <f>COUNTIFS(Questionnaire!BC:BC,codes_postales!B115)</f>
        <v>1</v>
      </c>
    </row>
    <row r="116" spans="1:6" x14ac:dyDescent="0.25">
      <c r="A116" s="29" t="s">
        <v>2791</v>
      </c>
      <c r="B116" s="29">
        <v>1450</v>
      </c>
      <c r="C116" s="29" t="s">
        <v>200</v>
      </c>
      <c r="D116" s="29">
        <v>50.590807400000003</v>
      </c>
      <c r="E116" s="29">
        <v>4.6406799000000003</v>
      </c>
      <c r="F116" s="29">
        <f>COUNTIFS(Questionnaire!BC:BC,codes_postales!B116)</f>
        <v>1</v>
      </c>
    </row>
    <row r="117" spans="1:6" x14ac:dyDescent="0.25">
      <c r="A117" s="29" t="s">
        <v>2791</v>
      </c>
      <c r="B117" s="29">
        <v>1450</v>
      </c>
      <c r="C117" s="29" t="s">
        <v>201</v>
      </c>
      <c r="D117" s="29">
        <v>50.57939665</v>
      </c>
      <c r="E117" s="29">
        <v>4.5927221009999997</v>
      </c>
      <c r="F117" s="29">
        <f>COUNTIFS(Questionnaire!BC:BC,codes_postales!B117)</f>
        <v>1</v>
      </c>
    </row>
    <row r="118" spans="1:6" x14ac:dyDescent="0.25">
      <c r="A118" s="29" t="s">
        <v>2791</v>
      </c>
      <c r="B118" s="29">
        <v>1450</v>
      </c>
      <c r="C118" s="29" t="s">
        <v>202</v>
      </c>
      <c r="D118" s="29">
        <v>50.576605450000002</v>
      </c>
      <c r="E118" s="29">
        <v>4.6202848420000002</v>
      </c>
      <c r="F118" s="29">
        <f>COUNTIFS(Questionnaire!BC:BC,codes_postales!B118)</f>
        <v>1</v>
      </c>
    </row>
    <row r="119" spans="1:6" x14ac:dyDescent="0.25">
      <c r="A119" s="29" t="s">
        <v>2791</v>
      </c>
      <c r="B119" s="29">
        <v>1457</v>
      </c>
      <c r="C119" s="29" t="s">
        <v>203</v>
      </c>
      <c r="D119" s="29">
        <v>50.640714699999997</v>
      </c>
      <c r="E119" s="29">
        <v>4.6743284999999997</v>
      </c>
      <c r="F119" s="29">
        <f>COUNTIFS(Questionnaire!BC:BC,codes_postales!B119)</f>
        <v>0</v>
      </c>
    </row>
    <row r="120" spans="1:6" x14ac:dyDescent="0.25">
      <c r="A120" s="29" t="s">
        <v>2791</v>
      </c>
      <c r="B120" s="29">
        <v>1457</v>
      </c>
      <c r="C120" s="29" t="s">
        <v>204</v>
      </c>
      <c r="D120" s="29">
        <v>50.639547899999997</v>
      </c>
      <c r="E120" s="29">
        <v>4.7220184999999999</v>
      </c>
      <c r="F120" s="29">
        <f>COUNTIFS(Questionnaire!BC:BC,codes_postales!B120)</f>
        <v>0</v>
      </c>
    </row>
    <row r="121" spans="1:6" x14ac:dyDescent="0.25">
      <c r="A121" s="29" t="s">
        <v>2791</v>
      </c>
      <c r="B121" s="29">
        <v>1457</v>
      </c>
      <c r="C121" s="29" t="s">
        <v>205</v>
      </c>
      <c r="D121" s="29">
        <v>50.6182838</v>
      </c>
      <c r="E121" s="29">
        <v>4.6952724000000003</v>
      </c>
      <c r="F121" s="29">
        <f>COUNTIFS(Questionnaire!BC:BC,codes_postales!B121)</f>
        <v>0</v>
      </c>
    </row>
    <row r="122" spans="1:6" x14ac:dyDescent="0.25">
      <c r="A122" s="29" t="s">
        <v>2791</v>
      </c>
      <c r="B122" s="29">
        <v>1457</v>
      </c>
      <c r="C122" s="29" t="s">
        <v>206</v>
      </c>
      <c r="D122" s="29">
        <v>50.616779399999999</v>
      </c>
      <c r="E122" s="29">
        <v>4.6952240999999999</v>
      </c>
      <c r="F122" s="29">
        <f>COUNTIFS(Questionnaire!BC:BC,codes_postales!B122)</f>
        <v>0</v>
      </c>
    </row>
    <row r="123" spans="1:6" x14ac:dyDescent="0.25">
      <c r="A123" s="29" t="s">
        <v>2791</v>
      </c>
      <c r="B123" s="29">
        <v>1460</v>
      </c>
      <c r="C123" s="29" t="s">
        <v>207</v>
      </c>
      <c r="D123" s="29">
        <v>50.646336699999999</v>
      </c>
      <c r="E123" s="29">
        <v>4.261167564</v>
      </c>
      <c r="F123" s="29">
        <f>COUNTIFS(Questionnaire!BC:BC,codes_postales!B123)</f>
        <v>1</v>
      </c>
    </row>
    <row r="124" spans="1:6" x14ac:dyDescent="0.25">
      <c r="A124" s="29" t="s">
        <v>2791</v>
      </c>
      <c r="B124" s="29">
        <v>1460</v>
      </c>
      <c r="C124" s="29" t="s">
        <v>208</v>
      </c>
      <c r="D124" s="29">
        <v>50.641340300000003</v>
      </c>
      <c r="E124" s="29">
        <v>4.2199759439999998</v>
      </c>
      <c r="F124" s="29">
        <f>COUNTIFS(Questionnaire!BC:BC,codes_postales!B124)</f>
        <v>1</v>
      </c>
    </row>
    <row r="125" spans="1:6" x14ac:dyDescent="0.25">
      <c r="A125" s="29" t="s">
        <v>2791</v>
      </c>
      <c r="B125" s="29">
        <v>1461</v>
      </c>
      <c r="C125" s="29" t="s">
        <v>209</v>
      </c>
      <c r="D125" s="29">
        <v>50.648803899999997</v>
      </c>
      <c r="E125" s="29">
        <v>4.296471951</v>
      </c>
      <c r="F125" s="29">
        <f>COUNTIFS(Questionnaire!BC:BC,codes_postales!B125)</f>
        <v>0</v>
      </c>
    </row>
    <row r="126" spans="1:6" x14ac:dyDescent="0.25">
      <c r="A126" s="29" t="s">
        <v>2791</v>
      </c>
      <c r="B126" s="29">
        <v>1470</v>
      </c>
      <c r="C126" s="29" t="s">
        <v>210</v>
      </c>
      <c r="D126" s="29">
        <v>50.604022499999999</v>
      </c>
      <c r="E126" s="29">
        <v>4.4880778189999999</v>
      </c>
      <c r="F126" s="29">
        <f>COUNTIFS(Questionnaire!BC:BC,codes_postales!B126)</f>
        <v>2</v>
      </c>
    </row>
    <row r="127" spans="1:6" x14ac:dyDescent="0.25">
      <c r="A127" s="29" t="s">
        <v>2791</v>
      </c>
      <c r="B127" s="29">
        <v>1470</v>
      </c>
      <c r="C127" s="29" t="s">
        <v>211</v>
      </c>
      <c r="D127" s="29">
        <v>50.63205335</v>
      </c>
      <c r="E127" s="29">
        <v>4.5192034139999997</v>
      </c>
      <c r="F127" s="29">
        <f>COUNTIFS(Questionnaire!BC:BC,codes_postales!B127)</f>
        <v>2</v>
      </c>
    </row>
    <row r="128" spans="1:6" x14ac:dyDescent="0.25">
      <c r="A128" s="29" t="s">
        <v>2791</v>
      </c>
      <c r="B128" s="29">
        <v>1470</v>
      </c>
      <c r="C128" s="29" t="s">
        <v>212</v>
      </c>
      <c r="D128" s="29">
        <v>50.608005749999997</v>
      </c>
      <c r="E128" s="29">
        <v>4.4479459849999996</v>
      </c>
      <c r="F128" s="29">
        <f>COUNTIFS(Questionnaire!BC:BC,codes_postales!B128)</f>
        <v>2</v>
      </c>
    </row>
    <row r="129" spans="1:6" x14ac:dyDescent="0.25">
      <c r="A129" s="29" t="s">
        <v>2791</v>
      </c>
      <c r="B129" s="29">
        <v>1471</v>
      </c>
      <c r="C129" s="29" t="s">
        <v>213</v>
      </c>
      <c r="D129" s="29">
        <v>50.592922600000001</v>
      </c>
      <c r="E129" s="29">
        <v>4.431964496</v>
      </c>
      <c r="F129" s="29">
        <f>COUNTIFS(Questionnaire!BC:BC,codes_postales!B129)</f>
        <v>0</v>
      </c>
    </row>
    <row r="130" spans="1:6" x14ac:dyDescent="0.25">
      <c r="A130" s="29" t="s">
        <v>2791</v>
      </c>
      <c r="B130" s="29">
        <v>1472</v>
      </c>
      <c r="C130" s="29" t="s">
        <v>214</v>
      </c>
      <c r="D130" s="29">
        <v>50.62902485</v>
      </c>
      <c r="E130" s="29">
        <v>4.4015030980000001</v>
      </c>
      <c r="F130" s="29">
        <f>COUNTIFS(Questionnaire!BC:BC,codes_postales!B130)</f>
        <v>2</v>
      </c>
    </row>
    <row r="131" spans="1:6" x14ac:dyDescent="0.25">
      <c r="A131" s="29" t="s">
        <v>2791</v>
      </c>
      <c r="B131" s="29">
        <v>1473</v>
      </c>
      <c r="C131" s="29" t="s">
        <v>215</v>
      </c>
      <c r="D131" s="29">
        <v>50.636915350000002</v>
      </c>
      <c r="E131" s="29">
        <v>4.4464886940000001</v>
      </c>
      <c r="F131" s="29">
        <f>COUNTIFS(Questionnaire!BC:BC,codes_postales!B131)</f>
        <v>0</v>
      </c>
    </row>
    <row r="132" spans="1:6" x14ac:dyDescent="0.25">
      <c r="A132" s="29" t="s">
        <v>2791</v>
      </c>
      <c r="B132" s="29">
        <v>1474</v>
      </c>
      <c r="C132" s="29" t="s">
        <v>216</v>
      </c>
      <c r="D132" s="29">
        <v>50.626986100000003</v>
      </c>
      <c r="E132" s="29">
        <v>4.4729429469999999</v>
      </c>
      <c r="F132" s="29">
        <f>COUNTIFS(Questionnaire!BC:BC,codes_postales!B132)</f>
        <v>0</v>
      </c>
    </row>
    <row r="133" spans="1:6" x14ac:dyDescent="0.25">
      <c r="A133" s="29" t="s">
        <v>2791</v>
      </c>
      <c r="B133" s="29">
        <v>1476</v>
      </c>
      <c r="C133" s="29" t="s">
        <v>217</v>
      </c>
      <c r="D133" s="29">
        <v>50.576293499999998</v>
      </c>
      <c r="E133" s="29">
        <v>4.4110339520000004</v>
      </c>
      <c r="F133" s="29">
        <f>COUNTIFS(Questionnaire!BC:BC,codes_postales!B133)</f>
        <v>0</v>
      </c>
    </row>
    <row r="134" spans="1:6" x14ac:dyDescent="0.25">
      <c r="A134" s="29" t="s">
        <v>2791</v>
      </c>
      <c r="B134" s="29">
        <v>1480</v>
      </c>
      <c r="C134" s="29" t="s">
        <v>218</v>
      </c>
      <c r="D134" s="29">
        <v>50.689373699999997</v>
      </c>
      <c r="E134" s="29">
        <v>4.2214131000000004</v>
      </c>
      <c r="F134" s="29">
        <f>COUNTIFS(Questionnaire!BC:BC,codes_postales!B134)</f>
        <v>0</v>
      </c>
    </row>
    <row r="135" spans="1:6" x14ac:dyDescent="0.25">
      <c r="A135" s="29" t="s">
        <v>2791</v>
      </c>
      <c r="B135" s="29">
        <v>1480</v>
      </c>
      <c r="C135" s="29" t="s">
        <v>219</v>
      </c>
      <c r="D135" s="29">
        <v>50.670072599999997</v>
      </c>
      <c r="E135" s="29">
        <v>4.2167874000000003</v>
      </c>
      <c r="F135" s="29">
        <f>COUNTIFS(Questionnaire!BC:BC,codes_postales!B135)</f>
        <v>0</v>
      </c>
    </row>
    <row r="136" spans="1:6" x14ac:dyDescent="0.25">
      <c r="A136" s="29" t="s">
        <v>2791</v>
      </c>
      <c r="B136" s="29">
        <v>1480</v>
      </c>
      <c r="C136" s="29" t="s">
        <v>220</v>
      </c>
      <c r="D136" s="29">
        <v>50.707372049999996</v>
      </c>
      <c r="E136" s="29">
        <v>4.1600612860000004</v>
      </c>
      <c r="F136" s="29">
        <f>COUNTIFS(Questionnaire!BC:BC,codes_postales!B136)</f>
        <v>0</v>
      </c>
    </row>
    <row r="137" spans="1:6" x14ac:dyDescent="0.25">
      <c r="A137" s="29" t="s">
        <v>2791</v>
      </c>
      <c r="B137" s="29">
        <v>1480</v>
      </c>
      <c r="C137" s="29" t="s">
        <v>221</v>
      </c>
      <c r="D137" s="29">
        <v>50.693019999999997</v>
      </c>
      <c r="E137" s="29">
        <v>4.2046960000000002</v>
      </c>
      <c r="F137" s="29">
        <f>COUNTIFS(Questionnaire!BC:BC,codes_postales!B137)</f>
        <v>0</v>
      </c>
    </row>
    <row r="138" spans="1:6" x14ac:dyDescent="0.25">
      <c r="A138" s="29" t="s">
        <v>2791</v>
      </c>
      <c r="B138" s="29">
        <v>1490</v>
      </c>
      <c r="C138" s="29" t="s">
        <v>222</v>
      </c>
      <c r="D138" s="29">
        <v>50.644320800000003</v>
      </c>
      <c r="E138" s="29">
        <v>4.5685766000000001</v>
      </c>
      <c r="F138" s="29">
        <f>COUNTIFS(Questionnaire!BC:BC,codes_postales!B138)</f>
        <v>0</v>
      </c>
    </row>
    <row r="139" spans="1:6" x14ac:dyDescent="0.25">
      <c r="A139" s="29" t="s">
        <v>2791</v>
      </c>
      <c r="B139" s="29">
        <v>1495</v>
      </c>
      <c r="C139" s="29" t="s">
        <v>223</v>
      </c>
      <c r="D139" s="29">
        <v>50.550479549999999</v>
      </c>
      <c r="E139" s="29">
        <v>4.5380975970000001</v>
      </c>
      <c r="F139" s="29">
        <f>COUNTIFS(Questionnaire!BC:BC,codes_postales!B139)</f>
        <v>1</v>
      </c>
    </row>
    <row r="140" spans="1:6" x14ac:dyDescent="0.25">
      <c r="A140" s="29" t="s">
        <v>2791</v>
      </c>
      <c r="B140" s="29">
        <v>1495</v>
      </c>
      <c r="C140" s="29" t="s">
        <v>224</v>
      </c>
      <c r="D140" s="29">
        <v>50.5817537</v>
      </c>
      <c r="E140" s="29">
        <v>4.5691117999999999</v>
      </c>
      <c r="F140" s="29">
        <f>COUNTIFS(Questionnaire!BC:BC,codes_postales!B140)</f>
        <v>1</v>
      </c>
    </row>
    <row r="141" spans="1:6" x14ac:dyDescent="0.25">
      <c r="A141" s="29" t="s">
        <v>2791</v>
      </c>
      <c r="B141" s="29">
        <v>1495</v>
      </c>
      <c r="C141" s="29" t="s">
        <v>225</v>
      </c>
      <c r="D141" s="29">
        <v>50.554167</v>
      </c>
      <c r="E141" s="29">
        <v>4.4895548869999997</v>
      </c>
      <c r="F141" s="29">
        <f>COUNTIFS(Questionnaire!BC:BC,codes_postales!B141)</f>
        <v>1</v>
      </c>
    </row>
    <row r="142" spans="1:6" x14ac:dyDescent="0.25">
      <c r="A142" s="29" t="s">
        <v>2791</v>
      </c>
      <c r="B142" s="29">
        <v>1495</v>
      </c>
      <c r="C142" s="29" t="s">
        <v>226</v>
      </c>
      <c r="D142" s="29">
        <v>50.576402350000002</v>
      </c>
      <c r="E142" s="29">
        <v>4.5522187220000001</v>
      </c>
      <c r="F142" s="29">
        <f>COUNTIFS(Questionnaire!BC:BC,codes_postales!B142)</f>
        <v>1</v>
      </c>
    </row>
    <row r="143" spans="1:6" x14ac:dyDescent="0.25">
      <c r="A143" s="29" t="s">
        <v>2791</v>
      </c>
      <c r="B143" s="29">
        <v>1495</v>
      </c>
      <c r="C143" s="29" t="s">
        <v>227</v>
      </c>
      <c r="D143" s="29">
        <v>50.564025800000003</v>
      </c>
      <c r="E143" s="29">
        <v>4.5160358010000001</v>
      </c>
      <c r="F143" s="29">
        <f>COUNTIFS(Questionnaire!BC:BC,codes_postales!B143)</f>
        <v>1</v>
      </c>
    </row>
    <row r="144" spans="1:6" x14ac:dyDescent="0.25">
      <c r="A144" s="29" t="s">
        <v>2793</v>
      </c>
      <c r="B144" s="29">
        <v>1500</v>
      </c>
      <c r="C144" s="29" t="s">
        <v>228</v>
      </c>
      <c r="D144" s="29">
        <v>50.736052399999998</v>
      </c>
      <c r="E144" s="29">
        <v>4.2374349000000002</v>
      </c>
      <c r="F144" s="29">
        <f>COUNTIFS(Questionnaire!BC:BC,codes_postales!B144)</f>
        <v>0</v>
      </c>
    </row>
    <row r="145" spans="1:6" x14ac:dyDescent="0.25">
      <c r="A145" s="29" t="s">
        <v>2793</v>
      </c>
      <c r="B145" s="29">
        <v>1501</v>
      </c>
      <c r="C145" s="29" t="s">
        <v>229</v>
      </c>
      <c r="D145" s="29">
        <v>50.737934150000001</v>
      </c>
      <c r="E145" s="29">
        <v>4.2605080820000003</v>
      </c>
      <c r="F145" s="29">
        <f>COUNTIFS(Questionnaire!BC:BC,codes_postales!B145)</f>
        <v>0</v>
      </c>
    </row>
    <row r="146" spans="1:6" x14ac:dyDescent="0.25">
      <c r="A146" s="29" t="s">
        <v>2793</v>
      </c>
      <c r="B146" s="29">
        <v>1502</v>
      </c>
      <c r="C146" s="29" t="s">
        <v>230</v>
      </c>
      <c r="D146" s="29">
        <v>50.709295400000002</v>
      </c>
      <c r="E146" s="29">
        <v>4.2143430589999999</v>
      </c>
      <c r="F146" s="29">
        <f>COUNTIFS(Questionnaire!BC:BC,codes_postales!B146)</f>
        <v>0</v>
      </c>
    </row>
    <row r="147" spans="1:6" x14ac:dyDescent="0.25">
      <c r="A147" s="29" t="s">
        <v>2793</v>
      </c>
      <c r="B147" s="29">
        <v>1540</v>
      </c>
      <c r="C147" s="29" t="s">
        <v>231</v>
      </c>
      <c r="D147" s="29">
        <v>50.747729</v>
      </c>
      <c r="E147" s="29">
        <v>4.0974868000000004</v>
      </c>
      <c r="F147" s="29">
        <f>COUNTIFS(Questionnaire!BC:BC,codes_postales!B147)</f>
        <v>0</v>
      </c>
    </row>
    <row r="148" spans="1:6" x14ac:dyDescent="0.25">
      <c r="A148" s="29" t="s">
        <v>2793</v>
      </c>
      <c r="B148" s="29">
        <v>1540</v>
      </c>
      <c r="C148" s="29" t="s">
        <v>232</v>
      </c>
      <c r="D148" s="29">
        <v>50.723295550000003</v>
      </c>
      <c r="E148" s="29">
        <v>4.0260115660000002</v>
      </c>
      <c r="F148" s="29">
        <f>COUNTIFS(Questionnaire!BC:BC,codes_postales!B148)</f>
        <v>0</v>
      </c>
    </row>
    <row r="149" spans="1:6" x14ac:dyDescent="0.25">
      <c r="A149" s="29" t="s">
        <v>2793</v>
      </c>
      <c r="B149" s="29">
        <v>1541</v>
      </c>
      <c r="C149" s="29" t="s">
        <v>233</v>
      </c>
      <c r="D149" s="29">
        <v>50.707219549999998</v>
      </c>
      <c r="E149" s="29">
        <v>3.998576672</v>
      </c>
      <c r="F149" s="29">
        <f>COUNTIFS(Questionnaire!BC:BC,codes_postales!B149)</f>
        <v>0</v>
      </c>
    </row>
    <row r="150" spans="1:6" x14ac:dyDescent="0.25">
      <c r="A150" s="29" t="s">
        <v>2793</v>
      </c>
      <c r="B150" s="29">
        <v>1547</v>
      </c>
      <c r="C150" s="29" t="s">
        <v>234</v>
      </c>
      <c r="D150" s="29">
        <v>50.716448100000001</v>
      </c>
      <c r="E150" s="29">
        <v>3.9431470000000002</v>
      </c>
      <c r="F150" s="29">
        <f>COUNTIFS(Questionnaire!BC:BC,codes_postales!B150)</f>
        <v>0</v>
      </c>
    </row>
    <row r="151" spans="1:6" x14ac:dyDescent="0.25">
      <c r="A151" s="29" t="s">
        <v>2793</v>
      </c>
      <c r="B151" s="29">
        <v>1560</v>
      </c>
      <c r="C151" s="29" t="s">
        <v>235</v>
      </c>
      <c r="D151" s="29">
        <v>50.767484600000003</v>
      </c>
      <c r="E151" s="29">
        <v>4.4744070000000002</v>
      </c>
      <c r="F151" s="29">
        <f>COUNTIFS(Questionnaire!BC:BC,codes_postales!B151)</f>
        <v>0</v>
      </c>
    </row>
    <row r="152" spans="1:6" x14ac:dyDescent="0.25">
      <c r="A152" s="29" t="s">
        <v>2793</v>
      </c>
      <c r="B152" s="29">
        <v>1570</v>
      </c>
      <c r="C152" s="29" t="s">
        <v>236</v>
      </c>
      <c r="D152" s="29">
        <v>50.752719200000001</v>
      </c>
      <c r="E152" s="29">
        <v>3.9709983000000002</v>
      </c>
      <c r="F152" s="29">
        <f>COUNTIFS(Questionnaire!BC:BC,codes_postales!B152)</f>
        <v>0</v>
      </c>
    </row>
    <row r="153" spans="1:6" x14ac:dyDescent="0.25">
      <c r="A153" s="29" t="s">
        <v>2793</v>
      </c>
      <c r="B153" s="29">
        <v>1570</v>
      </c>
      <c r="C153" s="29" t="s">
        <v>237</v>
      </c>
      <c r="D153" s="29">
        <v>50.743085299999997</v>
      </c>
      <c r="E153" s="29">
        <v>4.0047893410000004</v>
      </c>
      <c r="F153" s="29">
        <f>COUNTIFS(Questionnaire!BC:BC,codes_postales!B153)</f>
        <v>0</v>
      </c>
    </row>
    <row r="154" spans="1:6" x14ac:dyDescent="0.25">
      <c r="A154" s="29" t="s">
        <v>2793</v>
      </c>
      <c r="B154" s="29">
        <v>1570</v>
      </c>
      <c r="C154" s="29" t="s">
        <v>238</v>
      </c>
      <c r="D154" s="29">
        <v>50.76088</v>
      </c>
      <c r="E154" s="29">
        <v>4.0247358999999996</v>
      </c>
      <c r="F154" s="29">
        <f>COUNTIFS(Questionnaire!BC:BC,codes_postales!B154)</f>
        <v>0</v>
      </c>
    </row>
    <row r="155" spans="1:6" x14ac:dyDescent="0.25">
      <c r="A155" s="29" t="s">
        <v>2793</v>
      </c>
      <c r="B155" s="29">
        <v>1600</v>
      </c>
      <c r="C155" s="29" t="s">
        <v>239</v>
      </c>
      <c r="D155" s="29">
        <v>50.7804875</v>
      </c>
      <c r="E155" s="29">
        <v>4.1958992000000004</v>
      </c>
      <c r="F155" s="29">
        <f>COUNTIFS(Questionnaire!BC:BC,codes_postales!B155)</f>
        <v>0</v>
      </c>
    </row>
    <row r="156" spans="1:6" x14ac:dyDescent="0.25">
      <c r="A156" s="29" t="s">
        <v>2793</v>
      </c>
      <c r="B156" s="29">
        <v>1600</v>
      </c>
      <c r="C156" s="29" t="s">
        <v>240</v>
      </c>
      <c r="D156" s="29">
        <v>50.787731299999997</v>
      </c>
      <c r="E156" s="29">
        <v>4.1993837999999997</v>
      </c>
      <c r="F156" s="29">
        <f>COUNTIFS(Questionnaire!BC:BC,codes_postales!B156)</f>
        <v>0</v>
      </c>
    </row>
    <row r="157" spans="1:6" x14ac:dyDescent="0.25">
      <c r="A157" s="29" t="s">
        <v>2793</v>
      </c>
      <c r="B157" s="29">
        <v>1600</v>
      </c>
      <c r="C157" s="29" t="s">
        <v>241</v>
      </c>
      <c r="D157" s="29">
        <v>50.781183550000002</v>
      </c>
      <c r="E157" s="29">
        <v>4.2452186169999999</v>
      </c>
      <c r="F157" s="29">
        <f>COUNTIFS(Questionnaire!BC:BC,codes_postales!B157)</f>
        <v>0</v>
      </c>
    </row>
    <row r="158" spans="1:6" x14ac:dyDescent="0.25">
      <c r="A158" s="29" t="s">
        <v>2793</v>
      </c>
      <c r="B158" s="29">
        <v>1601</v>
      </c>
      <c r="C158" s="29" t="s">
        <v>242</v>
      </c>
      <c r="D158" s="29">
        <v>50.7848617</v>
      </c>
      <c r="E158" s="29">
        <v>4.2986104699999999</v>
      </c>
      <c r="F158" s="29">
        <f>COUNTIFS(Questionnaire!BC:BC,codes_postales!B158)</f>
        <v>0</v>
      </c>
    </row>
    <row r="159" spans="1:6" x14ac:dyDescent="0.25">
      <c r="A159" s="29" t="s">
        <v>2793</v>
      </c>
      <c r="B159" s="29">
        <v>1602</v>
      </c>
      <c r="C159" s="29" t="s">
        <v>243</v>
      </c>
      <c r="D159" s="29">
        <v>50.805593000000002</v>
      </c>
      <c r="E159" s="29">
        <v>4.2360410719999999</v>
      </c>
      <c r="F159" s="29">
        <f>COUNTIFS(Questionnaire!BC:BC,codes_postales!B159)</f>
        <v>0</v>
      </c>
    </row>
    <row r="160" spans="1:6" x14ac:dyDescent="0.25">
      <c r="A160" s="29" t="s">
        <v>2793</v>
      </c>
      <c r="B160" s="29">
        <v>1620</v>
      </c>
      <c r="C160" s="29" t="s">
        <v>244</v>
      </c>
      <c r="D160" s="29">
        <v>50.786532000000001</v>
      </c>
      <c r="E160" s="29">
        <v>4.3173541999999996</v>
      </c>
      <c r="F160" s="29">
        <f>COUNTIFS(Questionnaire!BC:BC,codes_postales!B160)</f>
        <v>0</v>
      </c>
    </row>
    <row r="161" spans="1:6" x14ac:dyDescent="0.25">
      <c r="A161" s="29" t="s">
        <v>2793</v>
      </c>
      <c r="B161" s="29">
        <v>1630</v>
      </c>
      <c r="C161" s="29" t="s">
        <v>245</v>
      </c>
      <c r="D161" s="29">
        <v>50.7716092</v>
      </c>
      <c r="E161" s="29">
        <v>4.3345640999999997</v>
      </c>
      <c r="F161" s="29">
        <f>COUNTIFS(Questionnaire!BC:BC,codes_postales!B161)</f>
        <v>0</v>
      </c>
    </row>
    <row r="162" spans="1:6" x14ac:dyDescent="0.25">
      <c r="A162" s="29" t="s">
        <v>2793</v>
      </c>
      <c r="B162" s="29">
        <v>1640</v>
      </c>
      <c r="C162" s="29" t="s">
        <v>246</v>
      </c>
      <c r="D162" s="29">
        <v>50.74503</v>
      </c>
      <c r="E162" s="29">
        <v>4.3463687000000002</v>
      </c>
      <c r="F162" s="29">
        <f>COUNTIFS(Questionnaire!BC:BC,codes_postales!B162)</f>
        <v>0</v>
      </c>
    </row>
    <row r="163" spans="1:6" x14ac:dyDescent="0.25">
      <c r="A163" s="29" t="s">
        <v>2793</v>
      </c>
      <c r="B163" s="29">
        <v>1650</v>
      </c>
      <c r="C163" s="29" t="s">
        <v>247</v>
      </c>
      <c r="D163" s="29">
        <v>50.7684432</v>
      </c>
      <c r="E163" s="29">
        <v>4.3051321490000003</v>
      </c>
      <c r="F163" s="29">
        <f>COUNTIFS(Questionnaire!BC:BC,codes_postales!B163)</f>
        <v>0</v>
      </c>
    </row>
    <row r="164" spans="1:6" x14ac:dyDescent="0.25">
      <c r="A164" s="29" t="s">
        <v>2793</v>
      </c>
      <c r="B164" s="29">
        <v>1651</v>
      </c>
      <c r="C164" s="29" t="s">
        <v>248</v>
      </c>
      <c r="D164" s="29">
        <v>50.765140350000003</v>
      </c>
      <c r="E164" s="29">
        <v>4.2729986220000002</v>
      </c>
      <c r="F164" s="29">
        <f>COUNTIFS(Questionnaire!BC:BC,codes_postales!B164)</f>
        <v>0</v>
      </c>
    </row>
    <row r="165" spans="1:6" x14ac:dyDescent="0.25">
      <c r="A165" s="29" t="s">
        <v>2793</v>
      </c>
      <c r="B165" s="29">
        <v>1652</v>
      </c>
      <c r="C165" s="29" t="s">
        <v>249</v>
      </c>
      <c r="D165" s="29">
        <v>50.744947600000003</v>
      </c>
      <c r="E165" s="29">
        <v>4.3281703409999999</v>
      </c>
      <c r="F165" s="29">
        <f>COUNTIFS(Questionnaire!BC:BC,codes_postales!B165)</f>
        <v>0</v>
      </c>
    </row>
    <row r="166" spans="1:6" x14ac:dyDescent="0.25">
      <c r="A166" s="29" t="s">
        <v>2793</v>
      </c>
      <c r="B166" s="29">
        <v>1653</v>
      </c>
      <c r="C166" s="29" t="s">
        <v>250</v>
      </c>
      <c r="D166" s="29">
        <v>50.73423975</v>
      </c>
      <c r="E166" s="29">
        <v>4.2950152829999997</v>
      </c>
      <c r="F166" s="29">
        <f>COUNTIFS(Questionnaire!BC:BC,codes_postales!B166)</f>
        <v>0</v>
      </c>
    </row>
    <row r="167" spans="1:6" x14ac:dyDescent="0.25">
      <c r="A167" s="29" t="s">
        <v>2793</v>
      </c>
      <c r="B167" s="29">
        <v>1654</v>
      </c>
      <c r="C167" s="29" t="s">
        <v>251</v>
      </c>
      <c r="D167" s="29">
        <v>50.749315350000003</v>
      </c>
      <c r="E167" s="29">
        <v>4.2732545970000002</v>
      </c>
      <c r="F167" s="29">
        <f>COUNTIFS(Questionnaire!BC:BC,codes_postales!B167)</f>
        <v>0</v>
      </c>
    </row>
    <row r="168" spans="1:6" x14ac:dyDescent="0.25">
      <c r="A168" s="29" t="s">
        <v>2793</v>
      </c>
      <c r="B168" s="29">
        <v>1670</v>
      </c>
      <c r="C168" s="29" t="s">
        <v>252</v>
      </c>
      <c r="D168" s="29">
        <v>50.739806199999997</v>
      </c>
      <c r="E168" s="29">
        <v>4.1367802999999999</v>
      </c>
      <c r="F168" s="29">
        <f>COUNTIFS(Questionnaire!BC:BC,codes_postales!B168)</f>
        <v>0</v>
      </c>
    </row>
    <row r="169" spans="1:6" x14ac:dyDescent="0.25">
      <c r="A169" s="29" t="s">
        <v>2793</v>
      </c>
      <c r="B169" s="29">
        <v>1670</v>
      </c>
      <c r="C169" s="29" t="s">
        <v>253</v>
      </c>
      <c r="D169" s="29">
        <v>50.734845800000002</v>
      </c>
      <c r="E169" s="29">
        <v>4.1126566999999996</v>
      </c>
      <c r="F169" s="29">
        <f>COUNTIFS(Questionnaire!BC:BC,codes_postales!B169)</f>
        <v>0</v>
      </c>
    </row>
    <row r="170" spans="1:6" x14ac:dyDescent="0.25">
      <c r="A170" s="29" t="s">
        <v>2793</v>
      </c>
      <c r="B170" s="29">
        <v>1670</v>
      </c>
      <c r="C170" s="29" t="s">
        <v>254</v>
      </c>
      <c r="D170" s="29">
        <v>50.751170199999997</v>
      </c>
      <c r="E170" s="29">
        <v>4.1785882890000003</v>
      </c>
      <c r="F170" s="29">
        <f>COUNTIFS(Questionnaire!BC:BC,codes_postales!B170)</f>
        <v>0</v>
      </c>
    </row>
    <row r="171" spans="1:6" x14ac:dyDescent="0.25">
      <c r="A171" s="29" t="s">
        <v>2793</v>
      </c>
      <c r="B171" s="29">
        <v>1671</v>
      </c>
      <c r="C171" s="29" t="s">
        <v>255</v>
      </c>
      <c r="D171" s="29">
        <v>50.779352699999997</v>
      </c>
      <c r="E171" s="29">
        <v>4.1741980720000003</v>
      </c>
      <c r="F171" s="29">
        <f>COUNTIFS(Questionnaire!BC:BC,codes_postales!B171)</f>
        <v>0</v>
      </c>
    </row>
    <row r="172" spans="1:6" x14ac:dyDescent="0.25">
      <c r="A172" s="29" t="s">
        <v>2793</v>
      </c>
      <c r="B172" s="29">
        <v>1673</v>
      </c>
      <c r="C172" s="29" t="s">
        <v>256</v>
      </c>
      <c r="D172" s="29">
        <v>50.735488799999999</v>
      </c>
      <c r="E172" s="29">
        <v>4.1853449359999999</v>
      </c>
      <c r="F172" s="29">
        <f>COUNTIFS(Questionnaire!BC:BC,codes_postales!B172)</f>
        <v>0</v>
      </c>
    </row>
    <row r="173" spans="1:6" x14ac:dyDescent="0.25">
      <c r="A173" s="29" t="s">
        <v>2793</v>
      </c>
      <c r="B173" s="29">
        <v>1674</v>
      </c>
      <c r="C173" s="29" t="s">
        <v>257</v>
      </c>
      <c r="D173" s="29">
        <v>50.737797649999997</v>
      </c>
      <c r="E173" s="29">
        <v>4.1601450279999996</v>
      </c>
      <c r="F173" s="29">
        <f>COUNTIFS(Questionnaire!BC:BC,codes_postales!B173)</f>
        <v>0</v>
      </c>
    </row>
    <row r="174" spans="1:6" x14ac:dyDescent="0.25">
      <c r="A174" s="29" t="s">
        <v>2793</v>
      </c>
      <c r="B174" s="29">
        <v>1700</v>
      </c>
      <c r="C174" s="29" t="s">
        <v>258</v>
      </c>
      <c r="D174" s="29">
        <v>50.844086249999997</v>
      </c>
      <c r="E174" s="29">
        <v>4.2657299670000004</v>
      </c>
      <c r="F174" s="29">
        <f>COUNTIFS(Questionnaire!BC:BC,codes_postales!B174)</f>
        <v>0</v>
      </c>
    </row>
    <row r="175" spans="1:6" x14ac:dyDescent="0.25">
      <c r="A175" s="29" t="s">
        <v>2793</v>
      </c>
      <c r="B175" s="29">
        <v>1700</v>
      </c>
      <c r="C175" s="29" t="s">
        <v>259</v>
      </c>
      <c r="D175" s="29">
        <v>50.862723299999999</v>
      </c>
      <c r="E175" s="29">
        <v>4.2150591999999998</v>
      </c>
      <c r="F175" s="29">
        <f>COUNTIFS(Questionnaire!BC:BC,codes_postales!B175)</f>
        <v>0</v>
      </c>
    </row>
    <row r="176" spans="1:6" x14ac:dyDescent="0.25">
      <c r="A176" s="29" t="s">
        <v>2793</v>
      </c>
      <c r="B176" s="29">
        <v>1700</v>
      </c>
      <c r="C176" s="29" t="s">
        <v>260</v>
      </c>
      <c r="D176" s="29">
        <v>50.880033699999998</v>
      </c>
      <c r="E176" s="29">
        <v>4.2206526000000002</v>
      </c>
      <c r="F176" s="29">
        <f>COUNTIFS(Questionnaire!BC:BC,codes_postales!B176)</f>
        <v>0</v>
      </c>
    </row>
    <row r="177" spans="1:6" x14ac:dyDescent="0.25">
      <c r="A177" s="29" t="s">
        <v>2793</v>
      </c>
      <c r="B177" s="29">
        <v>1701</v>
      </c>
      <c r="C177" s="29" t="s">
        <v>261</v>
      </c>
      <c r="D177" s="29">
        <v>50.839599399999997</v>
      </c>
      <c r="E177" s="29">
        <v>4.2501186999999998</v>
      </c>
      <c r="F177" s="29">
        <f>COUNTIFS(Questionnaire!BC:BC,codes_postales!B177)</f>
        <v>0</v>
      </c>
    </row>
    <row r="178" spans="1:6" x14ac:dyDescent="0.25">
      <c r="A178" s="29" t="s">
        <v>2793</v>
      </c>
      <c r="B178" s="29">
        <v>1702</v>
      </c>
      <c r="C178" s="29" t="s">
        <v>262</v>
      </c>
      <c r="D178" s="29">
        <v>50.871435699999999</v>
      </c>
      <c r="E178" s="29">
        <v>4.2635668369999999</v>
      </c>
      <c r="F178" s="29">
        <f>COUNTIFS(Questionnaire!BC:BC,codes_postales!B178)</f>
        <v>0</v>
      </c>
    </row>
    <row r="179" spans="1:6" x14ac:dyDescent="0.25">
      <c r="A179" s="29" t="s">
        <v>2793</v>
      </c>
      <c r="B179" s="29">
        <v>1703</v>
      </c>
      <c r="C179" s="29" t="s">
        <v>263</v>
      </c>
      <c r="D179" s="29">
        <v>50.836307699999999</v>
      </c>
      <c r="E179" s="29">
        <v>4.1951490729999996</v>
      </c>
      <c r="F179" s="29">
        <f>COUNTIFS(Questionnaire!BC:BC,codes_postales!B179)</f>
        <v>0</v>
      </c>
    </row>
    <row r="180" spans="1:6" x14ac:dyDescent="0.25">
      <c r="A180" s="29" t="s">
        <v>2793</v>
      </c>
      <c r="B180" s="29">
        <v>1730</v>
      </c>
      <c r="C180" s="29" t="s">
        <v>264</v>
      </c>
      <c r="D180" s="29">
        <v>50.913594000000003</v>
      </c>
      <c r="E180" s="29">
        <v>4.1804375069999997</v>
      </c>
      <c r="F180" s="29">
        <f>COUNTIFS(Questionnaire!BC:BC,codes_postales!B180)</f>
        <v>0</v>
      </c>
    </row>
    <row r="181" spans="1:6" x14ac:dyDescent="0.25">
      <c r="A181" s="29" t="s">
        <v>2793</v>
      </c>
      <c r="B181" s="29">
        <v>1730</v>
      </c>
      <c r="C181" s="29" t="s">
        <v>265</v>
      </c>
      <c r="D181" s="29">
        <v>50.885371300000003</v>
      </c>
      <c r="E181" s="29">
        <v>4.2381789000000003</v>
      </c>
      <c r="F181" s="29">
        <f>COUNTIFS(Questionnaire!BC:BC,codes_postales!B181)</f>
        <v>0</v>
      </c>
    </row>
    <row r="182" spans="1:6" x14ac:dyDescent="0.25">
      <c r="A182" s="29" t="s">
        <v>2793</v>
      </c>
      <c r="B182" s="29">
        <v>1730</v>
      </c>
      <c r="C182" s="29" t="s">
        <v>266</v>
      </c>
      <c r="D182" s="29">
        <v>50.909162899999998</v>
      </c>
      <c r="E182" s="29">
        <v>4.2496669000000002</v>
      </c>
      <c r="F182" s="29">
        <f>COUNTIFS(Questionnaire!BC:BC,codes_postales!B182)</f>
        <v>0</v>
      </c>
    </row>
    <row r="183" spans="1:6" x14ac:dyDescent="0.25">
      <c r="A183" s="29" t="s">
        <v>2793</v>
      </c>
      <c r="B183" s="29">
        <v>1730</v>
      </c>
      <c r="C183" s="29" t="s">
        <v>267</v>
      </c>
      <c r="D183" s="29">
        <v>50.932849699999998</v>
      </c>
      <c r="E183" s="29">
        <v>4.2239826000000003</v>
      </c>
      <c r="F183" s="29">
        <f>COUNTIFS(Questionnaire!BC:BC,codes_postales!B183)</f>
        <v>0</v>
      </c>
    </row>
    <row r="184" spans="1:6" x14ac:dyDescent="0.25">
      <c r="A184" s="29" t="s">
        <v>2793</v>
      </c>
      <c r="B184" s="29">
        <v>1731</v>
      </c>
      <c r="C184" s="29" t="s">
        <v>268</v>
      </c>
      <c r="D184" s="29">
        <v>50.901980799999997</v>
      </c>
      <c r="E184" s="29">
        <v>4.2790265930000002</v>
      </c>
      <c r="F184" s="29">
        <f>COUNTIFS(Questionnaire!BC:BC,codes_postales!B184)</f>
        <v>0</v>
      </c>
    </row>
    <row r="185" spans="1:6" x14ac:dyDescent="0.25">
      <c r="A185" s="29" t="s">
        <v>2793</v>
      </c>
      <c r="B185" s="29">
        <v>1731</v>
      </c>
      <c r="C185" s="29" t="s">
        <v>269</v>
      </c>
      <c r="D185" s="29">
        <v>50.884247500000001</v>
      </c>
      <c r="E185" s="29">
        <v>4.2744185000000003</v>
      </c>
      <c r="F185" s="29">
        <f>COUNTIFS(Questionnaire!BC:BC,codes_postales!B185)</f>
        <v>0</v>
      </c>
    </row>
    <row r="186" spans="1:6" x14ac:dyDescent="0.25">
      <c r="A186" s="29" t="s">
        <v>2793</v>
      </c>
      <c r="B186" s="29">
        <v>1740</v>
      </c>
      <c r="C186" s="29" t="s">
        <v>270</v>
      </c>
      <c r="D186" s="29">
        <v>50.871558350000001</v>
      </c>
      <c r="E186" s="29">
        <v>4.1834171400000004</v>
      </c>
      <c r="F186" s="29">
        <f>COUNTIFS(Questionnaire!BC:BC,codes_postales!B186)</f>
        <v>0</v>
      </c>
    </row>
    <row r="187" spans="1:6" x14ac:dyDescent="0.25">
      <c r="A187" s="29" t="s">
        <v>2793</v>
      </c>
      <c r="B187" s="29">
        <v>1741</v>
      </c>
      <c r="C187" s="29" t="s">
        <v>271</v>
      </c>
      <c r="D187" s="29">
        <v>50.85672975</v>
      </c>
      <c r="E187" s="29">
        <v>4.164637248</v>
      </c>
      <c r="F187" s="29">
        <f>COUNTIFS(Questionnaire!BC:BC,codes_postales!B187)</f>
        <v>0</v>
      </c>
    </row>
    <row r="188" spans="1:6" x14ac:dyDescent="0.25">
      <c r="A188" s="29" t="s">
        <v>2793</v>
      </c>
      <c r="B188" s="29">
        <v>1742</v>
      </c>
      <c r="C188" s="29" t="s">
        <v>272</v>
      </c>
      <c r="D188" s="29">
        <v>50.872665900000001</v>
      </c>
      <c r="E188" s="29">
        <v>4.1535567999999996</v>
      </c>
      <c r="F188" s="29">
        <f>COUNTIFS(Questionnaire!BC:BC,codes_postales!B188)</f>
        <v>0</v>
      </c>
    </row>
    <row r="189" spans="1:6" x14ac:dyDescent="0.25">
      <c r="A189" s="29" t="s">
        <v>2793</v>
      </c>
      <c r="B189" s="29">
        <v>1745</v>
      </c>
      <c r="C189" s="29" t="s">
        <v>273</v>
      </c>
      <c r="D189" s="29">
        <v>50.942879099999999</v>
      </c>
      <c r="E189" s="29">
        <v>4.1717632</v>
      </c>
      <c r="F189" s="29">
        <f>COUNTIFS(Questionnaire!BC:BC,codes_postales!B189)</f>
        <v>0</v>
      </c>
    </row>
    <row r="190" spans="1:6" x14ac:dyDescent="0.25">
      <c r="A190" s="29" t="s">
        <v>2793</v>
      </c>
      <c r="B190" s="29">
        <v>1745</v>
      </c>
      <c r="C190" s="29" t="s">
        <v>274</v>
      </c>
      <c r="D190" s="29">
        <v>50.969052900000001</v>
      </c>
      <c r="E190" s="29">
        <v>4.1896665000000004</v>
      </c>
      <c r="F190" s="29">
        <f>COUNTIFS(Questionnaire!BC:BC,codes_postales!B190)</f>
        <v>0</v>
      </c>
    </row>
    <row r="191" spans="1:6" x14ac:dyDescent="0.25">
      <c r="A191" s="29" t="s">
        <v>2793</v>
      </c>
      <c r="B191" s="29">
        <v>1750</v>
      </c>
      <c r="C191" s="29" t="s">
        <v>275</v>
      </c>
      <c r="D191" s="29">
        <v>50.799892300000003</v>
      </c>
      <c r="E191" s="29">
        <v>4.1888025000000004</v>
      </c>
      <c r="F191" s="29">
        <f>COUNTIFS(Questionnaire!BC:BC,codes_postales!B191)</f>
        <v>0</v>
      </c>
    </row>
    <row r="192" spans="1:6" x14ac:dyDescent="0.25">
      <c r="A192" s="29" t="s">
        <v>2793</v>
      </c>
      <c r="B192" s="29">
        <v>1750</v>
      </c>
      <c r="C192" s="29" t="s">
        <v>276</v>
      </c>
      <c r="D192" s="29">
        <v>50.808563200000002</v>
      </c>
      <c r="E192" s="29">
        <v>4.1648626000000002</v>
      </c>
      <c r="F192" s="29">
        <f>COUNTIFS(Questionnaire!BC:BC,codes_postales!B192)</f>
        <v>0</v>
      </c>
    </row>
    <row r="193" spans="1:6" x14ac:dyDescent="0.25">
      <c r="A193" s="29" t="s">
        <v>2793</v>
      </c>
      <c r="B193" s="29">
        <v>1750</v>
      </c>
      <c r="C193" s="29" t="s">
        <v>277</v>
      </c>
      <c r="D193" s="29">
        <v>50.811454949999998</v>
      </c>
      <c r="E193" s="29">
        <v>4.145616306</v>
      </c>
      <c r="F193" s="29">
        <f>COUNTIFS(Questionnaire!BC:BC,codes_postales!B193)</f>
        <v>0</v>
      </c>
    </row>
    <row r="194" spans="1:6" x14ac:dyDescent="0.25">
      <c r="A194" s="29" t="s">
        <v>2793</v>
      </c>
      <c r="B194" s="29">
        <v>1750</v>
      </c>
      <c r="C194" s="29" t="s">
        <v>278</v>
      </c>
      <c r="D194" s="29">
        <v>50.811531899999999</v>
      </c>
      <c r="E194" s="29">
        <v>4.1695303910000003</v>
      </c>
      <c r="F194" s="29">
        <f>COUNTIFS(Questionnaire!BC:BC,codes_postales!B194)</f>
        <v>0</v>
      </c>
    </row>
    <row r="195" spans="1:6" x14ac:dyDescent="0.25">
      <c r="A195" s="29" t="s">
        <v>2793</v>
      </c>
      <c r="B195" s="29">
        <v>1755</v>
      </c>
      <c r="C195" s="29" t="s">
        <v>279</v>
      </c>
      <c r="D195" s="29">
        <v>50.797973800000001</v>
      </c>
      <c r="E195" s="29">
        <v>4.1029840670000004</v>
      </c>
      <c r="F195" s="29">
        <f>COUNTIFS(Questionnaire!BC:BC,codes_postales!B195)</f>
        <v>0</v>
      </c>
    </row>
    <row r="196" spans="1:6" x14ac:dyDescent="0.25">
      <c r="A196" s="29" t="s">
        <v>2793</v>
      </c>
      <c r="B196" s="29">
        <v>1755</v>
      </c>
      <c r="C196" s="29" t="s">
        <v>280</v>
      </c>
      <c r="D196" s="29">
        <v>50.763128399999999</v>
      </c>
      <c r="E196" s="29">
        <v>4.1212844999999998</v>
      </c>
      <c r="F196" s="29">
        <f>COUNTIFS(Questionnaire!BC:BC,codes_postales!B196)</f>
        <v>0</v>
      </c>
    </row>
    <row r="197" spans="1:6" x14ac:dyDescent="0.25">
      <c r="A197" s="29" t="s">
        <v>2793</v>
      </c>
      <c r="B197" s="29">
        <v>1755</v>
      </c>
      <c r="C197" s="29" t="s">
        <v>281</v>
      </c>
      <c r="D197" s="29">
        <v>50.7773538</v>
      </c>
      <c r="E197" s="29">
        <v>4.1192640999999997</v>
      </c>
      <c r="F197" s="29">
        <f>COUNTIFS(Questionnaire!BC:BC,codes_postales!B197)</f>
        <v>0</v>
      </c>
    </row>
    <row r="198" spans="1:6" x14ac:dyDescent="0.25">
      <c r="A198" s="29" t="s">
        <v>2793</v>
      </c>
      <c r="B198" s="29">
        <v>1755</v>
      </c>
      <c r="C198" s="29" t="s">
        <v>282</v>
      </c>
      <c r="D198" s="29">
        <v>50.7720719</v>
      </c>
      <c r="E198" s="29">
        <v>4.0614623999999999</v>
      </c>
      <c r="F198" s="29">
        <f>COUNTIFS(Questionnaire!BC:BC,codes_postales!B198)</f>
        <v>0</v>
      </c>
    </row>
    <row r="199" spans="1:6" x14ac:dyDescent="0.25">
      <c r="A199" s="29" t="s">
        <v>2793</v>
      </c>
      <c r="B199" s="29">
        <v>1760</v>
      </c>
      <c r="C199" s="29" t="s">
        <v>283</v>
      </c>
      <c r="D199" s="29">
        <v>50.8220387</v>
      </c>
      <c r="E199" s="29">
        <v>4.1119573000000003</v>
      </c>
      <c r="F199" s="29">
        <f>COUNTIFS(Questionnaire!BC:BC,codes_postales!B199)</f>
        <v>0</v>
      </c>
    </row>
    <row r="200" spans="1:6" x14ac:dyDescent="0.25">
      <c r="A200" s="29" t="s">
        <v>2793</v>
      </c>
      <c r="B200" s="29">
        <v>1760</v>
      </c>
      <c r="C200" s="29" t="s">
        <v>284</v>
      </c>
      <c r="D200" s="29">
        <v>50.834719749999998</v>
      </c>
      <c r="E200" s="29">
        <v>4.0820664789999999</v>
      </c>
      <c r="F200" s="29">
        <f>COUNTIFS(Questionnaire!BC:BC,codes_postales!B200)</f>
        <v>0</v>
      </c>
    </row>
    <row r="201" spans="1:6" x14ac:dyDescent="0.25">
      <c r="A201" s="29" t="s">
        <v>2793</v>
      </c>
      <c r="B201" s="29">
        <v>1760</v>
      </c>
      <c r="C201" s="29" t="s">
        <v>285</v>
      </c>
      <c r="D201" s="29">
        <v>50.834138299999999</v>
      </c>
      <c r="E201" s="29">
        <v>4.0972238000000001</v>
      </c>
      <c r="F201" s="29">
        <f>COUNTIFS(Questionnaire!BC:BC,codes_postales!B201)</f>
        <v>0</v>
      </c>
    </row>
    <row r="202" spans="1:6" x14ac:dyDescent="0.25">
      <c r="A202" s="29" t="s">
        <v>2793</v>
      </c>
      <c r="B202" s="29">
        <v>1760</v>
      </c>
      <c r="C202" s="29" t="s">
        <v>286</v>
      </c>
      <c r="D202" s="29">
        <v>50.840554099999999</v>
      </c>
      <c r="E202" s="29">
        <v>4.1145702999999996</v>
      </c>
      <c r="F202" s="29">
        <f>COUNTIFS(Questionnaire!BC:BC,codes_postales!B202)</f>
        <v>0</v>
      </c>
    </row>
    <row r="203" spans="1:6" x14ac:dyDescent="0.25">
      <c r="A203" s="29" t="s">
        <v>2793</v>
      </c>
      <c r="B203" s="29">
        <v>1761</v>
      </c>
      <c r="C203" s="29" t="s">
        <v>287</v>
      </c>
      <c r="D203" s="29">
        <v>50.848178050000001</v>
      </c>
      <c r="E203" s="29">
        <v>4.1369148649999996</v>
      </c>
      <c r="F203" s="29">
        <f>COUNTIFS(Questionnaire!BC:BC,codes_postales!B203)</f>
        <v>0</v>
      </c>
    </row>
    <row r="204" spans="1:6" x14ac:dyDescent="0.25">
      <c r="A204" s="29" t="s">
        <v>2793</v>
      </c>
      <c r="B204" s="29">
        <v>1770</v>
      </c>
      <c r="C204" s="29" t="s">
        <v>288</v>
      </c>
      <c r="D204" s="29">
        <v>50.871131300000002</v>
      </c>
      <c r="E204" s="29">
        <v>4.0860754000000004</v>
      </c>
      <c r="F204" s="29">
        <f>COUNTIFS(Questionnaire!BC:BC,codes_postales!B204)</f>
        <v>0</v>
      </c>
    </row>
    <row r="205" spans="1:6" x14ac:dyDescent="0.25">
      <c r="A205" s="29" t="s">
        <v>2793</v>
      </c>
      <c r="B205" s="29">
        <v>1780</v>
      </c>
      <c r="C205" s="29" t="s">
        <v>289</v>
      </c>
      <c r="D205" s="29">
        <v>50.914595499999997</v>
      </c>
      <c r="E205" s="29">
        <v>4.3108722999999998</v>
      </c>
      <c r="F205" s="29">
        <f>COUNTIFS(Questionnaire!BC:BC,codes_postales!B205)</f>
        <v>0</v>
      </c>
    </row>
    <row r="206" spans="1:6" x14ac:dyDescent="0.25">
      <c r="A206" s="29" t="s">
        <v>2793</v>
      </c>
      <c r="B206" s="29">
        <v>1785</v>
      </c>
      <c r="C206" s="29" t="s">
        <v>290</v>
      </c>
      <c r="D206" s="29">
        <v>50.927771300000003</v>
      </c>
      <c r="E206" s="29">
        <v>4.2658868999999999</v>
      </c>
      <c r="F206" s="29">
        <f>COUNTIFS(Questionnaire!BC:BC,codes_postales!B206)</f>
        <v>0</v>
      </c>
    </row>
    <row r="207" spans="1:6" x14ac:dyDescent="0.25">
      <c r="A207" s="29" t="s">
        <v>2793</v>
      </c>
      <c r="B207" s="29">
        <v>1785</v>
      </c>
      <c r="C207" s="29" t="s">
        <v>291</v>
      </c>
      <c r="D207" s="29">
        <v>51.088161800000002</v>
      </c>
      <c r="E207" s="29">
        <v>4.1202807809999999</v>
      </c>
      <c r="F207" s="29">
        <f>COUNTIFS(Questionnaire!BC:BC,codes_postales!B207)</f>
        <v>0</v>
      </c>
    </row>
    <row r="208" spans="1:6" x14ac:dyDescent="0.25">
      <c r="A208" s="29" t="s">
        <v>2793</v>
      </c>
      <c r="B208" s="29">
        <v>1785</v>
      </c>
      <c r="C208" s="29" t="s">
        <v>292</v>
      </c>
      <c r="D208" s="29">
        <v>50.959198100000002</v>
      </c>
      <c r="E208" s="29">
        <v>4.2327769000000002</v>
      </c>
      <c r="F208" s="29">
        <f>COUNTIFS(Questionnaire!BC:BC,codes_postales!B208)</f>
        <v>0</v>
      </c>
    </row>
    <row r="209" spans="1:6" x14ac:dyDescent="0.25">
      <c r="A209" s="29" t="s">
        <v>2793</v>
      </c>
      <c r="B209" s="29">
        <v>1790</v>
      </c>
      <c r="C209" s="29" t="s">
        <v>293</v>
      </c>
      <c r="D209" s="29">
        <v>50.903506299999997</v>
      </c>
      <c r="E209" s="29">
        <v>4.1174675000000001</v>
      </c>
      <c r="F209" s="29">
        <f>COUNTIFS(Questionnaire!BC:BC,codes_postales!B209)</f>
        <v>0</v>
      </c>
    </row>
    <row r="210" spans="1:6" x14ac:dyDescent="0.25">
      <c r="A210" s="29" t="s">
        <v>2793</v>
      </c>
      <c r="B210" s="29">
        <v>1790</v>
      </c>
      <c r="C210" s="29" t="s">
        <v>294</v>
      </c>
      <c r="D210" s="29">
        <v>50.897385100000001</v>
      </c>
      <c r="E210" s="29">
        <v>4.1390421000000002</v>
      </c>
      <c r="F210" s="29">
        <f>COUNTIFS(Questionnaire!BC:BC,codes_postales!B210)</f>
        <v>0</v>
      </c>
    </row>
    <row r="211" spans="1:6" x14ac:dyDescent="0.25">
      <c r="A211" s="29" t="s">
        <v>2793</v>
      </c>
      <c r="B211" s="29">
        <v>1790</v>
      </c>
      <c r="C211" s="29" t="s">
        <v>295</v>
      </c>
      <c r="D211" s="29">
        <v>50.913799099999999</v>
      </c>
      <c r="E211" s="29">
        <v>4.1118354899999998</v>
      </c>
      <c r="F211" s="29">
        <f>COUNTIFS(Questionnaire!BC:BC,codes_postales!B211)</f>
        <v>0</v>
      </c>
    </row>
    <row r="212" spans="1:6" x14ac:dyDescent="0.25">
      <c r="A212" s="29" t="s">
        <v>2793</v>
      </c>
      <c r="B212" s="29">
        <v>1790</v>
      </c>
      <c r="C212" s="29" t="s">
        <v>296</v>
      </c>
      <c r="D212" s="29">
        <v>50.892141899999999</v>
      </c>
      <c r="E212" s="29">
        <v>4.0983400000000003</v>
      </c>
      <c r="F212" s="29">
        <f>COUNTIFS(Questionnaire!BC:BC,codes_postales!B212)</f>
        <v>0</v>
      </c>
    </row>
    <row r="213" spans="1:6" x14ac:dyDescent="0.25">
      <c r="A213" s="29" t="s">
        <v>2793</v>
      </c>
      <c r="B213" s="29">
        <v>1800</v>
      </c>
      <c r="C213" s="29" t="s">
        <v>297</v>
      </c>
      <c r="D213" s="29">
        <v>50.927174399999998</v>
      </c>
      <c r="E213" s="29">
        <v>4.4551980999999996</v>
      </c>
      <c r="F213" s="29">
        <f>COUNTIFS(Questionnaire!BC:BC,codes_postales!B213)</f>
        <v>0</v>
      </c>
    </row>
    <row r="214" spans="1:6" x14ac:dyDescent="0.25">
      <c r="A214" s="29" t="s">
        <v>2793</v>
      </c>
      <c r="B214" s="29">
        <v>1800</v>
      </c>
      <c r="C214" s="29" t="s">
        <v>298</v>
      </c>
      <c r="D214" s="29">
        <v>50.928136549999998</v>
      </c>
      <c r="E214" s="29">
        <v>4.4329052510000002</v>
      </c>
      <c r="F214" s="29">
        <f>COUNTIFS(Questionnaire!BC:BC,codes_postales!B214)</f>
        <v>0</v>
      </c>
    </row>
    <row r="215" spans="1:6" x14ac:dyDescent="0.25">
      <c r="A215" s="29" t="s">
        <v>2793</v>
      </c>
      <c r="B215" s="29">
        <v>1820</v>
      </c>
      <c r="C215" s="29" t="s">
        <v>299</v>
      </c>
      <c r="D215" s="29">
        <v>50.917072500000003</v>
      </c>
      <c r="E215" s="29">
        <v>4.4758810999999996</v>
      </c>
      <c r="F215" s="29">
        <f>COUNTIFS(Questionnaire!BC:BC,codes_postales!B215)</f>
        <v>0</v>
      </c>
    </row>
    <row r="216" spans="1:6" x14ac:dyDescent="0.25">
      <c r="A216" s="29" t="s">
        <v>2793</v>
      </c>
      <c r="B216" s="29">
        <v>1820</v>
      </c>
      <c r="C216" s="29" t="s">
        <v>300</v>
      </c>
      <c r="D216" s="29">
        <v>50.933162299999999</v>
      </c>
      <c r="E216" s="29">
        <v>4.4960702000000001</v>
      </c>
      <c r="F216" s="29">
        <f>COUNTIFS(Questionnaire!BC:BC,codes_postales!B216)</f>
        <v>0</v>
      </c>
    </row>
    <row r="217" spans="1:6" x14ac:dyDescent="0.25">
      <c r="A217" s="29" t="s">
        <v>2793</v>
      </c>
      <c r="B217" s="29">
        <v>1820</v>
      </c>
      <c r="C217" s="29" t="s">
        <v>301</v>
      </c>
      <c r="D217" s="29">
        <v>50.909348799999997</v>
      </c>
      <c r="E217" s="29">
        <v>4.5110470999999999</v>
      </c>
      <c r="F217" s="29">
        <f>COUNTIFS(Questionnaire!BC:BC,codes_postales!B217)</f>
        <v>0</v>
      </c>
    </row>
    <row r="218" spans="1:6" x14ac:dyDescent="0.25">
      <c r="A218" s="29" t="s">
        <v>2793</v>
      </c>
      <c r="B218" s="29">
        <v>1830</v>
      </c>
      <c r="C218" s="29" t="s">
        <v>302</v>
      </c>
      <c r="D218" s="29">
        <v>50.912421899999998</v>
      </c>
      <c r="E218" s="29">
        <v>4.4353613999999997</v>
      </c>
      <c r="F218" s="29">
        <f>COUNTIFS(Questionnaire!BC:BC,codes_postales!B218)</f>
        <v>0</v>
      </c>
    </row>
    <row r="219" spans="1:6" x14ac:dyDescent="0.25">
      <c r="A219" s="29" t="s">
        <v>2793</v>
      </c>
      <c r="B219" s="29">
        <v>1831</v>
      </c>
      <c r="C219" s="29" t="s">
        <v>303</v>
      </c>
      <c r="D219" s="29">
        <v>50.894555500000003</v>
      </c>
      <c r="E219" s="29">
        <v>4.4365041999999999</v>
      </c>
      <c r="F219" s="29">
        <f>COUNTIFS(Questionnaire!BC:BC,codes_postales!B219)</f>
        <v>0</v>
      </c>
    </row>
    <row r="220" spans="1:6" x14ac:dyDescent="0.25">
      <c r="A220" s="29" t="s">
        <v>2793</v>
      </c>
      <c r="B220" s="29">
        <v>1840</v>
      </c>
      <c r="C220" s="29" t="s">
        <v>304</v>
      </c>
      <c r="D220" s="29">
        <v>51.012246599999997</v>
      </c>
      <c r="E220" s="29">
        <v>4.2990729419999996</v>
      </c>
      <c r="F220" s="29">
        <f>COUNTIFS(Questionnaire!BC:BC,codes_postales!B220)</f>
        <v>0</v>
      </c>
    </row>
    <row r="221" spans="1:6" x14ac:dyDescent="0.25">
      <c r="A221" s="29" t="s">
        <v>2793</v>
      </c>
      <c r="B221" s="29">
        <v>1840</v>
      </c>
      <c r="C221" s="29" t="s">
        <v>305</v>
      </c>
      <c r="D221" s="29">
        <v>51.019843600000002</v>
      </c>
      <c r="E221" s="29">
        <v>4.2437819000000001</v>
      </c>
      <c r="F221" s="29">
        <f>COUNTIFS(Questionnaire!BC:BC,codes_postales!B221)</f>
        <v>0</v>
      </c>
    </row>
    <row r="222" spans="1:6" x14ac:dyDescent="0.25">
      <c r="A222" s="29" t="s">
        <v>2793</v>
      </c>
      <c r="B222" s="29">
        <v>1840</v>
      </c>
      <c r="C222" s="29" t="s">
        <v>306</v>
      </c>
      <c r="D222" s="29">
        <v>50.9944384</v>
      </c>
      <c r="E222" s="29">
        <v>4.2624671999999997</v>
      </c>
      <c r="F222" s="29">
        <f>COUNTIFS(Questionnaire!BC:BC,codes_postales!B222)</f>
        <v>0</v>
      </c>
    </row>
    <row r="223" spans="1:6" x14ac:dyDescent="0.25">
      <c r="A223" s="29" t="s">
        <v>2793</v>
      </c>
      <c r="B223" s="29">
        <v>1850</v>
      </c>
      <c r="C223" s="29" t="s">
        <v>307</v>
      </c>
      <c r="D223" s="29">
        <v>50.950305649999997</v>
      </c>
      <c r="E223" s="29">
        <v>4.401373263</v>
      </c>
      <c r="F223" s="29">
        <f>COUNTIFS(Questionnaire!BC:BC,codes_postales!B223)</f>
        <v>0</v>
      </c>
    </row>
    <row r="224" spans="1:6" x14ac:dyDescent="0.25">
      <c r="A224" s="29" t="s">
        <v>2793</v>
      </c>
      <c r="B224" s="29">
        <v>1851</v>
      </c>
      <c r="C224" s="29" t="s">
        <v>308</v>
      </c>
      <c r="D224" s="29">
        <v>50.972822899999997</v>
      </c>
      <c r="E224" s="29">
        <v>4.3777599279999997</v>
      </c>
      <c r="F224" s="29">
        <f>COUNTIFS(Questionnaire!BC:BC,codes_postales!B224)</f>
        <v>0</v>
      </c>
    </row>
    <row r="225" spans="1:6" x14ac:dyDescent="0.25">
      <c r="A225" s="29" t="s">
        <v>2793</v>
      </c>
      <c r="B225" s="29">
        <v>1852</v>
      </c>
      <c r="C225" s="29" t="s">
        <v>309</v>
      </c>
      <c r="D225" s="29">
        <v>50.9527061</v>
      </c>
      <c r="E225" s="29">
        <v>4.3638681999999998</v>
      </c>
      <c r="F225" s="29">
        <f>COUNTIFS(Questionnaire!BC:BC,codes_postales!B225)</f>
        <v>0</v>
      </c>
    </row>
    <row r="226" spans="1:6" x14ac:dyDescent="0.25">
      <c r="A226" s="29" t="s">
        <v>2793</v>
      </c>
      <c r="B226" s="29">
        <v>1853</v>
      </c>
      <c r="C226" s="29" t="s">
        <v>310</v>
      </c>
      <c r="D226" s="29">
        <v>50.910962849999997</v>
      </c>
      <c r="E226" s="29">
        <v>4.3423555020000002</v>
      </c>
      <c r="F226" s="29">
        <f>COUNTIFS(Questionnaire!BC:BC,codes_postales!B226)</f>
        <v>0</v>
      </c>
    </row>
    <row r="227" spans="1:6" x14ac:dyDescent="0.25">
      <c r="A227" s="29" t="s">
        <v>2793</v>
      </c>
      <c r="B227" s="29">
        <v>1860</v>
      </c>
      <c r="C227" s="29" t="s">
        <v>311</v>
      </c>
      <c r="D227" s="29">
        <v>50.934162499999999</v>
      </c>
      <c r="E227" s="29">
        <v>4.3287322000000001</v>
      </c>
      <c r="F227" s="29">
        <f>COUNTIFS(Questionnaire!BC:BC,codes_postales!B227)</f>
        <v>0</v>
      </c>
    </row>
    <row r="228" spans="1:6" x14ac:dyDescent="0.25">
      <c r="A228" s="29" t="s">
        <v>2793</v>
      </c>
      <c r="B228" s="29">
        <v>1861</v>
      </c>
      <c r="C228" s="29" t="s">
        <v>312</v>
      </c>
      <c r="D228" s="29">
        <v>50.951026599999999</v>
      </c>
      <c r="E228" s="29">
        <v>4.3085198</v>
      </c>
      <c r="F228" s="29">
        <f>COUNTIFS(Questionnaire!BC:BC,codes_postales!B228)</f>
        <v>0</v>
      </c>
    </row>
    <row r="229" spans="1:6" x14ac:dyDescent="0.25">
      <c r="A229" s="29" t="s">
        <v>2793</v>
      </c>
      <c r="B229" s="29">
        <v>1880</v>
      </c>
      <c r="C229" s="29" t="s">
        <v>313</v>
      </c>
      <c r="D229" s="29">
        <v>51.013190399999999</v>
      </c>
      <c r="E229" s="29">
        <v>4.3599724999999996</v>
      </c>
      <c r="F229" s="29">
        <f>COUNTIFS(Questionnaire!BC:BC,codes_postales!B229)</f>
        <v>0</v>
      </c>
    </row>
    <row r="230" spans="1:6" x14ac:dyDescent="0.25">
      <c r="A230" s="29" t="s">
        <v>2793</v>
      </c>
      <c r="B230" s="29">
        <v>1880</v>
      </c>
      <c r="C230" s="29" t="s">
        <v>314</v>
      </c>
      <c r="D230" s="29">
        <v>50.979983500000003</v>
      </c>
      <c r="E230" s="29">
        <v>4.3512293</v>
      </c>
      <c r="F230" s="29">
        <f>COUNTIFS(Questionnaire!BC:BC,codes_postales!B230)</f>
        <v>0</v>
      </c>
    </row>
    <row r="231" spans="1:6" x14ac:dyDescent="0.25">
      <c r="A231" s="29" t="s">
        <v>2793</v>
      </c>
      <c r="B231" s="29">
        <v>1880</v>
      </c>
      <c r="C231" s="29" t="s">
        <v>315</v>
      </c>
      <c r="D231" s="29">
        <v>51.011496100000002</v>
      </c>
      <c r="E231" s="29">
        <v>4.3374964010000001</v>
      </c>
      <c r="F231" s="29">
        <f>COUNTIFS(Questionnaire!BC:BC,codes_postales!B231)</f>
        <v>0</v>
      </c>
    </row>
    <row r="232" spans="1:6" x14ac:dyDescent="0.25">
      <c r="A232" s="29" t="s">
        <v>2793</v>
      </c>
      <c r="B232" s="29">
        <v>1910</v>
      </c>
      <c r="C232" s="29" t="s">
        <v>316</v>
      </c>
      <c r="D232" s="29">
        <v>51.169565900000002</v>
      </c>
      <c r="E232" s="29">
        <v>5.1521172000000002</v>
      </c>
      <c r="F232" s="29">
        <f>COUNTIFS(Questionnaire!BC:BC,codes_postales!B232)</f>
        <v>0</v>
      </c>
    </row>
    <row r="233" spans="1:6" x14ac:dyDescent="0.25">
      <c r="A233" s="29" t="s">
        <v>2793</v>
      </c>
      <c r="B233" s="29">
        <v>1910</v>
      </c>
      <c r="C233" s="29" t="s">
        <v>317</v>
      </c>
      <c r="D233" s="29">
        <v>50.937545999999998</v>
      </c>
      <c r="E233" s="29">
        <v>4.6174179999999998</v>
      </c>
      <c r="F233" s="29">
        <f>COUNTIFS(Questionnaire!BC:BC,codes_postales!B233)</f>
        <v>0</v>
      </c>
    </row>
    <row r="234" spans="1:6" x14ac:dyDescent="0.25">
      <c r="A234" s="29" t="s">
        <v>2793</v>
      </c>
      <c r="B234" s="29">
        <v>1910</v>
      </c>
      <c r="C234" s="29" t="s">
        <v>318</v>
      </c>
      <c r="D234" s="29">
        <v>50.949244049999997</v>
      </c>
      <c r="E234" s="29">
        <v>4.5711630870000004</v>
      </c>
      <c r="F234" s="29">
        <f>COUNTIFS(Questionnaire!BC:BC,codes_postales!B234)</f>
        <v>0</v>
      </c>
    </row>
    <row r="235" spans="1:6" x14ac:dyDescent="0.25">
      <c r="A235" s="29" t="s">
        <v>2793</v>
      </c>
      <c r="B235" s="29">
        <v>1910</v>
      </c>
      <c r="C235" s="29" t="s">
        <v>319</v>
      </c>
      <c r="D235" s="29">
        <v>50.919012700000003</v>
      </c>
      <c r="E235" s="29">
        <v>4.5645096000000001</v>
      </c>
      <c r="F235" s="29">
        <f>COUNTIFS(Questionnaire!BC:BC,codes_postales!B235)</f>
        <v>0</v>
      </c>
    </row>
    <row r="236" spans="1:6" x14ac:dyDescent="0.25">
      <c r="A236" s="29" t="s">
        <v>2793</v>
      </c>
      <c r="B236" s="29">
        <v>1930</v>
      </c>
      <c r="C236" s="29" t="s">
        <v>320</v>
      </c>
      <c r="D236" s="29">
        <v>50.884997349999999</v>
      </c>
      <c r="E236" s="29">
        <v>4.5081025950000004</v>
      </c>
      <c r="F236" s="29">
        <f>COUNTIFS(Questionnaire!BC:BC,codes_postales!B236)</f>
        <v>0</v>
      </c>
    </row>
    <row r="237" spans="1:6" x14ac:dyDescent="0.25">
      <c r="A237" s="29" t="s">
        <v>2793</v>
      </c>
      <c r="B237" s="29">
        <v>1930</v>
      </c>
      <c r="C237" s="29" t="s">
        <v>321</v>
      </c>
      <c r="D237" s="29">
        <v>50.880435499999997</v>
      </c>
      <c r="E237" s="29">
        <v>4.4745514999999996</v>
      </c>
      <c r="F237" s="29">
        <f>COUNTIFS(Questionnaire!BC:BC,codes_postales!B237)</f>
        <v>0</v>
      </c>
    </row>
    <row r="238" spans="1:6" x14ac:dyDescent="0.25">
      <c r="A238" s="29" t="s">
        <v>2793</v>
      </c>
      <c r="B238" s="29">
        <v>1932</v>
      </c>
      <c r="C238" s="29" t="s">
        <v>322</v>
      </c>
      <c r="D238" s="29">
        <v>50.866243400000002</v>
      </c>
      <c r="E238" s="29">
        <v>4.4359939710000003</v>
      </c>
      <c r="F238" s="29">
        <f>COUNTIFS(Questionnaire!BC:BC,codes_postales!B238)</f>
        <v>0</v>
      </c>
    </row>
    <row r="239" spans="1:6" x14ac:dyDescent="0.25">
      <c r="A239" s="29" t="s">
        <v>2793</v>
      </c>
      <c r="B239" s="29">
        <v>1933</v>
      </c>
      <c r="C239" s="29" t="s">
        <v>323</v>
      </c>
      <c r="D239" s="29">
        <v>50.853958749999997</v>
      </c>
      <c r="E239" s="29">
        <v>4.5157438440000002</v>
      </c>
      <c r="F239" s="29">
        <f>COUNTIFS(Questionnaire!BC:BC,codes_postales!B239)</f>
        <v>0</v>
      </c>
    </row>
    <row r="240" spans="1:6" x14ac:dyDescent="0.25">
      <c r="A240" s="29" t="s">
        <v>2793</v>
      </c>
      <c r="B240" s="29">
        <v>1950</v>
      </c>
      <c r="C240" s="29" t="s">
        <v>324</v>
      </c>
      <c r="D240" s="29">
        <v>50.8606105</v>
      </c>
      <c r="E240" s="29">
        <v>4.4691371000000002</v>
      </c>
      <c r="F240" s="29">
        <f>COUNTIFS(Questionnaire!BC:BC,codes_postales!B240)</f>
        <v>0</v>
      </c>
    </row>
    <row r="241" spans="1:6" x14ac:dyDescent="0.25">
      <c r="A241" s="29" t="s">
        <v>2793</v>
      </c>
      <c r="B241" s="29">
        <v>1970</v>
      </c>
      <c r="C241" s="29" t="s">
        <v>325</v>
      </c>
      <c r="D241" s="29">
        <v>50.844055400000002</v>
      </c>
      <c r="E241" s="29">
        <v>4.4871796000000002</v>
      </c>
      <c r="F241" s="29">
        <f>COUNTIFS(Questionnaire!BC:BC,codes_postales!B241)</f>
        <v>0</v>
      </c>
    </row>
    <row r="242" spans="1:6" x14ac:dyDescent="0.25">
      <c r="A242" s="29" t="s">
        <v>2793</v>
      </c>
      <c r="B242" s="29">
        <v>1980</v>
      </c>
      <c r="C242" s="29" t="s">
        <v>326</v>
      </c>
      <c r="D242" s="29">
        <v>50.961429000000003</v>
      </c>
      <c r="E242" s="29">
        <v>4.4556575</v>
      </c>
      <c r="F242" s="29">
        <f>COUNTIFS(Questionnaire!BC:BC,codes_postales!B242)</f>
        <v>0</v>
      </c>
    </row>
    <row r="243" spans="1:6" x14ac:dyDescent="0.25">
      <c r="A243" s="29" t="s">
        <v>2793</v>
      </c>
      <c r="B243" s="29">
        <v>1980</v>
      </c>
      <c r="C243" s="29" t="s">
        <v>327</v>
      </c>
      <c r="D243" s="29">
        <v>50.986502799999997</v>
      </c>
      <c r="E243" s="29">
        <v>4.4441233389999999</v>
      </c>
      <c r="F243" s="29">
        <f>COUNTIFS(Questionnaire!BC:BC,codes_postales!B243)</f>
        <v>0</v>
      </c>
    </row>
    <row r="244" spans="1:6" x14ac:dyDescent="0.25">
      <c r="A244" s="29" t="s">
        <v>2793</v>
      </c>
      <c r="B244" s="29">
        <v>1981</v>
      </c>
      <c r="C244" s="29" t="s">
        <v>328</v>
      </c>
      <c r="D244" s="29">
        <v>50.993903299999999</v>
      </c>
      <c r="E244" s="29">
        <v>4.5042526609999998</v>
      </c>
      <c r="F244" s="29">
        <f>COUNTIFS(Questionnaire!BC:BC,codes_postales!B244)</f>
        <v>0</v>
      </c>
    </row>
    <row r="245" spans="1:6" x14ac:dyDescent="0.25">
      <c r="A245" s="29" t="s">
        <v>2793</v>
      </c>
      <c r="B245" s="29">
        <v>1982</v>
      </c>
      <c r="C245" s="29" t="s">
        <v>329</v>
      </c>
      <c r="D245" s="29">
        <v>50.969538450000002</v>
      </c>
      <c r="E245" s="29">
        <v>4.5075638920000003</v>
      </c>
      <c r="F245" s="29">
        <f>COUNTIFS(Questionnaire!BC:BC,codes_postales!B245)</f>
        <v>0</v>
      </c>
    </row>
    <row r="246" spans="1:6" x14ac:dyDescent="0.25">
      <c r="A246" s="29" t="s">
        <v>2793</v>
      </c>
      <c r="B246" s="29">
        <v>1982</v>
      </c>
      <c r="C246" s="29" t="s">
        <v>330</v>
      </c>
      <c r="D246" s="29">
        <v>50.972278199999998</v>
      </c>
      <c r="E246" s="29">
        <v>4.4798689999999999</v>
      </c>
      <c r="F246" s="29">
        <f>COUNTIFS(Questionnaire!BC:BC,codes_postales!B246)</f>
        <v>0</v>
      </c>
    </row>
    <row r="247" spans="1:6" x14ac:dyDescent="0.25">
      <c r="A247" s="29" t="s">
        <v>2792</v>
      </c>
      <c r="B247" s="29">
        <v>2000</v>
      </c>
      <c r="C247" s="29" t="s">
        <v>331</v>
      </c>
      <c r="D247" s="29">
        <v>51.2211097</v>
      </c>
      <c r="E247" s="29">
        <v>4.3997080999999998</v>
      </c>
      <c r="F247" s="29">
        <f>COUNTIFS(Questionnaire!BC:BC,codes_postales!B247)</f>
        <v>0</v>
      </c>
    </row>
    <row r="248" spans="1:6" x14ac:dyDescent="0.25">
      <c r="A248" s="29" t="s">
        <v>2792</v>
      </c>
      <c r="B248" s="29">
        <v>2018</v>
      </c>
      <c r="C248" s="29" t="s">
        <v>331</v>
      </c>
      <c r="D248" s="29">
        <v>51.2211097</v>
      </c>
      <c r="E248" s="29">
        <v>4.3997080999999998</v>
      </c>
      <c r="F248" s="29">
        <f>COUNTIFS(Questionnaire!BC:BC,codes_postales!B248)</f>
        <v>0</v>
      </c>
    </row>
    <row r="249" spans="1:6" x14ac:dyDescent="0.25">
      <c r="A249" s="29" t="s">
        <v>2792</v>
      </c>
      <c r="B249" s="29">
        <v>2020</v>
      </c>
      <c r="C249" s="29" t="s">
        <v>331</v>
      </c>
      <c r="D249" s="29">
        <v>51.2211097</v>
      </c>
      <c r="E249" s="29">
        <v>4.3997080999999998</v>
      </c>
      <c r="F249" s="29">
        <f>COUNTIFS(Questionnaire!BC:BC,codes_postales!B249)</f>
        <v>0</v>
      </c>
    </row>
    <row r="250" spans="1:6" x14ac:dyDescent="0.25">
      <c r="A250" s="29" t="s">
        <v>2792</v>
      </c>
      <c r="B250" s="29">
        <v>2030</v>
      </c>
      <c r="C250" s="29" t="s">
        <v>331</v>
      </c>
      <c r="D250" s="29">
        <v>51.2211097</v>
      </c>
      <c r="E250" s="29">
        <v>4.3997080999999998</v>
      </c>
      <c r="F250" s="29">
        <f>COUNTIFS(Questionnaire!BC:BC,codes_postales!B250)</f>
        <v>0</v>
      </c>
    </row>
    <row r="251" spans="1:6" x14ac:dyDescent="0.25">
      <c r="A251" s="29" t="s">
        <v>2792</v>
      </c>
      <c r="B251" s="29">
        <v>2040</v>
      </c>
      <c r="C251" s="29" t="s">
        <v>331</v>
      </c>
      <c r="D251" s="29">
        <v>51.2211097</v>
      </c>
      <c r="E251" s="29">
        <v>4.3997080999999998</v>
      </c>
      <c r="F251" s="29">
        <f>COUNTIFS(Questionnaire!BC:BC,codes_postales!B251)</f>
        <v>0</v>
      </c>
    </row>
    <row r="252" spans="1:6" x14ac:dyDescent="0.25">
      <c r="A252" s="29" t="s">
        <v>2792</v>
      </c>
      <c r="B252" s="29">
        <v>2040</v>
      </c>
      <c r="C252" s="29" t="s">
        <v>332</v>
      </c>
      <c r="D252" s="29">
        <v>51.345539600000002</v>
      </c>
      <c r="E252" s="29">
        <v>4.319401</v>
      </c>
      <c r="F252" s="29">
        <f>COUNTIFS(Questionnaire!BC:BC,codes_postales!B252)</f>
        <v>0</v>
      </c>
    </row>
    <row r="253" spans="1:6" x14ac:dyDescent="0.25">
      <c r="A253" s="29" t="s">
        <v>2792</v>
      </c>
      <c r="B253" s="29">
        <v>2040</v>
      </c>
      <c r="C253" s="29" t="s">
        <v>333</v>
      </c>
      <c r="D253" s="29">
        <v>51.304553400000003</v>
      </c>
      <c r="E253" s="29">
        <v>4.2900121999999996</v>
      </c>
      <c r="F253" s="29">
        <f>COUNTIFS(Questionnaire!BC:BC,codes_postales!B253)</f>
        <v>0</v>
      </c>
    </row>
    <row r="254" spans="1:6" x14ac:dyDescent="0.25">
      <c r="A254" s="29" t="s">
        <v>2792</v>
      </c>
      <c r="B254" s="29">
        <v>2040</v>
      </c>
      <c r="C254" s="29" t="s">
        <v>334</v>
      </c>
      <c r="D254" s="29">
        <v>51.359849750000002</v>
      </c>
      <c r="E254" s="29">
        <v>4.2836261779999996</v>
      </c>
      <c r="F254" s="29">
        <f>COUNTIFS(Questionnaire!BC:BC,codes_postales!B254)</f>
        <v>0</v>
      </c>
    </row>
    <row r="255" spans="1:6" x14ac:dyDescent="0.25">
      <c r="A255" s="29" t="s">
        <v>2792</v>
      </c>
      <c r="B255" s="29">
        <v>2050</v>
      </c>
      <c r="C255" s="29" t="s">
        <v>331</v>
      </c>
      <c r="D255" s="29">
        <v>51.2211097</v>
      </c>
      <c r="E255" s="29">
        <v>4.3997080999999998</v>
      </c>
      <c r="F255" s="29">
        <f>COUNTIFS(Questionnaire!BC:BC,codes_postales!B255)</f>
        <v>0</v>
      </c>
    </row>
    <row r="256" spans="1:6" x14ac:dyDescent="0.25">
      <c r="A256" s="29" t="s">
        <v>2792</v>
      </c>
      <c r="B256" s="29">
        <v>2060</v>
      </c>
      <c r="C256" s="29" t="s">
        <v>331</v>
      </c>
      <c r="D256" s="29">
        <v>51.2211097</v>
      </c>
      <c r="E256" s="29">
        <v>4.3997080999999998</v>
      </c>
      <c r="F256" s="29">
        <f>COUNTIFS(Questionnaire!BC:BC,codes_postales!B256)</f>
        <v>0</v>
      </c>
    </row>
    <row r="257" spans="1:6" x14ac:dyDescent="0.25">
      <c r="A257" s="29" t="s">
        <v>2792</v>
      </c>
      <c r="B257" s="29">
        <v>2070</v>
      </c>
      <c r="C257" s="29" t="s">
        <v>335</v>
      </c>
      <c r="D257" s="29">
        <v>51.2028046</v>
      </c>
      <c r="E257" s="29">
        <v>4.3416361999999999</v>
      </c>
      <c r="F257" s="29">
        <f>COUNTIFS(Questionnaire!BC:BC,codes_postales!B257)</f>
        <v>0</v>
      </c>
    </row>
    <row r="258" spans="1:6" x14ac:dyDescent="0.25">
      <c r="A258" s="29" t="s">
        <v>2792</v>
      </c>
      <c r="B258" s="29">
        <v>2070</v>
      </c>
      <c r="C258" s="29" t="s">
        <v>336</v>
      </c>
      <c r="D258" s="29">
        <v>51.230620850000001</v>
      </c>
      <c r="E258" s="29">
        <v>4.3188693279999999</v>
      </c>
      <c r="F258" s="29">
        <f>COUNTIFS(Questionnaire!BC:BC,codes_postales!B258)</f>
        <v>0</v>
      </c>
    </row>
    <row r="259" spans="1:6" x14ac:dyDescent="0.25">
      <c r="A259" s="29" t="s">
        <v>2792</v>
      </c>
      <c r="B259" s="29">
        <v>2100</v>
      </c>
      <c r="C259" s="29" t="s">
        <v>337</v>
      </c>
      <c r="D259" s="29">
        <v>51.211528399999999</v>
      </c>
      <c r="E259" s="29">
        <v>4.4695254090000001</v>
      </c>
      <c r="F259" s="29">
        <f>COUNTIFS(Questionnaire!BC:BC,codes_postales!B259)</f>
        <v>0</v>
      </c>
    </row>
    <row r="260" spans="1:6" x14ac:dyDescent="0.25">
      <c r="A260" s="29" t="s">
        <v>2792</v>
      </c>
      <c r="B260" s="29">
        <v>2110</v>
      </c>
      <c r="C260" s="29" t="s">
        <v>338</v>
      </c>
      <c r="D260" s="29">
        <v>51.227076099999998</v>
      </c>
      <c r="E260" s="29">
        <v>4.5225318000000003</v>
      </c>
      <c r="F260" s="29">
        <f>COUNTIFS(Questionnaire!BC:BC,codes_postales!B260)</f>
        <v>0</v>
      </c>
    </row>
    <row r="261" spans="1:6" x14ac:dyDescent="0.25">
      <c r="A261" s="29" t="s">
        <v>2792</v>
      </c>
      <c r="B261" s="29">
        <v>2140</v>
      </c>
      <c r="C261" s="29" t="s">
        <v>339</v>
      </c>
      <c r="D261" s="29">
        <v>51.210299050000003</v>
      </c>
      <c r="E261" s="29">
        <v>4.4403895059999998</v>
      </c>
      <c r="F261" s="29">
        <f>COUNTIFS(Questionnaire!BC:BC,codes_postales!B261)</f>
        <v>0</v>
      </c>
    </row>
    <row r="262" spans="1:6" x14ac:dyDescent="0.25">
      <c r="A262" s="29" t="s">
        <v>2792</v>
      </c>
      <c r="B262" s="29">
        <v>2150</v>
      </c>
      <c r="C262" s="29" t="s">
        <v>340</v>
      </c>
      <c r="D262" s="29">
        <v>51.1928907</v>
      </c>
      <c r="E262" s="29">
        <v>4.4889530000000004</v>
      </c>
      <c r="F262" s="29">
        <f>COUNTIFS(Questionnaire!BC:BC,codes_postales!B262)</f>
        <v>0</v>
      </c>
    </row>
    <row r="263" spans="1:6" x14ac:dyDescent="0.25">
      <c r="A263" s="29" t="s">
        <v>2792</v>
      </c>
      <c r="B263" s="29">
        <v>2160</v>
      </c>
      <c r="C263" s="29" t="s">
        <v>341</v>
      </c>
      <c r="D263" s="29">
        <v>51.203104400000001</v>
      </c>
      <c r="E263" s="29">
        <v>4.5238022000000004</v>
      </c>
      <c r="F263" s="29">
        <f>COUNTIFS(Questionnaire!BC:BC,codes_postales!B263)</f>
        <v>0</v>
      </c>
    </row>
    <row r="264" spans="1:6" x14ac:dyDescent="0.25">
      <c r="A264" s="29" t="s">
        <v>2792</v>
      </c>
      <c r="B264" s="29">
        <v>2170</v>
      </c>
      <c r="C264" s="29" t="s">
        <v>342</v>
      </c>
      <c r="D264" s="29">
        <v>51.249942949999998</v>
      </c>
      <c r="E264" s="29">
        <v>4.4453401640000001</v>
      </c>
      <c r="F264" s="29">
        <f>COUNTIFS(Questionnaire!BC:BC,codes_postales!B264)</f>
        <v>0</v>
      </c>
    </row>
    <row r="265" spans="1:6" x14ac:dyDescent="0.25">
      <c r="A265" s="29" t="s">
        <v>2792</v>
      </c>
      <c r="B265" s="29">
        <v>2180</v>
      </c>
      <c r="C265" s="29" t="s">
        <v>343</v>
      </c>
      <c r="D265" s="29">
        <v>51.284204500000001</v>
      </c>
      <c r="E265" s="29">
        <v>4.4322870779999999</v>
      </c>
      <c r="F265" s="29">
        <f>COUNTIFS(Questionnaire!BC:BC,codes_postales!B265)</f>
        <v>0</v>
      </c>
    </row>
    <row r="266" spans="1:6" x14ac:dyDescent="0.25">
      <c r="A266" s="29" t="s">
        <v>2792</v>
      </c>
      <c r="B266" s="29">
        <v>2200</v>
      </c>
      <c r="C266" s="29" t="s">
        <v>344</v>
      </c>
      <c r="D266" s="29">
        <v>51.185551400000001</v>
      </c>
      <c r="E266" s="29">
        <v>4.8346446099999998</v>
      </c>
      <c r="F266" s="29">
        <f>COUNTIFS(Questionnaire!BC:BC,codes_postales!B266)</f>
        <v>0</v>
      </c>
    </row>
    <row r="267" spans="1:6" x14ac:dyDescent="0.25">
      <c r="A267" s="29" t="s">
        <v>2792</v>
      </c>
      <c r="B267" s="29">
        <v>2200</v>
      </c>
      <c r="C267" s="29" t="s">
        <v>345</v>
      </c>
      <c r="D267" s="29">
        <v>51.120339899999998</v>
      </c>
      <c r="E267" s="29">
        <v>4.8207801000000003</v>
      </c>
      <c r="F267" s="29">
        <f>COUNTIFS(Questionnaire!BC:BC,codes_postales!B267)</f>
        <v>0</v>
      </c>
    </row>
    <row r="268" spans="1:6" x14ac:dyDescent="0.25">
      <c r="A268" s="29" t="s">
        <v>2792</v>
      </c>
      <c r="B268" s="29">
        <v>2200</v>
      </c>
      <c r="C268" s="29" t="s">
        <v>346</v>
      </c>
      <c r="D268" s="29">
        <v>51.141556399999999</v>
      </c>
      <c r="E268" s="29">
        <v>4.8401277</v>
      </c>
      <c r="F268" s="29">
        <f>COUNTIFS(Questionnaire!BC:BC,codes_postales!B268)</f>
        <v>0</v>
      </c>
    </row>
    <row r="269" spans="1:6" x14ac:dyDescent="0.25">
      <c r="A269" s="29" t="s">
        <v>2792</v>
      </c>
      <c r="B269" s="29">
        <v>2220</v>
      </c>
      <c r="C269" s="29" t="s">
        <v>347</v>
      </c>
      <c r="D269" s="29">
        <v>51.087557250000003</v>
      </c>
      <c r="E269" s="29">
        <v>4.7191120719999997</v>
      </c>
      <c r="F269" s="29">
        <f>COUNTIFS(Questionnaire!BC:BC,codes_postales!B269)</f>
        <v>0</v>
      </c>
    </row>
    <row r="270" spans="1:6" x14ac:dyDescent="0.25">
      <c r="A270" s="29" t="s">
        <v>2792</v>
      </c>
      <c r="B270" s="29">
        <v>2220</v>
      </c>
      <c r="C270" s="29" t="s">
        <v>348</v>
      </c>
      <c r="D270" s="29">
        <v>51.062514149999998</v>
      </c>
      <c r="E270" s="29">
        <v>4.719376553</v>
      </c>
      <c r="F270" s="29">
        <f>COUNTIFS(Questionnaire!BC:BC,codes_postales!B270)</f>
        <v>0</v>
      </c>
    </row>
    <row r="271" spans="1:6" x14ac:dyDescent="0.25">
      <c r="A271" s="29" t="s">
        <v>2792</v>
      </c>
      <c r="B271" s="29">
        <v>2221</v>
      </c>
      <c r="C271" s="29" t="s">
        <v>349</v>
      </c>
      <c r="D271" s="29">
        <v>51.047167700000003</v>
      </c>
      <c r="E271" s="29">
        <v>4.7692867999999997</v>
      </c>
      <c r="F271" s="29">
        <f>COUNTIFS(Questionnaire!BC:BC,codes_postales!B271)</f>
        <v>0</v>
      </c>
    </row>
    <row r="272" spans="1:6" x14ac:dyDescent="0.25">
      <c r="A272" s="29" t="s">
        <v>2792</v>
      </c>
      <c r="B272" s="29">
        <v>2222</v>
      </c>
      <c r="C272" s="29" t="s">
        <v>350</v>
      </c>
      <c r="D272" s="29">
        <v>51.104030049999999</v>
      </c>
      <c r="E272" s="29">
        <v>4.7318943449999997</v>
      </c>
      <c r="F272" s="29">
        <f>COUNTIFS(Questionnaire!BC:BC,codes_postales!B272)</f>
        <v>0</v>
      </c>
    </row>
    <row r="273" spans="1:6" x14ac:dyDescent="0.25">
      <c r="A273" s="29" t="s">
        <v>2792</v>
      </c>
      <c r="B273" s="29">
        <v>2222</v>
      </c>
      <c r="C273" s="29" t="s">
        <v>351</v>
      </c>
      <c r="D273" s="29">
        <v>51.106094349999999</v>
      </c>
      <c r="E273" s="29">
        <v>4.7853558989999998</v>
      </c>
      <c r="F273" s="29">
        <f>COUNTIFS(Questionnaire!BC:BC,codes_postales!B273)</f>
        <v>0</v>
      </c>
    </row>
    <row r="274" spans="1:6" x14ac:dyDescent="0.25">
      <c r="A274" s="29" t="s">
        <v>2792</v>
      </c>
      <c r="B274" s="29">
        <v>2223</v>
      </c>
      <c r="C274" s="29" t="s">
        <v>352</v>
      </c>
      <c r="D274" s="29">
        <v>51.290737900000003</v>
      </c>
      <c r="E274" s="29">
        <v>4.4361160999999996</v>
      </c>
      <c r="F274" s="29">
        <f>COUNTIFS(Questionnaire!BC:BC,codes_postales!B274)</f>
        <v>0</v>
      </c>
    </row>
    <row r="275" spans="1:6" x14ac:dyDescent="0.25">
      <c r="A275" s="29" t="s">
        <v>2792</v>
      </c>
      <c r="B275" s="29">
        <v>2230</v>
      </c>
      <c r="C275" s="29" t="s">
        <v>353</v>
      </c>
      <c r="D275" s="29">
        <v>51.055408100000001</v>
      </c>
      <c r="E275" s="29">
        <v>4.9018080030000002</v>
      </c>
      <c r="F275" s="29">
        <f>COUNTIFS(Questionnaire!BC:BC,codes_postales!B275)</f>
        <v>0</v>
      </c>
    </row>
    <row r="276" spans="1:6" x14ac:dyDescent="0.25">
      <c r="A276" s="29" t="s">
        <v>2792</v>
      </c>
      <c r="B276" s="29">
        <v>2230</v>
      </c>
      <c r="C276" s="29" t="s">
        <v>354</v>
      </c>
      <c r="D276" s="29">
        <v>51.032471800000003</v>
      </c>
      <c r="E276" s="29">
        <v>4.8336097999999996</v>
      </c>
      <c r="F276" s="29">
        <f>COUNTIFS(Questionnaire!BC:BC,codes_postales!B276)</f>
        <v>0</v>
      </c>
    </row>
    <row r="277" spans="1:6" x14ac:dyDescent="0.25">
      <c r="A277" s="29" t="s">
        <v>2792</v>
      </c>
      <c r="B277" s="29">
        <v>2235</v>
      </c>
      <c r="C277" s="29" t="s">
        <v>355</v>
      </c>
      <c r="D277" s="29">
        <v>51.04605145</v>
      </c>
      <c r="E277" s="29">
        <v>4.801293265</v>
      </c>
      <c r="F277" s="29">
        <f>COUNTIFS(Questionnaire!BC:BC,codes_postales!B277)</f>
        <v>0</v>
      </c>
    </row>
    <row r="278" spans="1:6" x14ac:dyDescent="0.25">
      <c r="A278" s="29" t="s">
        <v>2792</v>
      </c>
      <c r="B278" s="29">
        <v>2235</v>
      </c>
      <c r="C278" s="29" t="s">
        <v>356</v>
      </c>
      <c r="D278" s="29">
        <v>51.075392299999997</v>
      </c>
      <c r="E278" s="29">
        <v>4.7885460999999996</v>
      </c>
      <c r="F278" s="29">
        <f>COUNTIFS(Questionnaire!BC:BC,codes_postales!B278)</f>
        <v>0</v>
      </c>
    </row>
    <row r="279" spans="1:6" x14ac:dyDescent="0.25">
      <c r="A279" s="29" t="s">
        <v>2792</v>
      </c>
      <c r="B279" s="29">
        <v>2235</v>
      </c>
      <c r="C279" s="29" t="s">
        <v>357</v>
      </c>
      <c r="D279" s="29">
        <v>51.060363799999998</v>
      </c>
      <c r="E279" s="29">
        <v>4.8351334000000001</v>
      </c>
      <c r="F279" s="29">
        <f>COUNTIFS(Questionnaire!BC:BC,codes_postales!B279)</f>
        <v>0</v>
      </c>
    </row>
    <row r="280" spans="1:6" x14ac:dyDescent="0.25">
      <c r="A280" s="29" t="s">
        <v>2792</v>
      </c>
      <c r="B280" s="29">
        <v>2240</v>
      </c>
      <c r="C280" s="29" t="s">
        <v>358</v>
      </c>
      <c r="D280" s="29">
        <v>51.199021250000001</v>
      </c>
      <c r="E280" s="29">
        <v>4.6356924680000002</v>
      </c>
      <c r="F280" s="29">
        <f>COUNTIFS(Questionnaire!BC:BC,codes_postales!B280)</f>
        <v>0</v>
      </c>
    </row>
    <row r="281" spans="1:6" x14ac:dyDescent="0.25">
      <c r="A281" s="29" t="s">
        <v>2792</v>
      </c>
      <c r="B281" s="29">
        <v>2240</v>
      </c>
      <c r="C281" s="29" t="s">
        <v>359</v>
      </c>
      <c r="D281" s="29">
        <v>51.187272</v>
      </c>
      <c r="E281" s="29">
        <v>4.6503062999999996</v>
      </c>
      <c r="F281" s="29">
        <f>COUNTIFS(Questionnaire!BC:BC,codes_postales!B281)</f>
        <v>0</v>
      </c>
    </row>
    <row r="282" spans="1:6" x14ac:dyDescent="0.25">
      <c r="A282" s="29" t="s">
        <v>2792</v>
      </c>
      <c r="B282" s="29">
        <v>2240</v>
      </c>
      <c r="C282" s="29" t="s">
        <v>360</v>
      </c>
      <c r="D282" s="29">
        <v>51.2147918</v>
      </c>
      <c r="E282" s="29">
        <v>4.6595103</v>
      </c>
      <c r="F282" s="29">
        <f>COUNTIFS(Questionnaire!BC:BC,codes_postales!B282)</f>
        <v>0</v>
      </c>
    </row>
    <row r="283" spans="1:6" x14ac:dyDescent="0.25">
      <c r="A283" s="29" t="s">
        <v>2792</v>
      </c>
      <c r="B283" s="29">
        <v>2242</v>
      </c>
      <c r="C283" s="29" t="s">
        <v>361</v>
      </c>
      <c r="D283" s="29">
        <v>51.2257319</v>
      </c>
      <c r="E283" s="29">
        <v>4.7033852100000004</v>
      </c>
      <c r="F283" s="29">
        <f>COUNTIFS(Questionnaire!BC:BC,codes_postales!B283)</f>
        <v>0</v>
      </c>
    </row>
    <row r="284" spans="1:6" x14ac:dyDescent="0.25">
      <c r="A284" s="29" t="s">
        <v>2792</v>
      </c>
      <c r="B284" s="29">
        <v>2243</v>
      </c>
      <c r="C284" s="29" t="s">
        <v>362</v>
      </c>
      <c r="D284" s="29">
        <v>51.201160899999998</v>
      </c>
      <c r="E284" s="29">
        <v>4.6975445279999999</v>
      </c>
      <c r="F284" s="29">
        <f>COUNTIFS(Questionnaire!BC:BC,codes_postales!B284)</f>
        <v>0</v>
      </c>
    </row>
    <row r="285" spans="1:6" x14ac:dyDescent="0.25">
      <c r="A285" s="29" t="s">
        <v>2792</v>
      </c>
      <c r="B285" s="29">
        <v>2250</v>
      </c>
      <c r="C285" s="29" t="s">
        <v>363</v>
      </c>
      <c r="D285" s="29">
        <v>51.143861100000002</v>
      </c>
      <c r="E285" s="29">
        <v>4.8597257000000003</v>
      </c>
      <c r="F285" s="29">
        <f>COUNTIFS(Questionnaire!BC:BC,codes_postales!B285)</f>
        <v>0</v>
      </c>
    </row>
    <row r="286" spans="1:6" x14ac:dyDescent="0.25">
      <c r="A286" s="29" t="s">
        <v>2792</v>
      </c>
      <c r="B286" s="29">
        <v>2260</v>
      </c>
      <c r="C286" s="29" t="s">
        <v>364</v>
      </c>
      <c r="D286" s="29">
        <v>51.137756799999998</v>
      </c>
      <c r="E286" s="29">
        <v>4.9053101000000003</v>
      </c>
      <c r="F286" s="29">
        <f>COUNTIFS(Questionnaire!BC:BC,codes_postales!B286)</f>
        <v>0</v>
      </c>
    </row>
    <row r="287" spans="1:6" x14ac:dyDescent="0.25">
      <c r="A287" s="29" t="s">
        <v>2792</v>
      </c>
      <c r="B287" s="29">
        <v>2260</v>
      </c>
      <c r="C287" s="29" t="s">
        <v>365</v>
      </c>
      <c r="D287" s="29">
        <v>51.122073399999998</v>
      </c>
      <c r="E287" s="29">
        <v>4.9012622779999999</v>
      </c>
      <c r="F287" s="29">
        <f>COUNTIFS(Questionnaire!BC:BC,codes_postales!B287)</f>
        <v>0</v>
      </c>
    </row>
    <row r="288" spans="1:6" x14ac:dyDescent="0.25">
      <c r="A288" s="29" t="s">
        <v>2792</v>
      </c>
      <c r="B288" s="29">
        <v>2260</v>
      </c>
      <c r="C288" s="29" t="s">
        <v>366</v>
      </c>
      <c r="D288" s="29">
        <v>51.086694000000001</v>
      </c>
      <c r="E288" s="29">
        <v>4.9168675000000004</v>
      </c>
      <c r="F288" s="29">
        <f>COUNTIFS(Questionnaire!BC:BC,codes_postales!B288)</f>
        <v>0</v>
      </c>
    </row>
    <row r="289" spans="1:6" x14ac:dyDescent="0.25">
      <c r="A289" s="29" t="s">
        <v>2792</v>
      </c>
      <c r="B289" s="29">
        <v>2260</v>
      </c>
      <c r="C289" s="29" t="s">
        <v>367</v>
      </c>
      <c r="D289" s="29">
        <v>51.088088900000002</v>
      </c>
      <c r="E289" s="29">
        <v>4.8729402000000004</v>
      </c>
      <c r="F289" s="29">
        <f>COUNTIFS(Questionnaire!BC:BC,codes_postales!B289)</f>
        <v>0</v>
      </c>
    </row>
    <row r="290" spans="1:6" x14ac:dyDescent="0.25">
      <c r="A290" s="29" t="s">
        <v>2792</v>
      </c>
      <c r="B290" s="29">
        <v>2270</v>
      </c>
      <c r="C290" s="29" t="s">
        <v>368</v>
      </c>
      <c r="D290" s="29">
        <v>51.139242699999997</v>
      </c>
      <c r="E290" s="29">
        <v>4.7543971999999997</v>
      </c>
      <c r="F290" s="29">
        <f>COUNTIFS(Questionnaire!BC:BC,codes_postales!B290)</f>
        <v>0</v>
      </c>
    </row>
    <row r="291" spans="1:6" x14ac:dyDescent="0.25">
      <c r="A291" s="29" t="s">
        <v>2792</v>
      </c>
      <c r="B291" s="29">
        <v>2275</v>
      </c>
      <c r="C291" s="29" t="s">
        <v>369</v>
      </c>
      <c r="D291" s="29">
        <v>51.267580000000002</v>
      </c>
      <c r="E291" s="29">
        <v>4.8676797000000001</v>
      </c>
      <c r="F291" s="29">
        <f>COUNTIFS(Questionnaire!BC:BC,codes_postales!B291)</f>
        <v>0</v>
      </c>
    </row>
    <row r="292" spans="1:6" x14ac:dyDescent="0.25">
      <c r="A292" s="29" t="s">
        <v>2792</v>
      </c>
      <c r="B292" s="29">
        <v>2275</v>
      </c>
      <c r="C292" s="29" t="s">
        <v>370</v>
      </c>
      <c r="D292" s="29">
        <v>51.238218000000003</v>
      </c>
      <c r="E292" s="29">
        <v>4.8242403999999999</v>
      </c>
      <c r="F292" s="29">
        <f>COUNTIFS(Questionnaire!BC:BC,codes_postales!B292)</f>
        <v>0</v>
      </c>
    </row>
    <row r="293" spans="1:6" x14ac:dyDescent="0.25">
      <c r="A293" s="29" t="s">
        <v>2792</v>
      </c>
      <c r="B293" s="29">
        <v>2275</v>
      </c>
      <c r="C293" s="29" t="s">
        <v>371</v>
      </c>
      <c r="D293" s="29">
        <v>51.226718499999997</v>
      </c>
      <c r="E293" s="29">
        <v>4.8359528000000003</v>
      </c>
      <c r="F293" s="29">
        <f>COUNTIFS(Questionnaire!BC:BC,codes_postales!B293)</f>
        <v>0</v>
      </c>
    </row>
    <row r="294" spans="1:6" x14ac:dyDescent="0.25">
      <c r="A294" s="29" t="s">
        <v>2792</v>
      </c>
      <c r="B294" s="29">
        <v>2275</v>
      </c>
      <c r="C294" s="29" t="s">
        <v>372</v>
      </c>
      <c r="D294" s="29">
        <v>51.265412750000003</v>
      </c>
      <c r="E294" s="29">
        <v>4.7910582699999997</v>
      </c>
      <c r="F294" s="29">
        <f>COUNTIFS(Questionnaire!BC:BC,codes_postales!B294)</f>
        <v>0</v>
      </c>
    </row>
    <row r="295" spans="1:6" x14ac:dyDescent="0.25">
      <c r="A295" s="29" t="s">
        <v>2792</v>
      </c>
      <c r="B295" s="29">
        <v>2280</v>
      </c>
      <c r="C295" s="29" t="s">
        <v>373</v>
      </c>
      <c r="D295" s="29">
        <v>51.188703349999997</v>
      </c>
      <c r="E295" s="29">
        <v>4.73188443</v>
      </c>
      <c r="F295" s="29">
        <f>COUNTIFS(Questionnaire!BC:BC,codes_postales!B295)</f>
        <v>0</v>
      </c>
    </row>
    <row r="296" spans="1:6" x14ac:dyDescent="0.25">
      <c r="A296" s="29" t="s">
        <v>2792</v>
      </c>
      <c r="B296" s="29">
        <v>2288</v>
      </c>
      <c r="C296" s="29" t="s">
        <v>374</v>
      </c>
      <c r="D296" s="29">
        <v>51.162100449999997</v>
      </c>
      <c r="E296" s="29">
        <v>4.7370614389999997</v>
      </c>
      <c r="F296" s="29">
        <f>COUNTIFS(Questionnaire!BC:BC,codes_postales!B296)</f>
        <v>0</v>
      </c>
    </row>
    <row r="297" spans="1:6" x14ac:dyDescent="0.25">
      <c r="A297" s="29" t="s">
        <v>2792</v>
      </c>
      <c r="B297" s="29">
        <v>2290</v>
      </c>
      <c r="C297" s="29" t="s">
        <v>375</v>
      </c>
      <c r="D297" s="29">
        <v>51.202344799999999</v>
      </c>
      <c r="E297" s="29">
        <v>4.769482</v>
      </c>
      <c r="F297" s="29">
        <f>COUNTIFS(Questionnaire!BC:BC,codes_postales!B297)</f>
        <v>0</v>
      </c>
    </row>
    <row r="298" spans="1:6" x14ac:dyDescent="0.25">
      <c r="A298" s="29" t="s">
        <v>2792</v>
      </c>
      <c r="B298" s="29">
        <v>2300</v>
      </c>
      <c r="C298" s="29" t="s">
        <v>376</v>
      </c>
      <c r="D298" s="29">
        <v>51.3233812</v>
      </c>
      <c r="E298" s="29">
        <v>4.948461</v>
      </c>
      <c r="F298" s="29">
        <f>COUNTIFS(Questionnaire!BC:BC,codes_postales!B298)</f>
        <v>0</v>
      </c>
    </row>
    <row r="299" spans="1:6" x14ac:dyDescent="0.25">
      <c r="A299" s="29" t="s">
        <v>2792</v>
      </c>
      <c r="B299" s="29">
        <v>2310</v>
      </c>
      <c r="C299" s="29" t="s">
        <v>377</v>
      </c>
      <c r="D299" s="29">
        <v>51.349504600000003</v>
      </c>
      <c r="E299" s="29">
        <v>4.7607080000000002</v>
      </c>
      <c r="F299" s="29">
        <f>COUNTIFS(Questionnaire!BC:BC,codes_postales!B299)</f>
        <v>0</v>
      </c>
    </row>
    <row r="300" spans="1:6" x14ac:dyDescent="0.25">
      <c r="A300" s="29" t="s">
        <v>2792</v>
      </c>
      <c r="B300" s="29">
        <v>2320</v>
      </c>
      <c r="C300" s="29" t="s">
        <v>378</v>
      </c>
      <c r="D300" s="29">
        <v>51.395740850000003</v>
      </c>
      <c r="E300" s="29">
        <v>4.7440656409999997</v>
      </c>
      <c r="F300" s="29">
        <f>COUNTIFS(Questionnaire!BC:BC,codes_postales!B300)</f>
        <v>0</v>
      </c>
    </row>
    <row r="301" spans="1:6" x14ac:dyDescent="0.25">
      <c r="A301" s="29" t="s">
        <v>2792</v>
      </c>
      <c r="B301" s="29">
        <v>2321</v>
      </c>
      <c r="C301" s="29" t="s">
        <v>379</v>
      </c>
      <c r="D301" s="29">
        <v>51.460924949999999</v>
      </c>
      <c r="E301" s="29">
        <v>4.737254858</v>
      </c>
      <c r="F301" s="29">
        <f>COUNTIFS(Questionnaire!BC:BC,codes_postales!B301)</f>
        <v>0</v>
      </c>
    </row>
    <row r="302" spans="1:6" x14ac:dyDescent="0.25">
      <c r="A302" s="29" t="s">
        <v>2792</v>
      </c>
      <c r="B302" s="29">
        <v>2322</v>
      </c>
      <c r="C302" s="29" t="s">
        <v>380</v>
      </c>
      <c r="D302" s="29">
        <v>51.431558250000002</v>
      </c>
      <c r="E302" s="29">
        <v>4.8070790490000004</v>
      </c>
      <c r="F302" s="29">
        <f>COUNTIFS(Questionnaire!BC:BC,codes_postales!B302)</f>
        <v>0</v>
      </c>
    </row>
    <row r="303" spans="1:6" x14ac:dyDescent="0.25">
      <c r="A303" s="29" t="s">
        <v>2792</v>
      </c>
      <c r="B303" s="29">
        <v>2323</v>
      </c>
      <c r="C303" s="29" t="s">
        <v>381</v>
      </c>
      <c r="D303" s="29">
        <v>51.397536600000002</v>
      </c>
      <c r="E303" s="29">
        <v>4.8085930880000003</v>
      </c>
      <c r="F303" s="29">
        <f>COUNTIFS(Questionnaire!BC:BC,codes_postales!B303)</f>
        <v>0</v>
      </c>
    </row>
    <row r="304" spans="1:6" x14ac:dyDescent="0.25">
      <c r="A304" s="29" t="s">
        <v>2792</v>
      </c>
      <c r="B304" s="29">
        <v>2328</v>
      </c>
      <c r="C304" s="29" t="s">
        <v>382</v>
      </c>
      <c r="D304" s="29">
        <v>51.474351599999999</v>
      </c>
      <c r="E304" s="29">
        <v>4.8051678999999998</v>
      </c>
      <c r="F304" s="29">
        <f>COUNTIFS(Questionnaire!BC:BC,codes_postales!B304)</f>
        <v>0</v>
      </c>
    </row>
    <row r="305" spans="1:6" x14ac:dyDescent="0.25">
      <c r="A305" s="29" t="s">
        <v>2792</v>
      </c>
      <c r="B305" s="29">
        <v>2330</v>
      </c>
      <c r="C305" s="29" t="s">
        <v>383</v>
      </c>
      <c r="D305" s="29">
        <v>51.358059699999998</v>
      </c>
      <c r="E305" s="29">
        <v>4.8627541000000001</v>
      </c>
      <c r="F305" s="29">
        <f>COUNTIFS(Questionnaire!BC:BC,codes_postales!B305)</f>
        <v>0</v>
      </c>
    </row>
    <row r="306" spans="1:6" x14ac:dyDescent="0.25">
      <c r="A306" s="29" t="s">
        <v>2792</v>
      </c>
      <c r="B306" s="29">
        <v>2340</v>
      </c>
      <c r="C306" s="29" t="s">
        <v>384</v>
      </c>
      <c r="D306" s="29">
        <v>51.313492099999998</v>
      </c>
      <c r="E306" s="29">
        <v>4.8375704519999996</v>
      </c>
      <c r="F306" s="29">
        <f>COUNTIFS(Questionnaire!BC:BC,codes_postales!B306)</f>
        <v>0</v>
      </c>
    </row>
    <row r="307" spans="1:6" x14ac:dyDescent="0.25">
      <c r="A307" s="29" t="s">
        <v>2792</v>
      </c>
      <c r="B307" s="29">
        <v>2340</v>
      </c>
      <c r="C307" s="29" t="s">
        <v>385</v>
      </c>
      <c r="D307" s="29">
        <v>51.2988018</v>
      </c>
      <c r="E307" s="29">
        <v>4.7821797000000004</v>
      </c>
      <c r="F307" s="29">
        <f>COUNTIFS(Questionnaire!BC:BC,codes_postales!B307)</f>
        <v>0</v>
      </c>
    </row>
    <row r="308" spans="1:6" x14ac:dyDescent="0.25">
      <c r="A308" s="29" t="s">
        <v>2792</v>
      </c>
      <c r="B308" s="29">
        <v>2350</v>
      </c>
      <c r="C308" s="29" t="s">
        <v>386</v>
      </c>
      <c r="D308" s="29">
        <v>51.3129153</v>
      </c>
      <c r="E308" s="29">
        <v>4.8878025999999997</v>
      </c>
      <c r="F308" s="29">
        <f>COUNTIFS(Questionnaire!BC:BC,codes_postales!B308)</f>
        <v>0</v>
      </c>
    </row>
    <row r="309" spans="1:6" x14ac:dyDescent="0.25">
      <c r="A309" s="29" t="s">
        <v>2792</v>
      </c>
      <c r="B309" s="29">
        <v>2360</v>
      </c>
      <c r="C309" s="29" t="s">
        <v>387</v>
      </c>
      <c r="D309" s="29">
        <v>51.317831900000002</v>
      </c>
      <c r="E309" s="29">
        <v>4.9817086000000002</v>
      </c>
      <c r="F309" s="29">
        <f>COUNTIFS(Questionnaire!BC:BC,codes_postales!B309)</f>
        <v>0</v>
      </c>
    </row>
    <row r="310" spans="1:6" x14ac:dyDescent="0.25">
      <c r="A310" s="29" t="s">
        <v>2792</v>
      </c>
      <c r="B310" s="29">
        <v>2370</v>
      </c>
      <c r="C310" s="29" t="s">
        <v>388</v>
      </c>
      <c r="D310" s="29">
        <v>51.320231499999998</v>
      </c>
      <c r="E310" s="29">
        <v>5.0864557000000001</v>
      </c>
      <c r="F310" s="29">
        <f>COUNTIFS(Questionnaire!BC:BC,codes_postales!B310)</f>
        <v>0</v>
      </c>
    </row>
    <row r="311" spans="1:6" x14ac:dyDescent="0.25">
      <c r="A311" s="29" t="s">
        <v>2792</v>
      </c>
      <c r="B311" s="29">
        <v>2380</v>
      </c>
      <c r="C311" s="29" t="s">
        <v>389</v>
      </c>
      <c r="D311" s="29">
        <v>51.380862499999999</v>
      </c>
      <c r="E311" s="29">
        <v>5.0198122920000001</v>
      </c>
      <c r="F311" s="29">
        <f>COUNTIFS(Questionnaire!BC:BC,codes_postales!B311)</f>
        <v>0</v>
      </c>
    </row>
    <row r="312" spans="1:6" x14ac:dyDescent="0.25">
      <c r="A312" s="29" t="s">
        <v>2792</v>
      </c>
      <c r="B312" s="29">
        <v>2381</v>
      </c>
      <c r="C312" s="29" t="s">
        <v>390</v>
      </c>
      <c r="D312" s="29">
        <v>51.412068849999997</v>
      </c>
      <c r="E312" s="29">
        <v>5.0182445419999997</v>
      </c>
      <c r="F312" s="29">
        <f>COUNTIFS(Questionnaire!BC:BC,codes_postales!B312)</f>
        <v>0</v>
      </c>
    </row>
    <row r="313" spans="1:6" x14ac:dyDescent="0.25">
      <c r="A313" s="29" t="s">
        <v>2792</v>
      </c>
      <c r="B313" s="29">
        <v>2382</v>
      </c>
      <c r="C313" s="29" t="s">
        <v>391</v>
      </c>
      <c r="D313" s="29">
        <v>51.450631549999997</v>
      </c>
      <c r="E313" s="29">
        <v>5.048806967</v>
      </c>
      <c r="F313" s="29">
        <f>COUNTIFS(Questionnaire!BC:BC,codes_postales!B313)</f>
        <v>0</v>
      </c>
    </row>
    <row r="314" spans="1:6" x14ac:dyDescent="0.25">
      <c r="A314" s="29" t="s">
        <v>2792</v>
      </c>
      <c r="B314" s="29">
        <v>2387</v>
      </c>
      <c r="C314" s="29" t="s">
        <v>392</v>
      </c>
      <c r="D314" s="29">
        <v>51.412750430000003</v>
      </c>
      <c r="E314" s="29">
        <v>4.9004051710000001</v>
      </c>
      <c r="F314" s="29">
        <f>COUNTIFS(Questionnaire!BC:BC,codes_postales!B314)</f>
        <v>0</v>
      </c>
    </row>
    <row r="315" spans="1:6" x14ac:dyDescent="0.25">
      <c r="A315" s="29" t="s">
        <v>2792</v>
      </c>
      <c r="B315" s="29">
        <v>2390</v>
      </c>
      <c r="C315" s="29" t="s">
        <v>393</v>
      </c>
      <c r="D315" s="29">
        <v>51.300112400000003</v>
      </c>
      <c r="E315" s="29">
        <v>4.7149827999999996</v>
      </c>
      <c r="F315" s="29">
        <f>COUNTIFS(Questionnaire!BC:BC,codes_postales!B315)</f>
        <v>0</v>
      </c>
    </row>
    <row r="316" spans="1:6" x14ac:dyDescent="0.25">
      <c r="A316" s="29" t="s">
        <v>2792</v>
      </c>
      <c r="B316" s="29">
        <v>2390</v>
      </c>
      <c r="C316" s="29" t="s">
        <v>394</v>
      </c>
      <c r="D316" s="29">
        <v>51.301920899999999</v>
      </c>
      <c r="E316" s="29">
        <v>4.7331618000000004</v>
      </c>
      <c r="F316" s="29">
        <f>COUNTIFS(Questionnaire!BC:BC,codes_postales!B316)</f>
        <v>0</v>
      </c>
    </row>
    <row r="317" spans="1:6" x14ac:dyDescent="0.25">
      <c r="A317" s="29" t="s">
        <v>2792</v>
      </c>
      <c r="B317" s="29">
        <v>2390</v>
      </c>
      <c r="C317" s="29" t="s">
        <v>395</v>
      </c>
      <c r="D317" s="29">
        <v>51.299405649999997</v>
      </c>
      <c r="E317" s="29">
        <v>4.6713095210000004</v>
      </c>
      <c r="F317" s="29">
        <f>COUNTIFS(Questionnaire!BC:BC,codes_postales!B317)</f>
        <v>0</v>
      </c>
    </row>
    <row r="318" spans="1:6" x14ac:dyDescent="0.25">
      <c r="A318" s="29" t="s">
        <v>2792</v>
      </c>
      <c r="B318" s="29">
        <v>2400</v>
      </c>
      <c r="C318" s="29" t="s">
        <v>396</v>
      </c>
      <c r="D318" s="29">
        <v>51.184042099999999</v>
      </c>
      <c r="E318" s="29">
        <v>5.1155267000000002</v>
      </c>
      <c r="F318" s="29">
        <f>COUNTIFS(Questionnaire!BC:BC,codes_postales!B318)</f>
        <v>0</v>
      </c>
    </row>
    <row r="319" spans="1:6" x14ac:dyDescent="0.25">
      <c r="A319" s="29" t="s">
        <v>2792</v>
      </c>
      <c r="B319" s="29">
        <v>2430</v>
      </c>
      <c r="C319" s="29" t="s">
        <v>397</v>
      </c>
      <c r="D319" s="29">
        <v>51.10171295</v>
      </c>
      <c r="E319" s="29">
        <v>4.997289028</v>
      </c>
      <c r="F319" s="29">
        <f>COUNTIFS(Questionnaire!BC:BC,codes_postales!B319)</f>
        <v>0</v>
      </c>
    </row>
    <row r="320" spans="1:6" x14ac:dyDescent="0.25">
      <c r="A320" s="29" t="s">
        <v>2792</v>
      </c>
      <c r="B320" s="29">
        <v>2430</v>
      </c>
      <c r="C320" s="29" t="s">
        <v>398</v>
      </c>
      <c r="D320" s="29">
        <v>51.0802695</v>
      </c>
      <c r="E320" s="29">
        <v>5.0073021999999998</v>
      </c>
      <c r="F320" s="29">
        <f>COUNTIFS(Questionnaire!BC:BC,codes_postales!B320)</f>
        <v>0</v>
      </c>
    </row>
    <row r="321" spans="1:6" x14ac:dyDescent="0.25">
      <c r="A321" s="29" t="s">
        <v>2792</v>
      </c>
      <c r="B321" s="29">
        <v>2430</v>
      </c>
      <c r="C321" s="29" t="s">
        <v>399</v>
      </c>
      <c r="D321" s="29">
        <v>51.079011700000002</v>
      </c>
      <c r="E321" s="29">
        <v>5.0188160999999996</v>
      </c>
      <c r="F321" s="29">
        <f>COUNTIFS(Questionnaire!BC:BC,codes_postales!B321)</f>
        <v>0</v>
      </c>
    </row>
    <row r="322" spans="1:6" x14ac:dyDescent="0.25">
      <c r="A322" s="29" t="s">
        <v>2792</v>
      </c>
      <c r="B322" s="29">
        <v>2431</v>
      </c>
      <c r="C322" s="29" t="s">
        <v>400</v>
      </c>
      <c r="D322" s="29">
        <v>51.080131700000003</v>
      </c>
      <c r="E322" s="29">
        <v>4.9552253000000004</v>
      </c>
      <c r="F322" s="29">
        <f>COUNTIFS(Questionnaire!BC:BC,codes_postales!B322)</f>
        <v>0</v>
      </c>
    </row>
    <row r="323" spans="1:6" x14ac:dyDescent="0.25">
      <c r="A323" s="29" t="s">
        <v>2792</v>
      </c>
      <c r="B323" s="29">
        <v>2431</v>
      </c>
      <c r="C323" s="29" t="s">
        <v>401</v>
      </c>
      <c r="D323" s="29">
        <v>51.059204899999997</v>
      </c>
      <c r="E323" s="29">
        <v>4.9805536899999998</v>
      </c>
      <c r="F323" s="29">
        <f>COUNTIFS(Questionnaire!BC:BC,codes_postales!B323)</f>
        <v>0</v>
      </c>
    </row>
    <row r="324" spans="1:6" x14ac:dyDescent="0.25">
      <c r="A324" s="29" t="s">
        <v>2792</v>
      </c>
      <c r="B324" s="29">
        <v>2440</v>
      </c>
      <c r="C324" s="29" t="s">
        <v>402</v>
      </c>
      <c r="D324" s="29">
        <v>51.1610826</v>
      </c>
      <c r="E324" s="29">
        <v>4.9903187000000004</v>
      </c>
      <c r="F324" s="29">
        <f>COUNTIFS(Questionnaire!BC:BC,codes_postales!B324)</f>
        <v>0</v>
      </c>
    </row>
    <row r="325" spans="1:6" x14ac:dyDescent="0.25">
      <c r="A325" s="29" t="s">
        <v>2792</v>
      </c>
      <c r="B325" s="29">
        <v>2450</v>
      </c>
      <c r="C325" s="29" t="s">
        <v>403</v>
      </c>
      <c r="D325" s="29">
        <v>51.131743299999997</v>
      </c>
      <c r="E325" s="29">
        <v>5.0772387999999999</v>
      </c>
      <c r="F325" s="29">
        <f>COUNTIFS(Questionnaire!BC:BC,codes_postales!B325)</f>
        <v>0</v>
      </c>
    </row>
    <row r="326" spans="1:6" x14ac:dyDescent="0.25">
      <c r="A326" s="29" t="s">
        <v>2792</v>
      </c>
      <c r="B326" s="29">
        <v>2460</v>
      </c>
      <c r="C326" s="29" t="s">
        <v>404</v>
      </c>
      <c r="D326" s="29">
        <v>51.2407915</v>
      </c>
      <c r="E326" s="29">
        <v>4.9678120000000003</v>
      </c>
      <c r="F326" s="29">
        <f>COUNTIFS(Questionnaire!BC:BC,codes_postales!B326)</f>
        <v>0</v>
      </c>
    </row>
    <row r="327" spans="1:6" x14ac:dyDescent="0.25">
      <c r="A327" s="29" t="s">
        <v>2792</v>
      </c>
      <c r="B327" s="29">
        <v>2460</v>
      </c>
      <c r="C327" s="29" t="s">
        <v>405</v>
      </c>
      <c r="D327" s="29">
        <v>51.230918199999998</v>
      </c>
      <c r="E327" s="29">
        <v>4.9037390739999998</v>
      </c>
      <c r="F327" s="29">
        <f>COUNTIFS(Questionnaire!BC:BC,codes_postales!B327)</f>
        <v>0</v>
      </c>
    </row>
    <row r="328" spans="1:6" x14ac:dyDescent="0.25">
      <c r="A328" s="29" t="s">
        <v>2792</v>
      </c>
      <c r="B328" s="29">
        <v>2460</v>
      </c>
      <c r="C328" s="29" t="s">
        <v>406</v>
      </c>
      <c r="D328" s="29">
        <v>51.242259500000003</v>
      </c>
      <c r="E328" s="29">
        <v>4.8965455000000002</v>
      </c>
      <c r="F328" s="29">
        <f>COUNTIFS(Questionnaire!BC:BC,codes_postales!B328)</f>
        <v>0</v>
      </c>
    </row>
    <row r="329" spans="1:6" x14ac:dyDescent="0.25">
      <c r="A329" s="29" t="s">
        <v>2792</v>
      </c>
      <c r="B329" s="29">
        <v>2470</v>
      </c>
      <c r="C329" s="29" t="s">
        <v>407</v>
      </c>
      <c r="D329" s="29">
        <v>51.267586199999997</v>
      </c>
      <c r="E329" s="29">
        <v>5.0843882999999996</v>
      </c>
      <c r="F329" s="29">
        <f>COUNTIFS(Questionnaire!BC:BC,codes_postales!B329)</f>
        <v>0</v>
      </c>
    </row>
    <row r="330" spans="1:6" x14ac:dyDescent="0.25">
      <c r="A330" s="29" t="s">
        <v>2792</v>
      </c>
      <c r="B330" s="29">
        <v>2480</v>
      </c>
      <c r="C330" s="29" t="s">
        <v>408</v>
      </c>
      <c r="D330" s="29">
        <v>51.239571300000001</v>
      </c>
      <c r="E330" s="29">
        <v>5.1132429999999998</v>
      </c>
      <c r="F330" s="29">
        <f>COUNTIFS(Questionnaire!BC:BC,codes_postales!B330)</f>
        <v>0</v>
      </c>
    </row>
    <row r="331" spans="1:6" x14ac:dyDescent="0.25">
      <c r="A331" s="29" t="s">
        <v>2792</v>
      </c>
      <c r="B331" s="29">
        <v>2490</v>
      </c>
      <c r="C331" s="29" t="s">
        <v>409</v>
      </c>
      <c r="D331" s="29">
        <v>51.171804000000002</v>
      </c>
      <c r="E331" s="29">
        <v>5.1937730760000003</v>
      </c>
      <c r="F331" s="29">
        <f>COUNTIFS(Questionnaire!BC:BC,codes_postales!B331)</f>
        <v>0</v>
      </c>
    </row>
    <row r="332" spans="1:6" x14ac:dyDescent="0.25">
      <c r="A332" s="29" t="s">
        <v>2792</v>
      </c>
      <c r="B332" s="29">
        <v>2491</v>
      </c>
      <c r="C332" s="29" t="s">
        <v>410</v>
      </c>
      <c r="D332" s="29">
        <v>51.133685149999998</v>
      </c>
      <c r="E332" s="29">
        <v>5.1648214460000004</v>
      </c>
      <c r="F332" s="29">
        <f>COUNTIFS(Questionnaire!BC:BC,codes_postales!B332)</f>
        <v>0</v>
      </c>
    </row>
    <row r="333" spans="1:6" x14ac:dyDescent="0.25">
      <c r="A333" s="29" t="s">
        <v>2792</v>
      </c>
      <c r="B333" s="29">
        <v>2500</v>
      </c>
      <c r="C333" s="29" t="s">
        <v>411</v>
      </c>
      <c r="D333" s="29">
        <v>51.092943300000002</v>
      </c>
      <c r="E333" s="29">
        <v>4.6033828110000004</v>
      </c>
      <c r="F333" s="29">
        <f>COUNTIFS(Questionnaire!BC:BC,codes_postales!B333)</f>
        <v>0</v>
      </c>
    </row>
    <row r="334" spans="1:6" x14ac:dyDescent="0.25">
      <c r="A334" s="29" t="s">
        <v>2792</v>
      </c>
      <c r="B334" s="29">
        <v>2500</v>
      </c>
      <c r="C334" s="29" t="s">
        <v>412</v>
      </c>
      <c r="D334" s="29">
        <v>51.131068999999997</v>
      </c>
      <c r="E334" s="29">
        <v>4.5696516000000003</v>
      </c>
      <c r="F334" s="29">
        <f>COUNTIFS(Questionnaire!BC:BC,codes_postales!B334)</f>
        <v>0</v>
      </c>
    </row>
    <row r="335" spans="1:6" x14ac:dyDescent="0.25">
      <c r="A335" s="29" t="s">
        <v>2792</v>
      </c>
      <c r="B335" s="29">
        <v>2520</v>
      </c>
      <c r="C335" s="29" t="s">
        <v>413</v>
      </c>
      <c r="D335" s="29">
        <v>51.181395100000003</v>
      </c>
      <c r="E335" s="29">
        <v>4.5967162000000004</v>
      </c>
      <c r="F335" s="29">
        <f>COUNTIFS(Questionnaire!BC:BC,codes_postales!B335)</f>
        <v>0</v>
      </c>
    </row>
    <row r="336" spans="1:6" x14ac:dyDescent="0.25">
      <c r="A336" s="29" t="s">
        <v>2792</v>
      </c>
      <c r="B336" s="29">
        <v>2520</v>
      </c>
      <c r="C336" s="29" t="s">
        <v>414</v>
      </c>
      <c r="D336" s="29">
        <v>51.162576100000003</v>
      </c>
      <c r="E336" s="29">
        <v>4.6047326999999996</v>
      </c>
      <c r="F336" s="29">
        <f>COUNTIFS(Questionnaire!BC:BC,codes_postales!B336)</f>
        <v>0</v>
      </c>
    </row>
    <row r="337" spans="1:6" x14ac:dyDescent="0.25">
      <c r="A337" s="29" t="s">
        <v>2792</v>
      </c>
      <c r="B337" s="29">
        <v>2520</v>
      </c>
      <c r="C337" s="29" t="s">
        <v>415</v>
      </c>
      <c r="D337" s="29">
        <v>51.211068699999998</v>
      </c>
      <c r="E337" s="29">
        <v>4.5972162000000001</v>
      </c>
      <c r="F337" s="29">
        <f>COUNTIFS(Questionnaire!BC:BC,codes_postales!B337)</f>
        <v>0</v>
      </c>
    </row>
    <row r="338" spans="1:6" x14ac:dyDescent="0.25">
      <c r="A338" s="29" t="s">
        <v>2792</v>
      </c>
      <c r="B338" s="29">
        <v>2520</v>
      </c>
      <c r="C338" s="29" t="s">
        <v>416</v>
      </c>
      <c r="D338" s="29">
        <v>51.196173199999997</v>
      </c>
      <c r="E338" s="29">
        <v>4.5637563610000003</v>
      </c>
      <c r="F338" s="29">
        <f>COUNTIFS(Questionnaire!BC:BC,codes_postales!B338)</f>
        <v>0</v>
      </c>
    </row>
    <row r="339" spans="1:6" x14ac:dyDescent="0.25">
      <c r="A339" s="29" t="s">
        <v>2792</v>
      </c>
      <c r="B339" s="29">
        <v>2530</v>
      </c>
      <c r="C339" s="29" t="s">
        <v>417</v>
      </c>
      <c r="D339" s="29">
        <v>51.159694100000003</v>
      </c>
      <c r="E339" s="29">
        <v>4.5104068650000002</v>
      </c>
      <c r="F339" s="29">
        <f>COUNTIFS(Questionnaire!BC:BC,codes_postales!B339)</f>
        <v>0</v>
      </c>
    </row>
    <row r="340" spans="1:6" x14ac:dyDescent="0.25">
      <c r="A340" s="29" t="s">
        <v>2792</v>
      </c>
      <c r="B340" s="29">
        <v>2531</v>
      </c>
      <c r="C340" s="29" t="s">
        <v>418</v>
      </c>
      <c r="D340" s="29">
        <v>51.175309900000002</v>
      </c>
      <c r="E340" s="29">
        <v>4.5226229</v>
      </c>
      <c r="F340" s="29">
        <f>COUNTIFS(Questionnaire!BC:BC,codes_postales!B340)</f>
        <v>0</v>
      </c>
    </row>
    <row r="341" spans="1:6" x14ac:dyDescent="0.25">
      <c r="A341" s="29" t="s">
        <v>2792</v>
      </c>
      <c r="B341" s="29">
        <v>2540</v>
      </c>
      <c r="C341" s="29" t="s">
        <v>419</v>
      </c>
      <c r="D341" s="29">
        <v>51.148611699999996</v>
      </c>
      <c r="E341" s="29">
        <v>4.4773870000000002</v>
      </c>
      <c r="F341" s="29">
        <f>COUNTIFS(Questionnaire!BC:BC,codes_postales!B341)</f>
        <v>0</v>
      </c>
    </row>
    <row r="342" spans="1:6" x14ac:dyDescent="0.25">
      <c r="A342" s="29" t="s">
        <v>2792</v>
      </c>
      <c r="B342" s="29">
        <v>2547</v>
      </c>
      <c r="C342" s="29" t="s">
        <v>420</v>
      </c>
      <c r="D342" s="29">
        <v>51.126830499999997</v>
      </c>
      <c r="E342" s="29">
        <v>4.4922186999999996</v>
      </c>
      <c r="F342" s="29">
        <f>COUNTIFS(Questionnaire!BC:BC,codes_postales!B342)</f>
        <v>0</v>
      </c>
    </row>
    <row r="343" spans="1:6" x14ac:dyDescent="0.25">
      <c r="A343" s="29" t="s">
        <v>2792</v>
      </c>
      <c r="B343" s="29">
        <v>2550</v>
      </c>
      <c r="C343" s="29" t="s">
        <v>421</v>
      </c>
      <c r="D343" s="29">
        <v>51.134377000000001</v>
      </c>
      <c r="E343" s="29">
        <v>4.4456359000000001</v>
      </c>
      <c r="F343" s="29">
        <f>COUNTIFS(Questionnaire!BC:BC,codes_postales!B343)</f>
        <v>0</v>
      </c>
    </row>
    <row r="344" spans="1:6" x14ac:dyDescent="0.25">
      <c r="A344" s="29" t="s">
        <v>2792</v>
      </c>
      <c r="B344" s="29">
        <v>2550</v>
      </c>
      <c r="C344" s="29" t="s">
        <v>422</v>
      </c>
      <c r="D344" s="29">
        <v>51.105265899999999</v>
      </c>
      <c r="E344" s="29">
        <v>4.4530000000000003</v>
      </c>
      <c r="F344" s="29">
        <f>COUNTIFS(Questionnaire!BC:BC,codes_postales!B344)</f>
        <v>0</v>
      </c>
    </row>
    <row r="345" spans="1:6" x14ac:dyDescent="0.25">
      <c r="A345" s="29" t="s">
        <v>2792</v>
      </c>
      <c r="B345" s="29">
        <v>2560</v>
      </c>
      <c r="C345" s="29" t="s">
        <v>423</v>
      </c>
      <c r="D345" s="29">
        <v>51.136431600000002</v>
      </c>
      <c r="E345" s="29">
        <v>4.6922875770000001</v>
      </c>
      <c r="F345" s="29">
        <f>COUNTIFS(Questionnaire!BC:BC,codes_postales!B345)</f>
        <v>0</v>
      </c>
    </row>
    <row r="346" spans="1:6" x14ac:dyDescent="0.25">
      <c r="A346" s="29" t="s">
        <v>2792</v>
      </c>
      <c r="B346" s="29">
        <v>2560</v>
      </c>
      <c r="C346" s="29" t="s">
        <v>424</v>
      </c>
      <c r="D346" s="29">
        <v>51.144531049999998</v>
      </c>
      <c r="E346" s="29">
        <v>4.6393456000000004</v>
      </c>
      <c r="F346" s="29">
        <f>COUNTIFS(Questionnaire!BC:BC,codes_postales!B346)</f>
        <v>0</v>
      </c>
    </row>
    <row r="347" spans="1:6" x14ac:dyDescent="0.25">
      <c r="A347" s="29" t="s">
        <v>2792</v>
      </c>
      <c r="B347" s="29">
        <v>2560</v>
      </c>
      <c r="C347" s="29" t="s">
        <v>425</v>
      </c>
      <c r="D347" s="29">
        <v>51.161188699999997</v>
      </c>
      <c r="E347" s="29">
        <v>4.6709517319999998</v>
      </c>
      <c r="F347" s="29">
        <f>COUNTIFS(Questionnaire!BC:BC,codes_postales!B347)</f>
        <v>0</v>
      </c>
    </row>
    <row r="348" spans="1:6" x14ac:dyDescent="0.25">
      <c r="A348" s="29" t="s">
        <v>2792</v>
      </c>
      <c r="B348" s="29">
        <v>2570</v>
      </c>
      <c r="C348" s="29" t="s">
        <v>426</v>
      </c>
      <c r="D348" s="29">
        <v>51.0957176</v>
      </c>
      <c r="E348" s="29">
        <v>4.5061987999999999</v>
      </c>
      <c r="F348" s="29">
        <f>COUNTIFS(Questionnaire!BC:BC,codes_postales!B348)</f>
        <v>0</v>
      </c>
    </row>
    <row r="349" spans="1:6" x14ac:dyDescent="0.25">
      <c r="A349" s="29" t="s">
        <v>2792</v>
      </c>
      <c r="B349" s="29">
        <v>2580</v>
      </c>
      <c r="C349" s="29" t="s">
        <v>427</v>
      </c>
      <c r="D349" s="29">
        <v>51.062997350000003</v>
      </c>
      <c r="E349" s="29">
        <v>4.6630807409999999</v>
      </c>
      <c r="F349" s="29">
        <f>COUNTIFS(Questionnaire!BC:BC,codes_postales!B349)</f>
        <v>0</v>
      </c>
    </row>
    <row r="350" spans="1:6" x14ac:dyDescent="0.25">
      <c r="A350" s="29" t="s">
        <v>2792</v>
      </c>
      <c r="B350" s="29">
        <v>2580</v>
      </c>
      <c r="C350" s="29" t="s">
        <v>428</v>
      </c>
      <c r="D350" s="29">
        <v>51.057082299999998</v>
      </c>
      <c r="E350" s="29">
        <v>4.6310472999999996</v>
      </c>
      <c r="F350" s="29">
        <f>COUNTIFS(Questionnaire!BC:BC,codes_postales!B350)</f>
        <v>0</v>
      </c>
    </row>
    <row r="351" spans="1:6" x14ac:dyDescent="0.25">
      <c r="A351" s="29" t="s">
        <v>2792</v>
      </c>
      <c r="B351" s="29">
        <v>2590</v>
      </c>
      <c r="C351" s="29" t="s">
        <v>429</v>
      </c>
      <c r="D351" s="29">
        <v>51.103037350000001</v>
      </c>
      <c r="E351" s="29">
        <v>4.6640387629999998</v>
      </c>
      <c r="F351" s="29">
        <f>COUNTIFS(Questionnaire!BC:BC,codes_postales!B351)</f>
        <v>0</v>
      </c>
    </row>
    <row r="352" spans="1:6" x14ac:dyDescent="0.25">
      <c r="A352" s="29" t="s">
        <v>2792</v>
      </c>
      <c r="B352" s="29">
        <v>2590</v>
      </c>
      <c r="C352" s="29" t="s">
        <v>430</v>
      </c>
      <c r="D352" s="29">
        <v>51.12758685</v>
      </c>
      <c r="E352" s="29">
        <v>4.6646313199999998</v>
      </c>
      <c r="F352" s="29">
        <f>COUNTIFS(Questionnaire!BC:BC,codes_postales!B352)</f>
        <v>0</v>
      </c>
    </row>
    <row r="353" spans="1:6" x14ac:dyDescent="0.25">
      <c r="A353" s="29" t="s">
        <v>2792</v>
      </c>
      <c r="B353" s="29">
        <v>2600</v>
      </c>
      <c r="C353" s="29" t="s">
        <v>431</v>
      </c>
      <c r="D353" s="29">
        <v>51.191849300000001</v>
      </c>
      <c r="E353" s="29">
        <v>4.4317026390000001</v>
      </c>
      <c r="F353" s="29">
        <f>COUNTIFS(Questionnaire!BC:BC,codes_postales!B353)</f>
        <v>0</v>
      </c>
    </row>
    <row r="354" spans="1:6" x14ac:dyDescent="0.25">
      <c r="A354" s="29" t="s">
        <v>2792</v>
      </c>
      <c r="B354" s="29">
        <v>2610</v>
      </c>
      <c r="C354" s="29" t="s">
        <v>432</v>
      </c>
      <c r="D354" s="29">
        <v>51.163845100000003</v>
      </c>
      <c r="E354" s="29">
        <v>4.3876309610000002</v>
      </c>
      <c r="F354" s="29">
        <f>COUNTIFS(Questionnaire!BC:BC,codes_postales!B354)</f>
        <v>0</v>
      </c>
    </row>
    <row r="355" spans="1:6" x14ac:dyDescent="0.25">
      <c r="A355" s="29" t="s">
        <v>2792</v>
      </c>
      <c r="B355" s="29">
        <v>2620</v>
      </c>
      <c r="C355" s="29" t="s">
        <v>433</v>
      </c>
      <c r="D355" s="29">
        <v>51.1442105</v>
      </c>
      <c r="E355" s="29">
        <v>4.3420554999999998</v>
      </c>
      <c r="F355" s="29">
        <f>COUNTIFS(Questionnaire!BC:BC,codes_postales!B355)</f>
        <v>0</v>
      </c>
    </row>
    <row r="356" spans="1:6" x14ac:dyDescent="0.25">
      <c r="A356" s="29" t="s">
        <v>2792</v>
      </c>
      <c r="B356" s="29">
        <v>2627</v>
      </c>
      <c r="C356" s="29" t="s">
        <v>434</v>
      </c>
      <c r="D356" s="29">
        <v>51.124563500000001</v>
      </c>
      <c r="E356" s="29">
        <v>4.3361875000000003</v>
      </c>
      <c r="F356" s="29">
        <f>COUNTIFS(Questionnaire!BC:BC,codes_postales!B356)</f>
        <v>0</v>
      </c>
    </row>
    <row r="357" spans="1:6" x14ac:dyDescent="0.25">
      <c r="A357" s="29" t="s">
        <v>2792</v>
      </c>
      <c r="B357" s="29">
        <v>2630</v>
      </c>
      <c r="C357" s="29" t="s">
        <v>435</v>
      </c>
      <c r="D357" s="29">
        <v>51.133296999999999</v>
      </c>
      <c r="E357" s="29">
        <v>4.3870240999999996</v>
      </c>
      <c r="F357" s="29">
        <f>COUNTIFS(Questionnaire!BC:BC,codes_postales!B357)</f>
        <v>0</v>
      </c>
    </row>
    <row r="358" spans="1:6" x14ac:dyDescent="0.25">
      <c r="A358" s="29" t="s">
        <v>2792</v>
      </c>
      <c r="B358" s="29">
        <v>2640</v>
      </c>
      <c r="C358" s="29" t="s">
        <v>436</v>
      </c>
      <c r="D358" s="29">
        <v>51.174178900000001</v>
      </c>
      <c r="E358" s="29">
        <v>4.4593334999999996</v>
      </c>
      <c r="F358" s="29">
        <f>COUNTIFS(Questionnaire!BC:BC,codes_postales!B358)</f>
        <v>0</v>
      </c>
    </row>
    <row r="359" spans="1:6" x14ac:dyDescent="0.25">
      <c r="A359" s="29" t="s">
        <v>2792</v>
      </c>
      <c r="B359" s="29">
        <v>2650</v>
      </c>
      <c r="C359" s="29" t="s">
        <v>437</v>
      </c>
      <c r="D359" s="29">
        <v>51.157478599999997</v>
      </c>
      <c r="E359" s="29">
        <v>4.4384284000000003</v>
      </c>
      <c r="F359" s="29">
        <f>COUNTIFS(Questionnaire!BC:BC,codes_postales!B359)</f>
        <v>0</v>
      </c>
    </row>
    <row r="360" spans="1:6" x14ac:dyDescent="0.25">
      <c r="A360" s="29" t="s">
        <v>2792</v>
      </c>
      <c r="B360" s="29">
        <v>2660</v>
      </c>
      <c r="C360" s="29" t="s">
        <v>438</v>
      </c>
      <c r="D360" s="29">
        <v>51.175782400000003</v>
      </c>
      <c r="E360" s="29">
        <v>4.3511502169999998</v>
      </c>
      <c r="F360" s="29">
        <f>COUNTIFS(Questionnaire!BC:BC,codes_postales!B360)</f>
        <v>0</v>
      </c>
    </row>
    <row r="361" spans="1:6" x14ac:dyDescent="0.25">
      <c r="A361" s="29" t="s">
        <v>2792</v>
      </c>
      <c r="B361" s="29">
        <v>2800</v>
      </c>
      <c r="C361" s="29" t="s">
        <v>439</v>
      </c>
      <c r="D361" s="29">
        <v>51.028033350000001</v>
      </c>
      <c r="E361" s="29">
        <v>4.4713212000000002</v>
      </c>
      <c r="F361" s="29">
        <f>COUNTIFS(Questionnaire!BC:BC,codes_postales!B361)</f>
        <v>0</v>
      </c>
    </row>
    <row r="362" spans="1:6" x14ac:dyDescent="0.25">
      <c r="A362" s="29" t="s">
        <v>2792</v>
      </c>
      <c r="B362" s="29">
        <v>2800</v>
      </c>
      <c r="C362" s="29" t="s">
        <v>440</v>
      </c>
      <c r="D362" s="29">
        <v>51.065794099999998</v>
      </c>
      <c r="E362" s="29">
        <v>4.4568747999999996</v>
      </c>
      <c r="F362" s="29">
        <f>COUNTIFS(Questionnaire!BC:BC,codes_postales!B362)</f>
        <v>0</v>
      </c>
    </row>
    <row r="363" spans="1:6" x14ac:dyDescent="0.25">
      <c r="A363" s="29" t="s">
        <v>2792</v>
      </c>
      <c r="B363" s="29">
        <v>2801</v>
      </c>
      <c r="C363" s="29" t="s">
        <v>441</v>
      </c>
      <c r="D363" s="29">
        <v>51.051935499999999</v>
      </c>
      <c r="E363" s="29">
        <v>4.4124762559999997</v>
      </c>
      <c r="F363" s="29">
        <f>COUNTIFS(Questionnaire!BC:BC,codes_postales!B363)</f>
        <v>0</v>
      </c>
    </row>
    <row r="364" spans="1:6" x14ac:dyDescent="0.25">
      <c r="A364" s="29" t="s">
        <v>2792</v>
      </c>
      <c r="B364" s="29">
        <v>2811</v>
      </c>
      <c r="C364" s="29" t="s">
        <v>442</v>
      </c>
      <c r="D364" s="29">
        <v>51.01166405</v>
      </c>
      <c r="E364" s="29">
        <v>4.4211910520000002</v>
      </c>
      <c r="F364" s="29">
        <f>COUNTIFS(Questionnaire!BC:BC,codes_postales!B364)</f>
        <v>0</v>
      </c>
    </row>
    <row r="365" spans="1:6" x14ac:dyDescent="0.25">
      <c r="A365" s="29" t="s">
        <v>2792</v>
      </c>
      <c r="B365" s="29">
        <v>2811</v>
      </c>
      <c r="C365" s="29" t="s">
        <v>443</v>
      </c>
      <c r="D365" s="29">
        <v>51.035055900000003</v>
      </c>
      <c r="E365" s="29">
        <v>4.4150058000000003</v>
      </c>
      <c r="F365" s="29">
        <f>COUNTIFS(Questionnaire!BC:BC,codes_postales!B365)</f>
        <v>0</v>
      </c>
    </row>
    <row r="366" spans="1:6" x14ac:dyDescent="0.25">
      <c r="A366" s="29" t="s">
        <v>2792</v>
      </c>
      <c r="B366" s="29">
        <v>2812</v>
      </c>
      <c r="C366" s="29" t="s">
        <v>444</v>
      </c>
      <c r="D366" s="29">
        <v>51.008320599999998</v>
      </c>
      <c r="E366" s="29">
        <v>4.5182999730000004</v>
      </c>
      <c r="F366" s="29">
        <f>COUNTIFS(Questionnaire!BC:BC,codes_postales!B366)</f>
        <v>0</v>
      </c>
    </row>
    <row r="367" spans="1:6" x14ac:dyDescent="0.25">
      <c r="A367" s="29" t="s">
        <v>2792</v>
      </c>
      <c r="B367" s="29">
        <v>2820</v>
      </c>
      <c r="C367" s="29" t="s">
        <v>445</v>
      </c>
      <c r="D367" s="29">
        <v>51.026129400000002</v>
      </c>
      <c r="E367" s="29">
        <v>4.5378217779999996</v>
      </c>
      <c r="F367" s="29">
        <f>COUNTIFS(Questionnaire!BC:BC,codes_postales!B367)</f>
        <v>0</v>
      </c>
    </row>
    <row r="368" spans="1:6" x14ac:dyDescent="0.25">
      <c r="A368" s="29" t="s">
        <v>2792</v>
      </c>
      <c r="B368" s="29">
        <v>2820</v>
      </c>
      <c r="C368" s="29" t="s">
        <v>446</v>
      </c>
      <c r="D368" s="29">
        <v>51.001081800000001</v>
      </c>
      <c r="E368" s="29">
        <v>4.5842220999999999</v>
      </c>
      <c r="F368" s="29">
        <f>COUNTIFS(Questionnaire!BC:BC,codes_postales!B368)</f>
        <v>0</v>
      </c>
    </row>
    <row r="369" spans="1:6" x14ac:dyDescent="0.25">
      <c r="A369" s="29" t="s">
        <v>2792</v>
      </c>
      <c r="B369" s="29">
        <v>2830</v>
      </c>
      <c r="C369" s="29" t="s">
        <v>447</v>
      </c>
      <c r="D369" s="29">
        <v>51.056519399999999</v>
      </c>
      <c r="E369" s="29">
        <v>4.3723517000000003</v>
      </c>
      <c r="F369" s="29">
        <f>COUNTIFS(Questionnaire!BC:BC,codes_postales!B369)</f>
        <v>0</v>
      </c>
    </row>
    <row r="370" spans="1:6" x14ac:dyDescent="0.25">
      <c r="A370" s="29" t="s">
        <v>2792</v>
      </c>
      <c r="B370" s="29">
        <v>2830</v>
      </c>
      <c r="C370" s="29" t="s">
        <v>448</v>
      </c>
      <c r="D370" s="29">
        <v>51.067026400000003</v>
      </c>
      <c r="E370" s="29">
        <v>4.4066584000000004</v>
      </c>
      <c r="F370" s="29">
        <f>COUNTIFS(Questionnaire!BC:BC,codes_postales!B370)</f>
        <v>0</v>
      </c>
    </row>
    <row r="371" spans="1:6" x14ac:dyDescent="0.25">
      <c r="A371" s="29" t="s">
        <v>2792</v>
      </c>
      <c r="B371" s="29">
        <v>2830</v>
      </c>
      <c r="C371" s="29" t="s">
        <v>449</v>
      </c>
      <c r="D371" s="29">
        <v>51.033991999999998</v>
      </c>
      <c r="E371" s="29">
        <v>4.3598407000000003</v>
      </c>
      <c r="F371" s="29">
        <f>COUNTIFS(Questionnaire!BC:BC,codes_postales!B371)</f>
        <v>0</v>
      </c>
    </row>
    <row r="372" spans="1:6" x14ac:dyDescent="0.25">
      <c r="A372" s="29" t="s">
        <v>2792</v>
      </c>
      <c r="B372" s="29">
        <v>2830</v>
      </c>
      <c r="C372" s="29" t="s">
        <v>450</v>
      </c>
      <c r="D372" s="29">
        <v>51.0626964</v>
      </c>
      <c r="E372" s="29">
        <v>4.357232464</v>
      </c>
      <c r="F372" s="29">
        <f>COUNTIFS(Questionnaire!BC:BC,codes_postales!B372)</f>
        <v>0</v>
      </c>
    </row>
    <row r="373" spans="1:6" x14ac:dyDescent="0.25">
      <c r="A373" s="29" t="s">
        <v>2792</v>
      </c>
      <c r="B373" s="29">
        <v>2840</v>
      </c>
      <c r="C373" s="29" t="s">
        <v>451</v>
      </c>
      <c r="D373" s="29">
        <v>51.104485400000002</v>
      </c>
      <c r="E373" s="29">
        <v>4.4058899589999996</v>
      </c>
      <c r="F373" s="29">
        <f>COUNTIFS(Questionnaire!BC:BC,codes_postales!B373)</f>
        <v>0</v>
      </c>
    </row>
    <row r="374" spans="1:6" x14ac:dyDescent="0.25">
      <c r="A374" s="29" t="s">
        <v>2792</v>
      </c>
      <c r="B374" s="29">
        <v>2840</v>
      </c>
      <c r="C374" s="29" t="s">
        <v>452</v>
      </c>
      <c r="D374" s="29">
        <v>51.079285300000002</v>
      </c>
      <c r="E374" s="29">
        <v>4.4240472000000004</v>
      </c>
      <c r="F374" s="29">
        <f>COUNTIFS(Questionnaire!BC:BC,codes_postales!B374)</f>
        <v>0</v>
      </c>
    </row>
    <row r="375" spans="1:6" x14ac:dyDescent="0.25">
      <c r="A375" s="29" t="s">
        <v>2792</v>
      </c>
      <c r="B375" s="29">
        <v>2840</v>
      </c>
      <c r="C375" s="29" t="s">
        <v>453</v>
      </c>
      <c r="D375" s="29">
        <v>51.078277</v>
      </c>
      <c r="E375" s="29">
        <v>4.3993622999999999</v>
      </c>
      <c r="F375" s="29">
        <f>COUNTIFS(Questionnaire!BC:BC,codes_postales!B375)</f>
        <v>0</v>
      </c>
    </row>
    <row r="376" spans="1:6" x14ac:dyDescent="0.25">
      <c r="A376" s="29" t="s">
        <v>2792</v>
      </c>
      <c r="B376" s="29">
        <v>2845</v>
      </c>
      <c r="C376" s="29" t="s">
        <v>454</v>
      </c>
      <c r="D376" s="29">
        <v>51.109864899999998</v>
      </c>
      <c r="E376" s="29">
        <v>4.3303396000000003</v>
      </c>
      <c r="F376" s="29">
        <f>COUNTIFS(Questionnaire!BC:BC,codes_postales!B376)</f>
        <v>0</v>
      </c>
    </row>
    <row r="377" spans="1:6" x14ac:dyDescent="0.25">
      <c r="A377" s="29" t="s">
        <v>2792</v>
      </c>
      <c r="B377" s="29">
        <v>2850</v>
      </c>
      <c r="C377" s="29" t="s">
        <v>455</v>
      </c>
      <c r="D377" s="29">
        <v>51.087378899999997</v>
      </c>
      <c r="E377" s="29">
        <v>4.3667216</v>
      </c>
      <c r="F377" s="29">
        <f>COUNTIFS(Questionnaire!BC:BC,codes_postales!B377)</f>
        <v>0</v>
      </c>
    </row>
    <row r="378" spans="1:6" x14ac:dyDescent="0.25">
      <c r="A378" s="29" t="s">
        <v>2792</v>
      </c>
      <c r="B378" s="29">
        <v>2860</v>
      </c>
      <c r="C378" s="29" t="s">
        <v>456</v>
      </c>
      <c r="D378" s="29">
        <v>51.062324349999997</v>
      </c>
      <c r="E378" s="29">
        <v>4.5114278140000001</v>
      </c>
      <c r="F378" s="29">
        <f>COUNTIFS(Questionnaire!BC:BC,codes_postales!B378)</f>
        <v>0</v>
      </c>
    </row>
    <row r="379" spans="1:6" x14ac:dyDescent="0.25">
      <c r="A379" s="29" t="s">
        <v>2792</v>
      </c>
      <c r="B379" s="29">
        <v>2861</v>
      </c>
      <c r="C379" s="29" t="s">
        <v>457</v>
      </c>
      <c r="D379" s="29">
        <v>51.062491299999998</v>
      </c>
      <c r="E379" s="29">
        <v>4.5799614000000002</v>
      </c>
      <c r="F379" s="29">
        <f>COUNTIFS(Questionnaire!BC:BC,codes_postales!B379)</f>
        <v>0</v>
      </c>
    </row>
    <row r="380" spans="1:6" x14ac:dyDescent="0.25">
      <c r="A380" s="29" t="s">
        <v>2792</v>
      </c>
      <c r="B380" s="29">
        <v>2870</v>
      </c>
      <c r="C380" s="29" t="s">
        <v>458</v>
      </c>
      <c r="D380" s="29">
        <v>51.045268700000001</v>
      </c>
      <c r="E380" s="29">
        <v>4.3136108630000001</v>
      </c>
      <c r="F380" s="29">
        <f>COUNTIFS(Questionnaire!BC:BC,codes_postales!B380)</f>
        <v>0</v>
      </c>
    </row>
    <row r="381" spans="1:6" x14ac:dyDescent="0.25">
      <c r="A381" s="29" t="s">
        <v>2792</v>
      </c>
      <c r="B381" s="29">
        <v>2870</v>
      </c>
      <c r="C381" s="29" t="s">
        <v>459</v>
      </c>
      <c r="D381" s="29">
        <v>51.054864350000003</v>
      </c>
      <c r="E381" s="29">
        <v>4.28085161</v>
      </c>
      <c r="F381" s="29">
        <f>COUNTIFS(Questionnaire!BC:BC,codes_postales!B381)</f>
        <v>0</v>
      </c>
    </row>
    <row r="382" spans="1:6" x14ac:dyDescent="0.25">
      <c r="A382" s="29" t="s">
        <v>2792</v>
      </c>
      <c r="B382" s="29">
        <v>2870</v>
      </c>
      <c r="C382" s="29" t="s">
        <v>460</v>
      </c>
      <c r="D382" s="29">
        <v>51.071998450000002</v>
      </c>
      <c r="E382" s="29">
        <v>4.2861928679999997</v>
      </c>
      <c r="F382" s="29">
        <f>COUNTIFS(Questionnaire!BC:BC,codes_postales!B382)</f>
        <v>0</v>
      </c>
    </row>
    <row r="383" spans="1:6" x14ac:dyDescent="0.25">
      <c r="A383" s="29" t="s">
        <v>2792</v>
      </c>
      <c r="B383" s="29">
        <v>2870</v>
      </c>
      <c r="C383" s="29" t="s">
        <v>242</v>
      </c>
      <c r="D383" s="29">
        <v>51.080205900000003</v>
      </c>
      <c r="E383" s="29">
        <v>4.3379815820000003</v>
      </c>
      <c r="F383" s="29">
        <f>COUNTIFS(Questionnaire!BC:BC,codes_postales!B383)</f>
        <v>0</v>
      </c>
    </row>
    <row r="384" spans="1:6" x14ac:dyDescent="0.25">
      <c r="A384" s="29" t="s">
        <v>2792</v>
      </c>
      <c r="B384" s="29">
        <v>2880</v>
      </c>
      <c r="C384" s="29" t="s">
        <v>461</v>
      </c>
      <c r="D384" s="29">
        <v>51.092464900000003</v>
      </c>
      <c r="E384" s="29">
        <v>4.2423260049999998</v>
      </c>
      <c r="F384" s="29">
        <f>COUNTIFS(Questionnaire!BC:BC,codes_postales!B384)</f>
        <v>0</v>
      </c>
    </row>
    <row r="385" spans="1:6" x14ac:dyDescent="0.25">
      <c r="A385" s="29" t="s">
        <v>2792</v>
      </c>
      <c r="B385" s="29">
        <v>2880</v>
      </c>
      <c r="C385" s="29" t="s">
        <v>462</v>
      </c>
      <c r="D385" s="29">
        <v>51.103113999999998</v>
      </c>
      <c r="E385" s="29">
        <v>4.293086293</v>
      </c>
      <c r="F385" s="29">
        <f>COUNTIFS(Questionnaire!BC:BC,codes_postales!B385)</f>
        <v>0</v>
      </c>
    </row>
    <row r="386" spans="1:6" x14ac:dyDescent="0.25">
      <c r="A386" s="29" t="s">
        <v>2792</v>
      </c>
      <c r="B386" s="29">
        <v>2880</v>
      </c>
      <c r="C386" s="29" t="s">
        <v>463</v>
      </c>
      <c r="D386" s="29">
        <v>51.06647005</v>
      </c>
      <c r="E386" s="29">
        <v>4.2010309550000002</v>
      </c>
      <c r="F386" s="29">
        <f>COUNTIFS(Questionnaire!BC:BC,codes_postales!B386)</f>
        <v>0</v>
      </c>
    </row>
    <row r="387" spans="1:6" x14ac:dyDescent="0.25">
      <c r="A387" s="29" t="s">
        <v>2792</v>
      </c>
      <c r="B387" s="29">
        <v>2880</v>
      </c>
      <c r="C387" s="29" t="s">
        <v>464</v>
      </c>
      <c r="D387" s="29">
        <v>51.101511950000003</v>
      </c>
      <c r="E387" s="29">
        <v>4.1855882749999997</v>
      </c>
      <c r="F387" s="29">
        <f>COUNTIFS(Questionnaire!BC:BC,codes_postales!B387)</f>
        <v>0</v>
      </c>
    </row>
    <row r="388" spans="1:6" x14ac:dyDescent="0.25">
      <c r="A388" s="29" t="s">
        <v>2792</v>
      </c>
      <c r="B388" s="29">
        <v>2890</v>
      </c>
      <c r="C388" s="29" t="s">
        <v>465</v>
      </c>
      <c r="D388" s="29">
        <v>51.045147800000002</v>
      </c>
      <c r="E388" s="29">
        <v>4.2519213929999999</v>
      </c>
      <c r="F388" s="29">
        <f>COUNTIFS(Questionnaire!BC:BC,codes_postales!B388)</f>
        <v>0</v>
      </c>
    </row>
    <row r="389" spans="1:6" x14ac:dyDescent="0.25">
      <c r="A389" s="29" t="s">
        <v>2792</v>
      </c>
      <c r="B389" s="29">
        <v>2890</v>
      </c>
      <c r="C389" s="29" t="s">
        <v>466</v>
      </c>
      <c r="D389" s="29">
        <v>51.062206250000003</v>
      </c>
      <c r="E389" s="29">
        <v>4.2389889519999997</v>
      </c>
      <c r="F389" s="29">
        <f>COUNTIFS(Questionnaire!BC:BC,codes_postales!B389)</f>
        <v>0</v>
      </c>
    </row>
    <row r="390" spans="1:6" x14ac:dyDescent="0.25">
      <c r="A390" s="29" t="s">
        <v>2792</v>
      </c>
      <c r="B390" s="29">
        <v>2890</v>
      </c>
      <c r="C390" s="29" t="s">
        <v>467</v>
      </c>
      <c r="D390" s="29">
        <v>51.046340899999997</v>
      </c>
      <c r="E390" s="29">
        <v>4.2107348199999999</v>
      </c>
      <c r="F390" s="29">
        <f>COUNTIFS(Questionnaire!BC:BC,codes_postales!B390)</f>
        <v>0</v>
      </c>
    </row>
    <row r="391" spans="1:6" x14ac:dyDescent="0.25">
      <c r="A391" s="29" t="s">
        <v>2792</v>
      </c>
      <c r="B391" s="29">
        <v>2900</v>
      </c>
      <c r="C391" s="29" t="s">
        <v>468</v>
      </c>
      <c r="D391" s="29">
        <v>51.2516344</v>
      </c>
      <c r="E391" s="29">
        <v>4.4980446000000001</v>
      </c>
      <c r="F391" s="29">
        <f>COUNTIFS(Questionnaire!BC:BC,codes_postales!B391)</f>
        <v>0</v>
      </c>
    </row>
    <row r="392" spans="1:6" x14ac:dyDescent="0.25">
      <c r="A392" s="29" t="s">
        <v>2792</v>
      </c>
      <c r="B392" s="29">
        <v>2910</v>
      </c>
      <c r="C392" s="29" t="s">
        <v>469</v>
      </c>
      <c r="D392" s="29">
        <v>51.467795700000003</v>
      </c>
      <c r="E392" s="29">
        <v>4.4701309</v>
      </c>
      <c r="F392" s="29">
        <f>COUNTIFS(Questionnaire!BC:BC,codes_postales!B392)</f>
        <v>0</v>
      </c>
    </row>
    <row r="393" spans="1:6" x14ac:dyDescent="0.25">
      <c r="A393" s="29" t="s">
        <v>2792</v>
      </c>
      <c r="B393" s="29">
        <v>2920</v>
      </c>
      <c r="C393" s="29" t="s">
        <v>470</v>
      </c>
      <c r="D393" s="29">
        <v>51.383272300000002</v>
      </c>
      <c r="E393" s="29">
        <v>4.4763254999999997</v>
      </c>
      <c r="F393" s="29">
        <f>COUNTIFS(Questionnaire!BC:BC,codes_postales!B393)</f>
        <v>0</v>
      </c>
    </row>
    <row r="394" spans="1:6" x14ac:dyDescent="0.25">
      <c r="A394" s="29" t="s">
        <v>2792</v>
      </c>
      <c r="B394" s="29">
        <v>2930</v>
      </c>
      <c r="C394" s="29" t="s">
        <v>471</v>
      </c>
      <c r="D394" s="29">
        <v>51.293093300000002</v>
      </c>
      <c r="E394" s="29">
        <v>4.4893070000000002</v>
      </c>
      <c r="F394" s="29">
        <f>COUNTIFS(Questionnaire!BC:BC,codes_postales!B394)</f>
        <v>0</v>
      </c>
    </row>
    <row r="395" spans="1:6" x14ac:dyDescent="0.25">
      <c r="A395" s="29" t="s">
        <v>2792</v>
      </c>
      <c r="B395" s="29">
        <v>2940</v>
      </c>
      <c r="C395" s="29" t="s">
        <v>472</v>
      </c>
      <c r="D395" s="29">
        <v>51.3066168</v>
      </c>
      <c r="E395" s="29">
        <v>4.4046995999999998</v>
      </c>
      <c r="F395" s="29">
        <f>COUNTIFS(Questionnaire!BC:BC,codes_postales!B395)</f>
        <v>0</v>
      </c>
    </row>
    <row r="396" spans="1:6" x14ac:dyDescent="0.25">
      <c r="A396" s="29" t="s">
        <v>2792</v>
      </c>
      <c r="B396" s="29">
        <v>2940</v>
      </c>
      <c r="C396" s="29" t="s">
        <v>473</v>
      </c>
      <c r="D396" s="29">
        <v>51.335187349999998</v>
      </c>
      <c r="E396" s="29">
        <v>4.3703120159999997</v>
      </c>
      <c r="F396" s="29">
        <f>COUNTIFS(Questionnaire!BC:BC,codes_postales!B396)</f>
        <v>0</v>
      </c>
    </row>
    <row r="397" spans="1:6" x14ac:dyDescent="0.25">
      <c r="A397" s="29" t="s">
        <v>2792</v>
      </c>
      <c r="B397" s="29">
        <v>2950</v>
      </c>
      <c r="C397" s="29" t="s">
        <v>474</v>
      </c>
      <c r="D397" s="29">
        <v>51.332759000000003</v>
      </c>
      <c r="E397" s="29">
        <v>4.4312318309999998</v>
      </c>
      <c r="F397" s="29">
        <f>COUNTIFS(Questionnaire!BC:BC,codes_postales!B397)</f>
        <v>0</v>
      </c>
    </row>
    <row r="398" spans="1:6" x14ac:dyDescent="0.25">
      <c r="A398" s="29" t="s">
        <v>2792</v>
      </c>
      <c r="B398" s="29">
        <v>2960</v>
      </c>
      <c r="C398" s="29" t="s">
        <v>475</v>
      </c>
      <c r="D398" s="29">
        <v>51.334767900000003</v>
      </c>
      <c r="E398" s="29">
        <v>4.5972381789999996</v>
      </c>
      <c r="F398" s="29">
        <f>COUNTIFS(Questionnaire!BC:BC,codes_postales!B398)</f>
        <v>0</v>
      </c>
    </row>
    <row r="399" spans="1:6" x14ac:dyDescent="0.25">
      <c r="A399" s="29" t="s">
        <v>2792</v>
      </c>
      <c r="B399" s="29">
        <v>2960</v>
      </c>
      <c r="C399" s="29" t="s">
        <v>476</v>
      </c>
      <c r="D399" s="29">
        <v>51.295592300000003</v>
      </c>
      <c r="E399" s="29">
        <v>4.5759347000000004</v>
      </c>
      <c r="F399" s="29">
        <f>COUNTIFS(Questionnaire!BC:BC,codes_postales!B399)</f>
        <v>0</v>
      </c>
    </row>
    <row r="400" spans="1:6" x14ac:dyDescent="0.25">
      <c r="A400" s="29" t="s">
        <v>2792</v>
      </c>
      <c r="B400" s="29">
        <v>2960</v>
      </c>
      <c r="C400" s="29" t="s">
        <v>477</v>
      </c>
      <c r="D400" s="29">
        <v>51.345383099999999</v>
      </c>
      <c r="E400" s="29">
        <v>4.6782161999999996</v>
      </c>
      <c r="F400" s="29">
        <f>COUNTIFS(Questionnaire!BC:BC,codes_postales!B400)</f>
        <v>0</v>
      </c>
    </row>
    <row r="401" spans="1:6" x14ac:dyDescent="0.25">
      <c r="A401" s="29" t="s">
        <v>2792</v>
      </c>
      <c r="B401" s="29">
        <v>2970</v>
      </c>
      <c r="C401" s="29" t="s">
        <v>478</v>
      </c>
      <c r="D401" s="29">
        <v>51.262485599999998</v>
      </c>
      <c r="E401" s="29">
        <v>4.5556038000000001</v>
      </c>
      <c r="F401" s="29">
        <f>COUNTIFS(Questionnaire!BC:BC,codes_postales!B401)</f>
        <v>0</v>
      </c>
    </row>
    <row r="402" spans="1:6" x14ac:dyDescent="0.25">
      <c r="A402" s="29" t="s">
        <v>2792</v>
      </c>
      <c r="B402" s="29">
        <v>2970</v>
      </c>
      <c r="C402" s="29" t="s">
        <v>479</v>
      </c>
      <c r="D402" s="29">
        <v>51.257095</v>
      </c>
      <c r="E402" s="29">
        <v>4.5955157360000003</v>
      </c>
      <c r="F402" s="29">
        <f>COUNTIFS(Questionnaire!BC:BC,codes_postales!B402)</f>
        <v>0</v>
      </c>
    </row>
    <row r="403" spans="1:6" x14ac:dyDescent="0.25">
      <c r="A403" s="29" t="s">
        <v>2792</v>
      </c>
      <c r="B403" s="29">
        <v>2980</v>
      </c>
      <c r="C403" s="29" t="s">
        <v>228</v>
      </c>
      <c r="D403" s="29">
        <v>51.242844599999998</v>
      </c>
      <c r="E403" s="29">
        <v>4.6455565339999998</v>
      </c>
      <c r="F403" s="29">
        <f>COUNTIFS(Questionnaire!BC:BC,codes_postales!B403)</f>
        <v>0</v>
      </c>
    </row>
    <row r="404" spans="1:6" x14ac:dyDescent="0.25">
      <c r="A404" s="29" t="s">
        <v>2792</v>
      </c>
      <c r="B404" s="29">
        <v>2980</v>
      </c>
      <c r="C404" s="29" t="s">
        <v>480</v>
      </c>
      <c r="D404" s="29">
        <v>51.271672500000001</v>
      </c>
      <c r="E404" s="29">
        <v>4.7132557000000004</v>
      </c>
      <c r="F404" s="29">
        <f>COUNTIFS(Questionnaire!BC:BC,codes_postales!B404)</f>
        <v>0</v>
      </c>
    </row>
    <row r="405" spans="1:6" x14ac:dyDescent="0.25">
      <c r="A405" s="29" t="s">
        <v>2792</v>
      </c>
      <c r="B405" s="29">
        <v>2990</v>
      </c>
      <c r="C405" s="29" t="s">
        <v>481</v>
      </c>
      <c r="D405" s="29">
        <v>51.3994474</v>
      </c>
      <c r="E405" s="29">
        <v>4.6428327999999999</v>
      </c>
      <c r="F405" s="29">
        <f>COUNTIFS(Questionnaire!BC:BC,codes_postales!B405)</f>
        <v>0</v>
      </c>
    </row>
    <row r="406" spans="1:6" x14ac:dyDescent="0.25">
      <c r="A406" s="29" t="s">
        <v>2792</v>
      </c>
      <c r="B406" s="29">
        <v>2990</v>
      </c>
      <c r="C406" s="29" t="s">
        <v>482</v>
      </c>
      <c r="D406" s="29">
        <v>51.385249999999999</v>
      </c>
      <c r="E406" s="29">
        <v>4.565174345</v>
      </c>
      <c r="F406" s="29">
        <f>COUNTIFS(Questionnaire!BC:BC,codes_postales!B406)</f>
        <v>0</v>
      </c>
    </row>
    <row r="407" spans="1:6" x14ac:dyDescent="0.25">
      <c r="A407" s="29" t="s">
        <v>2793</v>
      </c>
      <c r="B407" s="29">
        <v>3000</v>
      </c>
      <c r="C407" s="29" t="s">
        <v>483</v>
      </c>
      <c r="D407" s="29">
        <v>50.881253299999997</v>
      </c>
      <c r="E407" s="29">
        <v>4.692990322</v>
      </c>
      <c r="F407" s="29">
        <f>COUNTIFS(Questionnaire!BC:BC,codes_postales!B407)</f>
        <v>0</v>
      </c>
    </row>
    <row r="408" spans="1:6" x14ac:dyDescent="0.25">
      <c r="A408" s="29" t="s">
        <v>2793</v>
      </c>
      <c r="B408" s="29">
        <v>3001</v>
      </c>
      <c r="C408" s="29" t="s">
        <v>484</v>
      </c>
      <c r="D408" s="29">
        <v>50.851729249999998</v>
      </c>
      <c r="E408" s="29">
        <v>4.693130751</v>
      </c>
      <c r="F408" s="29">
        <f>COUNTIFS(Questionnaire!BC:BC,codes_postales!B408)</f>
        <v>0</v>
      </c>
    </row>
    <row r="409" spans="1:6" x14ac:dyDescent="0.25">
      <c r="A409" s="29" t="s">
        <v>2793</v>
      </c>
      <c r="B409" s="29">
        <v>3010</v>
      </c>
      <c r="C409" s="29" t="s">
        <v>485</v>
      </c>
      <c r="D409" s="29">
        <v>50.889915449999997</v>
      </c>
      <c r="E409" s="29">
        <v>4.7307614950000003</v>
      </c>
      <c r="F409" s="29">
        <f>COUNTIFS(Questionnaire!BC:BC,codes_postales!B409)</f>
        <v>0</v>
      </c>
    </row>
    <row r="410" spans="1:6" x14ac:dyDescent="0.25">
      <c r="A410" s="29" t="s">
        <v>2793</v>
      </c>
      <c r="B410" s="29">
        <v>3012</v>
      </c>
      <c r="C410" s="29" t="s">
        <v>486</v>
      </c>
      <c r="D410" s="29">
        <v>50.909536199999998</v>
      </c>
      <c r="E410" s="29">
        <v>4.7136294000000003</v>
      </c>
      <c r="F410" s="29">
        <f>COUNTIFS(Questionnaire!BC:BC,codes_postales!B410)</f>
        <v>0</v>
      </c>
    </row>
    <row r="411" spans="1:6" x14ac:dyDescent="0.25">
      <c r="A411" s="29" t="s">
        <v>2793</v>
      </c>
      <c r="B411" s="29">
        <v>3018</v>
      </c>
      <c r="C411" s="29" t="s">
        <v>487</v>
      </c>
      <c r="D411" s="29">
        <v>50.926428000000001</v>
      </c>
      <c r="E411" s="29">
        <v>4.7001213999999996</v>
      </c>
      <c r="F411" s="29">
        <f>COUNTIFS(Questionnaire!BC:BC,codes_postales!B411)</f>
        <v>0</v>
      </c>
    </row>
    <row r="412" spans="1:6" x14ac:dyDescent="0.25">
      <c r="A412" s="29" t="s">
        <v>2793</v>
      </c>
      <c r="B412" s="29">
        <v>3020</v>
      </c>
      <c r="C412" s="29" t="s">
        <v>488</v>
      </c>
      <c r="D412" s="29">
        <v>50.907932899999999</v>
      </c>
      <c r="E412" s="29">
        <v>4.672714</v>
      </c>
      <c r="F412" s="29">
        <f>COUNTIFS(Questionnaire!BC:BC,codes_postales!B412)</f>
        <v>0</v>
      </c>
    </row>
    <row r="413" spans="1:6" x14ac:dyDescent="0.25">
      <c r="A413" s="29" t="s">
        <v>2793</v>
      </c>
      <c r="B413" s="29">
        <v>3020</v>
      </c>
      <c r="C413" s="29" t="s">
        <v>489</v>
      </c>
      <c r="D413" s="29">
        <v>50.902097900000001</v>
      </c>
      <c r="E413" s="29">
        <v>4.6255138000000002</v>
      </c>
      <c r="F413" s="29">
        <f>COUNTIFS(Questionnaire!BC:BC,codes_postales!B413)</f>
        <v>0</v>
      </c>
    </row>
    <row r="414" spans="1:6" x14ac:dyDescent="0.25">
      <c r="A414" s="29" t="s">
        <v>2793</v>
      </c>
      <c r="B414" s="29">
        <v>3020</v>
      </c>
      <c r="C414" s="29" t="s">
        <v>490</v>
      </c>
      <c r="D414" s="29">
        <v>50.912484300000003</v>
      </c>
      <c r="E414" s="29">
        <v>4.6404471960000002</v>
      </c>
      <c r="F414" s="29">
        <f>COUNTIFS(Questionnaire!BC:BC,codes_postales!B414)</f>
        <v>0</v>
      </c>
    </row>
    <row r="415" spans="1:6" x14ac:dyDescent="0.25">
      <c r="A415" s="29" t="s">
        <v>2793</v>
      </c>
      <c r="B415" s="29">
        <v>3040</v>
      </c>
      <c r="C415" s="29" t="s">
        <v>491</v>
      </c>
      <c r="D415" s="29">
        <v>50.795089500000003</v>
      </c>
      <c r="E415" s="29">
        <v>4.5828587399999998</v>
      </c>
      <c r="F415" s="29">
        <f>COUNTIFS(Questionnaire!BC:BC,codes_postales!B415)</f>
        <v>0</v>
      </c>
    </row>
    <row r="416" spans="1:6" x14ac:dyDescent="0.25">
      <c r="A416" s="29" t="s">
        <v>2793</v>
      </c>
      <c r="B416" s="29">
        <v>3040</v>
      </c>
      <c r="C416" s="29" t="s">
        <v>492</v>
      </c>
      <c r="D416" s="29">
        <v>50.8070345</v>
      </c>
      <c r="E416" s="29">
        <v>4.6067571999999997</v>
      </c>
      <c r="F416" s="29">
        <f>COUNTIFS(Questionnaire!BC:BC,codes_postales!B416)</f>
        <v>0</v>
      </c>
    </row>
    <row r="417" spans="1:6" x14ac:dyDescent="0.25">
      <c r="A417" s="29" t="s">
        <v>2793</v>
      </c>
      <c r="B417" s="29">
        <v>3040</v>
      </c>
      <c r="C417" s="29" t="s">
        <v>493</v>
      </c>
      <c r="D417" s="29">
        <v>50.811151350000003</v>
      </c>
      <c r="E417" s="29">
        <v>4.6290291129999996</v>
      </c>
      <c r="F417" s="29">
        <f>COUNTIFS(Questionnaire!BC:BC,codes_postales!B417)</f>
        <v>0</v>
      </c>
    </row>
    <row r="418" spans="1:6" x14ac:dyDescent="0.25">
      <c r="A418" s="29" t="s">
        <v>2793</v>
      </c>
      <c r="B418" s="29">
        <v>3040</v>
      </c>
      <c r="C418" s="29" t="s">
        <v>494</v>
      </c>
      <c r="D418" s="29">
        <v>50.754095499999998</v>
      </c>
      <c r="E418" s="29">
        <v>4.6258024579999999</v>
      </c>
      <c r="F418" s="29">
        <f>COUNTIFS(Questionnaire!BC:BC,codes_postales!B418)</f>
        <v>0</v>
      </c>
    </row>
    <row r="419" spans="1:6" x14ac:dyDescent="0.25">
      <c r="A419" s="29" t="s">
        <v>2793</v>
      </c>
      <c r="B419" s="29">
        <v>3040</v>
      </c>
      <c r="C419" s="29" t="s">
        <v>495</v>
      </c>
      <c r="D419" s="29">
        <v>50.779476099999997</v>
      </c>
      <c r="E419" s="29">
        <v>4.632955656</v>
      </c>
      <c r="F419" s="29">
        <f>COUNTIFS(Questionnaire!BC:BC,codes_postales!B419)</f>
        <v>0</v>
      </c>
    </row>
    <row r="420" spans="1:6" x14ac:dyDescent="0.25">
      <c r="A420" s="29" t="s">
        <v>2793</v>
      </c>
      <c r="B420" s="29">
        <v>3050</v>
      </c>
      <c r="C420" s="29" t="s">
        <v>496</v>
      </c>
      <c r="D420" s="29">
        <v>50.821768200000001</v>
      </c>
      <c r="E420" s="29">
        <v>4.6678971000000002</v>
      </c>
      <c r="F420" s="29">
        <f>COUNTIFS(Questionnaire!BC:BC,codes_postales!B420)</f>
        <v>0</v>
      </c>
    </row>
    <row r="421" spans="1:6" x14ac:dyDescent="0.25">
      <c r="A421" s="29" t="s">
        <v>2793</v>
      </c>
      <c r="B421" s="29">
        <v>3051</v>
      </c>
      <c r="C421" s="29" t="s">
        <v>497</v>
      </c>
      <c r="D421" s="29">
        <v>50.805103500000001</v>
      </c>
      <c r="E421" s="29">
        <v>4.645828979</v>
      </c>
      <c r="F421" s="29">
        <f>COUNTIFS(Questionnaire!BC:BC,codes_postales!B421)</f>
        <v>0</v>
      </c>
    </row>
    <row r="422" spans="1:6" x14ac:dyDescent="0.25">
      <c r="A422" s="29" t="s">
        <v>2793</v>
      </c>
      <c r="B422" s="29">
        <v>3052</v>
      </c>
      <c r="C422" s="29" t="s">
        <v>498</v>
      </c>
      <c r="D422" s="29">
        <v>50.828167299999997</v>
      </c>
      <c r="E422" s="29">
        <v>4.7056796609999996</v>
      </c>
      <c r="F422" s="29">
        <f>COUNTIFS(Questionnaire!BC:BC,codes_postales!B422)</f>
        <v>0</v>
      </c>
    </row>
    <row r="423" spans="1:6" x14ac:dyDescent="0.25">
      <c r="A423" s="29" t="s">
        <v>2793</v>
      </c>
      <c r="B423" s="29">
        <v>3053</v>
      </c>
      <c r="C423" s="29" t="s">
        <v>499</v>
      </c>
      <c r="D423" s="29">
        <v>50.817856450000001</v>
      </c>
      <c r="E423" s="29">
        <v>4.7283706939999997</v>
      </c>
      <c r="F423" s="29">
        <f>COUNTIFS(Questionnaire!BC:BC,codes_postales!B423)</f>
        <v>0</v>
      </c>
    </row>
    <row r="424" spans="1:6" x14ac:dyDescent="0.25">
      <c r="A424" s="29" t="s">
        <v>2793</v>
      </c>
      <c r="B424" s="29">
        <v>3054</v>
      </c>
      <c r="C424" s="29" t="s">
        <v>500</v>
      </c>
      <c r="D424" s="29">
        <v>50.824081649999997</v>
      </c>
      <c r="E424" s="29">
        <v>4.6852713589999997</v>
      </c>
      <c r="F424" s="29">
        <f>COUNTIFS(Questionnaire!BC:BC,codes_postales!B424)</f>
        <v>0</v>
      </c>
    </row>
    <row r="425" spans="1:6" x14ac:dyDescent="0.25">
      <c r="A425" s="29" t="s">
        <v>2793</v>
      </c>
      <c r="B425" s="29">
        <v>3060</v>
      </c>
      <c r="C425" s="29" t="s">
        <v>501</v>
      </c>
      <c r="D425" s="29">
        <v>50.870646899999997</v>
      </c>
      <c r="E425" s="29">
        <v>4.6322907000000004</v>
      </c>
      <c r="F425" s="29">
        <f>COUNTIFS(Questionnaire!BC:BC,codes_postales!B425)</f>
        <v>0</v>
      </c>
    </row>
    <row r="426" spans="1:6" x14ac:dyDescent="0.25">
      <c r="A426" s="29" t="s">
        <v>2793</v>
      </c>
      <c r="B426" s="29">
        <v>3060</v>
      </c>
      <c r="C426" s="29" t="s">
        <v>502</v>
      </c>
      <c r="D426" s="29">
        <v>50.847010130000001</v>
      </c>
      <c r="E426" s="29">
        <v>4.6299439739999997</v>
      </c>
      <c r="F426" s="29">
        <f>COUNTIFS(Questionnaire!BC:BC,codes_postales!B426)</f>
        <v>0</v>
      </c>
    </row>
    <row r="427" spans="1:6" x14ac:dyDescent="0.25">
      <c r="A427" s="29" t="s">
        <v>2793</v>
      </c>
      <c r="B427" s="29">
        <v>3061</v>
      </c>
      <c r="C427" s="29" t="s">
        <v>503</v>
      </c>
      <c r="D427" s="29">
        <v>50.841988700000002</v>
      </c>
      <c r="E427" s="29">
        <v>4.5905043650000001</v>
      </c>
      <c r="F427" s="29">
        <f>COUNTIFS(Questionnaire!BC:BC,codes_postales!B427)</f>
        <v>0</v>
      </c>
    </row>
    <row r="428" spans="1:6" x14ac:dyDescent="0.25">
      <c r="A428" s="29" t="s">
        <v>2793</v>
      </c>
      <c r="B428" s="29">
        <v>3070</v>
      </c>
      <c r="C428" s="29" t="s">
        <v>504</v>
      </c>
      <c r="D428" s="29">
        <v>50.883266650000003</v>
      </c>
      <c r="E428" s="29">
        <v>4.5364707040000001</v>
      </c>
      <c r="F428" s="29">
        <f>COUNTIFS(Questionnaire!BC:BC,codes_postales!B428)</f>
        <v>0</v>
      </c>
    </row>
    <row r="429" spans="1:6" x14ac:dyDescent="0.25">
      <c r="A429" s="29" t="s">
        <v>2793</v>
      </c>
      <c r="B429" s="29">
        <v>3071</v>
      </c>
      <c r="C429" s="29" t="s">
        <v>505</v>
      </c>
      <c r="D429" s="29">
        <v>50.910496899999998</v>
      </c>
      <c r="E429" s="29">
        <v>4.5750864130000002</v>
      </c>
      <c r="F429" s="29">
        <f>COUNTIFS(Questionnaire!BC:BC,codes_postales!B429)</f>
        <v>0</v>
      </c>
    </row>
    <row r="430" spans="1:6" x14ac:dyDescent="0.25">
      <c r="A430" s="29" t="s">
        <v>2793</v>
      </c>
      <c r="B430" s="29">
        <v>3078</v>
      </c>
      <c r="C430" s="29" t="s">
        <v>506</v>
      </c>
      <c r="D430" s="29">
        <v>50.87266065</v>
      </c>
      <c r="E430" s="29">
        <v>4.5545949590000001</v>
      </c>
      <c r="F430" s="29">
        <f>COUNTIFS(Questionnaire!BC:BC,codes_postales!B430)</f>
        <v>0</v>
      </c>
    </row>
    <row r="431" spans="1:6" x14ac:dyDescent="0.25">
      <c r="A431" s="29" t="s">
        <v>2793</v>
      </c>
      <c r="B431" s="29">
        <v>3078</v>
      </c>
      <c r="C431" s="29" t="s">
        <v>507</v>
      </c>
      <c r="D431" s="29">
        <v>50.878293499999998</v>
      </c>
      <c r="E431" s="29">
        <v>4.5972692540000004</v>
      </c>
      <c r="F431" s="29">
        <f>COUNTIFS(Questionnaire!BC:BC,codes_postales!B431)</f>
        <v>0</v>
      </c>
    </row>
    <row r="432" spans="1:6" x14ac:dyDescent="0.25">
      <c r="A432" s="29" t="s">
        <v>2793</v>
      </c>
      <c r="B432" s="29">
        <v>3080</v>
      </c>
      <c r="C432" s="29" t="s">
        <v>508</v>
      </c>
      <c r="D432" s="29">
        <v>50.811052799999999</v>
      </c>
      <c r="E432" s="29">
        <v>4.5452084319999999</v>
      </c>
      <c r="F432" s="29">
        <f>COUNTIFS(Questionnaire!BC:BC,codes_postales!B432)</f>
        <v>0</v>
      </c>
    </row>
    <row r="433" spans="1:6" x14ac:dyDescent="0.25">
      <c r="A433" s="29" t="s">
        <v>2793</v>
      </c>
      <c r="B433" s="29">
        <v>3080</v>
      </c>
      <c r="C433" s="29" t="s">
        <v>509</v>
      </c>
      <c r="D433" s="29">
        <v>50.822771799999998</v>
      </c>
      <c r="E433" s="29">
        <v>4.5144026999999998</v>
      </c>
      <c r="F433" s="29">
        <f>COUNTIFS(Questionnaire!BC:BC,codes_postales!B433)</f>
        <v>0</v>
      </c>
    </row>
    <row r="434" spans="1:6" x14ac:dyDescent="0.25">
      <c r="A434" s="29" t="s">
        <v>2793</v>
      </c>
      <c r="B434" s="29">
        <v>3080</v>
      </c>
      <c r="C434" s="29" t="s">
        <v>510</v>
      </c>
      <c r="D434" s="29">
        <v>50.834883349999998</v>
      </c>
      <c r="E434" s="29">
        <v>4.5565660890000004</v>
      </c>
      <c r="F434" s="29">
        <f>COUNTIFS(Questionnaire!BC:BC,codes_postales!B434)</f>
        <v>0</v>
      </c>
    </row>
    <row r="435" spans="1:6" x14ac:dyDescent="0.25">
      <c r="A435" s="29" t="s">
        <v>2793</v>
      </c>
      <c r="B435" s="29">
        <v>3090</v>
      </c>
      <c r="C435" s="29" t="s">
        <v>511</v>
      </c>
      <c r="D435" s="29">
        <v>50.772925399999998</v>
      </c>
      <c r="E435" s="29">
        <v>4.5385226000000003</v>
      </c>
      <c r="F435" s="29">
        <f>COUNTIFS(Questionnaire!BC:BC,codes_postales!B435)</f>
        <v>0</v>
      </c>
    </row>
    <row r="436" spans="1:6" x14ac:dyDescent="0.25">
      <c r="A436" s="29" t="s">
        <v>2793</v>
      </c>
      <c r="B436" s="29">
        <v>3110</v>
      </c>
      <c r="C436" s="29" t="s">
        <v>512</v>
      </c>
      <c r="D436" s="29">
        <v>50.954363700000002</v>
      </c>
      <c r="E436" s="29">
        <v>4.7143205960000003</v>
      </c>
      <c r="F436" s="29">
        <f>COUNTIFS(Questionnaire!BC:BC,codes_postales!B436)</f>
        <v>0</v>
      </c>
    </row>
    <row r="437" spans="1:6" x14ac:dyDescent="0.25">
      <c r="A437" s="29" t="s">
        <v>2793</v>
      </c>
      <c r="B437" s="29">
        <v>3111</v>
      </c>
      <c r="C437" s="29" t="s">
        <v>513</v>
      </c>
      <c r="D437" s="29">
        <v>50.948255199999998</v>
      </c>
      <c r="E437" s="29">
        <v>4.7683306889999999</v>
      </c>
      <c r="F437" s="29">
        <f>COUNTIFS(Questionnaire!BC:BC,codes_postales!B437)</f>
        <v>0</v>
      </c>
    </row>
    <row r="438" spans="1:6" x14ac:dyDescent="0.25">
      <c r="A438" s="29" t="s">
        <v>2793</v>
      </c>
      <c r="B438" s="29">
        <v>3118</v>
      </c>
      <c r="C438" s="29" t="s">
        <v>514</v>
      </c>
      <c r="D438" s="29">
        <v>50.970718900000001</v>
      </c>
      <c r="E438" s="29">
        <v>4.7026877230000004</v>
      </c>
      <c r="F438" s="29">
        <f>COUNTIFS(Questionnaire!BC:BC,codes_postales!B438)</f>
        <v>0</v>
      </c>
    </row>
    <row r="439" spans="1:6" x14ac:dyDescent="0.25">
      <c r="A439" s="29" t="s">
        <v>2793</v>
      </c>
      <c r="B439" s="29">
        <v>3120</v>
      </c>
      <c r="C439" s="29" t="s">
        <v>515</v>
      </c>
      <c r="D439" s="29">
        <v>50.990045700000003</v>
      </c>
      <c r="E439" s="29">
        <v>4.6755133999999998</v>
      </c>
      <c r="F439" s="29">
        <f>COUNTIFS(Questionnaire!BC:BC,codes_postales!B439)</f>
        <v>0</v>
      </c>
    </row>
    <row r="440" spans="1:6" x14ac:dyDescent="0.25">
      <c r="A440" s="29" t="s">
        <v>2793</v>
      </c>
      <c r="B440" s="29">
        <v>3128</v>
      </c>
      <c r="C440" s="29" t="s">
        <v>516</v>
      </c>
      <c r="D440" s="29">
        <v>51.007526900000002</v>
      </c>
      <c r="E440" s="29">
        <v>4.7505367659999997</v>
      </c>
      <c r="F440" s="29">
        <f>COUNTIFS(Questionnaire!BC:BC,codes_postales!B440)</f>
        <v>0</v>
      </c>
    </row>
    <row r="441" spans="1:6" x14ac:dyDescent="0.25">
      <c r="A441" s="29" t="s">
        <v>2793</v>
      </c>
      <c r="B441" s="29">
        <v>3130</v>
      </c>
      <c r="C441" s="29" t="s">
        <v>517</v>
      </c>
      <c r="D441" s="29">
        <v>51.024220749999998</v>
      </c>
      <c r="E441" s="29">
        <v>4.7826403119999998</v>
      </c>
      <c r="F441" s="29">
        <f>COUNTIFS(Questionnaire!BC:BC,codes_postales!B441)</f>
        <v>0</v>
      </c>
    </row>
    <row r="442" spans="1:6" x14ac:dyDescent="0.25">
      <c r="A442" s="29" t="s">
        <v>2793</v>
      </c>
      <c r="B442" s="29">
        <v>3130</v>
      </c>
      <c r="C442" s="29" t="s">
        <v>518</v>
      </c>
      <c r="D442" s="29">
        <v>50.996027949999998</v>
      </c>
      <c r="E442" s="29">
        <v>4.7908301770000001</v>
      </c>
      <c r="F442" s="29">
        <f>COUNTIFS(Questionnaire!BC:BC,codes_postales!B442)</f>
        <v>0</v>
      </c>
    </row>
    <row r="443" spans="1:6" x14ac:dyDescent="0.25">
      <c r="A443" s="29" t="s">
        <v>2793</v>
      </c>
      <c r="B443" s="29">
        <v>3140</v>
      </c>
      <c r="C443" s="29" t="s">
        <v>519</v>
      </c>
      <c r="D443" s="29">
        <v>51.004924199999998</v>
      </c>
      <c r="E443" s="29">
        <v>4.6265551</v>
      </c>
      <c r="F443" s="29">
        <f>COUNTIFS(Questionnaire!BC:BC,codes_postales!B443)</f>
        <v>0</v>
      </c>
    </row>
    <row r="444" spans="1:6" x14ac:dyDescent="0.25">
      <c r="A444" s="29" t="s">
        <v>2793</v>
      </c>
      <c r="B444" s="29">
        <v>3150</v>
      </c>
      <c r="C444" s="29" t="s">
        <v>520</v>
      </c>
      <c r="D444" s="29">
        <v>50.976928600000001</v>
      </c>
      <c r="E444" s="29">
        <v>4.6386824000000004</v>
      </c>
      <c r="F444" s="29">
        <f>COUNTIFS(Questionnaire!BC:BC,codes_postales!B444)</f>
        <v>0</v>
      </c>
    </row>
    <row r="445" spans="1:6" x14ac:dyDescent="0.25">
      <c r="A445" s="29" t="s">
        <v>2793</v>
      </c>
      <c r="B445" s="29">
        <v>3150</v>
      </c>
      <c r="C445" s="29" t="s">
        <v>521</v>
      </c>
      <c r="D445" s="29">
        <v>50.940819550000001</v>
      </c>
      <c r="E445" s="29">
        <v>4.6595165779999999</v>
      </c>
      <c r="F445" s="29">
        <f>COUNTIFS(Questionnaire!BC:BC,codes_postales!B445)</f>
        <v>0</v>
      </c>
    </row>
    <row r="446" spans="1:6" x14ac:dyDescent="0.25">
      <c r="A446" s="29" t="s">
        <v>2793</v>
      </c>
      <c r="B446" s="29">
        <v>3150</v>
      </c>
      <c r="C446" s="29" t="s">
        <v>522</v>
      </c>
      <c r="D446" s="29">
        <v>50.956452949999999</v>
      </c>
      <c r="E446" s="29">
        <v>4.6325890559999996</v>
      </c>
      <c r="F446" s="29">
        <f>COUNTIFS(Questionnaire!BC:BC,codes_postales!B446)</f>
        <v>0</v>
      </c>
    </row>
    <row r="447" spans="1:6" x14ac:dyDescent="0.25">
      <c r="A447" s="29" t="s">
        <v>2793</v>
      </c>
      <c r="B447" s="29">
        <v>3190</v>
      </c>
      <c r="C447" s="29" t="s">
        <v>523</v>
      </c>
      <c r="D447" s="29">
        <v>50.978285849999999</v>
      </c>
      <c r="E447" s="29">
        <v>4.575800525</v>
      </c>
      <c r="F447" s="29">
        <f>COUNTIFS(Questionnaire!BC:BC,codes_postales!B447)</f>
        <v>0</v>
      </c>
    </row>
    <row r="448" spans="1:6" x14ac:dyDescent="0.25">
      <c r="A448" s="29" t="s">
        <v>2793</v>
      </c>
      <c r="B448" s="29">
        <v>3191</v>
      </c>
      <c r="C448" s="29" t="s">
        <v>524</v>
      </c>
      <c r="D448" s="29">
        <v>50.992586500000002</v>
      </c>
      <c r="E448" s="29">
        <v>4.5553277999999997</v>
      </c>
      <c r="F448" s="29">
        <f>COUNTIFS(Questionnaire!BC:BC,codes_postales!B448)</f>
        <v>0</v>
      </c>
    </row>
    <row r="449" spans="1:6" x14ac:dyDescent="0.25">
      <c r="A449" s="29" t="s">
        <v>2793</v>
      </c>
      <c r="B449" s="29">
        <v>3200</v>
      </c>
      <c r="C449" s="29" t="s">
        <v>525</v>
      </c>
      <c r="D449" s="29">
        <v>50.984159400000003</v>
      </c>
      <c r="E449" s="29">
        <v>4.8245687000000004</v>
      </c>
      <c r="F449" s="29">
        <f>COUNTIFS(Questionnaire!BC:BC,codes_postales!B449)</f>
        <v>0</v>
      </c>
    </row>
    <row r="450" spans="1:6" x14ac:dyDescent="0.25">
      <c r="A450" s="29" t="s">
        <v>2793</v>
      </c>
      <c r="B450" s="29">
        <v>3200</v>
      </c>
      <c r="C450" s="29" t="s">
        <v>526</v>
      </c>
      <c r="D450" s="29">
        <v>50.9670761</v>
      </c>
      <c r="E450" s="29">
        <v>4.8042730440000003</v>
      </c>
      <c r="F450" s="29">
        <f>COUNTIFS(Questionnaire!BC:BC,codes_postales!B450)</f>
        <v>0</v>
      </c>
    </row>
    <row r="451" spans="1:6" x14ac:dyDescent="0.25">
      <c r="A451" s="29" t="s">
        <v>2793</v>
      </c>
      <c r="B451" s="29">
        <v>3201</v>
      </c>
      <c r="C451" s="29" t="s">
        <v>527</v>
      </c>
      <c r="D451" s="29">
        <v>51.011866400000002</v>
      </c>
      <c r="E451" s="29">
        <v>4.8856989620000002</v>
      </c>
      <c r="F451" s="29">
        <f>COUNTIFS(Questionnaire!BC:BC,codes_postales!B451)</f>
        <v>0</v>
      </c>
    </row>
    <row r="452" spans="1:6" x14ac:dyDescent="0.25">
      <c r="A452" s="29" t="s">
        <v>2793</v>
      </c>
      <c r="B452" s="29">
        <v>3202</v>
      </c>
      <c r="C452" s="29" t="s">
        <v>528</v>
      </c>
      <c r="D452" s="29">
        <v>50.975910949999999</v>
      </c>
      <c r="E452" s="29">
        <v>4.8970494269999998</v>
      </c>
      <c r="F452" s="29">
        <f>COUNTIFS(Questionnaire!BC:BC,codes_postales!B452)</f>
        <v>0</v>
      </c>
    </row>
    <row r="453" spans="1:6" x14ac:dyDescent="0.25">
      <c r="A453" s="29" t="s">
        <v>2793</v>
      </c>
      <c r="B453" s="29">
        <v>3210</v>
      </c>
      <c r="C453" s="29" t="s">
        <v>529</v>
      </c>
      <c r="D453" s="29">
        <v>50.898910749999999</v>
      </c>
      <c r="E453" s="29">
        <v>4.775684751</v>
      </c>
      <c r="F453" s="29">
        <f>COUNTIFS(Questionnaire!BC:BC,codes_postales!B453)</f>
        <v>0</v>
      </c>
    </row>
    <row r="454" spans="1:6" x14ac:dyDescent="0.25">
      <c r="A454" s="29" t="s">
        <v>2793</v>
      </c>
      <c r="B454" s="29">
        <v>3210</v>
      </c>
      <c r="C454" s="29" t="s">
        <v>530</v>
      </c>
      <c r="D454" s="29">
        <v>50.882112200000002</v>
      </c>
      <c r="E454" s="29">
        <v>4.8400599409999998</v>
      </c>
      <c r="F454" s="29">
        <f>COUNTIFS(Questionnaire!BC:BC,codes_postales!B454)</f>
        <v>0</v>
      </c>
    </row>
    <row r="455" spans="1:6" x14ac:dyDescent="0.25">
      <c r="A455" s="29" t="s">
        <v>2793</v>
      </c>
      <c r="B455" s="29">
        <v>3211</v>
      </c>
      <c r="C455" s="29" t="s">
        <v>531</v>
      </c>
      <c r="D455" s="29">
        <v>50.872142199999999</v>
      </c>
      <c r="E455" s="29">
        <v>4.890888586</v>
      </c>
      <c r="F455" s="29">
        <f>COUNTIFS(Questionnaire!BC:BC,codes_postales!B455)</f>
        <v>0</v>
      </c>
    </row>
    <row r="456" spans="1:6" x14ac:dyDescent="0.25">
      <c r="A456" s="29" t="s">
        <v>2793</v>
      </c>
      <c r="B456" s="29">
        <v>3212</v>
      </c>
      <c r="C456" s="29" t="s">
        <v>532</v>
      </c>
      <c r="D456" s="29">
        <v>50.872113249999998</v>
      </c>
      <c r="E456" s="29">
        <v>4.7894086649999998</v>
      </c>
      <c r="F456" s="29">
        <f>COUNTIFS(Questionnaire!BC:BC,codes_postales!B456)</f>
        <v>0</v>
      </c>
    </row>
    <row r="457" spans="1:6" x14ac:dyDescent="0.25">
      <c r="A457" s="29" t="s">
        <v>2793</v>
      </c>
      <c r="B457" s="29">
        <v>3220</v>
      </c>
      <c r="C457" s="29" t="s">
        <v>533</v>
      </c>
      <c r="D457" s="29">
        <v>50.921720149999999</v>
      </c>
      <c r="E457" s="29">
        <v>4.7557296720000002</v>
      </c>
      <c r="F457" s="29">
        <f>COUNTIFS(Questionnaire!BC:BC,codes_postales!B457)</f>
        <v>0</v>
      </c>
    </row>
    <row r="458" spans="1:6" x14ac:dyDescent="0.25">
      <c r="A458" s="29" t="s">
        <v>2793</v>
      </c>
      <c r="B458" s="29">
        <v>3220</v>
      </c>
      <c r="C458" s="29" t="s">
        <v>534</v>
      </c>
      <c r="D458" s="29">
        <v>50.918510050000002</v>
      </c>
      <c r="E458" s="29">
        <v>4.7854555630000002</v>
      </c>
      <c r="F458" s="29">
        <f>COUNTIFS(Questionnaire!BC:BC,codes_postales!B458)</f>
        <v>0</v>
      </c>
    </row>
    <row r="459" spans="1:6" x14ac:dyDescent="0.25">
      <c r="A459" s="29" t="s">
        <v>2793</v>
      </c>
      <c r="B459" s="29">
        <v>3220</v>
      </c>
      <c r="C459" s="29" t="s">
        <v>535</v>
      </c>
      <c r="D459" s="29">
        <v>50.920813099999997</v>
      </c>
      <c r="E459" s="29">
        <v>4.8291872979999999</v>
      </c>
      <c r="F459" s="29">
        <f>COUNTIFS(Questionnaire!BC:BC,codes_postales!B459)</f>
        <v>0</v>
      </c>
    </row>
    <row r="460" spans="1:6" x14ac:dyDescent="0.25">
      <c r="A460" s="29" t="s">
        <v>2793</v>
      </c>
      <c r="B460" s="29">
        <v>3221</v>
      </c>
      <c r="C460" s="29" t="s">
        <v>536</v>
      </c>
      <c r="D460" s="29">
        <v>50.9470265</v>
      </c>
      <c r="E460" s="29">
        <v>4.833804539</v>
      </c>
      <c r="F460" s="29">
        <f>COUNTIFS(Questionnaire!BC:BC,codes_postales!B460)</f>
        <v>0</v>
      </c>
    </row>
    <row r="461" spans="1:6" x14ac:dyDescent="0.25">
      <c r="A461" s="29" t="s">
        <v>2793</v>
      </c>
      <c r="B461" s="29">
        <v>3270</v>
      </c>
      <c r="C461" s="29" t="s">
        <v>537</v>
      </c>
      <c r="D461" s="29">
        <v>50.9725745</v>
      </c>
      <c r="E461" s="29">
        <v>4.9547327770000003</v>
      </c>
      <c r="F461" s="29">
        <f>COUNTIFS(Questionnaire!BC:BC,codes_postales!B461)</f>
        <v>0</v>
      </c>
    </row>
    <row r="462" spans="1:6" x14ac:dyDescent="0.25">
      <c r="A462" s="29" t="s">
        <v>2793</v>
      </c>
      <c r="B462" s="29">
        <v>3270</v>
      </c>
      <c r="C462" s="29" t="s">
        <v>538</v>
      </c>
      <c r="D462" s="29">
        <v>50.968914699999999</v>
      </c>
      <c r="E462" s="29">
        <v>4.9754325660000003</v>
      </c>
      <c r="F462" s="29">
        <f>COUNTIFS(Questionnaire!BC:BC,codes_postales!B462)</f>
        <v>0</v>
      </c>
    </row>
    <row r="463" spans="1:6" x14ac:dyDescent="0.25">
      <c r="A463" s="29" t="s">
        <v>2793</v>
      </c>
      <c r="B463" s="29">
        <v>3271</v>
      </c>
      <c r="C463" s="29" t="s">
        <v>539</v>
      </c>
      <c r="D463" s="29">
        <v>51.027840599999998</v>
      </c>
      <c r="E463" s="29">
        <v>4.9770845789999996</v>
      </c>
      <c r="F463" s="29">
        <f>COUNTIFS(Questionnaire!BC:BC,codes_postales!B463)</f>
        <v>0</v>
      </c>
    </row>
    <row r="464" spans="1:6" x14ac:dyDescent="0.25">
      <c r="A464" s="29" t="s">
        <v>2793</v>
      </c>
      <c r="B464" s="29">
        <v>3271</v>
      </c>
      <c r="C464" s="29" t="s">
        <v>540</v>
      </c>
      <c r="D464" s="29">
        <v>51.008577099999997</v>
      </c>
      <c r="E464" s="29">
        <v>4.9849587990000002</v>
      </c>
      <c r="F464" s="29">
        <f>COUNTIFS(Questionnaire!BC:BC,codes_postales!B464)</f>
        <v>0</v>
      </c>
    </row>
    <row r="465" spans="1:6" x14ac:dyDescent="0.25">
      <c r="A465" s="29" t="s">
        <v>2793</v>
      </c>
      <c r="B465" s="29">
        <v>3272</v>
      </c>
      <c r="C465" s="29" t="s">
        <v>541</v>
      </c>
      <c r="D465" s="29">
        <v>50.989484249999997</v>
      </c>
      <c r="E465" s="29">
        <v>4.9246676819999999</v>
      </c>
      <c r="F465" s="29">
        <f>COUNTIFS(Questionnaire!BC:BC,codes_postales!B465)</f>
        <v>0</v>
      </c>
    </row>
    <row r="466" spans="1:6" x14ac:dyDescent="0.25">
      <c r="A466" s="29" t="s">
        <v>2793</v>
      </c>
      <c r="B466" s="29">
        <v>3272</v>
      </c>
      <c r="C466" s="29" t="s">
        <v>542</v>
      </c>
      <c r="D466" s="29">
        <v>51.019277199999998</v>
      </c>
      <c r="E466" s="29">
        <v>4.9484707290000003</v>
      </c>
      <c r="F466" s="29">
        <f>COUNTIFS(Questionnaire!BC:BC,codes_postales!B466)</f>
        <v>0</v>
      </c>
    </row>
    <row r="467" spans="1:6" x14ac:dyDescent="0.25">
      <c r="A467" s="29" t="s">
        <v>2793</v>
      </c>
      <c r="B467" s="29">
        <v>3290</v>
      </c>
      <c r="C467" s="29" t="s">
        <v>337</v>
      </c>
      <c r="D467" s="29">
        <v>51.039237900000003</v>
      </c>
      <c r="E467" s="29">
        <v>5.0964571999999997</v>
      </c>
      <c r="F467" s="29">
        <f>COUNTIFS(Questionnaire!BC:BC,codes_postales!B467)</f>
        <v>0</v>
      </c>
    </row>
    <row r="468" spans="1:6" x14ac:dyDescent="0.25">
      <c r="A468" s="29" t="s">
        <v>2793</v>
      </c>
      <c r="B468" s="29">
        <v>3290</v>
      </c>
      <c r="C468" s="29" t="s">
        <v>543</v>
      </c>
      <c r="D468" s="29">
        <v>50.984566450000003</v>
      </c>
      <c r="E468" s="29">
        <v>5.0528734960000001</v>
      </c>
      <c r="F468" s="29">
        <f>COUNTIFS(Questionnaire!BC:BC,codes_postales!B468)</f>
        <v>0</v>
      </c>
    </row>
    <row r="469" spans="1:6" x14ac:dyDescent="0.25">
      <c r="A469" s="29" t="s">
        <v>2793</v>
      </c>
      <c r="B469" s="29">
        <v>3290</v>
      </c>
      <c r="C469" s="29" t="s">
        <v>544</v>
      </c>
      <c r="D469" s="29">
        <v>51.013041100000002</v>
      </c>
      <c r="E469" s="29">
        <v>5.0867925500000002</v>
      </c>
      <c r="F469" s="29">
        <f>COUNTIFS(Questionnaire!BC:BC,codes_postales!B469)</f>
        <v>0</v>
      </c>
    </row>
    <row r="470" spans="1:6" x14ac:dyDescent="0.25">
      <c r="A470" s="29" t="s">
        <v>2793</v>
      </c>
      <c r="B470" s="29">
        <v>3290</v>
      </c>
      <c r="C470" s="29" t="s">
        <v>545</v>
      </c>
      <c r="D470" s="29">
        <v>50.964929099999999</v>
      </c>
      <c r="E470" s="29">
        <v>5.0544140620000002</v>
      </c>
      <c r="F470" s="29">
        <f>COUNTIFS(Questionnaire!BC:BC,codes_postales!B470)</f>
        <v>0</v>
      </c>
    </row>
    <row r="471" spans="1:6" x14ac:dyDescent="0.25">
      <c r="A471" s="29" t="s">
        <v>2793</v>
      </c>
      <c r="B471" s="29">
        <v>3293</v>
      </c>
      <c r="C471" s="29" t="s">
        <v>546</v>
      </c>
      <c r="D471" s="29">
        <v>50.977697599999999</v>
      </c>
      <c r="E471" s="29">
        <v>5.0299404929999998</v>
      </c>
      <c r="F471" s="29">
        <f>COUNTIFS(Questionnaire!BC:BC,codes_postales!B471)</f>
        <v>0</v>
      </c>
    </row>
    <row r="472" spans="1:6" x14ac:dyDescent="0.25">
      <c r="A472" s="29" t="s">
        <v>2793</v>
      </c>
      <c r="B472" s="29">
        <v>3294</v>
      </c>
      <c r="C472" s="29" t="s">
        <v>547</v>
      </c>
      <c r="D472" s="29">
        <v>51.007183900000001</v>
      </c>
      <c r="E472" s="29">
        <v>5.0247465289999997</v>
      </c>
      <c r="F472" s="29">
        <f>COUNTIFS(Questionnaire!BC:BC,codes_postales!B472)</f>
        <v>0</v>
      </c>
    </row>
    <row r="473" spans="1:6" x14ac:dyDescent="0.25">
      <c r="A473" s="29" t="s">
        <v>2793</v>
      </c>
      <c r="B473" s="29">
        <v>3300</v>
      </c>
      <c r="C473" s="29" t="s">
        <v>548</v>
      </c>
      <c r="D473" s="29">
        <v>50.784632199999997</v>
      </c>
      <c r="E473" s="29">
        <v>4.9339239590000004</v>
      </c>
      <c r="F473" s="29">
        <f>COUNTIFS(Questionnaire!BC:BC,codes_postales!B473)</f>
        <v>0</v>
      </c>
    </row>
    <row r="474" spans="1:6" x14ac:dyDescent="0.25">
      <c r="A474" s="29" t="s">
        <v>2793</v>
      </c>
      <c r="B474" s="29">
        <v>3300</v>
      </c>
      <c r="C474" s="29" t="s">
        <v>549</v>
      </c>
      <c r="D474" s="29">
        <v>50.771398349999998</v>
      </c>
      <c r="E474" s="29">
        <v>4.9603301210000001</v>
      </c>
      <c r="F474" s="29">
        <f>COUNTIFS(Questionnaire!BC:BC,codes_postales!B474)</f>
        <v>0</v>
      </c>
    </row>
    <row r="475" spans="1:6" x14ac:dyDescent="0.25">
      <c r="A475" s="29" t="s">
        <v>2793</v>
      </c>
      <c r="B475" s="29">
        <v>3300</v>
      </c>
      <c r="C475" s="29" t="s">
        <v>550</v>
      </c>
      <c r="D475" s="29">
        <v>50.797171800000001</v>
      </c>
      <c r="E475" s="29">
        <v>4.9886552609999999</v>
      </c>
      <c r="F475" s="29">
        <f>COUNTIFS(Questionnaire!BC:BC,codes_postales!B475)</f>
        <v>0</v>
      </c>
    </row>
    <row r="476" spans="1:6" x14ac:dyDescent="0.25">
      <c r="A476" s="29" t="s">
        <v>2793</v>
      </c>
      <c r="B476" s="29">
        <v>3300</v>
      </c>
      <c r="C476" s="29" t="s">
        <v>551</v>
      </c>
      <c r="D476" s="29">
        <v>50.824551100000001</v>
      </c>
      <c r="E476" s="29">
        <v>4.8863798379999999</v>
      </c>
      <c r="F476" s="29">
        <f>COUNTIFS(Questionnaire!BC:BC,codes_postales!B476)</f>
        <v>0</v>
      </c>
    </row>
    <row r="477" spans="1:6" x14ac:dyDescent="0.25">
      <c r="A477" s="29" t="s">
        <v>2793</v>
      </c>
      <c r="B477" s="29">
        <v>3300</v>
      </c>
      <c r="C477" s="29" t="s">
        <v>552</v>
      </c>
      <c r="D477" s="29">
        <v>50.792155649999998</v>
      </c>
      <c r="E477" s="29">
        <v>4.9137602380000001</v>
      </c>
      <c r="F477" s="29">
        <f>COUNTIFS(Questionnaire!BC:BC,codes_postales!B477)</f>
        <v>0</v>
      </c>
    </row>
    <row r="478" spans="1:6" x14ac:dyDescent="0.25">
      <c r="A478" s="29" t="s">
        <v>2793</v>
      </c>
      <c r="B478" s="29">
        <v>3300</v>
      </c>
      <c r="C478" s="29" t="s">
        <v>553</v>
      </c>
      <c r="D478" s="29">
        <v>50.828493100000003</v>
      </c>
      <c r="E478" s="29">
        <v>4.9950692070000002</v>
      </c>
      <c r="F478" s="29">
        <f>COUNTIFS(Questionnaire!BC:BC,codes_postales!B478)</f>
        <v>0</v>
      </c>
    </row>
    <row r="479" spans="1:6" x14ac:dyDescent="0.25">
      <c r="A479" s="29" t="s">
        <v>2793</v>
      </c>
      <c r="B479" s="29">
        <v>3300</v>
      </c>
      <c r="C479" s="29" t="s">
        <v>554</v>
      </c>
      <c r="D479" s="29">
        <v>50.834646450000001</v>
      </c>
      <c r="E479" s="29">
        <v>4.96238052</v>
      </c>
      <c r="F479" s="29">
        <f>COUNTIFS(Questionnaire!BC:BC,codes_postales!B479)</f>
        <v>0</v>
      </c>
    </row>
    <row r="480" spans="1:6" x14ac:dyDescent="0.25">
      <c r="A480" s="29" t="s">
        <v>2793</v>
      </c>
      <c r="B480" s="29">
        <v>3300</v>
      </c>
      <c r="C480" s="29" t="s">
        <v>555</v>
      </c>
      <c r="D480" s="29">
        <v>50.808431749999997</v>
      </c>
      <c r="E480" s="29">
        <v>4.946429213</v>
      </c>
      <c r="F480" s="29">
        <f>COUNTIFS(Questionnaire!BC:BC,codes_postales!B480)</f>
        <v>0</v>
      </c>
    </row>
    <row r="481" spans="1:6" x14ac:dyDescent="0.25">
      <c r="A481" s="29" t="s">
        <v>2793</v>
      </c>
      <c r="B481" s="29">
        <v>3300</v>
      </c>
      <c r="C481" s="29" t="s">
        <v>556</v>
      </c>
      <c r="D481" s="29">
        <v>50.843790050000003</v>
      </c>
      <c r="E481" s="29">
        <v>4.9111431210000003</v>
      </c>
      <c r="F481" s="29">
        <f>COUNTIFS(Questionnaire!BC:BC,codes_postales!B481)</f>
        <v>0</v>
      </c>
    </row>
    <row r="482" spans="1:6" x14ac:dyDescent="0.25">
      <c r="A482" s="29" t="s">
        <v>2793</v>
      </c>
      <c r="B482" s="29">
        <v>3320</v>
      </c>
      <c r="C482" s="29" t="s">
        <v>557</v>
      </c>
      <c r="D482" s="29">
        <v>50.787791200000001</v>
      </c>
      <c r="E482" s="29">
        <v>4.8811419359999997</v>
      </c>
      <c r="F482" s="29">
        <f>COUNTIFS(Questionnaire!BC:BC,codes_postales!B482)</f>
        <v>0</v>
      </c>
    </row>
    <row r="483" spans="1:6" x14ac:dyDescent="0.25">
      <c r="A483" s="29" t="s">
        <v>2793</v>
      </c>
      <c r="B483" s="29">
        <v>3320</v>
      </c>
      <c r="C483" s="29" t="s">
        <v>558</v>
      </c>
      <c r="D483" s="29">
        <v>50.789566749999999</v>
      </c>
      <c r="E483" s="29">
        <v>4.8294566860000003</v>
      </c>
      <c r="F483" s="29">
        <f>COUNTIFS(Questionnaire!BC:BC,codes_postales!B483)</f>
        <v>0</v>
      </c>
    </row>
    <row r="484" spans="1:6" x14ac:dyDescent="0.25">
      <c r="A484" s="29" t="s">
        <v>2793</v>
      </c>
      <c r="B484" s="29">
        <v>3321</v>
      </c>
      <c r="C484" s="29" t="s">
        <v>559</v>
      </c>
      <c r="D484" s="29">
        <v>50.766596800000002</v>
      </c>
      <c r="E484" s="29">
        <v>4.9193571</v>
      </c>
      <c r="F484" s="29">
        <f>COUNTIFS(Questionnaire!BC:BC,codes_postales!B484)</f>
        <v>0</v>
      </c>
    </row>
    <row r="485" spans="1:6" x14ac:dyDescent="0.25">
      <c r="A485" s="29" t="s">
        <v>2793</v>
      </c>
      <c r="B485" s="29">
        <v>3350</v>
      </c>
      <c r="C485" s="29" t="s">
        <v>560</v>
      </c>
      <c r="D485" s="29">
        <v>50.844863750000002</v>
      </c>
      <c r="E485" s="29">
        <v>5.0533455580000002</v>
      </c>
      <c r="F485" s="29">
        <f>COUNTIFS(Questionnaire!BC:BC,codes_postales!B485)</f>
        <v>0</v>
      </c>
    </row>
    <row r="486" spans="1:6" x14ac:dyDescent="0.25">
      <c r="A486" s="29" t="s">
        <v>2793</v>
      </c>
      <c r="B486" s="29">
        <v>3350</v>
      </c>
      <c r="C486" s="29" t="s">
        <v>561</v>
      </c>
      <c r="D486" s="29">
        <v>50.829153699999999</v>
      </c>
      <c r="E486" s="29">
        <v>5.0409717000000001</v>
      </c>
      <c r="F486" s="29">
        <f>COUNTIFS(Questionnaire!BC:BC,codes_postales!B486)</f>
        <v>0</v>
      </c>
    </row>
    <row r="487" spans="1:6" x14ac:dyDescent="0.25">
      <c r="A487" s="29" t="s">
        <v>2793</v>
      </c>
      <c r="B487" s="29">
        <v>3350</v>
      </c>
      <c r="C487" s="29" t="s">
        <v>562</v>
      </c>
      <c r="D487" s="29">
        <v>50.8249402</v>
      </c>
      <c r="E487" s="29">
        <v>5.0585292480000001</v>
      </c>
      <c r="F487" s="29">
        <f>COUNTIFS(Questionnaire!BC:BC,codes_postales!B487)</f>
        <v>0</v>
      </c>
    </row>
    <row r="488" spans="1:6" x14ac:dyDescent="0.25">
      <c r="A488" s="29" t="s">
        <v>2793</v>
      </c>
      <c r="B488" s="29">
        <v>3350</v>
      </c>
      <c r="C488" s="29" t="s">
        <v>563</v>
      </c>
      <c r="D488" s="29">
        <v>50.788014050000001</v>
      </c>
      <c r="E488" s="29">
        <v>5.05793363</v>
      </c>
      <c r="F488" s="29">
        <f>COUNTIFS(Questionnaire!BC:BC,codes_postales!B488)</f>
        <v>0</v>
      </c>
    </row>
    <row r="489" spans="1:6" x14ac:dyDescent="0.25">
      <c r="A489" s="29" t="s">
        <v>2793</v>
      </c>
      <c r="B489" s="29">
        <v>3350</v>
      </c>
      <c r="C489" s="29" t="s">
        <v>564</v>
      </c>
      <c r="D489" s="29">
        <v>50.843352000000003</v>
      </c>
      <c r="E489" s="29">
        <v>5.0283876000000003</v>
      </c>
      <c r="F489" s="29">
        <f>COUNTIFS(Questionnaire!BC:BC,codes_postales!B489)</f>
        <v>0</v>
      </c>
    </row>
    <row r="490" spans="1:6" x14ac:dyDescent="0.25">
      <c r="A490" s="29" t="s">
        <v>2793</v>
      </c>
      <c r="B490" s="29">
        <v>3350</v>
      </c>
      <c r="C490" s="29" t="s">
        <v>565</v>
      </c>
      <c r="D490" s="29">
        <v>50.805414300000002</v>
      </c>
      <c r="E490" s="29">
        <v>5.0674769</v>
      </c>
      <c r="F490" s="29">
        <f>COUNTIFS(Questionnaire!BC:BC,codes_postales!B490)</f>
        <v>0</v>
      </c>
    </row>
    <row r="491" spans="1:6" x14ac:dyDescent="0.25">
      <c r="A491" s="29" t="s">
        <v>2793</v>
      </c>
      <c r="B491" s="29">
        <v>3350</v>
      </c>
      <c r="C491" s="29" t="s">
        <v>566</v>
      </c>
      <c r="D491" s="29">
        <v>50.796842099999999</v>
      </c>
      <c r="E491" s="29">
        <v>5.0300432879999999</v>
      </c>
      <c r="F491" s="29">
        <f>COUNTIFS(Questionnaire!BC:BC,codes_postales!B491)</f>
        <v>0</v>
      </c>
    </row>
    <row r="492" spans="1:6" x14ac:dyDescent="0.25">
      <c r="A492" s="29" t="s">
        <v>2793</v>
      </c>
      <c r="B492" s="29">
        <v>3350</v>
      </c>
      <c r="C492" s="29" t="s">
        <v>567</v>
      </c>
      <c r="D492" s="29">
        <v>50.812361000000003</v>
      </c>
      <c r="E492" s="29">
        <v>5.0183106290000001</v>
      </c>
      <c r="F492" s="29">
        <f>COUNTIFS(Questionnaire!BC:BC,codes_postales!B492)</f>
        <v>0</v>
      </c>
    </row>
    <row r="493" spans="1:6" x14ac:dyDescent="0.25">
      <c r="A493" s="29" t="s">
        <v>2793</v>
      </c>
      <c r="B493" s="29">
        <v>3360</v>
      </c>
      <c r="C493" s="29" t="s">
        <v>568</v>
      </c>
      <c r="D493" s="29">
        <v>50.824124500000003</v>
      </c>
      <c r="E493" s="29">
        <v>4.771431808</v>
      </c>
      <c r="F493" s="29">
        <f>COUNTIFS(Questionnaire!BC:BC,codes_postales!B493)</f>
        <v>0</v>
      </c>
    </row>
    <row r="494" spans="1:6" x14ac:dyDescent="0.25">
      <c r="A494" s="29" t="s">
        <v>2793</v>
      </c>
      <c r="B494" s="29">
        <v>3360</v>
      </c>
      <c r="C494" s="29" t="s">
        <v>569</v>
      </c>
      <c r="D494" s="29">
        <v>50.86176115</v>
      </c>
      <c r="E494" s="29">
        <v>4.7561775070000003</v>
      </c>
      <c r="F494" s="29">
        <f>COUNTIFS(Questionnaire!BC:BC,codes_postales!B494)</f>
        <v>0</v>
      </c>
    </row>
    <row r="495" spans="1:6" x14ac:dyDescent="0.25">
      <c r="A495" s="29" t="s">
        <v>2793</v>
      </c>
      <c r="B495" s="29">
        <v>3360</v>
      </c>
      <c r="C495" s="29" t="s">
        <v>570</v>
      </c>
      <c r="D495" s="29">
        <v>50.854755650000001</v>
      </c>
      <c r="E495" s="29">
        <v>4.786687336</v>
      </c>
      <c r="F495" s="29">
        <f>COUNTIFS(Questionnaire!BC:BC,codes_postales!B495)</f>
        <v>0</v>
      </c>
    </row>
    <row r="496" spans="1:6" x14ac:dyDescent="0.25">
      <c r="A496" s="29" t="s">
        <v>2793</v>
      </c>
      <c r="B496" s="29">
        <v>3360</v>
      </c>
      <c r="C496" s="29" t="s">
        <v>571</v>
      </c>
      <c r="D496" s="29">
        <v>50.807327350000001</v>
      </c>
      <c r="E496" s="29">
        <v>4.7912847999999997</v>
      </c>
      <c r="F496" s="29">
        <f>COUNTIFS(Questionnaire!BC:BC,codes_postales!B496)</f>
        <v>0</v>
      </c>
    </row>
    <row r="497" spans="1:6" x14ac:dyDescent="0.25">
      <c r="A497" s="29" t="s">
        <v>2793</v>
      </c>
      <c r="B497" s="29">
        <v>3370</v>
      </c>
      <c r="C497" s="29" t="s">
        <v>572</v>
      </c>
      <c r="D497" s="29">
        <v>50.847346100000003</v>
      </c>
      <c r="E497" s="29">
        <v>4.8336178050000003</v>
      </c>
      <c r="F497" s="29">
        <f>COUNTIFS(Questionnaire!BC:BC,codes_postales!B497)</f>
        <v>0</v>
      </c>
    </row>
    <row r="498" spans="1:6" x14ac:dyDescent="0.25">
      <c r="A498" s="29" t="s">
        <v>2793</v>
      </c>
      <c r="B498" s="29">
        <v>3370</v>
      </c>
      <c r="C498" s="29" t="s">
        <v>573</v>
      </c>
      <c r="D498" s="29">
        <v>50.856996649999999</v>
      </c>
      <c r="E498" s="29">
        <v>4.8643358049999996</v>
      </c>
      <c r="F498" s="29">
        <f>COUNTIFS(Questionnaire!BC:BC,codes_postales!B498)</f>
        <v>0</v>
      </c>
    </row>
    <row r="499" spans="1:6" x14ac:dyDescent="0.25">
      <c r="A499" s="29" t="s">
        <v>2793</v>
      </c>
      <c r="B499" s="29">
        <v>3370</v>
      </c>
      <c r="C499" s="29" t="s">
        <v>574</v>
      </c>
      <c r="D499" s="29">
        <v>50.8166881</v>
      </c>
      <c r="E499" s="29">
        <v>4.8136699570000001</v>
      </c>
      <c r="F499" s="29">
        <f>COUNTIFS(Questionnaire!BC:BC,codes_postales!B499)</f>
        <v>0</v>
      </c>
    </row>
    <row r="500" spans="1:6" x14ac:dyDescent="0.25">
      <c r="A500" s="29" t="s">
        <v>2793</v>
      </c>
      <c r="B500" s="29">
        <v>3370</v>
      </c>
      <c r="C500" s="29" t="s">
        <v>575</v>
      </c>
      <c r="D500" s="29">
        <v>50.840224450000001</v>
      </c>
      <c r="E500" s="29">
        <v>4.8620269340000002</v>
      </c>
      <c r="F500" s="29">
        <f>COUNTIFS(Questionnaire!BC:BC,codes_postales!B500)</f>
        <v>0</v>
      </c>
    </row>
    <row r="501" spans="1:6" x14ac:dyDescent="0.25">
      <c r="A501" s="29" t="s">
        <v>2793</v>
      </c>
      <c r="B501" s="29">
        <v>3370</v>
      </c>
      <c r="C501" s="29" t="s">
        <v>576</v>
      </c>
      <c r="D501" s="29">
        <v>50.834002349999999</v>
      </c>
      <c r="E501" s="29">
        <v>4.8270179960000004</v>
      </c>
      <c r="F501" s="29">
        <f>COUNTIFS(Questionnaire!BC:BC,codes_postales!B501)</f>
        <v>0</v>
      </c>
    </row>
    <row r="502" spans="1:6" x14ac:dyDescent="0.25">
      <c r="A502" s="29" t="s">
        <v>2793</v>
      </c>
      <c r="B502" s="29">
        <v>3370</v>
      </c>
      <c r="C502" s="29" t="s">
        <v>577</v>
      </c>
      <c r="D502" s="29">
        <v>50.806644249999998</v>
      </c>
      <c r="E502" s="29">
        <v>4.8387022880000004</v>
      </c>
      <c r="F502" s="29">
        <f>COUNTIFS(Questionnaire!BC:BC,codes_postales!B502)</f>
        <v>0</v>
      </c>
    </row>
    <row r="503" spans="1:6" x14ac:dyDescent="0.25">
      <c r="A503" s="29" t="s">
        <v>2793</v>
      </c>
      <c r="B503" s="29">
        <v>3380</v>
      </c>
      <c r="C503" s="29" t="s">
        <v>578</v>
      </c>
      <c r="D503" s="29">
        <v>50.851035099999997</v>
      </c>
      <c r="E503" s="29">
        <v>4.9601107930000001</v>
      </c>
      <c r="F503" s="29">
        <f>COUNTIFS(Questionnaire!BC:BC,codes_postales!B503)</f>
        <v>0</v>
      </c>
    </row>
    <row r="504" spans="1:6" x14ac:dyDescent="0.25">
      <c r="A504" s="29" t="s">
        <v>2793</v>
      </c>
      <c r="B504" s="29">
        <v>3380</v>
      </c>
      <c r="C504" s="29" t="s">
        <v>579</v>
      </c>
      <c r="D504" s="29">
        <v>50.872520299999998</v>
      </c>
      <c r="E504" s="29">
        <v>4.9513008999999997</v>
      </c>
      <c r="F504" s="29">
        <f>COUNTIFS(Questionnaire!BC:BC,codes_postales!B504)</f>
        <v>0</v>
      </c>
    </row>
    <row r="505" spans="1:6" x14ac:dyDescent="0.25">
      <c r="A505" s="29" t="s">
        <v>2793</v>
      </c>
      <c r="B505" s="29">
        <v>3381</v>
      </c>
      <c r="C505" s="29" t="s">
        <v>474</v>
      </c>
      <c r="D505" s="29">
        <v>50.887345250000003</v>
      </c>
      <c r="E505" s="29">
        <v>4.9608776189999997</v>
      </c>
      <c r="F505" s="29">
        <f>COUNTIFS(Questionnaire!BC:BC,codes_postales!B505)</f>
        <v>0</v>
      </c>
    </row>
    <row r="506" spans="1:6" x14ac:dyDescent="0.25">
      <c r="A506" s="29" t="s">
        <v>2793</v>
      </c>
      <c r="B506" s="29">
        <v>3384</v>
      </c>
      <c r="C506" s="29" t="s">
        <v>580</v>
      </c>
      <c r="D506" s="29">
        <v>50.869460699999998</v>
      </c>
      <c r="E506" s="29">
        <v>4.9167554139999998</v>
      </c>
      <c r="F506" s="29">
        <f>COUNTIFS(Questionnaire!BC:BC,codes_postales!B506)</f>
        <v>0</v>
      </c>
    </row>
    <row r="507" spans="1:6" x14ac:dyDescent="0.25">
      <c r="A507" s="29" t="s">
        <v>2793</v>
      </c>
      <c r="B507" s="29">
        <v>3390</v>
      </c>
      <c r="C507" s="29" t="s">
        <v>581</v>
      </c>
      <c r="D507" s="29">
        <v>50.93414405</v>
      </c>
      <c r="E507" s="29">
        <v>4.8605997439999999</v>
      </c>
      <c r="F507" s="29">
        <f>COUNTIFS(Questionnaire!BC:BC,codes_postales!B507)</f>
        <v>0</v>
      </c>
    </row>
    <row r="508" spans="1:6" x14ac:dyDescent="0.25">
      <c r="A508" s="29" t="s">
        <v>2793</v>
      </c>
      <c r="B508" s="29">
        <v>3390</v>
      </c>
      <c r="C508" s="29" t="s">
        <v>582</v>
      </c>
      <c r="D508" s="29">
        <v>50.912176199999998</v>
      </c>
      <c r="E508" s="29">
        <v>4.8754116539999997</v>
      </c>
      <c r="F508" s="29">
        <f>COUNTIFS(Questionnaire!BC:BC,codes_postales!B508)</f>
        <v>0</v>
      </c>
    </row>
    <row r="509" spans="1:6" x14ac:dyDescent="0.25">
      <c r="A509" s="29" t="s">
        <v>2793</v>
      </c>
      <c r="B509" s="29">
        <v>3390</v>
      </c>
      <c r="C509" s="29" t="s">
        <v>583</v>
      </c>
      <c r="D509" s="29">
        <v>50.934623500000001</v>
      </c>
      <c r="E509" s="29">
        <v>4.9155513319999997</v>
      </c>
      <c r="F509" s="29">
        <f>COUNTIFS(Questionnaire!BC:BC,codes_postales!B509)</f>
        <v>0</v>
      </c>
    </row>
    <row r="510" spans="1:6" x14ac:dyDescent="0.25">
      <c r="A510" s="29" t="s">
        <v>2793</v>
      </c>
      <c r="B510" s="29">
        <v>3390</v>
      </c>
      <c r="C510" s="29" t="s">
        <v>584</v>
      </c>
      <c r="D510" s="29">
        <v>50.9242724</v>
      </c>
      <c r="E510" s="29">
        <v>4.8863781819999996</v>
      </c>
      <c r="F510" s="29">
        <f>COUNTIFS(Questionnaire!BC:BC,codes_postales!B510)</f>
        <v>0</v>
      </c>
    </row>
    <row r="511" spans="1:6" x14ac:dyDescent="0.25">
      <c r="A511" s="29" t="s">
        <v>2793</v>
      </c>
      <c r="B511" s="29">
        <v>3391</v>
      </c>
      <c r="C511" s="29" t="s">
        <v>585</v>
      </c>
      <c r="D511" s="29">
        <v>50.895054100000003</v>
      </c>
      <c r="E511" s="29">
        <v>4.9173431330000001</v>
      </c>
      <c r="F511" s="29">
        <f>COUNTIFS(Questionnaire!BC:BC,codes_postales!B511)</f>
        <v>0</v>
      </c>
    </row>
    <row r="512" spans="1:6" x14ac:dyDescent="0.25">
      <c r="A512" s="29" t="s">
        <v>2793</v>
      </c>
      <c r="B512" s="29">
        <v>3400</v>
      </c>
      <c r="C512" s="29" t="s">
        <v>586</v>
      </c>
      <c r="D512" s="29">
        <v>50.78710135</v>
      </c>
      <c r="E512" s="29">
        <v>5.0074922319999997</v>
      </c>
      <c r="F512" s="29">
        <f>COUNTIFS(Questionnaire!BC:BC,codes_postales!B512)</f>
        <v>0</v>
      </c>
    </row>
    <row r="513" spans="1:6" x14ac:dyDescent="0.25">
      <c r="A513" s="29" t="s">
        <v>2793</v>
      </c>
      <c r="B513" s="29">
        <v>3400</v>
      </c>
      <c r="C513" s="29" t="s">
        <v>587</v>
      </c>
      <c r="D513" s="29">
        <v>50.776624200000001</v>
      </c>
      <c r="E513" s="29">
        <v>4.9973337830000002</v>
      </c>
      <c r="F513" s="29">
        <f>COUNTIFS(Questionnaire!BC:BC,codes_postales!B513)</f>
        <v>0</v>
      </c>
    </row>
    <row r="514" spans="1:6" x14ac:dyDescent="0.25">
      <c r="A514" s="29" t="s">
        <v>2793</v>
      </c>
      <c r="B514" s="29">
        <v>3400</v>
      </c>
      <c r="C514" s="29" t="s">
        <v>588</v>
      </c>
      <c r="D514" s="29">
        <v>51.2687557</v>
      </c>
      <c r="E514" s="29">
        <v>4.4410406</v>
      </c>
      <c r="F514" s="29">
        <f>COUNTIFS(Questionnaire!BC:BC,codes_postales!B514)</f>
        <v>0</v>
      </c>
    </row>
    <row r="515" spans="1:6" x14ac:dyDescent="0.25">
      <c r="A515" s="29" t="s">
        <v>2793</v>
      </c>
      <c r="B515" s="29">
        <v>3400</v>
      </c>
      <c r="C515" s="29" t="s">
        <v>589</v>
      </c>
      <c r="D515" s="29">
        <v>50.749316700000001</v>
      </c>
      <c r="E515" s="29">
        <v>5.0790966119999998</v>
      </c>
      <c r="F515" s="29">
        <f>COUNTIFS(Questionnaire!BC:BC,codes_postales!B515)</f>
        <v>0</v>
      </c>
    </row>
    <row r="516" spans="1:6" x14ac:dyDescent="0.25">
      <c r="A516" s="29" t="s">
        <v>2793</v>
      </c>
      <c r="B516" s="29">
        <v>3400</v>
      </c>
      <c r="C516" s="29" t="s">
        <v>590</v>
      </c>
      <c r="D516" s="29">
        <v>50.765228800000003</v>
      </c>
      <c r="E516" s="29">
        <v>5.0409975769999997</v>
      </c>
      <c r="F516" s="29">
        <f>COUNTIFS(Questionnaire!BC:BC,codes_postales!B516)</f>
        <v>0</v>
      </c>
    </row>
    <row r="517" spans="1:6" x14ac:dyDescent="0.25">
      <c r="A517" s="29" t="s">
        <v>2793</v>
      </c>
      <c r="B517" s="29">
        <v>3400</v>
      </c>
      <c r="C517" s="29" t="s">
        <v>591</v>
      </c>
      <c r="D517" s="29">
        <v>50.752425449999997</v>
      </c>
      <c r="E517" s="29">
        <v>5.0448025259999998</v>
      </c>
      <c r="F517" s="29">
        <f>COUNTIFS(Questionnaire!BC:BC,codes_postales!B517)</f>
        <v>0</v>
      </c>
    </row>
    <row r="518" spans="1:6" x14ac:dyDescent="0.25">
      <c r="A518" s="29" t="s">
        <v>2793</v>
      </c>
      <c r="B518" s="29">
        <v>3400</v>
      </c>
      <c r="C518" s="29" t="s">
        <v>592</v>
      </c>
      <c r="D518" s="29">
        <v>50.76917005</v>
      </c>
      <c r="E518" s="29">
        <v>5.0695564229999999</v>
      </c>
      <c r="F518" s="29">
        <f>COUNTIFS(Questionnaire!BC:BC,codes_postales!B518)</f>
        <v>0</v>
      </c>
    </row>
    <row r="519" spans="1:6" x14ac:dyDescent="0.25">
      <c r="A519" s="29" t="s">
        <v>2793</v>
      </c>
      <c r="B519" s="29">
        <v>3400</v>
      </c>
      <c r="C519" s="29" t="s">
        <v>593</v>
      </c>
      <c r="D519" s="29">
        <v>50.783839399999998</v>
      </c>
      <c r="E519" s="29">
        <v>5.0302723900000004</v>
      </c>
      <c r="F519" s="29">
        <f>COUNTIFS(Questionnaire!BC:BC,codes_postales!B519)</f>
        <v>0</v>
      </c>
    </row>
    <row r="520" spans="1:6" x14ac:dyDescent="0.25">
      <c r="A520" s="29" t="s">
        <v>2793</v>
      </c>
      <c r="B520" s="29">
        <v>3401</v>
      </c>
      <c r="C520" s="29" t="s">
        <v>594</v>
      </c>
      <c r="D520" s="29">
        <v>50.726083449999997</v>
      </c>
      <c r="E520" s="29">
        <v>5.0609420490000003</v>
      </c>
      <c r="F520" s="29">
        <f>COUNTIFS(Questionnaire!BC:BC,codes_postales!B520)</f>
        <v>0</v>
      </c>
    </row>
    <row r="521" spans="1:6" x14ac:dyDescent="0.25">
      <c r="A521" s="29" t="s">
        <v>2793</v>
      </c>
      <c r="B521" s="29">
        <v>3401</v>
      </c>
      <c r="C521" s="29" t="s">
        <v>595</v>
      </c>
      <c r="D521" s="29">
        <v>50.738500700000003</v>
      </c>
      <c r="E521" s="29">
        <v>5.0878535500000002</v>
      </c>
      <c r="F521" s="29">
        <f>COUNTIFS(Questionnaire!BC:BC,codes_postales!B521)</f>
        <v>0</v>
      </c>
    </row>
    <row r="522" spans="1:6" x14ac:dyDescent="0.25">
      <c r="A522" s="29" t="s">
        <v>2793</v>
      </c>
      <c r="B522" s="29">
        <v>3401</v>
      </c>
      <c r="C522" s="29" t="s">
        <v>596</v>
      </c>
      <c r="D522" s="29">
        <v>50.71820555</v>
      </c>
      <c r="E522" s="29">
        <v>5.0869975949999997</v>
      </c>
      <c r="F522" s="29">
        <f>COUNTIFS(Questionnaire!BC:BC,codes_postales!B522)</f>
        <v>0</v>
      </c>
    </row>
    <row r="523" spans="1:6" x14ac:dyDescent="0.25">
      <c r="A523" s="29" t="s">
        <v>2793</v>
      </c>
      <c r="B523" s="29">
        <v>3401</v>
      </c>
      <c r="C523" s="29" t="s">
        <v>597</v>
      </c>
      <c r="D523" s="29">
        <v>50.732168000000001</v>
      </c>
      <c r="E523" s="29">
        <v>5.1094961369999998</v>
      </c>
      <c r="F523" s="29">
        <f>COUNTIFS(Questionnaire!BC:BC,codes_postales!B523)</f>
        <v>0</v>
      </c>
    </row>
    <row r="524" spans="1:6" x14ac:dyDescent="0.25">
      <c r="A524" s="29" t="s">
        <v>2793</v>
      </c>
      <c r="B524" s="29">
        <v>3404</v>
      </c>
      <c r="C524" s="29" t="s">
        <v>598</v>
      </c>
      <c r="D524" s="29">
        <v>50.765369300000003</v>
      </c>
      <c r="E524" s="29">
        <v>5.1006534329999997</v>
      </c>
      <c r="F524" s="29">
        <f>COUNTIFS(Questionnaire!BC:BC,codes_postales!B524)</f>
        <v>0</v>
      </c>
    </row>
    <row r="525" spans="1:6" x14ac:dyDescent="0.25">
      <c r="A525" s="29" t="s">
        <v>2793</v>
      </c>
      <c r="B525" s="29">
        <v>3404</v>
      </c>
      <c r="C525" s="29" t="s">
        <v>599</v>
      </c>
      <c r="D525" s="29">
        <v>50.782102600000002</v>
      </c>
      <c r="E525" s="29">
        <v>5.0793874619999997</v>
      </c>
      <c r="F525" s="29">
        <f>COUNTIFS(Questionnaire!BC:BC,codes_postales!B525)</f>
        <v>0</v>
      </c>
    </row>
    <row r="526" spans="1:6" x14ac:dyDescent="0.25">
      <c r="A526" s="29" t="s">
        <v>2793</v>
      </c>
      <c r="B526" s="29">
        <v>3440</v>
      </c>
      <c r="C526" s="29" t="s">
        <v>600</v>
      </c>
      <c r="D526" s="29">
        <v>50.865345699999999</v>
      </c>
      <c r="E526" s="29">
        <v>5.0871237669999996</v>
      </c>
      <c r="F526" s="29">
        <f>COUNTIFS(Questionnaire!BC:BC,codes_postales!B526)</f>
        <v>0</v>
      </c>
    </row>
    <row r="527" spans="1:6" x14ac:dyDescent="0.25">
      <c r="A527" s="29" t="s">
        <v>2793</v>
      </c>
      <c r="B527" s="29">
        <v>3440</v>
      </c>
      <c r="C527" s="29" t="s">
        <v>601</v>
      </c>
      <c r="D527" s="29">
        <v>50.806344899999999</v>
      </c>
      <c r="E527" s="29">
        <v>5.0920421500000002</v>
      </c>
      <c r="F527" s="29">
        <f>COUNTIFS(Questionnaire!BC:BC,codes_postales!B527)</f>
        <v>0</v>
      </c>
    </row>
    <row r="528" spans="1:6" x14ac:dyDescent="0.25">
      <c r="A528" s="29" t="s">
        <v>2793</v>
      </c>
      <c r="B528" s="29">
        <v>3440</v>
      </c>
      <c r="C528" s="29" t="s">
        <v>602</v>
      </c>
      <c r="D528" s="29">
        <v>50.812726499999997</v>
      </c>
      <c r="E528" s="29">
        <v>5.1205761780000003</v>
      </c>
      <c r="F528" s="29">
        <f>COUNTIFS(Questionnaire!BC:BC,codes_postales!B528)</f>
        <v>0</v>
      </c>
    </row>
    <row r="529" spans="1:6" x14ac:dyDescent="0.25">
      <c r="A529" s="29" t="s">
        <v>2793</v>
      </c>
      <c r="B529" s="29">
        <v>3440</v>
      </c>
      <c r="C529" s="29" t="s">
        <v>603</v>
      </c>
      <c r="D529" s="29">
        <v>50.836039649999996</v>
      </c>
      <c r="E529" s="29">
        <v>5.0802259139999997</v>
      </c>
      <c r="F529" s="29">
        <f>COUNTIFS(Questionnaire!BC:BC,codes_postales!B529)</f>
        <v>0</v>
      </c>
    </row>
    <row r="530" spans="1:6" x14ac:dyDescent="0.25">
      <c r="A530" s="29" t="s">
        <v>2793</v>
      </c>
      <c r="B530" s="29">
        <v>3440</v>
      </c>
      <c r="C530" s="29" t="s">
        <v>604</v>
      </c>
      <c r="D530" s="29">
        <v>50.841565299999999</v>
      </c>
      <c r="E530" s="29">
        <v>5.1186447480000004</v>
      </c>
      <c r="F530" s="29">
        <f>COUNTIFS(Questionnaire!BC:BC,codes_postales!B530)</f>
        <v>0</v>
      </c>
    </row>
    <row r="531" spans="1:6" x14ac:dyDescent="0.25">
      <c r="A531" s="29" t="s">
        <v>2793</v>
      </c>
      <c r="B531" s="29">
        <v>3450</v>
      </c>
      <c r="C531" s="29" t="s">
        <v>605</v>
      </c>
      <c r="D531" s="29">
        <v>50.895191949999997</v>
      </c>
      <c r="E531" s="29">
        <v>5.1015810029999997</v>
      </c>
      <c r="F531" s="29">
        <f>COUNTIFS(Questionnaire!BC:BC,codes_postales!B531)</f>
        <v>0</v>
      </c>
    </row>
    <row r="532" spans="1:6" x14ac:dyDescent="0.25">
      <c r="A532" s="29" t="s">
        <v>2793</v>
      </c>
      <c r="B532" s="29">
        <v>3450</v>
      </c>
      <c r="C532" s="29" t="s">
        <v>606</v>
      </c>
      <c r="D532" s="29">
        <v>50.875411700000001</v>
      </c>
      <c r="E532" s="29">
        <v>5.12992778</v>
      </c>
      <c r="F532" s="29">
        <f>COUNTIFS(Questionnaire!BC:BC,codes_postales!B532)</f>
        <v>0</v>
      </c>
    </row>
    <row r="533" spans="1:6" x14ac:dyDescent="0.25">
      <c r="A533" s="29" t="s">
        <v>2793</v>
      </c>
      <c r="B533" s="29">
        <v>3454</v>
      </c>
      <c r="C533" s="29" t="s">
        <v>607</v>
      </c>
      <c r="D533" s="29">
        <v>50.885947649999999</v>
      </c>
      <c r="E533" s="29">
        <v>5.1564917479999997</v>
      </c>
      <c r="F533" s="29">
        <f>COUNTIFS(Questionnaire!BC:BC,codes_postales!B533)</f>
        <v>0</v>
      </c>
    </row>
    <row r="534" spans="1:6" x14ac:dyDescent="0.25">
      <c r="A534" s="29" t="s">
        <v>2793</v>
      </c>
      <c r="B534" s="29">
        <v>3460</v>
      </c>
      <c r="C534" s="29" t="s">
        <v>608</v>
      </c>
      <c r="D534" s="29">
        <v>50.946771349999999</v>
      </c>
      <c r="E534" s="29">
        <v>5.0136688439999997</v>
      </c>
      <c r="F534" s="29">
        <f>COUNTIFS(Questionnaire!BC:BC,codes_postales!B534)</f>
        <v>0</v>
      </c>
    </row>
    <row r="535" spans="1:6" x14ac:dyDescent="0.25">
      <c r="A535" s="29" t="s">
        <v>2793</v>
      </c>
      <c r="B535" s="29">
        <v>3460</v>
      </c>
      <c r="C535" s="29" t="s">
        <v>609</v>
      </c>
      <c r="D535" s="29">
        <v>50.933897700000003</v>
      </c>
      <c r="E535" s="29">
        <v>4.9846169720000004</v>
      </c>
      <c r="F535" s="29">
        <f>COUNTIFS(Questionnaire!BC:BC,codes_postales!B535)</f>
        <v>0</v>
      </c>
    </row>
    <row r="536" spans="1:6" x14ac:dyDescent="0.25">
      <c r="A536" s="29" t="s">
        <v>2793</v>
      </c>
      <c r="B536" s="29">
        <v>3461</v>
      </c>
      <c r="C536" s="29" t="s">
        <v>610</v>
      </c>
      <c r="D536" s="29">
        <v>50.921210600000002</v>
      </c>
      <c r="E536" s="29">
        <v>4.9541212000000003</v>
      </c>
      <c r="F536" s="29">
        <f>COUNTIFS(Questionnaire!BC:BC,codes_postales!B536)</f>
        <v>0</v>
      </c>
    </row>
    <row r="537" spans="1:6" x14ac:dyDescent="0.25">
      <c r="A537" s="29" t="s">
        <v>2793</v>
      </c>
      <c r="B537" s="29">
        <v>3470</v>
      </c>
      <c r="C537" s="29" t="s">
        <v>611</v>
      </c>
      <c r="D537" s="29">
        <v>50.905669349999997</v>
      </c>
      <c r="E537" s="29">
        <v>5.0683924960000004</v>
      </c>
      <c r="F537" s="29">
        <f>COUNTIFS(Questionnaire!BC:BC,codes_postales!B537)</f>
        <v>0</v>
      </c>
    </row>
    <row r="538" spans="1:6" x14ac:dyDescent="0.25">
      <c r="A538" s="29" t="s">
        <v>2793</v>
      </c>
      <c r="B538" s="29">
        <v>3470</v>
      </c>
      <c r="C538" s="29" t="s">
        <v>612</v>
      </c>
      <c r="D538" s="29">
        <v>50.875824600000001</v>
      </c>
      <c r="E538" s="29">
        <v>5.0360646170000001</v>
      </c>
      <c r="F538" s="29">
        <f>COUNTIFS(Questionnaire!BC:BC,codes_postales!B538)</f>
        <v>0</v>
      </c>
    </row>
    <row r="539" spans="1:6" x14ac:dyDescent="0.25">
      <c r="A539" s="29" t="s">
        <v>2793</v>
      </c>
      <c r="B539" s="29">
        <v>3470</v>
      </c>
      <c r="C539" s="29" t="s">
        <v>554</v>
      </c>
      <c r="D539" s="29">
        <v>50.834646450000001</v>
      </c>
      <c r="E539" s="29">
        <v>4.96238052</v>
      </c>
      <c r="F539" s="29">
        <f>COUNTIFS(Questionnaire!BC:BC,codes_postales!B539)</f>
        <v>0</v>
      </c>
    </row>
    <row r="540" spans="1:6" x14ac:dyDescent="0.25">
      <c r="A540" s="29" t="s">
        <v>2793</v>
      </c>
      <c r="B540" s="29">
        <v>3471</v>
      </c>
      <c r="C540" s="29" t="s">
        <v>613</v>
      </c>
      <c r="D540" s="29">
        <v>50.866809600000003</v>
      </c>
      <c r="E540" s="29">
        <v>5.0014628019999998</v>
      </c>
      <c r="F540" s="29">
        <f>COUNTIFS(Questionnaire!BC:BC,codes_postales!B540)</f>
        <v>0</v>
      </c>
    </row>
    <row r="541" spans="1:6" x14ac:dyDescent="0.25">
      <c r="A541" s="29" t="s">
        <v>2793</v>
      </c>
      <c r="B541" s="29">
        <v>3472</v>
      </c>
      <c r="C541" s="29" t="s">
        <v>614</v>
      </c>
      <c r="D541" s="29">
        <v>50.893093260000001</v>
      </c>
      <c r="E541" s="29">
        <v>5.006511605</v>
      </c>
      <c r="F541" s="29">
        <f>COUNTIFS(Questionnaire!BC:BC,codes_postales!B541)</f>
        <v>0</v>
      </c>
    </row>
    <row r="542" spans="1:6" x14ac:dyDescent="0.25">
      <c r="A542" s="29" t="s">
        <v>2793</v>
      </c>
      <c r="B542" s="29">
        <v>3473</v>
      </c>
      <c r="C542" s="29" t="s">
        <v>615</v>
      </c>
      <c r="D542" s="29">
        <v>50.912937499999998</v>
      </c>
      <c r="E542" s="29">
        <v>5.0037716330000004</v>
      </c>
      <c r="F542" s="29">
        <f>COUNTIFS(Questionnaire!BC:BC,codes_postales!B542)</f>
        <v>0</v>
      </c>
    </row>
    <row r="543" spans="1:6" x14ac:dyDescent="0.25">
      <c r="A543" s="29" t="s">
        <v>2794</v>
      </c>
      <c r="B543" s="29">
        <v>3500</v>
      </c>
      <c r="C543" s="29" t="s">
        <v>616</v>
      </c>
      <c r="D543" s="29">
        <v>50.930357999999998</v>
      </c>
      <c r="E543" s="29">
        <v>5.3368383970000002</v>
      </c>
      <c r="F543" s="29">
        <f>COUNTIFS(Questionnaire!BC:BC,codes_postales!B543)</f>
        <v>0</v>
      </c>
    </row>
    <row r="544" spans="1:6" x14ac:dyDescent="0.25">
      <c r="A544" s="29" t="s">
        <v>2794</v>
      </c>
      <c r="B544" s="29">
        <v>3500</v>
      </c>
      <c r="C544" s="29" t="s">
        <v>617</v>
      </c>
      <c r="D544" s="29">
        <v>50.903584350000003</v>
      </c>
      <c r="E544" s="29">
        <v>5.3119462789999998</v>
      </c>
      <c r="F544" s="29">
        <f>COUNTIFS(Questionnaire!BC:BC,codes_postales!B544)</f>
        <v>0</v>
      </c>
    </row>
    <row r="545" spans="1:6" x14ac:dyDescent="0.25">
      <c r="A545" s="29" t="s">
        <v>2794</v>
      </c>
      <c r="B545" s="29">
        <v>3501</v>
      </c>
      <c r="C545" s="29" t="s">
        <v>618</v>
      </c>
      <c r="D545" s="29">
        <v>50.876927600000002</v>
      </c>
      <c r="E545" s="29">
        <v>5.3512906400000002</v>
      </c>
      <c r="F545" s="29">
        <f>COUNTIFS(Questionnaire!BC:BC,codes_postales!B545)</f>
        <v>0</v>
      </c>
    </row>
    <row r="546" spans="1:6" x14ac:dyDescent="0.25">
      <c r="A546" s="29" t="s">
        <v>2794</v>
      </c>
      <c r="B546" s="29">
        <v>3510</v>
      </c>
      <c r="C546" s="29" t="s">
        <v>619</v>
      </c>
      <c r="D546" s="29">
        <v>50.9524495</v>
      </c>
      <c r="E546" s="29">
        <v>5.2509784640000001</v>
      </c>
      <c r="F546" s="29">
        <f>COUNTIFS(Questionnaire!BC:BC,codes_postales!B546)</f>
        <v>0</v>
      </c>
    </row>
    <row r="547" spans="1:6" x14ac:dyDescent="0.25">
      <c r="A547" s="29" t="s">
        <v>2794</v>
      </c>
      <c r="B547" s="29">
        <v>3510</v>
      </c>
      <c r="C547" s="29" t="s">
        <v>620</v>
      </c>
      <c r="D547" s="29">
        <v>50.949044899999997</v>
      </c>
      <c r="E547" s="29">
        <v>5.2277944310000004</v>
      </c>
      <c r="F547" s="29">
        <f>COUNTIFS(Questionnaire!BC:BC,codes_postales!B547)</f>
        <v>0</v>
      </c>
    </row>
    <row r="548" spans="1:6" x14ac:dyDescent="0.25">
      <c r="A548" s="29" t="s">
        <v>2794</v>
      </c>
      <c r="B548" s="29">
        <v>3511</v>
      </c>
      <c r="C548" s="29" t="s">
        <v>621</v>
      </c>
      <c r="D548" s="29">
        <v>50.9439384</v>
      </c>
      <c r="E548" s="29">
        <v>5.3052007000000003</v>
      </c>
      <c r="F548" s="29">
        <f>COUNTIFS(Questionnaire!BC:BC,codes_postales!B548)</f>
        <v>0</v>
      </c>
    </row>
    <row r="549" spans="1:6" x14ac:dyDescent="0.25">
      <c r="A549" s="29" t="s">
        <v>2794</v>
      </c>
      <c r="B549" s="29">
        <v>3511</v>
      </c>
      <c r="C549" s="29" t="s">
        <v>622</v>
      </c>
      <c r="D549" s="29">
        <v>50.970853550000001</v>
      </c>
      <c r="E549" s="29">
        <v>5.2747491369999997</v>
      </c>
      <c r="F549" s="29">
        <f>COUNTIFS(Questionnaire!BC:BC,codes_postales!B549)</f>
        <v>0</v>
      </c>
    </row>
    <row r="550" spans="1:6" x14ac:dyDescent="0.25">
      <c r="A550" s="29" t="s">
        <v>2794</v>
      </c>
      <c r="B550" s="29">
        <v>3512</v>
      </c>
      <c r="C550" s="29" t="s">
        <v>623</v>
      </c>
      <c r="D550" s="29">
        <v>50.91698375</v>
      </c>
      <c r="E550" s="29">
        <v>5.2444291940000003</v>
      </c>
      <c r="F550" s="29">
        <f>COUNTIFS(Questionnaire!BC:BC,codes_postales!B550)</f>
        <v>0</v>
      </c>
    </row>
    <row r="551" spans="1:6" x14ac:dyDescent="0.25">
      <c r="A551" s="29" t="s">
        <v>2794</v>
      </c>
      <c r="B551" s="29">
        <v>3520</v>
      </c>
      <c r="C551" s="29" t="s">
        <v>624</v>
      </c>
      <c r="D551" s="29">
        <v>50.990983499999999</v>
      </c>
      <c r="E551" s="29">
        <v>5.3677682999999998</v>
      </c>
      <c r="F551" s="29">
        <f>COUNTIFS(Questionnaire!BC:BC,codes_postales!B551)</f>
        <v>0</v>
      </c>
    </row>
    <row r="552" spans="1:6" x14ac:dyDescent="0.25">
      <c r="A552" s="29" t="s">
        <v>2794</v>
      </c>
      <c r="B552" s="29">
        <v>3530</v>
      </c>
      <c r="C552" s="29" t="s">
        <v>625</v>
      </c>
      <c r="D552" s="29">
        <v>51.074326800000001</v>
      </c>
      <c r="E552" s="29">
        <v>5.3844821649999997</v>
      </c>
      <c r="F552" s="29">
        <f>COUNTIFS(Questionnaire!BC:BC,codes_postales!B552)</f>
        <v>0</v>
      </c>
    </row>
    <row r="553" spans="1:6" x14ac:dyDescent="0.25">
      <c r="A553" s="29" t="s">
        <v>2794</v>
      </c>
      <c r="B553" s="29">
        <v>3530</v>
      </c>
      <c r="C553" s="29" t="s">
        <v>626</v>
      </c>
      <c r="D553" s="29">
        <v>51.036563000000001</v>
      </c>
      <c r="E553" s="29">
        <v>5.4121547139999997</v>
      </c>
      <c r="F553" s="29">
        <f>COUNTIFS(Questionnaire!BC:BC,codes_postales!B553)</f>
        <v>0</v>
      </c>
    </row>
    <row r="554" spans="1:6" x14ac:dyDescent="0.25">
      <c r="A554" s="29" t="s">
        <v>2794</v>
      </c>
      <c r="B554" s="29">
        <v>3530</v>
      </c>
      <c r="C554" s="29" t="s">
        <v>627</v>
      </c>
      <c r="D554" s="29">
        <v>51.028181799999999</v>
      </c>
      <c r="E554" s="29">
        <v>5.3713043999999996</v>
      </c>
      <c r="F554" s="29">
        <f>COUNTIFS(Questionnaire!BC:BC,codes_postales!B554)</f>
        <v>0</v>
      </c>
    </row>
    <row r="555" spans="1:6" x14ac:dyDescent="0.25">
      <c r="A555" s="29" t="s">
        <v>2794</v>
      </c>
      <c r="B555" s="29">
        <v>3540</v>
      </c>
      <c r="C555" s="29" t="s">
        <v>628</v>
      </c>
      <c r="D555" s="29">
        <v>50.94876395</v>
      </c>
      <c r="E555" s="29">
        <v>5.2098576660000004</v>
      </c>
      <c r="F555" s="29">
        <f>COUNTIFS(Questionnaire!BC:BC,codes_postales!B555)</f>
        <v>0</v>
      </c>
    </row>
    <row r="556" spans="1:6" x14ac:dyDescent="0.25">
      <c r="A556" s="29" t="s">
        <v>2794</v>
      </c>
      <c r="B556" s="29">
        <v>3540</v>
      </c>
      <c r="C556" s="29" t="s">
        <v>629</v>
      </c>
      <c r="D556" s="29">
        <v>50.958208800000001</v>
      </c>
      <c r="E556" s="29">
        <v>4.9053566999999996</v>
      </c>
      <c r="F556" s="29">
        <f>COUNTIFS(Questionnaire!BC:BC,codes_postales!B556)</f>
        <v>0</v>
      </c>
    </row>
    <row r="557" spans="1:6" x14ac:dyDescent="0.25">
      <c r="A557" s="29" t="s">
        <v>2794</v>
      </c>
      <c r="B557" s="29">
        <v>3540</v>
      </c>
      <c r="C557" s="29" t="s">
        <v>630</v>
      </c>
      <c r="D557" s="29">
        <v>50.922291100000002</v>
      </c>
      <c r="E557" s="29">
        <v>5.1884301869999998</v>
      </c>
      <c r="F557" s="29">
        <f>COUNTIFS(Questionnaire!BC:BC,codes_postales!B557)</f>
        <v>0</v>
      </c>
    </row>
    <row r="558" spans="1:6" x14ac:dyDescent="0.25">
      <c r="A558" s="29" t="s">
        <v>2794</v>
      </c>
      <c r="B558" s="29">
        <v>3540</v>
      </c>
      <c r="C558" s="29" t="s">
        <v>631</v>
      </c>
      <c r="D558" s="29">
        <v>50.953336399999998</v>
      </c>
      <c r="E558" s="29">
        <v>5.1716729499999996</v>
      </c>
      <c r="F558" s="29">
        <f>COUNTIFS(Questionnaire!BC:BC,codes_postales!B558)</f>
        <v>0</v>
      </c>
    </row>
    <row r="559" spans="1:6" x14ac:dyDescent="0.25">
      <c r="A559" s="29" t="s">
        <v>2794</v>
      </c>
      <c r="B559" s="29">
        <v>3545</v>
      </c>
      <c r="C559" s="29" t="s">
        <v>632</v>
      </c>
      <c r="D559" s="29">
        <v>50.9384339</v>
      </c>
      <c r="E559" s="29">
        <v>5.1073913439999998</v>
      </c>
      <c r="F559" s="29">
        <f>COUNTIFS(Questionnaire!BC:BC,codes_postales!B559)</f>
        <v>0</v>
      </c>
    </row>
    <row r="560" spans="1:6" x14ac:dyDescent="0.25">
      <c r="A560" s="29" t="s">
        <v>2794</v>
      </c>
      <c r="B560" s="29">
        <v>3545</v>
      </c>
      <c r="C560" s="29" t="s">
        <v>633</v>
      </c>
      <c r="D560" s="29">
        <v>50.932119299999997</v>
      </c>
      <c r="E560" s="29">
        <v>5.0656234080000004</v>
      </c>
      <c r="F560" s="29">
        <f>COUNTIFS(Questionnaire!BC:BC,codes_postales!B560)</f>
        <v>0</v>
      </c>
    </row>
    <row r="561" spans="1:6" x14ac:dyDescent="0.25">
      <c r="A561" s="29" t="s">
        <v>2794</v>
      </c>
      <c r="B561" s="29">
        <v>3545</v>
      </c>
      <c r="C561" s="29" t="s">
        <v>634</v>
      </c>
      <c r="D561" s="29">
        <v>50.980158000000003</v>
      </c>
      <c r="E561" s="29">
        <v>5.1092670739999999</v>
      </c>
      <c r="F561" s="29">
        <f>COUNTIFS(Questionnaire!BC:BC,codes_postales!B561)</f>
        <v>0</v>
      </c>
    </row>
    <row r="562" spans="1:6" x14ac:dyDescent="0.25">
      <c r="A562" s="29" t="s">
        <v>2794</v>
      </c>
      <c r="B562" s="29">
        <v>3550</v>
      </c>
      <c r="C562" s="29" t="s">
        <v>635</v>
      </c>
      <c r="D562" s="29">
        <v>51.041533350000002</v>
      </c>
      <c r="E562" s="29">
        <v>5.2835531290000004</v>
      </c>
      <c r="F562" s="29">
        <f>COUNTIFS(Questionnaire!BC:BC,codes_postales!B562)</f>
        <v>0</v>
      </c>
    </row>
    <row r="563" spans="1:6" x14ac:dyDescent="0.25">
      <c r="A563" s="29" t="s">
        <v>2794</v>
      </c>
      <c r="B563" s="29">
        <v>3550</v>
      </c>
      <c r="C563" s="29" t="s">
        <v>636</v>
      </c>
      <c r="D563" s="29">
        <v>51.023348499999997</v>
      </c>
      <c r="E563" s="29">
        <v>5.2750484999999996</v>
      </c>
      <c r="F563" s="29">
        <f>COUNTIFS(Questionnaire!BC:BC,codes_postales!B563)</f>
        <v>0</v>
      </c>
    </row>
    <row r="564" spans="1:6" x14ac:dyDescent="0.25">
      <c r="A564" s="29" t="s">
        <v>2794</v>
      </c>
      <c r="B564" s="29">
        <v>3550</v>
      </c>
      <c r="C564" s="29" t="s">
        <v>637</v>
      </c>
      <c r="D564" s="29">
        <v>51.023655300000001</v>
      </c>
      <c r="E564" s="29">
        <v>5.3135203000000004</v>
      </c>
      <c r="F564" s="29">
        <f>COUNTIFS(Questionnaire!BC:BC,codes_postales!B564)</f>
        <v>0</v>
      </c>
    </row>
    <row r="565" spans="1:6" x14ac:dyDescent="0.25">
      <c r="A565" s="29" t="s">
        <v>2794</v>
      </c>
      <c r="B565" s="29">
        <v>3560</v>
      </c>
      <c r="C565" s="29" t="s">
        <v>638</v>
      </c>
      <c r="D565" s="29">
        <v>50.9657859</v>
      </c>
      <c r="E565" s="29">
        <v>5.1372552000000002</v>
      </c>
      <c r="F565" s="29">
        <f>COUNTIFS(Questionnaire!BC:BC,codes_postales!B565)</f>
        <v>0</v>
      </c>
    </row>
    <row r="566" spans="1:6" x14ac:dyDescent="0.25">
      <c r="A566" s="29" t="s">
        <v>2794</v>
      </c>
      <c r="B566" s="29">
        <v>3560</v>
      </c>
      <c r="C566" s="29" t="s">
        <v>639</v>
      </c>
      <c r="D566" s="29">
        <v>51.003132549999997</v>
      </c>
      <c r="E566" s="29">
        <v>5.2025589999999999</v>
      </c>
      <c r="F566" s="29">
        <f>COUNTIFS(Questionnaire!BC:BC,codes_postales!B566)</f>
        <v>0</v>
      </c>
    </row>
    <row r="567" spans="1:6" x14ac:dyDescent="0.25">
      <c r="A567" s="29" t="s">
        <v>2794</v>
      </c>
      <c r="B567" s="29">
        <v>3560</v>
      </c>
      <c r="C567" s="29" t="s">
        <v>558</v>
      </c>
      <c r="D567" s="29">
        <v>51.006747900000001</v>
      </c>
      <c r="E567" s="29">
        <v>5.1472099709999997</v>
      </c>
      <c r="F567" s="29">
        <f>COUNTIFS(Questionnaire!BC:BC,codes_postales!B567)</f>
        <v>0</v>
      </c>
    </row>
    <row r="568" spans="1:6" x14ac:dyDescent="0.25">
      <c r="A568" s="29" t="s">
        <v>2794</v>
      </c>
      <c r="B568" s="29">
        <v>3570</v>
      </c>
      <c r="C568" s="29" t="s">
        <v>640</v>
      </c>
      <c r="D568" s="29">
        <v>50.875473100000001</v>
      </c>
      <c r="E568" s="29">
        <v>5.3079872999999997</v>
      </c>
      <c r="F568" s="29">
        <f>COUNTIFS(Questionnaire!BC:BC,codes_postales!B568)</f>
        <v>0</v>
      </c>
    </row>
    <row r="569" spans="1:6" x14ac:dyDescent="0.25">
      <c r="A569" s="29" t="s">
        <v>2794</v>
      </c>
      <c r="B569" s="29">
        <v>3580</v>
      </c>
      <c r="C569" s="29" t="s">
        <v>641</v>
      </c>
      <c r="D569" s="29">
        <v>51.050202599999999</v>
      </c>
      <c r="E569" s="29">
        <v>5.2208090819999997</v>
      </c>
      <c r="F569" s="29">
        <f>COUNTIFS(Questionnaire!BC:BC,codes_postales!B569)</f>
        <v>0</v>
      </c>
    </row>
    <row r="570" spans="1:6" x14ac:dyDescent="0.25">
      <c r="A570" s="29" t="s">
        <v>2794</v>
      </c>
      <c r="B570" s="29">
        <v>3581</v>
      </c>
      <c r="C570" s="29" t="s">
        <v>642</v>
      </c>
      <c r="D570" s="29">
        <v>51.08973005</v>
      </c>
      <c r="E570" s="29">
        <v>5.2443565510000001</v>
      </c>
      <c r="F570" s="29">
        <f>COUNTIFS(Questionnaire!BC:BC,codes_postales!B570)</f>
        <v>0</v>
      </c>
    </row>
    <row r="571" spans="1:6" x14ac:dyDescent="0.25">
      <c r="A571" s="29" t="s">
        <v>2794</v>
      </c>
      <c r="B571" s="29">
        <v>3582</v>
      </c>
      <c r="C571" s="29" t="s">
        <v>643</v>
      </c>
      <c r="D571" s="29">
        <v>51.069789450000002</v>
      </c>
      <c r="E571" s="29">
        <v>5.2711596549999999</v>
      </c>
      <c r="F571" s="29">
        <f>COUNTIFS(Questionnaire!BC:BC,codes_postales!B571)</f>
        <v>0</v>
      </c>
    </row>
    <row r="572" spans="1:6" x14ac:dyDescent="0.25">
      <c r="A572" s="29" t="s">
        <v>2794</v>
      </c>
      <c r="B572" s="29">
        <v>3583</v>
      </c>
      <c r="C572" s="29" t="s">
        <v>644</v>
      </c>
      <c r="D572" s="29">
        <v>51.047463749999999</v>
      </c>
      <c r="E572" s="29">
        <v>5.1616725570000002</v>
      </c>
      <c r="F572" s="29">
        <f>COUNTIFS(Questionnaire!BC:BC,codes_postales!B572)</f>
        <v>0</v>
      </c>
    </row>
    <row r="573" spans="1:6" x14ac:dyDescent="0.25">
      <c r="A573" s="29" t="s">
        <v>2794</v>
      </c>
      <c r="B573" s="29">
        <v>3590</v>
      </c>
      <c r="C573" s="29" t="s">
        <v>645</v>
      </c>
      <c r="D573" s="29">
        <v>50.9078485</v>
      </c>
      <c r="E573" s="29">
        <v>5.4200306999999999</v>
      </c>
      <c r="F573" s="29">
        <f>COUNTIFS(Questionnaire!BC:BC,codes_postales!B573)</f>
        <v>0</v>
      </c>
    </row>
    <row r="574" spans="1:6" x14ac:dyDescent="0.25">
      <c r="A574" s="29" t="s">
        <v>2794</v>
      </c>
      <c r="B574" s="29">
        <v>3600</v>
      </c>
      <c r="C574" s="29" t="s">
        <v>646</v>
      </c>
      <c r="D574" s="29">
        <v>50.965486400000003</v>
      </c>
      <c r="E574" s="29">
        <v>5.5001455999999997</v>
      </c>
      <c r="F574" s="29">
        <f>COUNTIFS(Questionnaire!BC:BC,codes_postales!B574)</f>
        <v>0</v>
      </c>
    </row>
    <row r="575" spans="1:6" x14ac:dyDescent="0.25">
      <c r="A575" s="29" t="s">
        <v>2794</v>
      </c>
      <c r="B575" s="29">
        <v>3620</v>
      </c>
      <c r="C575" s="29" t="s">
        <v>647</v>
      </c>
      <c r="D575" s="29">
        <v>50.883945599999997</v>
      </c>
      <c r="E575" s="29">
        <v>5.6091315000000002</v>
      </c>
      <c r="F575" s="29">
        <f>COUNTIFS(Questionnaire!BC:BC,codes_postales!B575)</f>
        <v>0</v>
      </c>
    </row>
    <row r="576" spans="1:6" x14ac:dyDescent="0.25">
      <c r="A576" s="29" t="s">
        <v>2794</v>
      </c>
      <c r="B576" s="29">
        <v>3620</v>
      </c>
      <c r="C576" s="29" t="s">
        <v>648</v>
      </c>
      <c r="D576" s="29">
        <v>50.889278400000002</v>
      </c>
      <c r="E576" s="29">
        <v>5.6513207999999997</v>
      </c>
      <c r="F576" s="29">
        <f>COUNTIFS(Questionnaire!BC:BC,codes_postales!B576)</f>
        <v>0</v>
      </c>
    </row>
    <row r="577" spans="1:6" x14ac:dyDescent="0.25">
      <c r="A577" s="29" t="s">
        <v>2794</v>
      </c>
      <c r="B577" s="29">
        <v>3620</v>
      </c>
      <c r="C577" s="29" t="s">
        <v>649</v>
      </c>
      <c r="D577" s="29">
        <v>50.907778</v>
      </c>
      <c r="E577" s="29">
        <v>5.6809820000000002</v>
      </c>
      <c r="F577" s="29">
        <f>COUNTIFS(Questionnaire!BC:BC,codes_postales!B577)</f>
        <v>0</v>
      </c>
    </row>
    <row r="578" spans="1:6" x14ac:dyDescent="0.25">
      <c r="A578" s="29" t="s">
        <v>2794</v>
      </c>
      <c r="B578" s="29">
        <v>3620</v>
      </c>
      <c r="C578" s="29" t="s">
        <v>650</v>
      </c>
      <c r="D578" s="29">
        <v>50.865598200000001</v>
      </c>
      <c r="E578" s="29">
        <v>5.6323869000000002</v>
      </c>
      <c r="F578" s="29">
        <f>COUNTIFS(Questionnaire!BC:BC,codes_postales!B578)</f>
        <v>0</v>
      </c>
    </row>
    <row r="579" spans="1:6" x14ac:dyDescent="0.25">
      <c r="A579" s="29" t="s">
        <v>2794</v>
      </c>
      <c r="B579" s="29">
        <v>3621</v>
      </c>
      <c r="C579" s="29" t="s">
        <v>651</v>
      </c>
      <c r="D579" s="29">
        <v>50.928407800000002</v>
      </c>
      <c r="E579" s="29">
        <v>5.6626094760000001</v>
      </c>
      <c r="F579" s="29">
        <f>COUNTIFS(Questionnaire!BC:BC,codes_postales!B579)</f>
        <v>0</v>
      </c>
    </row>
    <row r="580" spans="1:6" x14ac:dyDescent="0.25">
      <c r="A580" s="29" t="s">
        <v>2794</v>
      </c>
      <c r="B580" s="29">
        <v>3630</v>
      </c>
      <c r="C580" s="29" t="s">
        <v>652</v>
      </c>
      <c r="D580" s="29">
        <v>50.986304500000003</v>
      </c>
      <c r="E580" s="29">
        <v>5.7128515000000002</v>
      </c>
      <c r="F580" s="29">
        <f>COUNTIFS(Questionnaire!BC:BC,codes_postales!B580)</f>
        <v>0</v>
      </c>
    </row>
    <row r="581" spans="1:6" x14ac:dyDescent="0.25">
      <c r="A581" s="29" t="s">
        <v>2794</v>
      </c>
      <c r="B581" s="29">
        <v>3630</v>
      </c>
      <c r="C581" s="29" t="s">
        <v>653</v>
      </c>
      <c r="D581" s="29">
        <v>50.992168599999999</v>
      </c>
      <c r="E581" s="29">
        <v>5.7355141999999999</v>
      </c>
      <c r="F581" s="29">
        <f>COUNTIFS(Questionnaire!BC:BC,codes_postales!B581)</f>
        <v>0</v>
      </c>
    </row>
    <row r="582" spans="1:6" x14ac:dyDescent="0.25">
      <c r="A582" s="29" t="s">
        <v>2794</v>
      </c>
      <c r="B582" s="29">
        <v>3630</v>
      </c>
      <c r="C582" s="29" t="s">
        <v>654</v>
      </c>
      <c r="D582" s="29">
        <v>50.963502400000003</v>
      </c>
      <c r="E582" s="29">
        <v>5.6964449999999998</v>
      </c>
      <c r="F582" s="29">
        <f>COUNTIFS(Questionnaire!BC:BC,codes_postales!B582)</f>
        <v>0</v>
      </c>
    </row>
    <row r="583" spans="1:6" x14ac:dyDescent="0.25">
      <c r="A583" s="29" t="s">
        <v>2794</v>
      </c>
      <c r="B583" s="29">
        <v>3630</v>
      </c>
      <c r="C583" s="29" t="s">
        <v>655</v>
      </c>
      <c r="D583" s="29">
        <v>50.9764002</v>
      </c>
      <c r="E583" s="29">
        <v>5.6456979560000002</v>
      </c>
      <c r="F583" s="29">
        <f>COUNTIFS(Questionnaire!BC:BC,codes_postales!B583)</f>
        <v>0</v>
      </c>
    </row>
    <row r="584" spans="1:6" x14ac:dyDescent="0.25">
      <c r="A584" s="29" t="s">
        <v>2794</v>
      </c>
      <c r="B584" s="29">
        <v>3630</v>
      </c>
      <c r="C584" s="29" t="s">
        <v>656</v>
      </c>
      <c r="D584" s="29">
        <v>51.001412999999999</v>
      </c>
      <c r="E584" s="29">
        <v>5.7468351999999996</v>
      </c>
      <c r="F584" s="29">
        <f>COUNTIFS(Questionnaire!BC:BC,codes_postales!B584)</f>
        <v>0</v>
      </c>
    </row>
    <row r="585" spans="1:6" x14ac:dyDescent="0.25">
      <c r="A585" s="29" t="s">
        <v>2794</v>
      </c>
      <c r="B585" s="29">
        <v>3630</v>
      </c>
      <c r="C585" s="29" t="s">
        <v>657</v>
      </c>
      <c r="D585" s="29">
        <v>50.943601100000002</v>
      </c>
      <c r="E585" s="29">
        <v>5.6810305000000003</v>
      </c>
      <c r="F585" s="29">
        <f>COUNTIFS(Questionnaire!BC:BC,codes_postales!B585)</f>
        <v>0</v>
      </c>
    </row>
    <row r="586" spans="1:6" x14ac:dyDescent="0.25">
      <c r="A586" s="29" t="s">
        <v>2794</v>
      </c>
      <c r="B586" s="29">
        <v>3630</v>
      </c>
      <c r="C586" s="29" t="s">
        <v>658</v>
      </c>
      <c r="D586" s="29">
        <v>50.977042500000003</v>
      </c>
      <c r="E586" s="29">
        <v>5.7134261000000004</v>
      </c>
      <c r="F586" s="29">
        <f>COUNTIFS(Questionnaire!BC:BC,codes_postales!B586)</f>
        <v>0</v>
      </c>
    </row>
    <row r="587" spans="1:6" x14ac:dyDescent="0.25">
      <c r="A587" s="29" t="s">
        <v>2794</v>
      </c>
      <c r="B587" s="29">
        <v>3631</v>
      </c>
      <c r="C587" s="29" t="s">
        <v>659</v>
      </c>
      <c r="D587" s="29">
        <v>50.940885799999997</v>
      </c>
      <c r="E587" s="29">
        <v>5.7147231999999999</v>
      </c>
      <c r="F587" s="29">
        <f>COUNTIFS(Questionnaire!BC:BC,codes_postales!B587)</f>
        <v>0</v>
      </c>
    </row>
    <row r="588" spans="1:6" x14ac:dyDescent="0.25">
      <c r="A588" s="29" t="s">
        <v>2794</v>
      </c>
      <c r="B588" s="29">
        <v>3631</v>
      </c>
      <c r="C588" s="29" t="s">
        <v>660</v>
      </c>
      <c r="D588" s="29">
        <v>50.926473799999997</v>
      </c>
      <c r="E588" s="29">
        <v>5.7199198510000002</v>
      </c>
      <c r="F588" s="29">
        <f>COUNTIFS(Questionnaire!BC:BC,codes_postales!B588)</f>
        <v>0</v>
      </c>
    </row>
    <row r="589" spans="1:6" x14ac:dyDescent="0.25">
      <c r="A589" s="29" t="s">
        <v>2794</v>
      </c>
      <c r="B589" s="29">
        <v>3640</v>
      </c>
      <c r="C589" s="29" t="s">
        <v>661</v>
      </c>
      <c r="D589" s="29">
        <v>51.149202899999999</v>
      </c>
      <c r="E589" s="29">
        <v>5.8089243330000002</v>
      </c>
      <c r="F589" s="29">
        <f>COUNTIFS(Questionnaire!BC:BC,codes_postales!B589)</f>
        <v>0</v>
      </c>
    </row>
    <row r="590" spans="1:6" x14ac:dyDescent="0.25">
      <c r="A590" s="29" t="s">
        <v>2794</v>
      </c>
      <c r="B590" s="29">
        <v>3640</v>
      </c>
      <c r="C590" s="29" t="s">
        <v>662</v>
      </c>
      <c r="D590" s="29">
        <v>51.143133249999998</v>
      </c>
      <c r="E590" s="29">
        <v>5.7414564610000003</v>
      </c>
      <c r="F590" s="29">
        <f>COUNTIFS(Questionnaire!BC:BC,codes_postales!B590)</f>
        <v>0</v>
      </c>
    </row>
    <row r="591" spans="1:6" x14ac:dyDescent="0.25">
      <c r="A591" s="29" t="s">
        <v>2794</v>
      </c>
      <c r="B591" s="29">
        <v>3640</v>
      </c>
      <c r="C591" s="29" t="s">
        <v>663</v>
      </c>
      <c r="D591" s="29">
        <v>51.1684178</v>
      </c>
      <c r="E591" s="29">
        <v>5.7260763419999998</v>
      </c>
      <c r="F591" s="29">
        <f>COUNTIFS(Questionnaire!BC:BC,codes_postales!B591)</f>
        <v>0</v>
      </c>
    </row>
    <row r="592" spans="1:6" x14ac:dyDescent="0.25">
      <c r="A592" s="29" t="s">
        <v>2794</v>
      </c>
      <c r="B592" s="29">
        <v>3640</v>
      </c>
      <c r="C592" s="29" t="s">
        <v>664</v>
      </c>
      <c r="D592" s="29">
        <v>51.132256349999999</v>
      </c>
      <c r="E592" s="29">
        <v>5.7881529660000002</v>
      </c>
      <c r="F592" s="29">
        <f>COUNTIFS(Questionnaire!BC:BC,codes_postales!B592)</f>
        <v>0</v>
      </c>
    </row>
    <row r="593" spans="1:6" x14ac:dyDescent="0.25">
      <c r="A593" s="29" t="s">
        <v>2794</v>
      </c>
      <c r="B593" s="29">
        <v>3650</v>
      </c>
      <c r="C593" s="29" t="s">
        <v>665</v>
      </c>
      <c r="D593" s="29">
        <v>51.032861500000003</v>
      </c>
      <c r="E593" s="29">
        <v>5.6991443860000004</v>
      </c>
      <c r="F593" s="29">
        <f>COUNTIFS(Questionnaire!BC:BC,codes_postales!B593)</f>
        <v>0</v>
      </c>
    </row>
    <row r="594" spans="1:6" x14ac:dyDescent="0.25">
      <c r="A594" s="29" t="s">
        <v>2794</v>
      </c>
      <c r="B594" s="29">
        <v>3650</v>
      </c>
      <c r="C594" s="29" t="s">
        <v>666</v>
      </c>
      <c r="D594" s="29">
        <v>51.028477899999999</v>
      </c>
      <c r="E594" s="29">
        <v>5.7311405000000004</v>
      </c>
      <c r="F594" s="29">
        <f>COUNTIFS(Questionnaire!BC:BC,codes_postales!B594)</f>
        <v>0</v>
      </c>
    </row>
    <row r="595" spans="1:6" x14ac:dyDescent="0.25">
      <c r="A595" s="29" t="s">
        <v>2794</v>
      </c>
      <c r="B595" s="29">
        <v>3650</v>
      </c>
      <c r="C595" s="29" t="s">
        <v>667</v>
      </c>
      <c r="D595" s="29">
        <v>51.06941595</v>
      </c>
      <c r="E595" s="29">
        <v>5.7404005930000004</v>
      </c>
      <c r="F595" s="29">
        <f>COUNTIFS(Questionnaire!BC:BC,codes_postales!B595)</f>
        <v>0</v>
      </c>
    </row>
    <row r="596" spans="1:6" x14ac:dyDescent="0.25">
      <c r="A596" s="29" t="s">
        <v>2794</v>
      </c>
      <c r="B596" s="29">
        <v>3650</v>
      </c>
      <c r="C596" s="29" t="s">
        <v>668</v>
      </c>
      <c r="D596" s="29">
        <v>51.010858050000003</v>
      </c>
      <c r="E596" s="29">
        <v>5.6747570300000003</v>
      </c>
      <c r="F596" s="29">
        <f>COUNTIFS(Questionnaire!BC:BC,codes_postales!B596)</f>
        <v>0</v>
      </c>
    </row>
    <row r="597" spans="1:6" x14ac:dyDescent="0.25">
      <c r="A597" s="29" t="s">
        <v>2794</v>
      </c>
      <c r="B597" s="29">
        <v>3650</v>
      </c>
      <c r="C597" s="29" t="s">
        <v>669</v>
      </c>
      <c r="D597" s="29">
        <v>51.053086</v>
      </c>
      <c r="E597" s="29">
        <v>5.7205216029999999</v>
      </c>
      <c r="F597" s="29">
        <f>COUNTIFS(Questionnaire!BC:BC,codes_postales!B597)</f>
        <v>0</v>
      </c>
    </row>
    <row r="598" spans="1:6" x14ac:dyDescent="0.25">
      <c r="A598" s="29" t="s">
        <v>2794</v>
      </c>
      <c r="B598" s="29">
        <v>3650</v>
      </c>
      <c r="C598" s="29" t="s">
        <v>670</v>
      </c>
      <c r="D598" s="29">
        <v>51.019793900000003</v>
      </c>
      <c r="E598" s="29">
        <v>5.750838162</v>
      </c>
      <c r="F598" s="29">
        <f>COUNTIFS(Questionnaire!BC:BC,codes_postales!B598)</f>
        <v>0</v>
      </c>
    </row>
    <row r="599" spans="1:6" x14ac:dyDescent="0.25">
      <c r="A599" s="29" t="s">
        <v>2794</v>
      </c>
      <c r="B599" s="29">
        <v>3660</v>
      </c>
      <c r="C599" s="29" t="s">
        <v>671</v>
      </c>
      <c r="D599" s="29">
        <v>51.042994899999997</v>
      </c>
      <c r="E599" s="29">
        <v>5.5819619999999999</v>
      </c>
      <c r="F599" s="29">
        <f>COUNTIFS(Questionnaire!BC:BC,codes_postales!B599)</f>
        <v>0</v>
      </c>
    </row>
    <row r="600" spans="1:6" x14ac:dyDescent="0.25">
      <c r="A600" s="29" t="s">
        <v>2794</v>
      </c>
      <c r="B600" s="29">
        <v>3665</v>
      </c>
      <c r="C600" s="29" t="s">
        <v>672</v>
      </c>
      <c r="D600" s="29">
        <v>51.000539600000003</v>
      </c>
      <c r="E600" s="29">
        <v>5.5722025850000003</v>
      </c>
      <c r="F600" s="29">
        <f>COUNTIFS(Questionnaire!BC:BC,codes_postales!B600)</f>
        <v>0</v>
      </c>
    </row>
    <row r="601" spans="1:6" x14ac:dyDescent="0.25">
      <c r="A601" s="29" t="s">
        <v>2794</v>
      </c>
      <c r="B601" s="29">
        <v>3668</v>
      </c>
      <c r="C601" s="29" t="s">
        <v>673</v>
      </c>
      <c r="D601" s="29">
        <v>51.018249500000003</v>
      </c>
      <c r="E601" s="29">
        <v>5.6161660040000001</v>
      </c>
      <c r="F601" s="29">
        <f>COUNTIFS(Questionnaire!BC:BC,codes_postales!B601)</f>
        <v>0</v>
      </c>
    </row>
    <row r="602" spans="1:6" x14ac:dyDescent="0.25">
      <c r="A602" s="29" t="s">
        <v>2794</v>
      </c>
      <c r="B602" s="29">
        <v>3670</v>
      </c>
      <c r="C602" s="29" t="s">
        <v>674</v>
      </c>
      <c r="D602" s="29">
        <v>51.130347899999997</v>
      </c>
      <c r="E602" s="29">
        <v>5.528946361</v>
      </c>
      <c r="F602" s="29">
        <f>COUNTIFS(Questionnaire!BC:BC,codes_postales!B602)</f>
        <v>0</v>
      </c>
    </row>
    <row r="603" spans="1:6" x14ac:dyDescent="0.25">
      <c r="A603" s="29" t="s">
        <v>2794</v>
      </c>
      <c r="B603" s="29">
        <v>3670</v>
      </c>
      <c r="C603" s="29" t="s">
        <v>675</v>
      </c>
      <c r="D603" s="29">
        <v>51.084776650000002</v>
      </c>
      <c r="E603" s="29">
        <v>5.5813814349999999</v>
      </c>
      <c r="F603" s="29">
        <f>COUNTIFS(Questionnaire!BC:BC,codes_postales!B603)</f>
        <v>0</v>
      </c>
    </row>
    <row r="604" spans="1:6" x14ac:dyDescent="0.25">
      <c r="A604" s="29" t="s">
        <v>2794</v>
      </c>
      <c r="B604" s="29">
        <v>3670</v>
      </c>
      <c r="C604" s="29" t="s">
        <v>676</v>
      </c>
      <c r="D604" s="29">
        <v>51.078226350000001</v>
      </c>
      <c r="E604" s="29">
        <v>5.5029170799999996</v>
      </c>
      <c r="F604" s="29">
        <f>COUNTIFS(Questionnaire!BC:BC,codes_postales!B604)</f>
        <v>0</v>
      </c>
    </row>
    <row r="605" spans="1:6" x14ac:dyDescent="0.25">
      <c r="A605" s="29" t="s">
        <v>2794</v>
      </c>
      <c r="B605" s="29">
        <v>3670</v>
      </c>
      <c r="C605" s="29" t="s">
        <v>677</v>
      </c>
      <c r="D605" s="29">
        <v>51.093314900000003</v>
      </c>
      <c r="E605" s="29">
        <v>5.5540751000000004</v>
      </c>
      <c r="F605" s="29">
        <f>COUNTIFS(Questionnaire!BC:BC,codes_postales!B605)</f>
        <v>0</v>
      </c>
    </row>
    <row r="606" spans="1:6" x14ac:dyDescent="0.25">
      <c r="A606" s="29" t="s">
        <v>2794</v>
      </c>
      <c r="B606" s="29">
        <v>3670</v>
      </c>
      <c r="C606" s="29" t="s">
        <v>678</v>
      </c>
      <c r="D606" s="29">
        <v>51.096779949999998</v>
      </c>
      <c r="E606" s="29">
        <v>5.6181697689999996</v>
      </c>
      <c r="F606" s="29">
        <f>COUNTIFS(Questionnaire!BC:BC,codes_postales!B606)</f>
        <v>0</v>
      </c>
    </row>
    <row r="607" spans="1:6" x14ac:dyDescent="0.25">
      <c r="A607" s="29" t="s">
        <v>2794</v>
      </c>
      <c r="B607" s="29">
        <v>3670</v>
      </c>
      <c r="C607" s="29" t="s">
        <v>679</v>
      </c>
      <c r="D607" s="29">
        <v>51.0770409</v>
      </c>
      <c r="E607" s="29">
        <v>5.5325413719999998</v>
      </c>
      <c r="F607" s="29">
        <f>COUNTIFS(Questionnaire!BC:BC,codes_postales!B607)</f>
        <v>0</v>
      </c>
    </row>
    <row r="608" spans="1:6" x14ac:dyDescent="0.25">
      <c r="A608" s="29" t="s">
        <v>2794</v>
      </c>
      <c r="B608" s="29">
        <v>3680</v>
      </c>
      <c r="C608" s="29" t="s">
        <v>680</v>
      </c>
      <c r="D608" s="29">
        <v>51.094718100000001</v>
      </c>
      <c r="E608" s="29">
        <v>5.7917329999999998</v>
      </c>
      <c r="F608" s="29">
        <f>COUNTIFS(Questionnaire!BC:BC,codes_postales!B608)</f>
        <v>0</v>
      </c>
    </row>
    <row r="609" spans="1:6" x14ac:dyDescent="0.25">
      <c r="A609" s="29" t="s">
        <v>2794</v>
      </c>
      <c r="B609" s="29">
        <v>3680</v>
      </c>
      <c r="C609" s="29" t="s">
        <v>681</v>
      </c>
      <c r="D609" s="29">
        <v>51.0946499</v>
      </c>
      <c r="E609" s="29">
        <v>5.7027136770000002</v>
      </c>
      <c r="F609" s="29">
        <f>COUNTIFS(Questionnaire!BC:BC,codes_postales!B609)</f>
        <v>0</v>
      </c>
    </row>
    <row r="610" spans="1:6" x14ac:dyDescent="0.25">
      <c r="A610" s="29" t="s">
        <v>2794</v>
      </c>
      <c r="B610" s="29">
        <v>3680</v>
      </c>
      <c r="C610" s="29" t="s">
        <v>682</v>
      </c>
      <c r="D610" s="29">
        <v>51.05340005</v>
      </c>
      <c r="E610" s="29">
        <v>5.6487312540000003</v>
      </c>
      <c r="F610" s="29">
        <f>COUNTIFS(Questionnaire!BC:BC,codes_postales!B610)</f>
        <v>0</v>
      </c>
    </row>
    <row r="611" spans="1:6" x14ac:dyDescent="0.25">
      <c r="A611" s="29" t="s">
        <v>2794</v>
      </c>
      <c r="B611" s="29">
        <v>3690</v>
      </c>
      <c r="C611" s="29" t="s">
        <v>683</v>
      </c>
      <c r="D611" s="29">
        <v>50.931899199999997</v>
      </c>
      <c r="E611" s="29">
        <v>5.5725547999999998</v>
      </c>
      <c r="F611" s="29">
        <f>COUNTIFS(Questionnaire!BC:BC,codes_postales!B611)</f>
        <v>0</v>
      </c>
    </row>
    <row r="612" spans="1:6" x14ac:dyDescent="0.25">
      <c r="A612" s="29" t="s">
        <v>2794</v>
      </c>
      <c r="B612" s="29">
        <v>3700</v>
      </c>
      <c r="C612" s="29" t="s">
        <v>684</v>
      </c>
      <c r="D612" s="29">
        <v>50.806475599999999</v>
      </c>
      <c r="E612" s="29">
        <v>5.5030479000000003</v>
      </c>
      <c r="F612" s="29">
        <f>COUNTIFS(Questionnaire!BC:BC,codes_postales!B612)</f>
        <v>0</v>
      </c>
    </row>
    <row r="613" spans="1:6" x14ac:dyDescent="0.25">
      <c r="A613" s="29" t="s">
        <v>2794</v>
      </c>
      <c r="B613" s="29">
        <v>3700</v>
      </c>
      <c r="C613" s="29" t="s">
        <v>316</v>
      </c>
      <c r="D613" s="29">
        <v>51.169565900000002</v>
      </c>
      <c r="E613" s="29">
        <v>5.1521172000000002</v>
      </c>
      <c r="F613" s="29">
        <f>COUNTIFS(Questionnaire!BC:BC,codes_postales!B613)</f>
        <v>0</v>
      </c>
    </row>
    <row r="614" spans="1:6" x14ac:dyDescent="0.25">
      <c r="A614" s="29" t="s">
        <v>2794</v>
      </c>
      <c r="B614" s="29">
        <v>3700</v>
      </c>
      <c r="C614" s="29" t="s">
        <v>685</v>
      </c>
      <c r="D614" s="29">
        <v>50.745019300000003</v>
      </c>
      <c r="E614" s="29">
        <v>5.4843526999999996</v>
      </c>
      <c r="F614" s="29">
        <f>COUNTIFS(Questionnaire!BC:BC,codes_postales!B614)</f>
        <v>0</v>
      </c>
    </row>
    <row r="615" spans="1:6" x14ac:dyDescent="0.25">
      <c r="A615" s="29" t="s">
        <v>2794</v>
      </c>
      <c r="B615" s="29">
        <v>3700</v>
      </c>
      <c r="C615" s="29" t="s">
        <v>99</v>
      </c>
      <c r="D615" s="29">
        <v>50.891966099999998</v>
      </c>
      <c r="E615" s="29">
        <v>4.4125708729999999</v>
      </c>
      <c r="F615" s="29">
        <f>COUNTIFS(Questionnaire!BC:BC,codes_postales!B615)</f>
        <v>0</v>
      </c>
    </row>
    <row r="616" spans="1:6" x14ac:dyDescent="0.25">
      <c r="A616" s="29" t="s">
        <v>2794</v>
      </c>
      <c r="B616" s="29">
        <v>3700</v>
      </c>
      <c r="C616" s="29" t="s">
        <v>686</v>
      </c>
      <c r="D616" s="29">
        <v>50.799398099999998</v>
      </c>
      <c r="E616" s="29">
        <v>5.4696958999999996</v>
      </c>
      <c r="F616" s="29">
        <f>COUNTIFS(Questionnaire!BC:BC,codes_postales!B616)</f>
        <v>0</v>
      </c>
    </row>
    <row r="617" spans="1:6" x14ac:dyDescent="0.25">
      <c r="A617" s="29" t="s">
        <v>2794</v>
      </c>
      <c r="B617" s="29">
        <v>3700</v>
      </c>
      <c r="C617" s="29" t="s">
        <v>687</v>
      </c>
      <c r="D617" s="29">
        <v>50.802741599999997</v>
      </c>
      <c r="E617" s="29">
        <v>5.4206775</v>
      </c>
      <c r="F617" s="29">
        <f>COUNTIFS(Questionnaire!BC:BC,codes_postales!B617)</f>
        <v>0</v>
      </c>
    </row>
    <row r="618" spans="1:6" x14ac:dyDescent="0.25">
      <c r="A618" s="29" t="s">
        <v>2794</v>
      </c>
      <c r="B618" s="29">
        <v>3700</v>
      </c>
      <c r="C618" s="29" t="s">
        <v>688</v>
      </c>
      <c r="D618" s="29">
        <v>50.767837900000004</v>
      </c>
      <c r="E618" s="29">
        <v>5.4417282</v>
      </c>
      <c r="F618" s="29">
        <f>COUNTIFS(Questionnaire!BC:BC,codes_postales!B618)</f>
        <v>0</v>
      </c>
    </row>
    <row r="619" spans="1:6" x14ac:dyDescent="0.25">
      <c r="A619" s="29" t="s">
        <v>2794</v>
      </c>
      <c r="B619" s="29">
        <v>3700</v>
      </c>
      <c r="C619" s="29" t="s">
        <v>689</v>
      </c>
      <c r="D619" s="29">
        <v>50.739912400000001</v>
      </c>
      <c r="E619" s="29">
        <v>5.4147831000000002</v>
      </c>
      <c r="F619" s="29">
        <f>COUNTIFS(Questionnaire!BC:BC,codes_postales!B619)</f>
        <v>0</v>
      </c>
    </row>
    <row r="620" spans="1:6" x14ac:dyDescent="0.25">
      <c r="A620" s="29" t="s">
        <v>2794</v>
      </c>
      <c r="B620" s="29">
        <v>3700</v>
      </c>
      <c r="C620" s="29" t="s">
        <v>690</v>
      </c>
      <c r="D620" s="29">
        <v>50.768960399999997</v>
      </c>
      <c r="E620" s="29">
        <v>5.5223905999999996</v>
      </c>
      <c r="F620" s="29">
        <f>COUNTIFS(Questionnaire!BC:BC,codes_postales!B620)</f>
        <v>0</v>
      </c>
    </row>
    <row r="621" spans="1:6" x14ac:dyDescent="0.25">
      <c r="A621" s="29" t="s">
        <v>2794</v>
      </c>
      <c r="B621" s="29">
        <v>3700</v>
      </c>
      <c r="C621" s="29" t="s">
        <v>691</v>
      </c>
      <c r="D621" s="29">
        <v>50.812131899999997</v>
      </c>
      <c r="E621" s="29">
        <v>5.4449386000000004</v>
      </c>
      <c r="F621" s="29">
        <f>COUNTIFS(Questionnaire!BC:BC,codes_postales!B621)</f>
        <v>0</v>
      </c>
    </row>
    <row r="622" spans="1:6" x14ac:dyDescent="0.25">
      <c r="A622" s="29" t="s">
        <v>2794</v>
      </c>
      <c r="B622" s="29">
        <v>3700</v>
      </c>
      <c r="C622" s="29" t="s">
        <v>692</v>
      </c>
      <c r="D622" s="29">
        <v>50.763091299999999</v>
      </c>
      <c r="E622" s="29">
        <v>5.5102044000000001</v>
      </c>
      <c r="F622" s="29">
        <f>COUNTIFS(Questionnaire!BC:BC,codes_postales!B622)</f>
        <v>0</v>
      </c>
    </row>
    <row r="623" spans="1:6" x14ac:dyDescent="0.25">
      <c r="A623" s="29" t="s">
        <v>2794</v>
      </c>
      <c r="B623" s="29">
        <v>3700</v>
      </c>
      <c r="C623" s="29" t="s">
        <v>693</v>
      </c>
      <c r="D623" s="29">
        <v>50.806708299999997</v>
      </c>
      <c r="E623" s="29">
        <v>5.4301056000000001</v>
      </c>
      <c r="F623" s="29">
        <f>COUNTIFS(Questionnaire!BC:BC,codes_postales!B623)</f>
        <v>0</v>
      </c>
    </row>
    <row r="624" spans="1:6" x14ac:dyDescent="0.25">
      <c r="A624" s="29" t="s">
        <v>2794</v>
      </c>
      <c r="B624" s="29">
        <v>3700</v>
      </c>
      <c r="C624" s="29" t="s">
        <v>694</v>
      </c>
      <c r="D624" s="29">
        <v>50.787392799999999</v>
      </c>
      <c r="E624" s="29">
        <v>5.4198462000000003</v>
      </c>
      <c r="F624" s="29">
        <f>COUNTIFS(Questionnaire!BC:BC,codes_postales!B624)</f>
        <v>0</v>
      </c>
    </row>
    <row r="625" spans="1:6" x14ac:dyDescent="0.25">
      <c r="A625" s="29" t="s">
        <v>2794</v>
      </c>
      <c r="B625" s="29">
        <v>3700</v>
      </c>
      <c r="C625" s="29" t="s">
        <v>695</v>
      </c>
      <c r="D625" s="29">
        <v>50.806502299999998</v>
      </c>
      <c r="E625" s="29">
        <v>5.4616724000000003</v>
      </c>
      <c r="F625" s="29">
        <f>COUNTIFS(Questionnaire!BC:BC,codes_postales!B625)</f>
        <v>0</v>
      </c>
    </row>
    <row r="626" spans="1:6" x14ac:dyDescent="0.25">
      <c r="A626" s="29" t="s">
        <v>2794</v>
      </c>
      <c r="B626" s="29">
        <v>3700</v>
      </c>
      <c r="C626" s="29" t="s">
        <v>696</v>
      </c>
      <c r="D626" s="29">
        <v>50.747053000000001</v>
      </c>
      <c r="E626" s="29">
        <v>5.4421315999999997</v>
      </c>
      <c r="F626" s="29">
        <f>COUNTIFS(Questionnaire!BC:BC,codes_postales!B626)</f>
        <v>0</v>
      </c>
    </row>
    <row r="627" spans="1:6" x14ac:dyDescent="0.25">
      <c r="A627" s="29" t="s">
        <v>2794</v>
      </c>
      <c r="B627" s="29">
        <v>3700</v>
      </c>
      <c r="C627" s="29" t="s">
        <v>697</v>
      </c>
      <c r="D627" s="29">
        <v>51.133268000000001</v>
      </c>
      <c r="E627" s="29">
        <v>2.7568247000000001</v>
      </c>
      <c r="F627" s="29">
        <f>COUNTIFS(Questionnaire!BC:BC,codes_postales!B627)</f>
        <v>0</v>
      </c>
    </row>
    <row r="628" spans="1:6" x14ac:dyDescent="0.25">
      <c r="A628" s="29" t="s">
        <v>2794</v>
      </c>
      <c r="B628" s="29">
        <v>3700</v>
      </c>
      <c r="C628" s="29" t="s">
        <v>698</v>
      </c>
      <c r="D628" s="29">
        <v>50.781015099999998</v>
      </c>
      <c r="E628" s="29">
        <v>5.4648130999999998</v>
      </c>
      <c r="F628" s="29">
        <f>COUNTIFS(Questionnaire!BC:BC,codes_postales!B628)</f>
        <v>0</v>
      </c>
    </row>
    <row r="629" spans="1:6" x14ac:dyDescent="0.25">
      <c r="A629" s="29" t="s">
        <v>2794</v>
      </c>
      <c r="B629" s="29">
        <v>3700</v>
      </c>
      <c r="C629" s="29" t="s">
        <v>699</v>
      </c>
      <c r="D629" s="29">
        <v>50.752029299999997</v>
      </c>
      <c r="E629" s="29">
        <v>5.4956959999999997</v>
      </c>
      <c r="F629" s="29">
        <f>COUNTIFS(Questionnaire!BC:BC,codes_postales!B629)</f>
        <v>0</v>
      </c>
    </row>
    <row r="630" spans="1:6" x14ac:dyDescent="0.25">
      <c r="A630" s="29" t="s">
        <v>2794</v>
      </c>
      <c r="B630" s="29">
        <v>3700</v>
      </c>
      <c r="C630" s="29" t="s">
        <v>700</v>
      </c>
      <c r="D630" s="29">
        <v>50.771909200000003</v>
      </c>
      <c r="E630" s="29">
        <v>5.4097010000000001</v>
      </c>
      <c r="F630" s="29">
        <f>COUNTIFS(Questionnaire!BC:BC,codes_postales!B630)</f>
        <v>0</v>
      </c>
    </row>
    <row r="631" spans="1:6" x14ac:dyDescent="0.25">
      <c r="A631" s="29" t="s">
        <v>2794</v>
      </c>
      <c r="B631" s="29">
        <v>3717</v>
      </c>
      <c r="C631" s="29" t="s">
        <v>701</v>
      </c>
      <c r="D631" s="29">
        <v>50.727382900000002</v>
      </c>
      <c r="E631" s="29">
        <v>5.4260922999999996</v>
      </c>
      <c r="F631" s="29">
        <f>COUNTIFS(Questionnaire!BC:BC,codes_postales!B631)</f>
        <v>0</v>
      </c>
    </row>
    <row r="632" spans="1:6" x14ac:dyDescent="0.25">
      <c r="A632" s="29" t="s">
        <v>2794</v>
      </c>
      <c r="B632" s="29">
        <v>3720</v>
      </c>
      <c r="C632" s="29" t="s">
        <v>702</v>
      </c>
      <c r="D632" s="29">
        <v>50.861952549999998</v>
      </c>
      <c r="E632" s="29">
        <v>5.3770000290000004</v>
      </c>
      <c r="F632" s="29">
        <f>COUNTIFS(Questionnaire!BC:BC,codes_postales!B632)</f>
        <v>0</v>
      </c>
    </row>
    <row r="633" spans="1:6" x14ac:dyDescent="0.25">
      <c r="A633" s="29" t="s">
        <v>2794</v>
      </c>
      <c r="B633" s="29">
        <v>3721</v>
      </c>
      <c r="C633" s="29" t="s">
        <v>703</v>
      </c>
      <c r="D633" s="29">
        <v>50.866796600000001</v>
      </c>
      <c r="E633" s="29">
        <v>5.4298574659999996</v>
      </c>
      <c r="F633" s="29">
        <f>COUNTIFS(Questionnaire!BC:BC,codes_postales!B633)</f>
        <v>0</v>
      </c>
    </row>
    <row r="634" spans="1:6" x14ac:dyDescent="0.25">
      <c r="A634" s="29" t="s">
        <v>2794</v>
      </c>
      <c r="B634" s="29">
        <v>3722</v>
      </c>
      <c r="C634" s="29" t="s">
        <v>704</v>
      </c>
      <c r="D634" s="29">
        <v>50.85566395</v>
      </c>
      <c r="E634" s="29">
        <v>5.4073456320000002</v>
      </c>
      <c r="F634" s="29">
        <f>COUNTIFS(Questionnaire!BC:BC,codes_postales!B634)</f>
        <v>0</v>
      </c>
    </row>
    <row r="635" spans="1:6" x14ac:dyDescent="0.25">
      <c r="A635" s="29" t="s">
        <v>2794</v>
      </c>
      <c r="B635" s="29">
        <v>3723</v>
      </c>
      <c r="C635" s="29" t="s">
        <v>705</v>
      </c>
      <c r="D635" s="29">
        <v>50.842552349999998</v>
      </c>
      <c r="E635" s="29">
        <v>5.4005632280000002</v>
      </c>
      <c r="F635" s="29">
        <f>COUNTIFS(Questionnaire!BC:BC,codes_postales!B635)</f>
        <v>0</v>
      </c>
    </row>
    <row r="636" spans="1:6" x14ac:dyDescent="0.25">
      <c r="A636" s="29" t="s">
        <v>2794</v>
      </c>
      <c r="B636" s="29">
        <v>3724</v>
      </c>
      <c r="C636" s="29" t="s">
        <v>706</v>
      </c>
      <c r="D636" s="29">
        <v>50.832602899999998</v>
      </c>
      <c r="E636" s="29">
        <v>5.4259091740000001</v>
      </c>
      <c r="F636" s="29">
        <f>COUNTIFS(Questionnaire!BC:BC,codes_postales!B636)</f>
        <v>0</v>
      </c>
    </row>
    <row r="637" spans="1:6" x14ac:dyDescent="0.25">
      <c r="A637" s="29" t="s">
        <v>2794</v>
      </c>
      <c r="B637" s="29">
        <v>3730</v>
      </c>
      <c r="C637" s="29" t="s">
        <v>707</v>
      </c>
      <c r="D637" s="29">
        <v>50.850078799999999</v>
      </c>
      <c r="E637" s="29">
        <v>5.4865309</v>
      </c>
      <c r="F637" s="29">
        <f>COUNTIFS(Questionnaire!BC:BC,codes_postales!B637)</f>
        <v>0</v>
      </c>
    </row>
    <row r="638" spans="1:6" x14ac:dyDescent="0.25">
      <c r="A638" s="29" t="s">
        <v>2794</v>
      </c>
      <c r="B638" s="29">
        <v>3730</v>
      </c>
      <c r="C638" s="29" t="s">
        <v>708</v>
      </c>
      <c r="D638" s="29">
        <v>50.858052700000002</v>
      </c>
      <c r="E638" s="29">
        <v>5.4593315999999996</v>
      </c>
      <c r="F638" s="29">
        <f>COUNTIFS(Questionnaire!BC:BC,codes_postales!B638)</f>
        <v>0</v>
      </c>
    </row>
    <row r="639" spans="1:6" x14ac:dyDescent="0.25">
      <c r="A639" s="29" t="s">
        <v>2794</v>
      </c>
      <c r="B639" s="29">
        <v>3730</v>
      </c>
      <c r="C639" s="29" t="s">
        <v>709</v>
      </c>
      <c r="D639" s="29">
        <v>50.8292918</v>
      </c>
      <c r="E639" s="29">
        <v>5.4487056999999997</v>
      </c>
      <c r="F639" s="29">
        <f>COUNTIFS(Questionnaire!BC:BC,codes_postales!B639)</f>
        <v>0</v>
      </c>
    </row>
    <row r="640" spans="1:6" x14ac:dyDescent="0.25">
      <c r="A640" s="29" t="s">
        <v>2794</v>
      </c>
      <c r="B640" s="29">
        <v>3730</v>
      </c>
      <c r="C640" s="29" t="s">
        <v>710</v>
      </c>
      <c r="D640" s="29">
        <v>50.833566500000003</v>
      </c>
      <c r="E640" s="29">
        <v>5.4804956999999996</v>
      </c>
      <c r="F640" s="29">
        <f>COUNTIFS(Questionnaire!BC:BC,codes_postales!B640)</f>
        <v>0</v>
      </c>
    </row>
    <row r="641" spans="1:6" x14ac:dyDescent="0.25">
      <c r="A641" s="29" t="s">
        <v>2794</v>
      </c>
      <c r="B641" s="29">
        <v>3732</v>
      </c>
      <c r="C641" s="29" t="s">
        <v>711</v>
      </c>
      <c r="D641" s="29">
        <v>50.8422859</v>
      </c>
      <c r="E641" s="29">
        <v>5.448166928</v>
      </c>
      <c r="F641" s="29">
        <f>COUNTIFS(Questionnaire!BC:BC,codes_postales!B641)</f>
        <v>0</v>
      </c>
    </row>
    <row r="642" spans="1:6" x14ac:dyDescent="0.25">
      <c r="A642" s="29" t="s">
        <v>2794</v>
      </c>
      <c r="B642" s="29">
        <v>3740</v>
      </c>
      <c r="C642" s="29" t="s">
        <v>712</v>
      </c>
      <c r="D642" s="29">
        <v>50.8921566</v>
      </c>
      <c r="E642" s="29">
        <v>5.4734935</v>
      </c>
      <c r="F642" s="29">
        <f>COUNTIFS(Questionnaire!BC:BC,codes_postales!B642)</f>
        <v>0</v>
      </c>
    </row>
    <row r="643" spans="1:6" x14ac:dyDescent="0.25">
      <c r="A643" s="29" t="s">
        <v>2794</v>
      </c>
      <c r="B643" s="29">
        <v>3740</v>
      </c>
      <c r="C643" s="29" t="s">
        <v>713</v>
      </c>
      <c r="D643" s="29">
        <v>50.871335600000002</v>
      </c>
      <c r="E643" s="29">
        <v>5.5163010999999997</v>
      </c>
      <c r="F643" s="29">
        <f>COUNTIFS(Questionnaire!BC:BC,codes_postales!B643)</f>
        <v>0</v>
      </c>
    </row>
    <row r="644" spans="1:6" x14ac:dyDescent="0.25">
      <c r="A644" s="29" t="s">
        <v>2794</v>
      </c>
      <c r="B644" s="29">
        <v>3740</v>
      </c>
      <c r="C644" s="29" t="s">
        <v>714</v>
      </c>
      <c r="D644" s="29">
        <v>50.874390400000003</v>
      </c>
      <c r="E644" s="29">
        <v>5.5755613999999998</v>
      </c>
      <c r="F644" s="29">
        <f>COUNTIFS(Questionnaire!BC:BC,codes_postales!B644)</f>
        <v>0</v>
      </c>
    </row>
    <row r="645" spans="1:6" x14ac:dyDescent="0.25">
      <c r="A645" s="29" t="s">
        <v>2794</v>
      </c>
      <c r="B645" s="29">
        <v>3740</v>
      </c>
      <c r="C645" s="29" t="s">
        <v>715</v>
      </c>
      <c r="D645" s="29">
        <v>50.832523999999999</v>
      </c>
      <c r="E645" s="29">
        <v>5.5538483000000003</v>
      </c>
      <c r="F645" s="29">
        <f>COUNTIFS(Questionnaire!BC:BC,codes_postales!B645)</f>
        <v>0</v>
      </c>
    </row>
    <row r="646" spans="1:6" x14ac:dyDescent="0.25">
      <c r="A646" s="29" t="s">
        <v>2794</v>
      </c>
      <c r="B646" s="29">
        <v>3740</v>
      </c>
      <c r="C646" s="29" t="s">
        <v>716</v>
      </c>
      <c r="D646" s="29">
        <v>50.846067300000001</v>
      </c>
      <c r="E646" s="29">
        <v>5.6124793000000004</v>
      </c>
      <c r="F646" s="29">
        <f>COUNTIFS(Questionnaire!BC:BC,codes_postales!B646)</f>
        <v>0</v>
      </c>
    </row>
    <row r="647" spans="1:6" x14ac:dyDescent="0.25">
      <c r="A647" s="29" t="s">
        <v>2794</v>
      </c>
      <c r="B647" s="29">
        <v>3740</v>
      </c>
      <c r="C647" s="29" t="s">
        <v>717</v>
      </c>
      <c r="D647" s="29">
        <v>50.8379653</v>
      </c>
      <c r="E647" s="29">
        <v>5.5473873999999999</v>
      </c>
      <c r="F647" s="29">
        <f>COUNTIFS(Questionnaire!BC:BC,codes_postales!B647)</f>
        <v>0</v>
      </c>
    </row>
    <row r="648" spans="1:6" x14ac:dyDescent="0.25">
      <c r="A648" s="29" t="s">
        <v>2794</v>
      </c>
      <c r="B648" s="29">
        <v>3740</v>
      </c>
      <c r="C648" s="29" t="s">
        <v>718</v>
      </c>
      <c r="D648" s="29">
        <v>50.862295000000003</v>
      </c>
      <c r="E648" s="29">
        <v>5.5760673000000001</v>
      </c>
      <c r="F648" s="29">
        <f>COUNTIFS(Questionnaire!BC:BC,codes_postales!B648)</f>
        <v>0</v>
      </c>
    </row>
    <row r="649" spans="1:6" x14ac:dyDescent="0.25">
      <c r="A649" s="29" t="s">
        <v>2794</v>
      </c>
      <c r="B649" s="29">
        <v>3740</v>
      </c>
      <c r="C649" s="29" t="s">
        <v>719</v>
      </c>
      <c r="D649" s="29">
        <v>50.888334800000003</v>
      </c>
      <c r="E649" s="29">
        <v>5.5270241999999996</v>
      </c>
      <c r="F649" s="29">
        <f>COUNTIFS(Questionnaire!BC:BC,codes_postales!B649)</f>
        <v>0</v>
      </c>
    </row>
    <row r="650" spans="1:6" x14ac:dyDescent="0.25">
      <c r="A650" s="29" t="s">
        <v>2794</v>
      </c>
      <c r="B650" s="29">
        <v>3740</v>
      </c>
      <c r="C650" s="29" t="s">
        <v>720</v>
      </c>
      <c r="D650" s="29">
        <v>50.834298400000002</v>
      </c>
      <c r="E650" s="29">
        <v>5.5163494999999996</v>
      </c>
      <c r="F650" s="29">
        <f>COUNTIFS(Questionnaire!BC:BC,codes_postales!B650)</f>
        <v>0</v>
      </c>
    </row>
    <row r="651" spans="1:6" x14ac:dyDescent="0.25">
      <c r="A651" s="29" t="s">
        <v>2794</v>
      </c>
      <c r="B651" s="29">
        <v>3740</v>
      </c>
      <c r="C651" s="29" t="s">
        <v>721</v>
      </c>
      <c r="D651" s="29">
        <v>50.845831500000003</v>
      </c>
      <c r="E651" s="29">
        <v>5.5753681999999998</v>
      </c>
      <c r="F651" s="29">
        <f>COUNTIFS(Questionnaire!BC:BC,codes_postales!B651)</f>
        <v>0</v>
      </c>
    </row>
    <row r="652" spans="1:6" x14ac:dyDescent="0.25">
      <c r="A652" s="29" t="s">
        <v>2794</v>
      </c>
      <c r="B652" s="29">
        <v>3740</v>
      </c>
      <c r="C652" s="29" t="s">
        <v>722</v>
      </c>
      <c r="D652" s="29">
        <v>50.863881900000003</v>
      </c>
      <c r="E652" s="29">
        <v>5.5464647999999999</v>
      </c>
      <c r="F652" s="29">
        <f>COUNTIFS(Questionnaire!BC:BC,codes_postales!B652)</f>
        <v>0</v>
      </c>
    </row>
    <row r="653" spans="1:6" x14ac:dyDescent="0.25">
      <c r="A653" s="29" t="s">
        <v>2794</v>
      </c>
      <c r="B653" s="29">
        <v>3742</v>
      </c>
      <c r="C653" s="29" t="s">
        <v>723</v>
      </c>
      <c r="D653" s="29">
        <v>50.852332599999997</v>
      </c>
      <c r="E653" s="29">
        <v>5.534048641</v>
      </c>
      <c r="F653" s="29">
        <f>COUNTIFS(Questionnaire!BC:BC,codes_postales!B653)</f>
        <v>0</v>
      </c>
    </row>
    <row r="654" spans="1:6" x14ac:dyDescent="0.25">
      <c r="A654" s="29" t="s">
        <v>2794</v>
      </c>
      <c r="B654" s="29">
        <v>3746</v>
      </c>
      <c r="C654" s="29" t="s">
        <v>724</v>
      </c>
      <c r="D654" s="29">
        <v>50.883259000000002</v>
      </c>
      <c r="E654" s="29">
        <v>5.5561427009999997</v>
      </c>
      <c r="F654" s="29">
        <f>COUNTIFS(Questionnaire!BC:BC,codes_postales!B654)</f>
        <v>0</v>
      </c>
    </row>
    <row r="655" spans="1:6" x14ac:dyDescent="0.25">
      <c r="A655" s="29" t="s">
        <v>2794</v>
      </c>
      <c r="B655" s="29">
        <v>3770</v>
      </c>
      <c r="C655" s="29" t="s">
        <v>725</v>
      </c>
      <c r="D655" s="29">
        <v>50.801766800000003</v>
      </c>
      <c r="E655" s="29">
        <v>5.5369013000000002</v>
      </c>
      <c r="F655" s="29">
        <f>COUNTIFS(Questionnaire!BC:BC,codes_postales!B655)</f>
        <v>0</v>
      </c>
    </row>
    <row r="656" spans="1:6" x14ac:dyDescent="0.25">
      <c r="A656" s="29" t="s">
        <v>2794</v>
      </c>
      <c r="B656" s="29">
        <v>3770</v>
      </c>
      <c r="C656" s="29" t="s">
        <v>726</v>
      </c>
      <c r="D656" s="29">
        <v>50.807107100000003</v>
      </c>
      <c r="E656" s="29">
        <v>5.5744880999999999</v>
      </c>
      <c r="F656" s="29">
        <f>COUNTIFS(Questionnaire!BC:BC,codes_postales!B656)</f>
        <v>0</v>
      </c>
    </row>
    <row r="657" spans="1:6" x14ac:dyDescent="0.25">
      <c r="A657" s="29" t="s">
        <v>2794</v>
      </c>
      <c r="B657" s="29">
        <v>3770</v>
      </c>
      <c r="C657" s="29" t="s">
        <v>727</v>
      </c>
      <c r="D657" s="29">
        <v>50.814162199999998</v>
      </c>
      <c r="E657" s="29">
        <v>5.6692203000000001</v>
      </c>
      <c r="F657" s="29">
        <f>COUNTIFS(Questionnaire!BC:BC,codes_postales!B657)</f>
        <v>0</v>
      </c>
    </row>
    <row r="658" spans="1:6" x14ac:dyDescent="0.25">
      <c r="A658" s="29" t="s">
        <v>2794</v>
      </c>
      <c r="B658" s="29">
        <v>3770</v>
      </c>
      <c r="C658" s="29" t="s">
        <v>728</v>
      </c>
      <c r="D658" s="29">
        <v>50.817813299999997</v>
      </c>
      <c r="E658" s="29">
        <v>5.5391564000000004</v>
      </c>
      <c r="F658" s="29">
        <f>COUNTIFS(Questionnaire!BC:BC,codes_postales!B658)</f>
        <v>0</v>
      </c>
    </row>
    <row r="659" spans="1:6" x14ac:dyDescent="0.25">
      <c r="A659" s="29" t="s">
        <v>2794</v>
      </c>
      <c r="B659" s="29">
        <v>3770</v>
      </c>
      <c r="C659" s="29" t="s">
        <v>729</v>
      </c>
      <c r="D659" s="29">
        <v>50.784472100000002</v>
      </c>
      <c r="E659" s="29">
        <v>5.5603020000000001</v>
      </c>
      <c r="F659" s="29">
        <f>COUNTIFS(Questionnaire!BC:BC,codes_postales!B659)</f>
        <v>0</v>
      </c>
    </row>
    <row r="660" spans="1:6" x14ac:dyDescent="0.25">
      <c r="A660" s="29" t="s">
        <v>2794</v>
      </c>
      <c r="B660" s="29">
        <v>3770</v>
      </c>
      <c r="C660" s="29" t="s">
        <v>730</v>
      </c>
      <c r="D660" s="29">
        <v>50.8115825</v>
      </c>
      <c r="E660" s="29">
        <v>5.5978716000000004</v>
      </c>
      <c r="F660" s="29">
        <f>COUNTIFS(Questionnaire!BC:BC,codes_postales!B660)</f>
        <v>0</v>
      </c>
    </row>
    <row r="661" spans="1:6" x14ac:dyDescent="0.25">
      <c r="A661" s="29" t="s">
        <v>2794</v>
      </c>
      <c r="B661" s="29">
        <v>3770</v>
      </c>
      <c r="C661" s="29" t="s">
        <v>731</v>
      </c>
      <c r="D661" s="29">
        <v>50.787122799999999</v>
      </c>
      <c r="E661" s="29">
        <v>5.5971013000000003</v>
      </c>
      <c r="F661" s="29">
        <f>COUNTIFS(Questionnaire!BC:BC,codes_postales!B661)</f>
        <v>0</v>
      </c>
    </row>
    <row r="662" spans="1:6" x14ac:dyDescent="0.25">
      <c r="A662" s="29" t="s">
        <v>2794</v>
      </c>
      <c r="B662" s="29">
        <v>3770</v>
      </c>
      <c r="C662" s="29" t="s">
        <v>732</v>
      </c>
      <c r="D662" s="29">
        <v>50.832914600000002</v>
      </c>
      <c r="E662" s="29">
        <v>5.5895872999999998</v>
      </c>
      <c r="F662" s="29">
        <f>COUNTIFS(Questionnaire!BC:BC,codes_postales!B662)</f>
        <v>0</v>
      </c>
    </row>
    <row r="663" spans="1:6" x14ac:dyDescent="0.25">
      <c r="A663" s="29" t="s">
        <v>2794</v>
      </c>
      <c r="B663" s="29">
        <v>3770</v>
      </c>
      <c r="C663" s="29" t="s">
        <v>733</v>
      </c>
      <c r="D663" s="29">
        <v>50.828018</v>
      </c>
      <c r="E663" s="29">
        <v>5.6374846999999999</v>
      </c>
      <c r="F663" s="29">
        <f>COUNTIFS(Questionnaire!BC:BC,codes_postales!B663)</f>
        <v>0</v>
      </c>
    </row>
    <row r="664" spans="1:6" x14ac:dyDescent="0.25">
      <c r="A664" s="29" t="s">
        <v>2794</v>
      </c>
      <c r="B664" s="29">
        <v>3770</v>
      </c>
      <c r="C664" s="29" t="s">
        <v>734</v>
      </c>
      <c r="D664" s="29">
        <v>50.794347500000001</v>
      </c>
      <c r="E664" s="29">
        <v>5.6153404</v>
      </c>
      <c r="F664" s="29">
        <f>COUNTIFS(Questionnaire!BC:BC,codes_postales!B664)</f>
        <v>0</v>
      </c>
    </row>
    <row r="665" spans="1:6" x14ac:dyDescent="0.25">
      <c r="A665" s="29" t="s">
        <v>2794</v>
      </c>
      <c r="B665" s="29">
        <v>3790</v>
      </c>
      <c r="C665" s="29" t="s">
        <v>735</v>
      </c>
      <c r="D665" s="29">
        <v>50.740878350000003</v>
      </c>
      <c r="E665" s="29">
        <v>5.8429342279999998</v>
      </c>
      <c r="F665" s="29">
        <f>COUNTIFS(Questionnaire!BC:BC,codes_postales!B665)</f>
        <v>0</v>
      </c>
    </row>
    <row r="666" spans="1:6" x14ac:dyDescent="0.25">
      <c r="A666" s="29" t="s">
        <v>2794</v>
      </c>
      <c r="B666" s="29">
        <v>3790</v>
      </c>
      <c r="C666" s="29" t="s">
        <v>736</v>
      </c>
      <c r="D666" s="29">
        <v>50.746589800000002</v>
      </c>
      <c r="E666" s="29">
        <v>5.839052712</v>
      </c>
      <c r="F666" s="29">
        <f>COUNTIFS(Questionnaire!BC:BC,codes_postales!B666)</f>
        <v>0</v>
      </c>
    </row>
    <row r="667" spans="1:6" x14ac:dyDescent="0.25">
      <c r="A667" s="29" t="s">
        <v>2794</v>
      </c>
      <c r="B667" s="29">
        <v>3790</v>
      </c>
      <c r="C667" s="29" t="s">
        <v>737</v>
      </c>
      <c r="D667" s="29">
        <v>50.7551858</v>
      </c>
      <c r="E667" s="29">
        <v>5.7148469909999999</v>
      </c>
      <c r="F667" s="29">
        <f>COUNTIFS(Questionnaire!BC:BC,codes_postales!B667)</f>
        <v>0</v>
      </c>
    </row>
    <row r="668" spans="1:6" x14ac:dyDescent="0.25">
      <c r="A668" s="29" t="s">
        <v>2794</v>
      </c>
      <c r="B668" s="29">
        <v>3791</v>
      </c>
      <c r="C668" s="29" t="s">
        <v>738</v>
      </c>
      <c r="D668" s="29">
        <v>50.728381650000003</v>
      </c>
      <c r="E668" s="29">
        <v>5.8818776030000004</v>
      </c>
      <c r="F668" s="29">
        <f>COUNTIFS(Questionnaire!BC:BC,codes_postales!B668)</f>
        <v>1</v>
      </c>
    </row>
    <row r="669" spans="1:6" x14ac:dyDescent="0.25">
      <c r="A669" s="29" t="s">
        <v>2794</v>
      </c>
      <c r="B669" s="29">
        <v>3792</v>
      </c>
      <c r="C669" s="29" t="s">
        <v>739</v>
      </c>
      <c r="D669" s="29">
        <v>50.728302650000003</v>
      </c>
      <c r="E669" s="29">
        <v>5.8242427120000002</v>
      </c>
      <c r="F669" s="29">
        <f>COUNTIFS(Questionnaire!BC:BC,codes_postales!B669)</f>
        <v>0</v>
      </c>
    </row>
    <row r="670" spans="1:6" x14ac:dyDescent="0.25">
      <c r="A670" s="29" t="s">
        <v>2794</v>
      </c>
      <c r="B670" s="29">
        <v>3793</v>
      </c>
      <c r="C670" s="29" t="s">
        <v>740</v>
      </c>
      <c r="D670" s="29">
        <v>50.75322225</v>
      </c>
      <c r="E670" s="29">
        <v>5.8695304689999999</v>
      </c>
      <c r="F670" s="29">
        <f>COUNTIFS(Questionnaire!BC:BC,codes_postales!B670)</f>
        <v>0</v>
      </c>
    </row>
    <row r="671" spans="1:6" x14ac:dyDescent="0.25">
      <c r="A671" s="29" t="s">
        <v>2794</v>
      </c>
      <c r="B671" s="29">
        <v>3798</v>
      </c>
      <c r="C671" s="29" t="s">
        <v>741</v>
      </c>
      <c r="D671" s="29">
        <v>50.761137499999997</v>
      </c>
      <c r="E671" s="29">
        <v>5.7719461900000004</v>
      </c>
      <c r="F671" s="29">
        <f>COUNTIFS(Questionnaire!BC:BC,codes_postales!B671)</f>
        <v>1</v>
      </c>
    </row>
    <row r="672" spans="1:6" x14ac:dyDescent="0.25">
      <c r="A672" s="29" t="s">
        <v>2794</v>
      </c>
      <c r="B672" s="29">
        <v>3800</v>
      </c>
      <c r="C672" s="29" t="s">
        <v>742</v>
      </c>
      <c r="D672" s="29">
        <v>50.781390100000003</v>
      </c>
      <c r="E672" s="29">
        <v>5.2127603999999996</v>
      </c>
      <c r="F672" s="29">
        <f>COUNTIFS(Questionnaire!BC:BC,codes_postales!B672)</f>
        <v>0</v>
      </c>
    </row>
    <row r="673" spans="1:6" x14ac:dyDescent="0.25">
      <c r="A673" s="29" t="s">
        <v>2794</v>
      </c>
      <c r="B673" s="29">
        <v>3800</v>
      </c>
      <c r="C673" s="29" t="s">
        <v>743</v>
      </c>
      <c r="D673" s="29">
        <v>50.79912435</v>
      </c>
      <c r="E673" s="29">
        <v>5.2302731920000003</v>
      </c>
      <c r="F673" s="29">
        <f>COUNTIFS(Questionnaire!BC:BC,codes_postales!B673)</f>
        <v>0</v>
      </c>
    </row>
    <row r="674" spans="1:6" x14ac:dyDescent="0.25">
      <c r="A674" s="29" t="s">
        <v>2794</v>
      </c>
      <c r="B674" s="29">
        <v>3800</v>
      </c>
      <c r="C674" s="29" t="s">
        <v>744</v>
      </c>
      <c r="D674" s="29">
        <v>50.772808750000003</v>
      </c>
      <c r="E674" s="29">
        <v>5.251806309</v>
      </c>
      <c r="F674" s="29">
        <f>COUNTIFS(Questionnaire!BC:BC,codes_postales!B674)</f>
        <v>0</v>
      </c>
    </row>
    <row r="675" spans="1:6" x14ac:dyDescent="0.25">
      <c r="A675" s="29" t="s">
        <v>2794</v>
      </c>
      <c r="B675" s="29">
        <v>3800</v>
      </c>
      <c r="C675" s="29" t="s">
        <v>745</v>
      </c>
      <c r="D675" s="29">
        <v>50.760249700000003</v>
      </c>
      <c r="E675" s="29">
        <v>5.2509345229999997</v>
      </c>
      <c r="F675" s="29">
        <f>COUNTIFS(Questionnaire!BC:BC,codes_postales!B675)</f>
        <v>0</v>
      </c>
    </row>
    <row r="676" spans="1:6" x14ac:dyDescent="0.25">
      <c r="A676" s="29" t="s">
        <v>2794</v>
      </c>
      <c r="B676" s="29">
        <v>3800</v>
      </c>
      <c r="C676" s="29" t="s">
        <v>746</v>
      </c>
      <c r="D676" s="29">
        <v>50.78320635</v>
      </c>
      <c r="E676" s="29">
        <v>5.262117076</v>
      </c>
      <c r="F676" s="29">
        <f>COUNTIFS(Questionnaire!BC:BC,codes_postales!B676)</f>
        <v>0</v>
      </c>
    </row>
    <row r="677" spans="1:6" x14ac:dyDescent="0.25">
      <c r="A677" s="29" t="s">
        <v>2794</v>
      </c>
      <c r="B677" s="29">
        <v>3800</v>
      </c>
      <c r="C677" s="29" t="s">
        <v>747</v>
      </c>
      <c r="D677" s="29">
        <v>50.800552850000003</v>
      </c>
      <c r="E677" s="29">
        <v>5.1499121470000002</v>
      </c>
      <c r="F677" s="29">
        <f>COUNTIFS(Questionnaire!BC:BC,codes_postales!B677)</f>
        <v>0</v>
      </c>
    </row>
    <row r="678" spans="1:6" x14ac:dyDescent="0.25">
      <c r="A678" s="29" t="s">
        <v>2794</v>
      </c>
      <c r="B678" s="29">
        <v>3800</v>
      </c>
      <c r="C678" s="29" t="s">
        <v>748</v>
      </c>
      <c r="D678" s="29">
        <v>50.773338750000001</v>
      </c>
      <c r="E678" s="29">
        <v>5.1787834430000004</v>
      </c>
      <c r="F678" s="29">
        <f>COUNTIFS(Questionnaire!BC:BC,codes_postales!B678)</f>
        <v>0</v>
      </c>
    </row>
    <row r="679" spans="1:6" x14ac:dyDescent="0.25">
      <c r="A679" s="29" t="s">
        <v>2794</v>
      </c>
      <c r="B679" s="29">
        <v>3800</v>
      </c>
      <c r="C679" s="29" t="s">
        <v>749</v>
      </c>
      <c r="D679" s="29">
        <v>50.813771600000003</v>
      </c>
      <c r="E679" s="29">
        <v>5.238190232</v>
      </c>
      <c r="F679" s="29">
        <f>COUNTIFS(Questionnaire!BC:BC,codes_postales!B679)</f>
        <v>0</v>
      </c>
    </row>
    <row r="680" spans="1:6" x14ac:dyDescent="0.25">
      <c r="A680" s="29" t="s">
        <v>2794</v>
      </c>
      <c r="B680" s="29">
        <v>3800</v>
      </c>
      <c r="C680" s="29" t="s">
        <v>750</v>
      </c>
      <c r="D680" s="29">
        <v>50.826947750000002</v>
      </c>
      <c r="E680" s="29">
        <v>5.203424912</v>
      </c>
      <c r="F680" s="29">
        <f>COUNTIFS(Questionnaire!BC:BC,codes_postales!B680)</f>
        <v>0</v>
      </c>
    </row>
    <row r="681" spans="1:6" x14ac:dyDescent="0.25">
      <c r="A681" s="29" t="s">
        <v>2794</v>
      </c>
      <c r="B681" s="29">
        <v>3800</v>
      </c>
      <c r="C681" s="29" t="s">
        <v>751</v>
      </c>
      <c r="D681" s="29">
        <v>50.840318000000003</v>
      </c>
      <c r="E681" s="29">
        <v>5.2579163290000004</v>
      </c>
      <c r="F681" s="29">
        <f>COUNTIFS(Questionnaire!BC:BC,codes_postales!B681)</f>
        <v>0</v>
      </c>
    </row>
    <row r="682" spans="1:6" x14ac:dyDescent="0.25">
      <c r="A682" s="29" t="s">
        <v>2794</v>
      </c>
      <c r="B682" s="29">
        <v>3803</v>
      </c>
      <c r="C682" s="29" t="s">
        <v>752</v>
      </c>
      <c r="D682" s="29">
        <v>50.834112449999999</v>
      </c>
      <c r="E682" s="29">
        <v>5.1461581289999998</v>
      </c>
      <c r="F682" s="29">
        <f>COUNTIFS(Questionnaire!BC:BC,codes_postales!B682)</f>
        <v>0</v>
      </c>
    </row>
    <row r="683" spans="1:6" x14ac:dyDescent="0.25">
      <c r="A683" s="29" t="s">
        <v>2794</v>
      </c>
      <c r="B683" s="29">
        <v>3803</v>
      </c>
      <c r="C683" s="29" t="s">
        <v>753</v>
      </c>
      <c r="D683" s="29">
        <v>50.838049300000002</v>
      </c>
      <c r="E683" s="29">
        <v>5.1658988739999998</v>
      </c>
      <c r="F683" s="29">
        <f>COUNTIFS(Questionnaire!BC:BC,codes_postales!B683)</f>
        <v>0</v>
      </c>
    </row>
    <row r="684" spans="1:6" x14ac:dyDescent="0.25">
      <c r="A684" s="29" t="s">
        <v>2794</v>
      </c>
      <c r="B684" s="29">
        <v>3803</v>
      </c>
      <c r="C684" s="29" t="s">
        <v>754</v>
      </c>
      <c r="D684" s="29">
        <v>50.847773500000002</v>
      </c>
      <c r="E684" s="29">
        <v>5.1519921000000002</v>
      </c>
      <c r="F684" s="29">
        <f>COUNTIFS(Questionnaire!BC:BC,codes_postales!B684)</f>
        <v>0</v>
      </c>
    </row>
    <row r="685" spans="1:6" x14ac:dyDescent="0.25">
      <c r="A685" s="29" t="s">
        <v>2794</v>
      </c>
      <c r="B685" s="29">
        <v>3803</v>
      </c>
      <c r="C685" s="29" t="s">
        <v>755</v>
      </c>
      <c r="D685" s="29">
        <v>50.817736549999999</v>
      </c>
      <c r="E685" s="29">
        <v>5.1423025879999997</v>
      </c>
      <c r="F685" s="29">
        <f>COUNTIFS(Questionnaire!BC:BC,codes_postales!B685)</f>
        <v>0</v>
      </c>
    </row>
    <row r="686" spans="1:6" x14ac:dyDescent="0.25">
      <c r="A686" s="29" t="s">
        <v>2794</v>
      </c>
      <c r="B686" s="29">
        <v>3806</v>
      </c>
      <c r="C686" s="29" t="s">
        <v>756</v>
      </c>
      <c r="D686" s="29">
        <v>50.780000749999999</v>
      </c>
      <c r="E686" s="29">
        <v>5.1322112769999997</v>
      </c>
      <c r="F686" s="29">
        <f>COUNTIFS(Questionnaire!BC:BC,codes_postales!B686)</f>
        <v>0</v>
      </c>
    </row>
    <row r="687" spans="1:6" x14ac:dyDescent="0.25">
      <c r="A687" s="29" t="s">
        <v>2794</v>
      </c>
      <c r="B687" s="29">
        <v>3830</v>
      </c>
      <c r="C687" s="29" t="s">
        <v>757</v>
      </c>
      <c r="D687" s="29">
        <v>50.823382250000002</v>
      </c>
      <c r="E687" s="29">
        <v>5.3111748929999996</v>
      </c>
      <c r="F687" s="29">
        <f>COUNTIFS(Questionnaire!BC:BC,codes_postales!B687)</f>
        <v>0</v>
      </c>
    </row>
    <row r="688" spans="1:6" x14ac:dyDescent="0.25">
      <c r="A688" s="29" t="s">
        <v>2794</v>
      </c>
      <c r="B688" s="29">
        <v>3830</v>
      </c>
      <c r="C688" s="29" t="s">
        <v>758</v>
      </c>
      <c r="D688" s="29">
        <v>50.843469300000002</v>
      </c>
      <c r="E688" s="29">
        <v>5.3421653180000002</v>
      </c>
      <c r="F688" s="29">
        <f>COUNTIFS(Questionnaire!BC:BC,codes_postales!B688)</f>
        <v>0</v>
      </c>
    </row>
    <row r="689" spans="1:6" x14ac:dyDescent="0.25">
      <c r="A689" s="29" t="s">
        <v>2794</v>
      </c>
      <c r="B689" s="29">
        <v>3831</v>
      </c>
      <c r="C689" s="29" t="s">
        <v>759</v>
      </c>
      <c r="D689" s="29">
        <v>50.82704785</v>
      </c>
      <c r="E689" s="29">
        <v>5.3322359629999996</v>
      </c>
      <c r="F689" s="29">
        <f>COUNTIFS(Questionnaire!BC:BC,codes_postales!B689)</f>
        <v>0</v>
      </c>
    </row>
    <row r="690" spans="1:6" x14ac:dyDescent="0.25">
      <c r="A690" s="29" t="s">
        <v>2794</v>
      </c>
      <c r="B690" s="29">
        <v>3832</v>
      </c>
      <c r="C690" s="29" t="s">
        <v>760</v>
      </c>
      <c r="D690" s="29">
        <v>50.843198950000001</v>
      </c>
      <c r="E690" s="29">
        <v>5.2936725009999996</v>
      </c>
      <c r="F690" s="29">
        <f>COUNTIFS(Questionnaire!BC:BC,codes_postales!B690)</f>
        <v>0</v>
      </c>
    </row>
    <row r="691" spans="1:6" x14ac:dyDescent="0.25">
      <c r="A691" s="29" t="s">
        <v>2794</v>
      </c>
      <c r="B691" s="29">
        <v>3840</v>
      </c>
      <c r="C691" s="29" t="s">
        <v>761</v>
      </c>
      <c r="D691" s="29">
        <v>50.785228850000003</v>
      </c>
      <c r="E691" s="29">
        <v>5.3823531549999997</v>
      </c>
      <c r="F691" s="29">
        <f>COUNTIFS(Questionnaire!BC:BC,codes_postales!B691)</f>
        <v>0</v>
      </c>
    </row>
    <row r="692" spans="1:6" x14ac:dyDescent="0.25">
      <c r="A692" s="29" t="s">
        <v>2794</v>
      </c>
      <c r="B692" s="29">
        <v>3840</v>
      </c>
      <c r="C692" s="29" t="s">
        <v>762</v>
      </c>
      <c r="D692" s="29">
        <v>50.800435100000001</v>
      </c>
      <c r="E692" s="29">
        <v>5.3569929250000001</v>
      </c>
      <c r="F692" s="29">
        <f>COUNTIFS(Questionnaire!BC:BC,codes_postales!B692)</f>
        <v>0</v>
      </c>
    </row>
    <row r="693" spans="1:6" x14ac:dyDescent="0.25">
      <c r="A693" s="29" t="s">
        <v>2794</v>
      </c>
      <c r="B693" s="29">
        <v>3840</v>
      </c>
      <c r="C693" s="29" t="s">
        <v>763</v>
      </c>
      <c r="D693" s="29">
        <v>50.781907099999998</v>
      </c>
      <c r="E693" s="29">
        <v>5.3324575000000003</v>
      </c>
      <c r="F693" s="29">
        <f>COUNTIFS(Questionnaire!BC:BC,codes_postales!B693)</f>
        <v>0</v>
      </c>
    </row>
    <row r="694" spans="1:6" x14ac:dyDescent="0.25">
      <c r="A694" s="29" t="s">
        <v>2794</v>
      </c>
      <c r="B694" s="29">
        <v>3840</v>
      </c>
      <c r="C694" s="29" t="s">
        <v>764</v>
      </c>
      <c r="D694" s="29">
        <v>50.8308593</v>
      </c>
      <c r="E694" s="29">
        <v>5.3849412790000004</v>
      </c>
      <c r="F694" s="29">
        <f>COUNTIFS(Questionnaire!BC:BC,codes_postales!B694)</f>
        <v>0</v>
      </c>
    </row>
    <row r="695" spans="1:6" x14ac:dyDescent="0.25">
      <c r="A695" s="29" t="s">
        <v>2794</v>
      </c>
      <c r="B695" s="29">
        <v>3840</v>
      </c>
      <c r="C695" s="29" t="s">
        <v>765</v>
      </c>
      <c r="D695" s="29">
        <v>50.801058650000002</v>
      </c>
      <c r="E695" s="29">
        <v>5.3055250029999996</v>
      </c>
      <c r="F695" s="29">
        <f>COUNTIFS(Questionnaire!BC:BC,codes_postales!B695)</f>
        <v>0</v>
      </c>
    </row>
    <row r="696" spans="1:6" x14ac:dyDescent="0.25">
      <c r="A696" s="29" t="s">
        <v>2794</v>
      </c>
      <c r="B696" s="29">
        <v>3840</v>
      </c>
      <c r="C696" s="29" t="s">
        <v>766</v>
      </c>
      <c r="D696" s="29">
        <v>50.793894600000002</v>
      </c>
      <c r="E696" s="29">
        <v>5.3659957409999999</v>
      </c>
      <c r="F696" s="29">
        <f>COUNTIFS(Questionnaire!BC:BC,codes_postales!B696)</f>
        <v>0</v>
      </c>
    </row>
    <row r="697" spans="1:6" x14ac:dyDescent="0.25">
      <c r="A697" s="29" t="s">
        <v>2794</v>
      </c>
      <c r="B697" s="29">
        <v>3840</v>
      </c>
      <c r="C697" s="29" t="s">
        <v>99</v>
      </c>
      <c r="D697" s="29">
        <v>50.791347199999997</v>
      </c>
      <c r="E697" s="29">
        <v>5.3972984999999998</v>
      </c>
      <c r="F697" s="29">
        <f>COUNTIFS(Questionnaire!BC:BC,codes_postales!B697)</f>
        <v>0</v>
      </c>
    </row>
    <row r="698" spans="1:6" x14ac:dyDescent="0.25">
      <c r="A698" s="29" t="s">
        <v>2794</v>
      </c>
      <c r="B698" s="29">
        <v>3840</v>
      </c>
      <c r="C698" s="29" t="s">
        <v>767</v>
      </c>
      <c r="D698" s="29">
        <v>50.797246000000001</v>
      </c>
      <c r="E698" s="29">
        <v>5.3287966869999996</v>
      </c>
      <c r="F698" s="29">
        <f>COUNTIFS(Questionnaire!BC:BC,codes_postales!B698)</f>
        <v>0</v>
      </c>
    </row>
    <row r="699" spans="1:6" x14ac:dyDescent="0.25">
      <c r="A699" s="29" t="s">
        <v>2794</v>
      </c>
      <c r="B699" s="29">
        <v>3840</v>
      </c>
      <c r="C699" s="29" t="s">
        <v>768</v>
      </c>
      <c r="D699" s="29">
        <v>50.811589150000003</v>
      </c>
      <c r="E699" s="29">
        <v>5.2852748849999998</v>
      </c>
      <c r="F699" s="29">
        <f>COUNTIFS(Questionnaire!BC:BC,codes_postales!B699)</f>
        <v>0</v>
      </c>
    </row>
    <row r="700" spans="1:6" x14ac:dyDescent="0.25">
      <c r="A700" s="29" t="s">
        <v>2794</v>
      </c>
      <c r="B700" s="29">
        <v>3840</v>
      </c>
      <c r="C700" s="29" t="s">
        <v>769</v>
      </c>
      <c r="D700" s="29">
        <v>50.805871699999997</v>
      </c>
      <c r="E700" s="29">
        <v>5.3905151</v>
      </c>
      <c r="F700" s="29">
        <f>COUNTIFS(Questionnaire!BC:BC,codes_postales!B700)</f>
        <v>0</v>
      </c>
    </row>
    <row r="701" spans="1:6" x14ac:dyDescent="0.25">
      <c r="A701" s="29" t="s">
        <v>2794</v>
      </c>
      <c r="B701" s="29">
        <v>3840</v>
      </c>
      <c r="C701" s="29" t="s">
        <v>770</v>
      </c>
      <c r="D701" s="29">
        <v>50.823721650000003</v>
      </c>
      <c r="E701" s="29">
        <v>5.3616421140000003</v>
      </c>
      <c r="F701" s="29">
        <f>COUNTIFS(Questionnaire!BC:BC,codes_postales!B701)</f>
        <v>0</v>
      </c>
    </row>
    <row r="702" spans="1:6" x14ac:dyDescent="0.25">
      <c r="A702" s="29" t="s">
        <v>2794</v>
      </c>
      <c r="B702" s="29">
        <v>3840</v>
      </c>
      <c r="C702" s="29" t="s">
        <v>687</v>
      </c>
      <c r="D702" s="29">
        <v>50.802741599999997</v>
      </c>
      <c r="E702" s="29">
        <v>5.4206775</v>
      </c>
      <c r="F702" s="29">
        <f>COUNTIFS(Questionnaire!BC:BC,codes_postales!B702)</f>
        <v>0</v>
      </c>
    </row>
    <row r="703" spans="1:6" x14ac:dyDescent="0.25">
      <c r="A703" s="29" t="s">
        <v>2794</v>
      </c>
      <c r="B703" s="29">
        <v>3840</v>
      </c>
      <c r="C703" s="29" t="s">
        <v>771</v>
      </c>
      <c r="D703" s="29">
        <v>50.8140833</v>
      </c>
      <c r="E703" s="29">
        <v>5.3310338350000004</v>
      </c>
      <c r="F703" s="29">
        <f>COUNTIFS(Questionnaire!BC:BC,codes_postales!B703)</f>
        <v>0</v>
      </c>
    </row>
    <row r="704" spans="1:6" x14ac:dyDescent="0.25">
      <c r="A704" s="29" t="s">
        <v>2794</v>
      </c>
      <c r="B704" s="29">
        <v>3840</v>
      </c>
      <c r="C704" s="29" t="s">
        <v>772</v>
      </c>
      <c r="D704" s="29">
        <v>50.804292850000003</v>
      </c>
      <c r="E704" s="29">
        <v>5.2612885519999999</v>
      </c>
      <c r="F704" s="29">
        <f>COUNTIFS(Questionnaire!BC:BC,codes_postales!B704)</f>
        <v>0</v>
      </c>
    </row>
    <row r="705" spans="1:6" x14ac:dyDescent="0.25">
      <c r="A705" s="29" t="s">
        <v>2794</v>
      </c>
      <c r="B705" s="29">
        <v>3840</v>
      </c>
      <c r="C705" s="29" t="s">
        <v>773</v>
      </c>
      <c r="D705" s="29">
        <v>51.167446699999999</v>
      </c>
      <c r="E705" s="29">
        <v>4.6797905999999996</v>
      </c>
      <c r="F705" s="29">
        <f>COUNTIFS(Questionnaire!BC:BC,codes_postales!B705)</f>
        <v>0</v>
      </c>
    </row>
    <row r="706" spans="1:6" x14ac:dyDescent="0.25">
      <c r="A706" s="29" t="s">
        <v>2794</v>
      </c>
      <c r="B706" s="29">
        <v>3850</v>
      </c>
      <c r="C706" s="29" t="s">
        <v>774</v>
      </c>
      <c r="D706" s="29">
        <v>50.865482950000001</v>
      </c>
      <c r="E706" s="29">
        <v>5.1684479290000001</v>
      </c>
      <c r="F706" s="29">
        <f>COUNTIFS(Questionnaire!BC:BC,codes_postales!B706)</f>
        <v>0</v>
      </c>
    </row>
    <row r="707" spans="1:6" x14ac:dyDescent="0.25">
      <c r="A707" s="29" t="s">
        <v>2794</v>
      </c>
      <c r="B707" s="29">
        <v>3850</v>
      </c>
      <c r="C707" s="29" t="s">
        <v>775</v>
      </c>
      <c r="D707" s="29">
        <v>50.875290900000003</v>
      </c>
      <c r="E707" s="29">
        <v>5.2414389000000003</v>
      </c>
      <c r="F707" s="29">
        <f>COUNTIFS(Questionnaire!BC:BC,codes_postales!B707)</f>
        <v>0</v>
      </c>
    </row>
    <row r="708" spans="1:6" x14ac:dyDescent="0.25">
      <c r="A708" s="29" t="s">
        <v>2794</v>
      </c>
      <c r="B708" s="29">
        <v>3850</v>
      </c>
      <c r="C708" s="29" t="s">
        <v>776</v>
      </c>
      <c r="D708" s="29">
        <v>50.874575450000002</v>
      </c>
      <c r="E708" s="29">
        <v>5.1909741790000004</v>
      </c>
      <c r="F708" s="29">
        <f>COUNTIFS(Questionnaire!BC:BC,codes_postales!B708)</f>
        <v>0</v>
      </c>
    </row>
    <row r="709" spans="1:6" x14ac:dyDescent="0.25">
      <c r="A709" s="29" t="s">
        <v>2794</v>
      </c>
      <c r="B709" s="29">
        <v>3850</v>
      </c>
      <c r="C709" s="29" t="s">
        <v>777</v>
      </c>
      <c r="D709" s="29">
        <v>50.897232299999999</v>
      </c>
      <c r="E709" s="29">
        <v>5.2233096999999997</v>
      </c>
      <c r="F709" s="29">
        <f>COUNTIFS(Questionnaire!BC:BC,codes_postales!B709)</f>
        <v>0</v>
      </c>
    </row>
    <row r="710" spans="1:6" x14ac:dyDescent="0.25">
      <c r="A710" s="29" t="s">
        <v>2794</v>
      </c>
      <c r="B710" s="29">
        <v>3870</v>
      </c>
      <c r="C710" s="29" t="s">
        <v>778</v>
      </c>
      <c r="D710" s="29">
        <v>50.7381794</v>
      </c>
      <c r="E710" s="29">
        <v>5.2807988999999997</v>
      </c>
      <c r="F710" s="29">
        <f>COUNTIFS(Questionnaire!BC:BC,codes_postales!B710)</f>
        <v>0</v>
      </c>
    </row>
    <row r="711" spans="1:6" x14ac:dyDescent="0.25">
      <c r="A711" s="29" t="s">
        <v>2794</v>
      </c>
      <c r="B711" s="29">
        <v>3870</v>
      </c>
      <c r="C711" s="29" t="s">
        <v>779</v>
      </c>
      <c r="D711" s="29">
        <v>50.737594399999999</v>
      </c>
      <c r="E711" s="29">
        <v>5.2551977000000001</v>
      </c>
      <c r="F711" s="29">
        <f>COUNTIFS(Questionnaire!BC:BC,codes_postales!B711)</f>
        <v>0</v>
      </c>
    </row>
    <row r="712" spans="1:6" x14ac:dyDescent="0.25">
      <c r="A712" s="29" t="s">
        <v>2794</v>
      </c>
      <c r="B712" s="29">
        <v>3870</v>
      </c>
      <c r="C712" s="29" t="s">
        <v>780</v>
      </c>
      <c r="D712" s="29">
        <v>50.750995000000003</v>
      </c>
      <c r="E712" s="29">
        <v>5.3017509</v>
      </c>
      <c r="F712" s="29">
        <f>COUNTIFS(Questionnaire!BC:BC,codes_postales!B712)</f>
        <v>0</v>
      </c>
    </row>
    <row r="713" spans="1:6" x14ac:dyDescent="0.25">
      <c r="A713" s="29" t="s">
        <v>2794</v>
      </c>
      <c r="B713" s="29">
        <v>3870</v>
      </c>
      <c r="C713" s="29" t="s">
        <v>781</v>
      </c>
      <c r="D713" s="29">
        <v>50.768757100000002</v>
      </c>
      <c r="E713" s="29">
        <v>5.3567634999999996</v>
      </c>
      <c r="F713" s="29">
        <f>COUNTIFS(Questionnaire!BC:BC,codes_postales!B713)</f>
        <v>0</v>
      </c>
    </row>
    <row r="714" spans="1:6" x14ac:dyDescent="0.25">
      <c r="A714" s="29" t="s">
        <v>2794</v>
      </c>
      <c r="B714" s="29">
        <v>3870</v>
      </c>
      <c r="C714" s="29" t="s">
        <v>782</v>
      </c>
      <c r="D714" s="29">
        <v>50.758282299999998</v>
      </c>
      <c r="E714" s="29">
        <v>5.3328245000000001</v>
      </c>
      <c r="F714" s="29">
        <f>COUNTIFS(Questionnaire!BC:BC,codes_postales!B714)</f>
        <v>0</v>
      </c>
    </row>
    <row r="715" spans="1:6" x14ac:dyDescent="0.25">
      <c r="A715" s="29" t="s">
        <v>2794</v>
      </c>
      <c r="B715" s="29">
        <v>3870</v>
      </c>
      <c r="C715" s="29" t="s">
        <v>783</v>
      </c>
      <c r="D715" s="29">
        <v>50.771353599999998</v>
      </c>
      <c r="E715" s="29">
        <v>5.2763925</v>
      </c>
      <c r="F715" s="29">
        <f>COUNTIFS(Questionnaire!BC:BC,codes_postales!B715)</f>
        <v>0</v>
      </c>
    </row>
    <row r="716" spans="1:6" x14ac:dyDescent="0.25">
      <c r="A716" s="29" t="s">
        <v>2794</v>
      </c>
      <c r="B716" s="29">
        <v>3870</v>
      </c>
      <c r="C716" s="29" t="s">
        <v>784</v>
      </c>
      <c r="D716" s="29">
        <v>50.7427937</v>
      </c>
      <c r="E716" s="29">
        <v>5.2629291</v>
      </c>
      <c r="F716" s="29">
        <f>COUNTIFS(Questionnaire!BC:BC,codes_postales!B716)</f>
        <v>0</v>
      </c>
    </row>
    <row r="717" spans="1:6" x14ac:dyDescent="0.25">
      <c r="A717" s="29" t="s">
        <v>2794</v>
      </c>
      <c r="B717" s="29">
        <v>3870</v>
      </c>
      <c r="C717" s="29" t="s">
        <v>785</v>
      </c>
      <c r="D717" s="29">
        <v>50.780305300000002</v>
      </c>
      <c r="E717" s="29">
        <v>5.2896634999999996</v>
      </c>
      <c r="F717" s="29">
        <f>COUNTIFS(Questionnaire!BC:BC,codes_postales!B717)</f>
        <v>0</v>
      </c>
    </row>
    <row r="718" spans="1:6" x14ac:dyDescent="0.25">
      <c r="A718" s="29" t="s">
        <v>2794</v>
      </c>
      <c r="B718" s="29">
        <v>3870</v>
      </c>
      <c r="C718" s="29" t="s">
        <v>786</v>
      </c>
      <c r="D718" s="29">
        <v>50.736690299999999</v>
      </c>
      <c r="E718" s="29">
        <v>5.2944310999999997</v>
      </c>
      <c r="F718" s="29">
        <f>COUNTIFS(Questionnaire!BC:BC,codes_postales!B718)</f>
        <v>0</v>
      </c>
    </row>
    <row r="719" spans="1:6" x14ac:dyDescent="0.25">
      <c r="A719" s="29" t="s">
        <v>2794</v>
      </c>
      <c r="B719" s="29">
        <v>3870</v>
      </c>
      <c r="C719" s="29" t="s">
        <v>787</v>
      </c>
      <c r="D719" s="29">
        <v>50.727844400000002</v>
      </c>
      <c r="E719" s="29">
        <v>5.2539161999999999</v>
      </c>
      <c r="F719" s="29">
        <f>COUNTIFS(Questionnaire!BC:BC,codes_postales!B719)</f>
        <v>0</v>
      </c>
    </row>
    <row r="720" spans="1:6" x14ac:dyDescent="0.25">
      <c r="A720" s="29" t="s">
        <v>2794</v>
      </c>
      <c r="B720" s="29">
        <v>3870</v>
      </c>
      <c r="C720" s="29" t="s">
        <v>788</v>
      </c>
      <c r="D720" s="29">
        <v>50.760887500000003</v>
      </c>
      <c r="E720" s="29">
        <v>5.3737329999999996</v>
      </c>
      <c r="F720" s="29">
        <f>COUNTIFS(Questionnaire!BC:BC,codes_postales!B720)</f>
        <v>0</v>
      </c>
    </row>
    <row r="721" spans="1:6" x14ac:dyDescent="0.25">
      <c r="A721" s="29" t="s">
        <v>2794</v>
      </c>
      <c r="B721" s="29">
        <v>3870</v>
      </c>
      <c r="C721" s="29" t="s">
        <v>789</v>
      </c>
      <c r="D721" s="29">
        <v>50.763382700000001</v>
      </c>
      <c r="E721" s="29">
        <v>5.3063808999999997</v>
      </c>
      <c r="F721" s="29">
        <f>COUNTIFS(Questionnaire!BC:BC,codes_postales!B721)</f>
        <v>0</v>
      </c>
    </row>
    <row r="722" spans="1:6" x14ac:dyDescent="0.25">
      <c r="A722" s="29" t="s">
        <v>2794</v>
      </c>
      <c r="B722" s="29">
        <v>3890</v>
      </c>
      <c r="C722" s="29" t="s">
        <v>790</v>
      </c>
      <c r="D722" s="29">
        <v>50.745607200000002</v>
      </c>
      <c r="E722" s="29">
        <v>5.2314326930000004</v>
      </c>
      <c r="F722" s="29">
        <f>COUNTIFS(Questionnaire!BC:BC,codes_postales!B722)</f>
        <v>0</v>
      </c>
    </row>
    <row r="723" spans="1:6" x14ac:dyDescent="0.25">
      <c r="A723" s="29" t="s">
        <v>2794</v>
      </c>
      <c r="B723" s="29">
        <v>3890</v>
      </c>
      <c r="C723" s="29" t="s">
        <v>791</v>
      </c>
      <c r="D723" s="29">
        <v>50.751383799999999</v>
      </c>
      <c r="E723" s="29">
        <v>5.1325789479999999</v>
      </c>
      <c r="F723" s="29">
        <f>COUNTIFS(Questionnaire!BC:BC,codes_postales!B723)</f>
        <v>0</v>
      </c>
    </row>
    <row r="724" spans="1:6" x14ac:dyDescent="0.25">
      <c r="A724" s="29" t="s">
        <v>2794</v>
      </c>
      <c r="B724" s="29">
        <v>3890</v>
      </c>
      <c r="C724" s="29" t="s">
        <v>792</v>
      </c>
      <c r="D724" s="29">
        <v>50.732576049999999</v>
      </c>
      <c r="E724" s="29">
        <v>5.2095391019999999</v>
      </c>
      <c r="F724" s="29">
        <f>COUNTIFS(Questionnaire!BC:BC,codes_postales!B724)</f>
        <v>0</v>
      </c>
    </row>
    <row r="725" spans="1:6" x14ac:dyDescent="0.25">
      <c r="A725" s="29" t="s">
        <v>2794</v>
      </c>
      <c r="B725" s="29">
        <v>3890</v>
      </c>
      <c r="C725" s="29" t="s">
        <v>793</v>
      </c>
      <c r="D725" s="29">
        <v>50.705279300000001</v>
      </c>
      <c r="E725" s="29">
        <v>5.148550256</v>
      </c>
      <c r="F725" s="29">
        <f>COUNTIFS(Questionnaire!BC:BC,codes_postales!B725)</f>
        <v>0</v>
      </c>
    </row>
    <row r="726" spans="1:6" x14ac:dyDescent="0.25">
      <c r="A726" s="29" t="s">
        <v>2794</v>
      </c>
      <c r="B726" s="29">
        <v>3890</v>
      </c>
      <c r="C726" s="29" t="s">
        <v>794</v>
      </c>
      <c r="D726" s="29">
        <v>50.71838125</v>
      </c>
      <c r="E726" s="29">
        <v>5.1386239079999996</v>
      </c>
      <c r="F726" s="29">
        <f>COUNTIFS(Questionnaire!BC:BC,codes_postales!B726)</f>
        <v>0</v>
      </c>
    </row>
    <row r="727" spans="1:6" x14ac:dyDescent="0.25">
      <c r="A727" s="29" t="s">
        <v>2794</v>
      </c>
      <c r="B727" s="29">
        <v>3890</v>
      </c>
      <c r="C727" s="29" t="s">
        <v>795</v>
      </c>
      <c r="D727" s="29">
        <v>50.740461400000001</v>
      </c>
      <c r="E727" s="29">
        <v>5.1419359470000003</v>
      </c>
      <c r="F727" s="29">
        <f>COUNTIFS(Questionnaire!BC:BC,codes_postales!B727)</f>
        <v>0</v>
      </c>
    </row>
    <row r="728" spans="1:6" x14ac:dyDescent="0.25">
      <c r="A728" s="29" t="s">
        <v>2794</v>
      </c>
      <c r="B728" s="29">
        <v>3890</v>
      </c>
      <c r="C728" s="29" t="s">
        <v>796</v>
      </c>
      <c r="D728" s="29">
        <v>50.705232000000002</v>
      </c>
      <c r="E728" s="29">
        <v>5.1713288750000004</v>
      </c>
      <c r="F728" s="29">
        <f>COUNTIFS(Questionnaire!BC:BC,codes_postales!B728)</f>
        <v>0</v>
      </c>
    </row>
    <row r="729" spans="1:6" x14ac:dyDescent="0.25">
      <c r="A729" s="29" t="s">
        <v>2794</v>
      </c>
      <c r="B729" s="29">
        <v>3891</v>
      </c>
      <c r="C729" s="29" t="s">
        <v>797</v>
      </c>
      <c r="D729" s="29">
        <v>50.734517400000001</v>
      </c>
      <c r="E729" s="29">
        <v>5.1743785730000003</v>
      </c>
      <c r="F729" s="29">
        <f>COUNTIFS(Questionnaire!BC:BC,codes_postales!B729)</f>
        <v>0</v>
      </c>
    </row>
    <row r="730" spans="1:6" x14ac:dyDescent="0.25">
      <c r="A730" s="29" t="s">
        <v>2794</v>
      </c>
      <c r="B730" s="29">
        <v>3891</v>
      </c>
      <c r="C730" s="29" t="s">
        <v>798</v>
      </c>
      <c r="D730" s="29">
        <v>50.75022405</v>
      </c>
      <c r="E730" s="29">
        <v>5.1788950800000002</v>
      </c>
      <c r="F730" s="29">
        <f>COUNTIFS(Questionnaire!BC:BC,codes_postales!B730)</f>
        <v>0</v>
      </c>
    </row>
    <row r="731" spans="1:6" x14ac:dyDescent="0.25">
      <c r="A731" s="29" t="s">
        <v>2794</v>
      </c>
      <c r="B731" s="29">
        <v>3891</v>
      </c>
      <c r="C731" s="29" t="s">
        <v>799</v>
      </c>
      <c r="D731" s="29">
        <v>50.757334200000003</v>
      </c>
      <c r="E731" s="29">
        <v>5.2141041750000001</v>
      </c>
      <c r="F731" s="29">
        <f>COUNTIFS(Questionnaire!BC:BC,codes_postales!B731)</f>
        <v>0</v>
      </c>
    </row>
    <row r="732" spans="1:6" x14ac:dyDescent="0.25">
      <c r="A732" s="29" t="s">
        <v>2794</v>
      </c>
      <c r="B732" s="29">
        <v>3891</v>
      </c>
      <c r="C732" s="29" t="s">
        <v>444</v>
      </c>
      <c r="D732" s="29">
        <v>50.761465899999997</v>
      </c>
      <c r="E732" s="29">
        <v>5.1781361500000003</v>
      </c>
      <c r="F732" s="29">
        <f>COUNTIFS(Questionnaire!BC:BC,codes_postales!B732)</f>
        <v>0</v>
      </c>
    </row>
    <row r="733" spans="1:6" x14ac:dyDescent="0.25">
      <c r="A733" s="29" t="s">
        <v>2794</v>
      </c>
      <c r="B733" s="29">
        <v>3900</v>
      </c>
      <c r="C733" s="29" t="s">
        <v>800</v>
      </c>
      <c r="D733" s="29">
        <v>51.211345799999997</v>
      </c>
      <c r="E733" s="29">
        <v>5.4229760000000002</v>
      </c>
      <c r="F733" s="29">
        <f>COUNTIFS(Questionnaire!BC:BC,codes_postales!B733)</f>
        <v>0</v>
      </c>
    </row>
    <row r="734" spans="1:6" x14ac:dyDescent="0.25">
      <c r="A734" s="29" t="s">
        <v>2794</v>
      </c>
      <c r="B734" s="29">
        <v>3910</v>
      </c>
      <c r="C734" s="29" t="s">
        <v>801</v>
      </c>
      <c r="D734" s="29">
        <v>51.228974600000001</v>
      </c>
      <c r="E734" s="29">
        <v>5.4314419000000003</v>
      </c>
      <c r="F734" s="29">
        <f>COUNTIFS(Questionnaire!BC:BC,codes_postales!B734)</f>
        <v>0</v>
      </c>
    </row>
    <row r="735" spans="1:6" x14ac:dyDescent="0.25">
      <c r="A735" s="29" t="s">
        <v>2794</v>
      </c>
      <c r="B735" s="29">
        <v>3910</v>
      </c>
      <c r="C735" s="29" t="s">
        <v>802</v>
      </c>
      <c r="D735" s="29">
        <v>51.2253075</v>
      </c>
      <c r="E735" s="29">
        <v>5.4937001150000002</v>
      </c>
      <c r="F735" s="29">
        <f>COUNTIFS(Questionnaire!BC:BC,codes_postales!B735)</f>
        <v>0</v>
      </c>
    </row>
    <row r="736" spans="1:6" x14ac:dyDescent="0.25">
      <c r="A736" s="29" t="s">
        <v>2794</v>
      </c>
      <c r="B736" s="29">
        <v>3920</v>
      </c>
      <c r="C736" s="29" t="s">
        <v>803</v>
      </c>
      <c r="D736" s="29">
        <v>51.2305657</v>
      </c>
      <c r="E736" s="29">
        <v>5.3076895000000004</v>
      </c>
      <c r="F736" s="29">
        <f>COUNTIFS(Questionnaire!BC:BC,codes_postales!B736)</f>
        <v>0</v>
      </c>
    </row>
    <row r="737" spans="1:6" x14ac:dyDescent="0.25">
      <c r="A737" s="29" t="s">
        <v>2794</v>
      </c>
      <c r="B737" s="29">
        <v>3930</v>
      </c>
      <c r="C737" s="29" t="s">
        <v>804</v>
      </c>
      <c r="D737" s="29">
        <v>51.268431399999997</v>
      </c>
      <c r="E737" s="29">
        <v>5.4792895719999999</v>
      </c>
      <c r="F737" s="29">
        <f>COUNTIFS(Questionnaire!BC:BC,codes_postales!B737)</f>
        <v>0</v>
      </c>
    </row>
    <row r="738" spans="1:6" x14ac:dyDescent="0.25">
      <c r="A738" s="29" t="s">
        <v>2794</v>
      </c>
      <c r="B738" s="29">
        <v>3930</v>
      </c>
      <c r="C738" s="29" t="s">
        <v>805</v>
      </c>
      <c r="D738" s="29">
        <v>51.254585349999999</v>
      </c>
      <c r="E738" s="29">
        <v>5.5312873140000001</v>
      </c>
      <c r="F738" s="29">
        <f>COUNTIFS(Questionnaire!BC:BC,codes_postales!B738)</f>
        <v>0</v>
      </c>
    </row>
    <row r="739" spans="1:6" x14ac:dyDescent="0.25">
      <c r="A739" s="29" t="s">
        <v>2794</v>
      </c>
      <c r="B739" s="29">
        <v>3930</v>
      </c>
      <c r="C739" s="29" t="s">
        <v>806</v>
      </c>
      <c r="D739" s="29">
        <v>51.254763599999997</v>
      </c>
      <c r="E739" s="29">
        <v>5.5128696000000001</v>
      </c>
      <c r="F739" s="29">
        <f>COUNTIFS(Questionnaire!BC:BC,codes_postales!B739)</f>
        <v>0</v>
      </c>
    </row>
    <row r="740" spans="1:6" x14ac:dyDescent="0.25">
      <c r="A740" s="29" t="s">
        <v>2794</v>
      </c>
      <c r="B740" s="29">
        <v>3940</v>
      </c>
      <c r="C740" s="29" t="s">
        <v>807</v>
      </c>
      <c r="D740" s="29">
        <v>51.116646350000003</v>
      </c>
      <c r="E740" s="29">
        <v>5.3415643780000002</v>
      </c>
      <c r="F740" s="29">
        <f>COUNTIFS(Questionnaire!BC:BC,codes_postales!B740)</f>
        <v>0</v>
      </c>
    </row>
    <row r="741" spans="1:6" x14ac:dyDescent="0.25">
      <c r="A741" s="29" t="s">
        <v>2794</v>
      </c>
      <c r="B741" s="29">
        <v>3940</v>
      </c>
      <c r="C741" s="29" t="s">
        <v>808</v>
      </c>
      <c r="D741" s="29">
        <v>51.116646350000003</v>
      </c>
      <c r="E741" s="29">
        <v>5.3415643780000002</v>
      </c>
      <c r="F741" s="29">
        <f>COUNTIFS(Questionnaire!BC:BC,codes_postales!B741)</f>
        <v>0</v>
      </c>
    </row>
    <row r="742" spans="1:6" x14ac:dyDescent="0.25">
      <c r="A742" s="29" t="s">
        <v>2794</v>
      </c>
      <c r="B742" s="29">
        <v>3941</v>
      </c>
      <c r="C742" s="29" t="s">
        <v>809</v>
      </c>
      <c r="D742" s="29">
        <v>51.156786500000003</v>
      </c>
      <c r="E742" s="29">
        <v>5.3440439270000004</v>
      </c>
      <c r="F742" s="29">
        <f>COUNTIFS(Questionnaire!BC:BC,codes_postales!B742)</f>
        <v>0</v>
      </c>
    </row>
    <row r="743" spans="1:6" x14ac:dyDescent="0.25">
      <c r="A743" s="29" t="s">
        <v>2794</v>
      </c>
      <c r="B743" s="29">
        <v>3945</v>
      </c>
      <c r="C743" s="29" t="s">
        <v>810</v>
      </c>
      <c r="D743" s="29">
        <v>51.114171450000001</v>
      </c>
      <c r="E743" s="29">
        <v>5.178110974</v>
      </c>
      <c r="F743" s="29">
        <f>COUNTIFS(Questionnaire!BC:BC,codes_postales!B743)</f>
        <v>0</v>
      </c>
    </row>
    <row r="744" spans="1:6" x14ac:dyDescent="0.25">
      <c r="A744" s="29" t="s">
        <v>2794</v>
      </c>
      <c r="B744" s="29">
        <v>3945</v>
      </c>
      <c r="C744" s="29" t="s">
        <v>811</v>
      </c>
      <c r="D744" s="29">
        <v>51.096627499999997</v>
      </c>
      <c r="E744" s="29">
        <v>5.1325674799999996</v>
      </c>
      <c r="F744" s="29">
        <f>COUNTIFS(Questionnaire!BC:BC,codes_postales!B744)</f>
        <v>0</v>
      </c>
    </row>
    <row r="745" spans="1:6" x14ac:dyDescent="0.25">
      <c r="A745" s="29" t="s">
        <v>2794</v>
      </c>
      <c r="B745" s="29">
        <v>3945</v>
      </c>
      <c r="C745" s="29" t="s">
        <v>812</v>
      </c>
      <c r="D745" s="29">
        <v>51.108765050000002</v>
      </c>
      <c r="E745" s="29">
        <v>5.1838556039999997</v>
      </c>
      <c r="F745" s="29">
        <f>COUNTIFS(Questionnaire!BC:BC,codes_postales!B745)</f>
        <v>0</v>
      </c>
    </row>
    <row r="746" spans="1:6" x14ac:dyDescent="0.25">
      <c r="A746" s="29" t="s">
        <v>2794</v>
      </c>
      <c r="B746" s="29">
        <v>3950</v>
      </c>
      <c r="C746" s="29" t="s">
        <v>813</v>
      </c>
      <c r="D746" s="29">
        <v>51.192481800000003</v>
      </c>
      <c r="E746" s="29">
        <v>5.5995581950000002</v>
      </c>
      <c r="F746" s="29">
        <f>COUNTIFS(Questionnaire!BC:BC,codes_postales!B746)</f>
        <v>0</v>
      </c>
    </row>
    <row r="747" spans="1:6" x14ac:dyDescent="0.25">
      <c r="A747" s="29" t="s">
        <v>2794</v>
      </c>
      <c r="B747" s="29">
        <v>3950</v>
      </c>
      <c r="C747" s="29" t="s">
        <v>814</v>
      </c>
      <c r="D747" s="29">
        <v>51.193917149999997</v>
      </c>
      <c r="E747" s="29">
        <v>5.5172805550000001</v>
      </c>
      <c r="F747" s="29">
        <f>COUNTIFS(Questionnaire!BC:BC,codes_postales!B747)</f>
        <v>0</v>
      </c>
    </row>
    <row r="748" spans="1:6" x14ac:dyDescent="0.25">
      <c r="A748" s="29" t="s">
        <v>2794</v>
      </c>
      <c r="B748" s="29">
        <v>3950</v>
      </c>
      <c r="C748" s="29" t="s">
        <v>815</v>
      </c>
      <c r="D748" s="29">
        <v>51.1470494</v>
      </c>
      <c r="E748" s="29">
        <v>5.5522997800000002</v>
      </c>
      <c r="F748" s="29">
        <f>COUNTIFS(Questionnaire!BC:BC,codes_postales!B748)</f>
        <v>0</v>
      </c>
    </row>
    <row r="749" spans="1:6" x14ac:dyDescent="0.25">
      <c r="A749" s="29" t="s">
        <v>2794</v>
      </c>
      <c r="B749" s="29">
        <v>3960</v>
      </c>
      <c r="C749" s="29" t="s">
        <v>816</v>
      </c>
      <c r="D749" s="29">
        <v>51.166138949999997</v>
      </c>
      <c r="E749" s="29">
        <v>5.6378178050000001</v>
      </c>
      <c r="F749" s="29">
        <f>COUNTIFS(Questionnaire!BC:BC,codes_postales!B749)</f>
        <v>0</v>
      </c>
    </row>
    <row r="750" spans="1:6" x14ac:dyDescent="0.25">
      <c r="A750" s="29" t="s">
        <v>2794</v>
      </c>
      <c r="B750" s="29">
        <v>3960</v>
      </c>
      <c r="C750" s="29" t="s">
        <v>817</v>
      </c>
      <c r="D750" s="29">
        <v>51.138623899999999</v>
      </c>
      <c r="E750" s="29">
        <v>5.6229805060000002</v>
      </c>
      <c r="F750" s="29">
        <f>COUNTIFS(Questionnaire!BC:BC,codes_postales!B750)</f>
        <v>0</v>
      </c>
    </row>
    <row r="751" spans="1:6" x14ac:dyDescent="0.25">
      <c r="A751" s="29" t="s">
        <v>2794</v>
      </c>
      <c r="B751" s="29">
        <v>3960</v>
      </c>
      <c r="C751" s="29" t="s">
        <v>818</v>
      </c>
      <c r="D751" s="29">
        <v>51.130448100000002</v>
      </c>
      <c r="E751" s="29">
        <v>5.5648743789999999</v>
      </c>
      <c r="F751" s="29">
        <f>COUNTIFS(Questionnaire!BC:BC,codes_postales!B751)</f>
        <v>0</v>
      </c>
    </row>
    <row r="752" spans="1:6" x14ac:dyDescent="0.25">
      <c r="A752" s="29" t="s">
        <v>2794</v>
      </c>
      <c r="B752" s="29">
        <v>3960</v>
      </c>
      <c r="C752" s="29" t="s">
        <v>819</v>
      </c>
      <c r="D752" s="29">
        <v>51.118417100000002</v>
      </c>
      <c r="E752" s="29">
        <v>5.6477954810000002</v>
      </c>
      <c r="F752" s="29">
        <f>COUNTIFS(Questionnaire!BC:BC,codes_postales!B752)</f>
        <v>0</v>
      </c>
    </row>
    <row r="753" spans="1:6" x14ac:dyDescent="0.25">
      <c r="A753" s="29" t="s">
        <v>2794</v>
      </c>
      <c r="B753" s="29">
        <v>3960</v>
      </c>
      <c r="C753" s="29" t="s">
        <v>365</v>
      </c>
      <c r="D753" s="29">
        <v>51.130551699999998</v>
      </c>
      <c r="E753" s="29">
        <v>5.6788533970000001</v>
      </c>
      <c r="F753" s="29">
        <f>COUNTIFS(Questionnaire!BC:BC,codes_postales!B753)</f>
        <v>0</v>
      </c>
    </row>
    <row r="754" spans="1:6" x14ac:dyDescent="0.25">
      <c r="A754" s="29" t="s">
        <v>2794</v>
      </c>
      <c r="B754" s="29">
        <v>3970</v>
      </c>
      <c r="C754" s="29" t="s">
        <v>820</v>
      </c>
      <c r="D754" s="29">
        <v>51.1220584</v>
      </c>
      <c r="E754" s="29">
        <v>5.2638924290000002</v>
      </c>
      <c r="F754" s="29">
        <f>COUNTIFS(Questionnaire!BC:BC,codes_postales!B754)</f>
        <v>0</v>
      </c>
    </row>
    <row r="755" spans="1:6" x14ac:dyDescent="0.25">
      <c r="A755" s="29" t="s">
        <v>2794</v>
      </c>
      <c r="B755" s="29">
        <v>3971</v>
      </c>
      <c r="C755" s="29" t="s">
        <v>821</v>
      </c>
      <c r="D755" s="29">
        <v>51.115827250000002</v>
      </c>
      <c r="E755" s="29">
        <v>5.2265355959999997</v>
      </c>
      <c r="F755" s="29">
        <f>COUNTIFS(Questionnaire!BC:BC,codes_postales!B755)</f>
        <v>0</v>
      </c>
    </row>
    <row r="756" spans="1:6" x14ac:dyDescent="0.25">
      <c r="A756" s="29" t="s">
        <v>2794</v>
      </c>
      <c r="B756" s="29">
        <v>3980</v>
      </c>
      <c r="C756" s="29" t="s">
        <v>822</v>
      </c>
      <c r="D756" s="29">
        <v>51.068162800000003</v>
      </c>
      <c r="E756" s="29">
        <v>5.0893974000000002</v>
      </c>
      <c r="F756" s="29">
        <f>COUNTIFS(Questionnaire!BC:BC,codes_postales!B756)</f>
        <v>0</v>
      </c>
    </row>
    <row r="757" spans="1:6" x14ac:dyDescent="0.25">
      <c r="A757" s="29" t="s">
        <v>2794</v>
      </c>
      <c r="B757" s="29">
        <v>3990</v>
      </c>
      <c r="C757" s="29" t="s">
        <v>823</v>
      </c>
      <c r="D757" s="29">
        <v>51.142003199999998</v>
      </c>
      <c r="E757" s="29">
        <v>5.5087098379999997</v>
      </c>
      <c r="F757" s="29">
        <f>COUNTIFS(Questionnaire!BC:BC,codes_postales!B757)</f>
        <v>0</v>
      </c>
    </row>
    <row r="758" spans="1:6" x14ac:dyDescent="0.25">
      <c r="A758" s="29" t="s">
        <v>2794</v>
      </c>
      <c r="B758" s="29">
        <v>3990</v>
      </c>
      <c r="C758" s="29" t="s">
        <v>824</v>
      </c>
      <c r="D758" s="29">
        <v>51.172608599999997</v>
      </c>
      <c r="E758" s="29">
        <v>5.4623610100000004</v>
      </c>
      <c r="F758" s="29">
        <f>COUNTIFS(Questionnaire!BC:BC,codes_postales!B758)</f>
        <v>0</v>
      </c>
    </row>
    <row r="759" spans="1:6" x14ac:dyDescent="0.25">
      <c r="A759" s="29" t="s">
        <v>2794</v>
      </c>
      <c r="B759" s="29">
        <v>3990</v>
      </c>
      <c r="C759" s="29" t="s">
        <v>825</v>
      </c>
      <c r="D759" s="29">
        <v>51.108739999999997</v>
      </c>
      <c r="E759" s="29">
        <v>5.4491572189999999</v>
      </c>
      <c r="F759" s="29">
        <f>COUNTIFS(Questionnaire!BC:BC,codes_postales!B759)</f>
        <v>0</v>
      </c>
    </row>
    <row r="760" spans="1:6" x14ac:dyDescent="0.25">
      <c r="A760" s="29" t="s">
        <v>2794</v>
      </c>
      <c r="B760" s="29">
        <v>3990</v>
      </c>
      <c r="C760" s="29" t="s">
        <v>826</v>
      </c>
      <c r="D760" s="29">
        <v>51.127201800000002</v>
      </c>
      <c r="E760" s="29">
        <v>5.4147469560000001</v>
      </c>
      <c r="F760" s="29">
        <f>COUNTIFS(Questionnaire!BC:BC,codes_postales!B760)</f>
        <v>0</v>
      </c>
    </row>
    <row r="761" spans="1:6" x14ac:dyDescent="0.25">
      <c r="A761" s="29" t="s">
        <v>2795</v>
      </c>
      <c r="B761" s="29">
        <v>4000</v>
      </c>
      <c r="C761" s="29" t="s">
        <v>827</v>
      </c>
      <c r="D761" s="29">
        <v>50.648204999999997</v>
      </c>
      <c r="E761" s="29">
        <v>5.5418640000000003</v>
      </c>
      <c r="F761" s="29">
        <f>COUNTIFS(Questionnaire!BC:BC,codes_postales!B761)</f>
        <v>0</v>
      </c>
    </row>
    <row r="762" spans="1:6" x14ac:dyDescent="0.25">
      <c r="A762" s="29" t="s">
        <v>2795</v>
      </c>
      <c r="B762" s="29">
        <v>4000</v>
      </c>
      <c r="C762" s="29" t="s">
        <v>828</v>
      </c>
      <c r="D762" s="29">
        <v>50.645138099999997</v>
      </c>
      <c r="E762" s="29">
        <v>5.5734203000000004</v>
      </c>
      <c r="F762" s="29">
        <f>COUNTIFS(Questionnaire!BC:BC,codes_postales!B762)</f>
        <v>0</v>
      </c>
    </row>
    <row r="763" spans="1:6" x14ac:dyDescent="0.25">
      <c r="A763" s="29" t="s">
        <v>2795</v>
      </c>
      <c r="B763" s="29">
        <v>4000</v>
      </c>
      <c r="C763" s="29" t="s">
        <v>829</v>
      </c>
      <c r="D763" s="29">
        <v>50.678041999999998</v>
      </c>
      <c r="E763" s="29">
        <v>5.5476159999999997</v>
      </c>
      <c r="F763" s="29">
        <f>COUNTIFS(Questionnaire!BC:BC,codes_postales!B763)</f>
        <v>0</v>
      </c>
    </row>
    <row r="764" spans="1:6" x14ac:dyDescent="0.25">
      <c r="A764" s="29" t="s">
        <v>2795</v>
      </c>
      <c r="B764" s="29">
        <v>4020</v>
      </c>
      <c r="C764" s="29" t="s">
        <v>830</v>
      </c>
      <c r="D764" s="29">
        <v>50.641296400000002</v>
      </c>
      <c r="E764" s="29">
        <v>5.6111443000000003</v>
      </c>
      <c r="F764" s="29">
        <f>COUNTIFS(Questionnaire!BC:BC,codes_postales!B764)</f>
        <v>0</v>
      </c>
    </row>
    <row r="765" spans="1:6" x14ac:dyDescent="0.25">
      <c r="A765" s="29" t="s">
        <v>2795</v>
      </c>
      <c r="B765" s="29">
        <v>4020</v>
      </c>
      <c r="C765" s="29" t="s">
        <v>831</v>
      </c>
      <c r="D765" s="29">
        <v>50.6431909</v>
      </c>
      <c r="E765" s="29">
        <v>5.6301265999999996</v>
      </c>
      <c r="F765" s="29">
        <f>COUNTIFS(Questionnaire!BC:BC,codes_postales!B765)</f>
        <v>0</v>
      </c>
    </row>
    <row r="766" spans="1:6" x14ac:dyDescent="0.25">
      <c r="A766" s="29" t="s">
        <v>2795</v>
      </c>
      <c r="B766" s="29">
        <v>4020</v>
      </c>
      <c r="C766" s="29" t="s">
        <v>828</v>
      </c>
      <c r="D766" s="29">
        <v>50.645138099999997</v>
      </c>
      <c r="E766" s="29">
        <v>5.5734203000000004</v>
      </c>
      <c r="F766" s="29">
        <f>COUNTIFS(Questionnaire!BC:BC,codes_postales!B766)</f>
        <v>0</v>
      </c>
    </row>
    <row r="767" spans="1:6" x14ac:dyDescent="0.25">
      <c r="A767" s="29" t="s">
        <v>2795</v>
      </c>
      <c r="B767" s="29">
        <v>4020</v>
      </c>
      <c r="C767" s="29" t="s">
        <v>832</v>
      </c>
      <c r="D767" s="29">
        <v>50.670247000000003</v>
      </c>
      <c r="E767" s="29">
        <v>5.6596627000000002</v>
      </c>
      <c r="F767" s="29">
        <f>COUNTIFS(Questionnaire!BC:BC,codes_postales!B767)</f>
        <v>0</v>
      </c>
    </row>
    <row r="768" spans="1:6" x14ac:dyDescent="0.25">
      <c r="A768" s="29" t="s">
        <v>2795</v>
      </c>
      <c r="B768" s="29">
        <v>4030</v>
      </c>
      <c r="C768" s="29" t="s">
        <v>833</v>
      </c>
      <c r="D768" s="29">
        <v>50.621845</v>
      </c>
      <c r="E768" s="29">
        <v>5.5995730000000004</v>
      </c>
      <c r="F768" s="29">
        <f>COUNTIFS(Questionnaire!BC:BC,codes_postales!B768)</f>
        <v>0</v>
      </c>
    </row>
    <row r="769" spans="1:6" x14ac:dyDescent="0.25">
      <c r="A769" s="29" t="s">
        <v>2795</v>
      </c>
      <c r="B769" s="29">
        <v>4031</v>
      </c>
      <c r="C769" s="29" t="s">
        <v>834</v>
      </c>
      <c r="D769" s="29">
        <v>50.6128164</v>
      </c>
      <c r="E769" s="29">
        <v>5.5954053999999998</v>
      </c>
      <c r="F769" s="29">
        <f>COUNTIFS(Questionnaire!BC:BC,codes_postales!B769)</f>
        <v>0</v>
      </c>
    </row>
    <row r="770" spans="1:6" x14ac:dyDescent="0.25">
      <c r="A770" s="29" t="s">
        <v>2795</v>
      </c>
      <c r="B770" s="29">
        <v>4032</v>
      </c>
      <c r="C770" s="29" t="s">
        <v>835</v>
      </c>
      <c r="D770" s="29">
        <v>50.6111024</v>
      </c>
      <c r="E770" s="29">
        <v>5.6192609999999998</v>
      </c>
      <c r="F770" s="29">
        <f>COUNTIFS(Questionnaire!BC:BC,codes_postales!B770)</f>
        <v>0</v>
      </c>
    </row>
    <row r="771" spans="1:6" x14ac:dyDescent="0.25">
      <c r="A771" s="29" t="s">
        <v>2795</v>
      </c>
      <c r="B771" s="29">
        <v>4040</v>
      </c>
      <c r="C771" s="29" t="s">
        <v>836</v>
      </c>
      <c r="D771" s="29">
        <v>50.670188699999997</v>
      </c>
      <c r="E771" s="29">
        <v>5.6403905999999999</v>
      </c>
      <c r="F771" s="29">
        <f>COUNTIFS(Questionnaire!BC:BC,codes_postales!B771)</f>
        <v>0</v>
      </c>
    </row>
    <row r="772" spans="1:6" x14ac:dyDescent="0.25">
      <c r="A772" s="29" t="s">
        <v>2795</v>
      </c>
      <c r="B772" s="29">
        <v>4041</v>
      </c>
      <c r="C772" s="29" t="s">
        <v>837</v>
      </c>
      <c r="D772" s="29">
        <v>50.690463200000003</v>
      </c>
      <c r="E772" s="29">
        <v>5.5929155000000002</v>
      </c>
      <c r="F772" s="29">
        <f>COUNTIFS(Questionnaire!BC:BC,codes_postales!B772)</f>
        <v>1</v>
      </c>
    </row>
    <row r="773" spans="1:6" x14ac:dyDescent="0.25">
      <c r="A773" s="29" t="s">
        <v>2795</v>
      </c>
      <c r="B773" s="29">
        <v>4041</v>
      </c>
      <c r="C773" s="29" t="s">
        <v>838</v>
      </c>
      <c r="D773" s="29">
        <v>50.672652999999997</v>
      </c>
      <c r="E773" s="29">
        <v>5.5846273999999996</v>
      </c>
      <c r="F773" s="29">
        <f>COUNTIFS(Questionnaire!BC:BC,codes_postales!B773)</f>
        <v>1</v>
      </c>
    </row>
    <row r="774" spans="1:6" x14ac:dyDescent="0.25">
      <c r="A774" s="29" t="s">
        <v>2795</v>
      </c>
      <c r="B774" s="29">
        <v>4042</v>
      </c>
      <c r="C774" s="29" t="s">
        <v>839</v>
      </c>
      <c r="D774" s="29">
        <v>50.693380599999998</v>
      </c>
      <c r="E774" s="29">
        <v>5.5637540000000003</v>
      </c>
      <c r="F774" s="29">
        <f>COUNTIFS(Questionnaire!BC:BC,codes_postales!B774)</f>
        <v>0</v>
      </c>
    </row>
    <row r="775" spans="1:6" x14ac:dyDescent="0.25">
      <c r="A775" s="29" t="s">
        <v>2795</v>
      </c>
      <c r="B775" s="29">
        <v>4050</v>
      </c>
      <c r="C775" s="29" t="s">
        <v>840</v>
      </c>
      <c r="D775" s="29">
        <v>50.584792200000003</v>
      </c>
      <c r="E775" s="29">
        <v>5.6469687999999998</v>
      </c>
      <c r="F775" s="29">
        <f>COUNTIFS(Questionnaire!BC:BC,codes_postales!B775)</f>
        <v>0</v>
      </c>
    </row>
    <row r="776" spans="1:6" x14ac:dyDescent="0.25">
      <c r="A776" s="29" t="s">
        <v>2795</v>
      </c>
      <c r="B776" s="29">
        <v>4051</v>
      </c>
      <c r="C776" s="29" t="s">
        <v>841</v>
      </c>
      <c r="D776" s="29">
        <v>50.601871699999997</v>
      </c>
      <c r="E776" s="29">
        <v>5.6335962999999998</v>
      </c>
      <c r="F776" s="29">
        <f>COUNTIFS(Questionnaire!BC:BC,codes_postales!B776)</f>
        <v>0</v>
      </c>
    </row>
    <row r="777" spans="1:6" x14ac:dyDescent="0.25">
      <c r="A777" s="29" t="s">
        <v>2795</v>
      </c>
      <c r="B777" s="29">
        <v>4052</v>
      </c>
      <c r="C777" s="29" t="s">
        <v>842</v>
      </c>
      <c r="D777" s="29">
        <v>50.558963300000002</v>
      </c>
      <c r="E777" s="29">
        <v>5.6387758999999997</v>
      </c>
      <c r="F777" s="29">
        <f>COUNTIFS(Questionnaire!BC:BC,codes_postales!B777)</f>
        <v>0</v>
      </c>
    </row>
    <row r="778" spans="1:6" x14ac:dyDescent="0.25">
      <c r="A778" s="29" t="s">
        <v>2795</v>
      </c>
      <c r="B778" s="29">
        <v>4053</v>
      </c>
      <c r="C778" s="29" t="s">
        <v>843</v>
      </c>
      <c r="D778" s="29">
        <v>50.589363900000002</v>
      </c>
      <c r="E778" s="29">
        <v>5.6192010000000003</v>
      </c>
      <c r="F778" s="29">
        <f>COUNTIFS(Questionnaire!BC:BC,codes_postales!B778)</f>
        <v>0</v>
      </c>
    </row>
    <row r="779" spans="1:6" x14ac:dyDescent="0.25">
      <c r="A779" s="29" t="s">
        <v>2795</v>
      </c>
      <c r="B779" s="29">
        <v>4100</v>
      </c>
      <c r="C779" s="29" t="s">
        <v>844</v>
      </c>
      <c r="D779" s="29">
        <v>50.574297899999998</v>
      </c>
      <c r="E779" s="29">
        <v>5.5355698000000002</v>
      </c>
      <c r="F779" s="29">
        <f>COUNTIFS(Questionnaire!BC:BC,codes_postales!B779)</f>
        <v>0</v>
      </c>
    </row>
    <row r="780" spans="1:6" x14ac:dyDescent="0.25">
      <c r="A780" s="29" t="s">
        <v>2795</v>
      </c>
      <c r="B780" s="29">
        <v>4100</v>
      </c>
      <c r="C780" s="29" t="s">
        <v>845</v>
      </c>
      <c r="D780" s="29">
        <v>50.596639199999998</v>
      </c>
      <c r="E780" s="29">
        <v>5.5083374999999997</v>
      </c>
      <c r="F780" s="29">
        <f>COUNTIFS(Questionnaire!BC:BC,codes_postales!B780)</f>
        <v>0</v>
      </c>
    </row>
    <row r="781" spans="1:6" x14ac:dyDescent="0.25">
      <c r="A781" s="29" t="s">
        <v>2795</v>
      </c>
      <c r="B781" s="29">
        <v>4101</v>
      </c>
      <c r="C781" s="29" t="s">
        <v>846</v>
      </c>
      <c r="D781" s="29">
        <v>50.616828900000002</v>
      </c>
      <c r="E781" s="29">
        <v>5.5049541</v>
      </c>
      <c r="F781" s="29">
        <f>COUNTIFS(Questionnaire!BC:BC,codes_postales!B781)</f>
        <v>0</v>
      </c>
    </row>
    <row r="782" spans="1:6" x14ac:dyDescent="0.25">
      <c r="A782" s="29" t="s">
        <v>2795</v>
      </c>
      <c r="B782" s="29">
        <v>4102</v>
      </c>
      <c r="C782" s="29" t="s">
        <v>847</v>
      </c>
      <c r="D782" s="29">
        <v>50.599263200000003</v>
      </c>
      <c r="E782" s="29">
        <v>5.5389942999999997</v>
      </c>
      <c r="F782" s="29">
        <f>COUNTIFS(Questionnaire!BC:BC,codes_postales!B782)</f>
        <v>0</v>
      </c>
    </row>
    <row r="783" spans="1:6" x14ac:dyDescent="0.25">
      <c r="A783" s="29" t="s">
        <v>2795</v>
      </c>
      <c r="B783" s="29">
        <v>4120</v>
      </c>
      <c r="C783" s="29" t="s">
        <v>848</v>
      </c>
      <c r="D783" s="29">
        <v>50.544513500000001</v>
      </c>
      <c r="E783" s="29">
        <v>5.4444346000000001</v>
      </c>
      <c r="F783" s="29">
        <f>COUNTIFS(Questionnaire!BC:BC,codes_postales!B783)</f>
        <v>0</v>
      </c>
    </row>
    <row r="784" spans="1:6" x14ac:dyDescent="0.25">
      <c r="A784" s="29" t="s">
        <v>2795</v>
      </c>
      <c r="B784" s="29">
        <v>4120</v>
      </c>
      <c r="C784" s="29" t="s">
        <v>849</v>
      </c>
      <c r="D784" s="29">
        <v>50.543175099999999</v>
      </c>
      <c r="E784" s="29">
        <v>5.4901078999999999</v>
      </c>
      <c r="F784" s="29">
        <f>COUNTIFS(Questionnaire!BC:BC,codes_postales!B784)</f>
        <v>0</v>
      </c>
    </row>
    <row r="785" spans="1:6" x14ac:dyDescent="0.25">
      <c r="A785" s="29" t="s">
        <v>2795</v>
      </c>
      <c r="B785" s="29">
        <v>4120</v>
      </c>
      <c r="C785" s="29" t="s">
        <v>850</v>
      </c>
      <c r="D785" s="29">
        <v>50.535338500000002</v>
      </c>
      <c r="E785" s="29">
        <v>5.4811795999999999</v>
      </c>
      <c r="F785" s="29">
        <f>COUNTIFS(Questionnaire!BC:BC,codes_postales!B785)</f>
        <v>0</v>
      </c>
    </row>
    <row r="786" spans="1:6" x14ac:dyDescent="0.25">
      <c r="A786" s="29" t="s">
        <v>2795</v>
      </c>
      <c r="B786" s="29">
        <v>4121</v>
      </c>
      <c r="C786" s="29" t="s">
        <v>851</v>
      </c>
      <c r="D786" s="29">
        <v>50.552033700000003</v>
      </c>
      <c r="E786" s="29">
        <v>5.4514317999999999</v>
      </c>
      <c r="F786" s="29">
        <f>COUNTIFS(Questionnaire!BC:BC,codes_postales!B786)</f>
        <v>0</v>
      </c>
    </row>
    <row r="787" spans="1:6" x14ac:dyDescent="0.25">
      <c r="A787" s="29" t="s">
        <v>2795</v>
      </c>
      <c r="B787" s="29">
        <v>4122</v>
      </c>
      <c r="C787" s="29" t="s">
        <v>852</v>
      </c>
      <c r="D787" s="29">
        <v>50.544677100000001</v>
      </c>
      <c r="E787" s="29">
        <v>5.5215011000000001</v>
      </c>
      <c r="F787" s="29">
        <f>COUNTIFS(Questionnaire!BC:BC,codes_postales!B787)</f>
        <v>0</v>
      </c>
    </row>
    <row r="788" spans="1:6" x14ac:dyDescent="0.25">
      <c r="A788" s="29" t="s">
        <v>2795</v>
      </c>
      <c r="B788" s="29">
        <v>4130</v>
      </c>
      <c r="C788" s="29" t="s">
        <v>853</v>
      </c>
      <c r="D788" s="29">
        <v>50.533724900000003</v>
      </c>
      <c r="E788" s="29">
        <v>5.575772744</v>
      </c>
      <c r="F788" s="29">
        <f>COUNTIFS(Questionnaire!BC:BC,codes_postales!B788)</f>
        <v>1</v>
      </c>
    </row>
    <row r="789" spans="1:6" x14ac:dyDescent="0.25">
      <c r="A789" s="29" t="s">
        <v>2795</v>
      </c>
      <c r="B789" s="29">
        <v>4130</v>
      </c>
      <c r="C789" s="29" t="s">
        <v>854</v>
      </c>
      <c r="D789" s="29">
        <v>50.5613241</v>
      </c>
      <c r="E789" s="29">
        <v>5.5942327619999999</v>
      </c>
      <c r="F789" s="29">
        <f>COUNTIFS(Questionnaire!BC:BC,codes_postales!B789)</f>
        <v>1</v>
      </c>
    </row>
    <row r="790" spans="1:6" x14ac:dyDescent="0.25">
      <c r="A790" s="29" t="s">
        <v>2795</v>
      </c>
      <c r="B790" s="29">
        <v>4140</v>
      </c>
      <c r="C790" s="29" t="s">
        <v>855</v>
      </c>
      <c r="D790" s="29">
        <v>50.537586249999997</v>
      </c>
      <c r="E790" s="29">
        <v>5.6280009389999996</v>
      </c>
      <c r="F790" s="29">
        <f>COUNTIFS(Questionnaire!BC:BC,codes_postales!B790)</f>
        <v>6</v>
      </c>
    </row>
    <row r="791" spans="1:6" x14ac:dyDescent="0.25">
      <c r="A791" s="29" t="s">
        <v>2795</v>
      </c>
      <c r="B791" s="29">
        <v>4140</v>
      </c>
      <c r="C791" s="29" t="s">
        <v>856</v>
      </c>
      <c r="D791" s="29">
        <v>50.545063050000003</v>
      </c>
      <c r="E791" s="29">
        <v>5.6835772960000002</v>
      </c>
      <c r="F791" s="29">
        <f>COUNTIFS(Questionnaire!BC:BC,codes_postales!B791)</f>
        <v>6</v>
      </c>
    </row>
    <row r="792" spans="1:6" x14ac:dyDescent="0.25">
      <c r="A792" s="29" t="s">
        <v>2795</v>
      </c>
      <c r="B792" s="29">
        <v>4140</v>
      </c>
      <c r="C792" s="29" t="s">
        <v>857</v>
      </c>
      <c r="D792" s="29">
        <v>50.489340800000001</v>
      </c>
      <c r="E792" s="29">
        <v>5.6642552369999999</v>
      </c>
      <c r="F792" s="29">
        <f>COUNTIFS(Questionnaire!BC:BC,codes_postales!B792)</f>
        <v>6</v>
      </c>
    </row>
    <row r="793" spans="1:6" x14ac:dyDescent="0.25">
      <c r="A793" s="29" t="s">
        <v>2795</v>
      </c>
      <c r="B793" s="29">
        <v>4140</v>
      </c>
      <c r="C793" s="29" t="s">
        <v>858</v>
      </c>
      <c r="D793" s="29">
        <v>50.5065636</v>
      </c>
      <c r="E793" s="29">
        <v>5.6466570760000003</v>
      </c>
      <c r="F793" s="29">
        <f>COUNTIFS(Questionnaire!BC:BC,codes_postales!B793)</f>
        <v>6</v>
      </c>
    </row>
    <row r="794" spans="1:6" x14ac:dyDescent="0.25">
      <c r="A794" s="29" t="s">
        <v>2795</v>
      </c>
      <c r="B794" s="29">
        <v>4141</v>
      </c>
      <c r="C794" s="29" t="s">
        <v>859</v>
      </c>
      <c r="D794" s="29">
        <v>50.524841700000003</v>
      </c>
      <c r="E794" s="29">
        <v>5.7172478</v>
      </c>
      <c r="F794" s="29">
        <f>COUNTIFS(Questionnaire!BC:BC,codes_postales!B794)</f>
        <v>1</v>
      </c>
    </row>
    <row r="795" spans="1:6" x14ac:dyDescent="0.25">
      <c r="A795" s="29" t="s">
        <v>2795</v>
      </c>
      <c r="B795" s="29">
        <v>4160</v>
      </c>
      <c r="C795" s="29" t="s">
        <v>860</v>
      </c>
      <c r="D795" s="29">
        <v>50.481662</v>
      </c>
      <c r="E795" s="29">
        <v>5.5225261000000003</v>
      </c>
      <c r="F795" s="29">
        <f>COUNTIFS(Questionnaire!BC:BC,codes_postales!B795)</f>
        <v>1</v>
      </c>
    </row>
    <row r="796" spans="1:6" x14ac:dyDescent="0.25">
      <c r="A796" s="29" t="s">
        <v>2795</v>
      </c>
      <c r="B796" s="29">
        <v>4161</v>
      </c>
      <c r="C796" s="29" t="s">
        <v>861</v>
      </c>
      <c r="D796" s="29">
        <v>50.496941200000002</v>
      </c>
      <c r="E796" s="29">
        <v>5.5122973999999996</v>
      </c>
      <c r="F796" s="29">
        <f>COUNTIFS(Questionnaire!BC:BC,codes_postales!B796)</f>
        <v>0</v>
      </c>
    </row>
    <row r="797" spans="1:6" x14ac:dyDescent="0.25">
      <c r="A797" s="29" t="s">
        <v>2795</v>
      </c>
      <c r="B797" s="29">
        <v>4162</v>
      </c>
      <c r="C797" s="29" t="s">
        <v>862</v>
      </c>
      <c r="D797" s="29">
        <v>50.486915600000003</v>
      </c>
      <c r="E797" s="29">
        <v>5.5009880999999998</v>
      </c>
      <c r="F797" s="29">
        <f>COUNTIFS(Questionnaire!BC:BC,codes_postales!B797)</f>
        <v>0</v>
      </c>
    </row>
    <row r="798" spans="1:6" x14ac:dyDescent="0.25">
      <c r="A798" s="29" t="s">
        <v>2795</v>
      </c>
      <c r="B798" s="29">
        <v>4163</v>
      </c>
      <c r="C798" s="29" t="s">
        <v>863</v>
      </c>
      <c r="D798" s="29">
        <v>50.496022699999997</v>
      </c>
      <c r="E798" s="29">
        <v>5.4707571000000002</v>
      </c>
      <c r="F798" s="29">
        <f>COUNTIFS(Questionnaire!BC:BC,codes_postales!B798)</f>
        <v>0</v>
      </c>
    </row>
    <row r="799" spans="1:6" x14ac:dyDescent="0.25">
      <c r="A799" s="29" t="s">
        <v>2795</v>
      </c>
      <c r="B799" s="29">
        <v>4170</v>
      </c>
      <c r="C799" s="29" t="s">
        <v>864</v>
      </c>
      <c r="D799" s="29">
        <v>50.474910739999999</v>
      </c>
      <c r="E799" s="29">
        <v>5.5764707270000002</v>
      </c>
      <c r="F799" s="29">
        <f>COUNTIFS(Questionnaire!BC:BC,codes_postales!B799)</f>
        <v>0</v>
      </c>
    </row>
    <row r="800" spans="1:6" x14ac:dyDescent="0.25">
      <c r="A800" s="29" t="s">
        <v>2795</v>
      </c>
      <c r="B800" s="29">
        <v>4171</v>
      </c>
      <c r="C800" s="29" t="s">
        <v>865</v>
      </c>
      <c r="D800" s="29">
        <v>50.509762700000003</v>
      </c>
      <c r="E800" s="29">
        <v>5.5827847000000004</v>
      </c>
      <c r="F800" s="29">
        <f>COUNTIFS(Questionnaire!BC:BC,codes_postales!B800)</f>
        <v>0</v>
      </c>
    </row>
    <row r="801" spans="1:6" x14ac:dyDescent="0.25">
      <c r="A801" s="29" t="s">
        <v>2795</v>
      </c>
      <c r="B801" s="29">
        <v>4180</v>
      </c>
      <c r="C801" s="29" t="s">
        <v>866</v>
      </c>
      <c r="D801" s="29">
        <v>50.445447299999998</v>
      </c>
      <c r="E801" s="29">
        <v>5.5428655999999998</v>
      </c>
      <c r="F801" s="29">
        <f>COUNTIFS(Questionnaire!BC:BC,codes_postales!B801)</f>
        <v>0</v>
      </c>
    </row>
    <row r="802" spans="1:6" x14ac:dyDescent="0.25">
      <c r="A802" s="29" t="s">
        <v>2795</v>
      </c>
      <c r="B802" s="29">
        <v>4180</v>
      </c>
      <c r="C802" s="29" t="s">
        <v>867</v>
      </c>
      <c r="D802" s="29">
        <v>50.455307699999999</v>
      </c>
      <c r="E802" s="29">
        <v>5.5699525000000003</v>
      </c>
      <c r="F802" s="29">
        <f>COUNTIFS(Questionnaire!BC:BC,codes_postales!B802)</f>
        <v>0</v>
      </c>
    </row>
    <row r="803" spans="1:6" x14ac:dyDescent="0.25">
      <c r="A803" s="29" t="s">
        <v>2795</v>
      </c>
      <c r="B803" s="29">
        <v>4180</v>
      </c>
      <c r="C803" s="29" t="s">
        <v>868</v>
      </c>
      <c r="D803" s="29">
        <v>50.425395799999997</v>
      </c>
      <c r="E803" s="29">
        <v>5.5328464999999998</v>
      </c>
      <c r="F803" s="29">
        <f>COUNTIFS(Questionnaire!BC:BC,codes_postales!B803)</f>
        <v>0</v>
      </c>
    </row>
    <row r="804" spans="1:6" x14ac:dyDescent="0.25">
      <c r="A804" s="29" t="s">
        <v>2795</v>
      </c>
      <c r="B804" s="29">
        <v>4181</v>
      </c>
      <c r="C804" s="29" t="s">
        <v>869</v>
      </c>
      <c r="D804" s="29">
        <v>50.426751000000003</v>
      </c>
      <c r="E804" s="29">
        <v>5.5680500999999998</v>
      </c>
      <c r="F804" s="29">
        <f>COUNTIFS(Questionnaire!BC:BC,codes_postales!B804)</f>
        <v>0</v>
      </c>
    </row>
    <row r="805" spans="1:6" x14ac:dyDescent="0.25">
      <c r="A805" s="29" t="s">
        <v>2795</v>
      </c>
      <c r="B805" s="29">
        <v>4190</v>
      </c>
      <c r="C805" s="29" t="s">
        <v>870</v>
      </c>
      <c r="D805" s="29">
        <v>50.399954100000002</v>
      </c>
      <c r="E805" s="29">
        <v>5.6051380000000002</v>
      </c>
      <c r="F805" s="29">
        <f>COUNTIFS(Questionnaire!BC:BC,codes_postales!B805)</f>
        <v>0</v>
      </c>
    </row>
    <row r="806" spans="1:6" x14ac:dyDescent="0.25">
      <c r="A806" s="29" t="s">
        <v>2795</v>
      </c>
      <c r="B806" s="29">
        <v>4190</v>
      </c>
      <c r="C806" s="29" t="s">
        <v>871</v>
      </c>
      <c r="D806" s="29">
        <v>50.405259999999998</v>
      </c>
      <c r="E806" s="29">
        <v>5.5726031000000003</v>
      </c>
      <c r="F806" s="29">
        <f>COUNTIFS(Questionnaire!BC:BC,codes_postales!B806)</f>
        <v>0</v>
      </c>
    </row>
    <row r="807" spans="1:6" x14ac:dyDescent="0.25">
      <c r="A807" s="29" t="s">
        <v>2795</v>
      </c>
      <c r="B807" s="29">
        <v>4190</v>
      </c>
      <c r="C807" s="29" t="s">
        <v>872</v>
      </c>
      <c r="D807" s="29">
        <v>50.395508900000003</v>
      </c>
      <c r="E807" s="29">
        <v>5.5512446000000004</v>
      </c>
      <c r="F807" s="29">
        <f>COUNTIFS(Questionnaire!BC:BC,codes_postales!B807)</f>
        <v>0</v>
      </c>
    </row>
    <row r="808" spans="1:6" x14ac:dyDescent="0.25">
      <c r="A808" s="29" t="s">
        <v>2795</v>
      </c>
      <c r="B808" s="29">
        <v>4190</v>
      </c>
      <c r="C808" s="29" t="s">
        <v>873</v>
      </c>
      <c r="D808" s="29">
        <v>50.380009899999997</v>
      </c>
      <c r="E808" s="29">
        <v>5.6867979999999996</v>
      </c>
      <c r="F808" s="29">
        <f>COUNTIFS(Questionnaire!BC:BC,codes_postales!B808)</f>
        <v>0</v>
      </c>
    </row>
    <row r="809" spans="1:6" x14ac:dyDescent="0.25">
      <c r="A809" s="29" t="s">
        <v>2795</v>
      </c>
      <c r="B809" s="29">
        <v>4190</v>
      </c>
      <c r="C809" s="29" t="s">
        <v>874</v>
      </c>
      <c r="D809" s="29">
        <v>50.443983000000003</v>
      </c>
      <c r="E809" s="29">
        <v>5.6020690000000002</v>
      </c>
      <c r="F809" s="29">
        <f>COUNTIFS(Questionnaire!BC:BC,codes_postales!B809)</f>
        <v>0</v>
      </c>
    </row>
    <row r="810" spans="1:6" x14ac:dyDescent="0.25">
      <c r="A810" s="29" t="s">
        <v>2795</v>
      </c>
      <c r="B810" s="29">
        <v>4210</v>
      </c>
      <c r="C810" s="29" t="s">
        <v>875</v>
      </c>
      <c r="D810" s="29">
        <v>50.581260700000001</v>
      </c>
      <c r="E810" s="29">
        <v>5.0724359999999997</v>
      </c>
      <c r="F810" s="29">
        <f>COUNTIFS(Questionnaire!BC:BC,codes_postales!B810)</f>
        <v>0</v>
      </c>
    </row>
    <row r="811" spans="1:6" x14ac:dyDescent="0.25">
      <c r="A811" s="29" t="s">
        <v>2795</v>
      </c>
      <c r="B811" s="29">
        <v>4210</v>
      </c>
      <c r="C811" s="29" t="s">
        <v>876</v>
      </c>
      <c r="D811" s="29">
        <v>50.579592099999999</v>
      </c>
      <c r="E811" s="29">
        <v>5.0495231</v>
      </c>
      <c r="F811" s="29">
        <f>COUNTIFS(Questionnaire!BC:BC,codes_postales!B811)</f>
        <v>0</v>
      </c>
    </row>
    <row r="812" spans="1:6" x14ac:dyDescent="0.25">
      <c r="A812" s="29" t="s">
        <v>2795</v>
      </c>
      <c r="B812" s="29">
        <v>4210</v>
      </c>
      <c r="C812" s="29" t="s">
        <v>877</v>
      </c>
      <c r="D812" s="29">
        <v>50.583727000000003</v>
      </c>
      <c r="E812" s="29">
        <v>5.0899260999999996</v>
      </c>
      <c r="F812" s="29">
        <f>COUNTIFS(Questionnaire!BC:BC,codes_postales!B812)</f>
        <v>0</v>
      </c>
    </row>
    <row r="813" spans="1:6" x14ac:dyDescent="0.25">
      <c r="A813" s="29" t="s">
        <v>2795</v>
      </c>
      <c r="B813" s="29">
        <v>4210</v>
      </c>
      <c r="C813" s="29" t="s">
        <v>878</v>
      </c>
      <c r="D813" s="29">
        <v>50.579097699999998</v>
      </c>
      <c r="E813" s="29">
        <v>5.1448897999999996</v>
      </c>
      <c r="F813" s="29">
        <f>COUNTIFS(Questionnaire!BC:BC,codes_postales!B813)</f>
        <v>0</v>
      </c>
    </row>
    <row r="814" spans="1:6" x14ac:dyDescent="0.25">
      <c r="A814" s="29" t="s">
        <v>2795</v>
      </c>
      <c r="B814" s="29">
        <v>4210</v>
      </c>
      <c r="C814" s="29" t="s">
        <v>879</v>
      </c>
      <c r="D814" s="29">
        <v>50.582357399999999</v>
      </c>
      <c r="E814" s="29">
        <v>5.1270159</v>
      </c>
      <c r="F814" s="29">
        <f>COUNTIFS(Questionnaire!BC:BC,codes_postales!B814)</f>
        <v>0</v>
      </c>
    </row>
    <row r="815" spans="1:6" x14ac:dyDescent="0.25">
      <c r="A815" s="29" t="s">
        <v>2795</v>
      </c>
      <c r="B815" s="29">
        <v>4217</v>
      </c>
      <c r="C815" s="29" t="s">
        <v>880</v>
      </c>
      <c r="D815" s="29">
        <v>50.550820299999998</v>
      </c>
      <c r="E815" s="29">
        <v>5.0971783000000004</v>
      </c>
      <c r="F815" s="29">
        <f>COUNTIFS(Questionnaire!BC:BC,codes_postales!B815)</f>
        <v>1</v>
      </c>
    </row>
    <row r="816" spans="1:6" x14ac:dyDescent="0.25">
      <c r="A816" s="29" t="s">
        <v>2795</v>
      </c>
      <c r="B816" s="29">
        <v>4217</v>
      </c>
      <c r="C816" s="29" t="s">
        <v>881</v>
      </c>
      <c r="D816" s="29">
        <v>50.548712299999998</v>
      </c>
      <c r="E816" s="29">
        <v>5.1257368000000003</v>
      </c>
      <c r="F816" s="29">
        <f>COUNTIFS(Questionnaire!BC:BC,codes_postales!B816)</f>
        <v>1</v>
      </c>
    </row>
    <row r="817" spans="1:6" x14ac:dyDescent="0.25">
      <c r="A817" s="29" t="s">
        <v>2795</v>
      </c>
      <c r="B817" s="29">
        <v>4217</v>
      </c>
      <c r="C817" s="29" t="s">
        <v>882</v>
      </c>
      <c r="D817" s="29">
        <v>50.555789300000001</v>
      </c>
      <c r="E817" s="29">
        <v>5.0671315999999997</v>
      </c>
      <c r="F817" s="29">
        <f>COUNTIFS(Questionnaire!BC:BC,codes_postales!B817)</f>
        <v>1</v>
      </c>
    </row>
    <row r="818" spans="1:6" x14ac:dyDescent="0.25">
      <c r="A818" s="29" t="s">
        <v>2795</v>
      </c>
      <c r="B818" s="29">
        <v>4218</v>
      </c>
      <c r="C818" s="29" t="s">
        <v>883</v>
      </c>
      <c r="D818" s="29">
        <v>50.533167499999998</v>
      </c>
      <c r="E818" s="29">
        <v>5.1318707999999997</v>
      </c>
      <c r="F818" s="29">
        <f>COUNTIFS(Questionnaire!BC:BC,codes_postales!B818)</f>
        <v>0</v>
      </c>
    </row>
    <row r="819" spans="1:6" x14ac:dyDescent="0.25">
      <c r="A819" s="29" t="s">
        <v>2795</v>
      </c>
      <c r="B819" s="29">
        <v>4219</v>
      </c>
      <c r="C819" s="29" t="s">
        <v>884</v>
      </c>
      <c r="D819" s="29">
        <v>50.594567599999998</v>
      </c>
      <c r="E819" s="29">
        <v>5.0485901999999996</v>
      </c>
      <c r="F819" s="29">
        <f>COUNTIFS(Questionnaire!BC:BC,codes_postales!B819)</f>
        <v>0</v>
      </c>
    </row>
    <row r="820" spans="1:6" x14ac:dyDescent="0.25">
      <c r="A820" s="29" t="s">
        <v>2795</v>
      </c>
      <c r="B820" s="29">
        <v>4219</v>
      </c>
      <c r="C820" s="29" t="s">
        <v>885</v>
      </c>
      <c r="D820" s="29">
        <v>50.626677899999997</v>
      </c>
      <c r="E820" s="29">
        <v>5.0305133</v>
      </c>
      <c r="F820" s="29">
        <f>COUNTIFS(Questionnaire!BC:BC,codes_postales!B820)</f>
        <v>0</v>
      </c>
    </row>
    <row r="821" spans="1:6" x14ac:dyDescent="0.25">
      <c r="A821" s="29" t="s">
        <v>2795</v>
      </c>
      <c r="B821" s="29">
        <v>4219</v>
      </c>
      <c r="C821" s="29" t="s">
        <v>886</v>
      </c>
      <c r="D821" s="29">
        <v>50.608964</v>
      </c>
      <c r="E821" s="29">
        <v>5.0163349999999998</v>
      </c>
      <c r="F821" s="29">
        <f>COUNTIFS(Questionnaire!BC:BC,codes_postales!B821)</f>
        <v>0</v>
      </c>
    </row>
    <row r="822" spans="1:6" x14ac:dyDescent="0.25">
      <c r="A822" s="29" t="s">
        <v>2795</v>
      </c>
      <c r="B822" s="29">
        <v>4219</v>
      </c>
      <c r="C822" s="29" t="s">
        <v>887</v>
      </c>
      <c r="D822" s="29">
        <v>50.622176199999998</v>
      </c>
      <c r="E822" s="29">
        <v>5.0063839999999997</v>
      </c>
      <c r="F822" s="29">
        <f>COUNTIFS(Questionnaire!BC:BC,codes_postales!B822)</f>
        <v>0</v>
      </c>
    </row>
    <row r="823" spans="1:6" x14ac:dyDescent="0.25">
      <c r="A823" s="29" t="s">
        <v>2795</v>
      </c>
      <c r="B823" s="29">
        <v>4250</v>
      </c>
      <c r="C823" s="29" t="s">
        <v>888</v>
      </c>
      <c r="D823" s="29">
        <v>50.684190100000002</v>
      </c>
      <c r="E823" s="29">
        <v>5.1679183000000002</v>
      </c>
      <c r="F823" s="29">
        <f>COUNTIFS(Questionnaire!BC:BC,codes_postales!B823)</f>
        <v>1</v>
      </c>
    </row>
    <row r="824" spans="1:6" x14ac:dyDescent="0.25">
      <c r="A824" s="29" t="s">
        <v>2795</v>
      </c>
      <c r="B824" s="29">
        <v>4250</v>
      </c>
      <c r="C824" s="29" t="s">
        <v>889</v>
      </c>
      <c r="D824" s="29">
        <v>50.668488099999998</v>
      </c>
      <c r="E824" s="29">
        <v>5.1710529000000003</v>
      </c>
      <c r="F824" s="29">
        <f>COUNTIFS(Questionnaire!BC:BC,codes_postales!B824)</f>
        <v>1</v>
      </c>
    </row>
    <row r="825" spans="1:6" x14ac:dyDescent="0.25">
      <c r="A825" s="29" t="s">
        <v>2795</v>
      </c>
      <c r="B825" s="29">
        <v>4250</v>
      </c>
      <c r="C825" s="29" t="s">
        <v>890</v>
      </c>
      <c r="D825" s="29">
        <v>50.677080599999996</v>
      </c>
      <c r="E825" s="29">
        <v>5.2045681000000004</v>
      </c>
      <c r="F825" s="29">
        <f>COUNTIFS(Questionnaire!BC:BC,codes_postales!B825)</f>
        <v>1</v>
      </c>
    </row>
    <row r="826" spans="1:6" x14ac:dyDescent="0.25">
      <c r="A826" s="29" t="s">
        <v>2795</v>
      </c>
      <c r="B826" s="29">
        <v>4250</v>
      </c>
      <c r="C826" s="29" t="s">
        <v>891</v>
      </c>
      <c r="D826" s="29">
        <v>50.663711399999997</v>
      </c>
      <c r="E826" s="29">
        <v>5.1609100000000003</v>
      </c>
      <c r="F826" s="29">
        <f>COUNTIFS(Questionnaire!BC:BC,codes_postales!B826)</f>
        <v>1</v>
      </c>
    </row>
    <row r="827" spans="1:6" x14ac:dyDescent="0.25">
      <c r="A827" s="29" t="s">
        <v>2795</v>
      </c>
      <c r="B827" s="29">
        <v>4252</v>
      </c>
      <c r="C827" s="29" t="s">
        <v>892</v>
      </c>
      <c r="D827" s="29">
        <v>50.655453399999999</v>
      </c>
      <c r="E827" s="29">
        <v>5.1969427000000001</v>
      </c>
      <c r="F827" s="29">
        <f>COUNTIFS(Questionnaire!BC:BC,codes_postales!B827)</f>
        <v>0</v>
      </c>
    </row>
    <row r="828" spans="1:6" x14ac:dyDescent="0.25">
      <c r="A828" s="29" t="s">
        <v>2795</v>
      </c>
      <c r="B828" s="29">
        <v>4253</v>
      </c>
      <c r="C828" s="29" t="s">
        <v>893</v>
      </c>
      <c r="D828" s="29">
        <v>50.664917099999997</v>
      </c>
      <c r="E828" s="29">
        <v>5.1870469999999997</v>
      </c>
      <c r="F828" s="29">
        <f>COUNTIFS(Questionnaire!BC:BC,codes_postales!B828)</f>
        <v>0</v>
      </c>
    </row>
    <row r="829" spans="1:6" x14ac:dyDescent="0.25">
      <c r="A829" s="29" t="s">
        <v>2795</v>
      </c>
      <c r="B829" s="29">
        <v>4254</v>
      </c>
      <c r="C829" s="29" t="s">
        <v>894</v>
      </c>
      <c r="D829" s="29">
        <v>50.661740000000002</v>
      </c>
      <c r="E829" s="29">
        <v>5.1823810000000003</v>
      </c>
      <c r="F829" s="29">
        <f>COUNTIFS(Questionnaire!BC:BC,codes_postales!B829)</f>
        <v>0</v>
      </c>
    </row>
    <row r="830" spans="1:6" x14ac:dyDescent="0.25">
      <c r="A830" s="29" t="s">
        <v>2795</v>
      </c>
      <c r="B830" s="29">
        <v>4257</v>
      </c>
      <c r="C830" s="29" t="s">
        <v>895</v>
      </c>
      <c r="D830" s="29">
        <v>50.697733100000001</v>
      </c>
      <c r="E830" s="29">
        <v>5.2146261000000003</v>
      </c>
      <c r="F830" s="29">
        <f>COUNTIFS(Questionnaire!BC:BC,codes_postales!B830)</f>
        <v>0</v>
      </c>
    </row>
    <row r="831" spans="1:6" x14ac:dyDescent="0.25">
      <c r="A831" s="29" t="s">
        <v>2795</v>
      </c>
      <c r="B831" s="29">
        <v>4257</v>
      </c>
      <c r="C831" s="29" t="s">
        <v>896</v>
      </c>
      <c r="D831" s="29">
        <v>50.709569799999997</v>
      </c>
      <c r="E831" s="29">
        <v>5.2131540999999997</v>
      </c>
      <c r="F831" s="29">
        <f>COUNTIFS(Questionnaire!BC:BC,codes_postales!B831)</f>
        <v>0</v>
      </c>
    </row>
    <row r="832" spans="1:6" x14ac:dyDescent="0.25">
      <c r="A832" s="29" t="s">
        <v>2795</v>
      </c>
      <c r="B832" s="29">
        <v>4260</v>
      </c>
      <c r="C832" s="29" t="s">
        <v>897</v>
      </c>
      <c r="D832" s="29">
        <v>50.628751700000002</v>
      </c>
      <c r="E832" s="29">
        <v>5.1159746000000004</v>
      </c>
      <c r="F832" s="29">
        <f>COUNTIFS(Questionnaire!BC:BC,codes_postales!B832)</f>
        <v>0</v>
      </c>
    </row>
    <row r="833" spans="1:6" x14ac:dyDescent="0.25">
      <c r="A833" s="29" t="s">
        <v>2795</v>
      </c>
      <c r="B833" s="29">
        <v>4260</v>
      </c>
      <c r="C833" s="29" t="s">
        <v>898</v>
      </c>
      <c r="D833" s="29">
        <v>50.630071100000002</v>
      </c>
      <c r="E833" s="29">
        <v>5.1435256999999996</v>
      </c>
      <c r="F833" s="29">
        <f>COUNTIFS(Questionnaire!BC:BC,codes_postales!B833)</f>
        <v>0</v>
      </c>
    </row>
    <row r="834" spans="1:6" x14ac:dyDescent="0.25">
      <c r="A834" s="29" t="s">
        <v>2795</v>
      </c>
      <c r="B834" s="29">
        <v>4260</v>
      </c>
      <c r="C834" s="29" t="s">
        <v>899</v>
      </c>
      <c r="D834" s="29">
        <v>50.617139299999998</v>
      </c>
      <c r="E834" s="29">
        <v>5.0953486999999997</v>
      </c>
      <c r="F834" s="29">
        <f>COUNTIFS(Questionnaire!BC:BC,codes_postales!B834)</f>
        <v>0</v>
      </c>
    </row>
    <row r="835" spans="1:6" x14ac:dyDescent="0.25">
      <c r="A835" s="29" t="s">
        <v>2795</v>
      </c>
      <c r="B835" s="29">
        <v>4260</v>
      </c>
      <c r="C835" s="29" t="s">
        <v>900</v>
      </c>
      <c r="D835" s="29">
        <v>50.609308800000001</v>
      </c>
      <c r="E835" s="29">
        <v>5.1738356000000003</v>
      </c>
      <c r="F835" s="29">
        <f>COUNTIFS(Questionnaire!BC:BC,codes_postales!B835)</f>
        <v>0</v>
      </c>
    </row>
    <row r="836" spans="1:6" x14ac:dyDescent="0.25">
      <c r="A836" s="29" t="s">
        <v>2795</v>
      </c>
      <c r="B836" s="29">
        <v>4260</v>
      </c>
      <c r="C836" s="29" t="s">
        <v>901</v>
      </c>
      <c r="D836" s="29">
        <v>50.586886999999997</v>
      </c>
      <c r="E836" s="29">
        <v>5.1846069999999997</v>
      </c>
      <c r="F836" s="29">
        <f>COUNTIFS(Questionnaire!BC:BC,codes_postales!B836)</f>
        <v>0</v>
      </c>
    </row>
    <row r="837" spans="1:6" x14ac:dyDescent="0.25">
      <c r="A837" s="29" t="s">
        <v>2795</v>
      </c>
      <c r="B837" s="29">
        <v>4260</v>
      </c>
      <c r="C837" s="29" t="s">
        <v>902</v>
      </c>
      <c r="D837" s="29">
        <v>50.618288900000003</v>
      </c>
      <c r="E837" s="29">
        <v>5.1157512000000001</v>
      </c>
      <c r="F837" s="29">
        <f>COUNTIFS(Questionnaire!BC:BC,codes_postales!B837)</f>
        <v>0</v>
      </c>
    </row>
    <row r="838" spans="1:6" x14ac:dyDescent="0.25">
      <c r="A838" s="29" t="s">
        <v>2795</v>
      </c>
      <c r="B838" s="29">
        <v>4261</v>
      </c>
      <c r="C838" s="29" t="s">
        <v>903</v>
      </c>
      <c r="D838" s="29">
        <v>50.624203700000002</v>
      </c>
      <c r="E838" s="29">
        <v>5.1632446999999999</v>
      </c>
      <c r="F838" s="29">
        <f>COUNTIFS(Questionnaire!BC:BC,codes_postales!B838)</f>
        <v>0</v>
      </c>
    </row>
    <row r="839" spans="1:6" x14ac:dyDescent="0.25">
      <c r="A839" s="29" t="s">
        <v>2795</v>
      </c>
      <c r="B839" s="29">
        <v>4263</v>
      </c>
      <c r="C839" s="29" t="s">
        <v>904</v>
      </c>
      <c r="D839" s="29">
        <v>50.639549000000002</v>
      </c>
      <c r="E839" s="29">
        <v>5.1765527999999996</v>
      </c>
      <c r="F839" s="29">
        <f>COUNTIFS(Questionnaire!BC:BC,codes_postales!B839)</f>
        <v>0</v>
      </c>
    </row>
    <row r="840" spans="1:6" x14ac:dyDescent="0.25">
      <c r="A840" s="29" t="s">
        <v>2795</v>
      </c>
      <c r="B840" s="29">
        <v>4280</v>
      </c>
      <c r="C840" s="29" t="s">
        <v>905</v>
      </c>
      <c r="D840" s="29">
        <v>50.672060899999998</v>
      </c>
      <c r="E840" s="29">
        <v>5.1498312999999998</v>
      </c>
      <c r="F840" s="29">
        <f>COUNTIFS(Questionnaire!BC:BC,codes_postales!B840)</f>
        <v>1</v>
      </c>
    </row>
    <row r="841" spans="1:6" x14ac:dyDescent="0.25">
      <c r="A841" s="29" t="s">
        <v>2795</v>
      </c>
      <c r="B841" s="29">
        <v>4280</v>
      </c>
      <c r="C841" s="29" t="s">
        <v>906</v>
      </c>
      <c r="D841" s="29">
        <v>50.694616000000003</v>
      </c>
      <c r="E841" s="29">
        <v>5.0789239000000004</v>
      </c>
      <c r="F841" s="29">
        <f>COUNTIFS(Questionnaire!BC:BC,codes_postales!B841)</f>
        <v>1</v>
      </c>
    </row>
    <row r="842" spans="1:6" x14ac:dyDescent="0.25">
      <c r="A842" s="29" t="s">
        <v>2795</v>
      </c>
      <c r="B842" s="29">
        <v>4280</v>
      </c>
      <c r="C842" s="29" t="s">
        <v>907</v>
      </c>
      <c r="D842" s="29">
        <v>50.620859000000003</v>
      </c>
      <c r="E842" s="29">
        <v>5.0676709999999998</v>
      </c>
      <c r="F842" s="29">
        <f>COUNTIFS(Questionnaire!BC:BC,codes_postales!B842)</f>
        <v>1</v>
      </c>
    </row>
    <row r="843" spans="1:6" x14ac:dyDescent="0.25">
      <c r="A843" s="29" t="s">
        <v>2795</v>
      </c>
      <c r="B843" s="29">
        <v>4280</v>
      </c>
      <c r="C843" s="29" t="s">
        <v>908</v>
      </c>
      <c r="D843" s="29">
        <v>50.694177600000003</v>
      </c>
      <c r="E843" s="29">
        <v>5.089556</v>
      </c>
      <c r="F843" s="29">
        <f>COUNTIFS(Questionnaire!BC:BC,codes_postales!B843)</f>
        <v>1</v>
      </c>
    </row>
    <row r="844" spans="1:6" x14ac:dyDescent="0.25">
      <c r="A844" s="29" t="s">
        <v>2795</v>
      </c>
      <c r="B844" s="29">
        <v>4280</v>
      </c>
      <c r="C844" s="29" t="s">
        <v>909</v>
      </c>
      <c r="D844" s="29">
        <v>50.662928899999997</v>
      </c>
      <c r="E844" s="29">
        <v>5.1255375000000001</v>
      </c>
      <c r="F844" s="29">
        <f>COUNTIFS(Questionnaire!BC:BC,codes_postales!B844)</f>
        <v>1</v>
      </c>
    </row>
    <row r="845" spans="1:6" x14ac:dyDescent="0.25">
      <c r="A845" s="29" t="s">
        <v>2795</v>
      </c>
      <c r="B845" s="29">
        <v>4280</v>
      </c>
      <c r="C845" s="29" t="s">
        <v>910</v>
      </c>
      <c r="D845" s="29">
        <v>50.697898299999999</v>
      </c>
      <c r="E845" s="29">
        <v>5.1228369999999996</v>
      </c>
      <c r="F845" s="29">
        <f>COUNTIFS(Questionnaire!BC:BC,codes_postales!B845)</f>
        <v>1</v>
      </c>
    </row>
    <row r="846" spans="1:6" x14ac:dyDescent="0.25">
      <c r="A846" s="29" t="s">
        <v>2795</v>
      </c>
      <c r="B846" s="29">
        <v>4280</v>
      </c>
      <c r="C846" s="29" t="s">
        <v>911</v>
      </c>
      <c r="D846" s="29">
        <v>50.660595399999998</v>
      </c>
      <c r="E846" s="29">
        <v>5.0621463999999996</v>
      </c>
      <c r="F846" s="29">
        <f>COUNTIFS(Questionnaire!BC:BC,codes_postales!B846)</f>
        <v>1</v>
      </c>
    </row>
    <row r="847" spans="1:6" x14ac:dyDescent="0.25">
      <c r="A847" s="29" t="s">
        <v>2795</v>
      </c>
      <c r="B847" s="29">
        <v>4280</v>
      </c>
      <c r="C847" s="29" t="s">
        <v>912</v>
      </c>
      <c r="D847" s="29">
        <v>50.694121099999997</v>
      </c>
      <c r="E847" s="29">
        <v>5.0340610999999997</v>
      </c>
      <c r="F847" s="29">
        <f>COUNTIFS(Questionnaire!BC:BC,codes_postales!B847)</f>
        <v>1</v>
      </c>
    </row>
    <row r="848" spans="1:6" x14ac:dyDescent="0.25">
      <c r="A848" s="29" t="s">
        <v>2795</v>
      </c>
      <c r="B848" s="29">
        <v>4280</v>
      </c>
      <c r="C848" s="29" t="s">
        <v>913</v>
      </c>
      <c r="D848" s="29">
        <v>50.672464900000001</v>
      </c>
      <c r="E848" s="29">
        <v>5.0779915999999998</v>
      </c>
      <c r="F848" s="29">
        <f>COUNTIFS(Questionnaire!BC:BC,codes_postales!B848)</f>
        <v>1</v>
      </c>
    </row>
    <row r="849" spans="1:6" x14ac:dyDescent="0.25">
      <c r="A849" s="29" t="s">
        <v>2795</v>
      </c>
      <c r="B849" s="29">
        <v>4280</v>
      </c>
      <c r="C849" s="29" t="s">
        <v>914</v>
      </c>
      <c r="D849" s="29">
        <v>50.653402399999997</v>
      </c>
      <c r="E849" s="29">
        <v>5.1329047000000001</v>
      </c>
      <c r="F849" s="29">
        <f>COUNTIFS(Questionnaire!BC:BC,codes_postales!B849)</f>
        <v>1</v>
      </c>
    </row>
    <row r="850" spans="1:6" x14ac:dyDescent="0.25">
      <c r="A850" s="29" t="s">
        <v>2795</v>
      </c>
      <c r="B850" s="29">
        <v>4280</v>
      </c>
      <c r="C850" s="29" t="s">
        <v>915</v>
      </c>
      <c r="D850" s="29">
        <v>50.649297199999999</v>
      </c>
      <c r="E850" s="29">
        <v>4.9987364999999997</v>
      </c>
      <c r="F850" s="29">
        <f>COUNTIFS(Questionnaire!BC:BC,codes_postales!B850)</f>
        <v>1</v>
      </c>
    </row>
    <row r="851" spans="1:6" x14ac:dyDescent="0.25">
      <c r="A851" s="29" t="s">
        <v>2795</v>
      </c>
      <c r="B851" s="29">
        <v>4280</v>
      </c>
      <c r="C851" s="29" t="s">
        <v>916</v>
      </c>
      <c r="D851" s="29">
        <v>50.6300028</v>
      </c>
      <c r="E851" s="29">
        <v>5.0813689000000002</v>
      </c>
      <c r="F851" s="29">
        <f>COUNTIFS(Questionnaire!BC:BC,codes_postales!B851)</f>
        <v>1</v>
      </c>
    </row>
    <row r="852" spans="1:6" x14ac:dyDescent="0.25">
      <c r="A852" s="29" t="s">
        <v>2795</v>
      </c>
      <c r="B852" s="29">
        <v>4280</v>
      </c>
      <c r="C852" s="29" t="s">
        <v>917</v>
      </c>
      <c r="D852" s="29">
        <v>50.687559399999998</v>
      </c>
      <c r="E852" s="29">
        <v>5.0184357000000004</v>
      </c>
      <c r="F852" s="29">
        <f>COUNTIFS(Questionnaire!BC:BC,codes_postales!B852)</f>
        <v>1</v>
      </c>
    </row>
    <row r="853" spans="1:6" x14ac:dyDescent="0.25">
      <c r="A853" s="29" t="s">
        <v>2795</v>
      </c>
      <c r="B853" s="29">
        <v>4280</v>
      </c>
      <c r="C853" s="29" t="s">
        <v>918</v>
      </c>
      <c r="D853" s="29">
        <v>50.677776600000001</v>
      </c>
      <c r="E853" s="29">
        <v>5.1124331999999999</v>
      </c>
      <c r="F853" s="29">
        <f>COUNTIFS(Questionnaire!BC:BC,codes_postales!B853)</f>
        <v>1</v>
      </c>
    </row>
    <row r="854" spans="1:6" x14ac:dyDescent="0.25">
      <c r="A854" s="29" t="s">
        <v>2795</v>
      </c>
      <c r="B854" s="29">
        <v>4280</v>
      </c>
      <c r="C854" s="29" t="s">
        <v>919</v>
      </c>
      <c r="D854" s="29">
        <v>50.6655625</v>
      </c>
      <c r="E854" s="29">
        <v>5.0480723999999997</v>
      </c>
      <c r="F854" s="29">
        <f>COUNTIFS(Questionnaire!BC:BC,codes_postales!B854)</f>
        <v>1</v>
      </c>
    </row>
    <row r="855" spans="1:6" x14ac:dyDescent="0.25">
      <c r="A855" s="29" t="s">
        <v>2795</v>
      </c>
      <c r="B855" s="29">
        <v>4280</v>
      </c>
      <c r="C855" s="29" t="s">
        <v>920</v>
      </c>
      <c r="D855" s="29">
        <v>50.687803299999999</v>
      </c>
      <c r="E855" s="29">
        <v>5.1242082</v>
      </c>
      <c r="F855" s="29">
        <f>COUNTIFS(Questionnaire!BC:BC,codes_postales!B855)</f>
        <v>1</v>
      </c>
    </row>
    <row r="856" spans="1:6" x14ac:dyDescent="0.25">
      <c r="A856" s="29" t="s">
        <v>2795</v>
      </c>
      <c r="B856" s="29">
        <v>4280</v>
      </c>
      <c r="C856" s="29" t="s">
        <v>921</v>
      </c>
      <c r="D856" s="29">
        <v>50.656503000000001</v>
      </c>
      <c r="E856" s="29">
        <v>5.09579</v>
      </c>
      <c r="F856" s="29">
        <f>COUNTIFS(Questionnaire!BC:BC,codes_postales!B856)</f>
        <v>1</v>
      </c>
    </row>
    <row r="857" spans="1:6" x14ac:dyDescent="0.25">
      <c r="A857" s="29" t="s">
        <v>2795</v>
      </c>
      <c r="B857" s="29">
        <v>4280</v>
      </c>
      <c r="C857" s="29" t="s">
        <v>922</v>
      </c>
      <c r="D857" s="29">
        <v>50.678626999999999</v>
      </c>
      <c r="E857" s="29">
        <v>5.0201799999999999</v>
      </c>
      <c r="F857" s="29">
        <f>COUNTIFS(Questionnaire!BC:BC,codes_postales!B857)</f>
        <v>1</v>
      </c>
    </row>
    <row r="858" spans="1:6" x14ac:dyDescent="0.25">
      <c r="A858" s="29" t="s">
        <v>2795</v>
      </c>
      <c r="B858" s="29">
        <v>4287</v>
      </c>
      <c r="C858" s="29" t="s">
        <v>923</v>
      </c>
      <c r="D858" s="29">
        <v>50.711613</v>
      </c>
      <c r="E858" s="29">
        <v>5.0318166</v>
      </c>
      <c r="F858" s="29">
        <f>COUNTIFS(Questionnaire!BC:BC,codes_postales!B858)</f>
        <v>1</v>
      </c>
    </row>
    <row r="859" spans="1:6" x14ac:dyDescent="0.25">
      <c r="A859" s="29" t="s">
        <v>2795</v>
      </c>
      <c r="B859" s="29">
        <v>4287</v>
      </c>
      <c r="C859" s="29" t="s">
        <v>924</v>
      </c>
      <c r="D859" s="29">
        <v>50.722807799999998</v>
      </c>
      <c r="E859" s="29">
        <v>5.0055524</v>
      </c>
      <c r="F859" s="29">
        <f>COUNTIFS(Questionnaire!BC:BC,codes_postales!B859)</f>
        <v>1</v>
      </c>
    </row>
    <row r="860" spans="1:6" x14ac:dyDescent="0.25">
      <c r="A860" s="29" t="s">
        <v>2795</v>
      </c>
      <c r="B860" s="29">
        <v>4287</v>
      </c>
      <c r="C860" s="29" t="s">
        <v>925</v>
      </c>
      <c r="D860" s="29">
        <v>50.738826899999999</v>
      </c>
      <c r="E860" s="29">
        <v>5.0290113999999999</v>
      </c>
      <c r="F860" s="29">
        <f>COUNTIFS(Questionnaire!BC:BC,codes_postales!B860)</f>
        <v>1</v>
      </c>
    </row>
    <row r="861" spans="1:6" x14ac:dyDescent="0.25">
      <c r="A861" s="29" t="s">
        <v>2795</v>
      </c>
      <c r="B861" s="29">
        <v>4300</v>
      </c>
      <c r="C861" s="29" t="s">
        <v>926</v>
      </c>
      <c r="D861" s="29">
        <v>50.709979300000001</v>
      </c>
      <c r="E861" s="29">
        <v>5.2353610000000002</v>
      </c>
      <c r="F861" s="29">
        <f>COUNTIFS(Questionnaire!BC:BC,codes_postales!B861)</f>
        <v>0</v>
      </c>
    </row>
    <row r="862" spans="1:6" x14ac:dyDescent="0.25">
      <c r="A862" s="29" t="s">
        <v>2795</v>
      </c>
      <c r="B862" s="29">
        <v>4300</v>
      </c>
      <c r="C862" s="29" t="s">
        <v>927</v>
      </c>
      <c r="D862" s="29">
        <v>50.689328500000002</v>
      </c>
      <c r="E862" s="29">
        <v>5.2888884000000003</v>
      </c>
      <c r="F862" s="29">
        <f>COUNTIFS(Questionnaire!BC:BC,codes_postales!B862)</f>
        <v>0</v>
      </c>
    </row>
    <row r="863" spans="1:6" x14ac:dyDescent="0.25">
      <c r="A863" s="29" t="s">
        <v>2795</v>
      </c>
      <c r="B863" s="29">
        <v>4300</v>
      </c>
      <c r="C863" s="29" t="s">
        <v>928</v>
      </c>
      <c r="D863" s="29">
        <v>50.6674954</v>
      </c>
      <c r="E863" s="29">
        <v>5.2843336000000001</v>
      </c>
      <c r="F863" s="29">
        <f>COUNTIFS(Questionnaire!BC:BC,codes_postales!B863)</f>
        <v>0</v>
      </c>
    </row>
    <row r="864" spans="1:6" x14ac:dyDescent="0.25">
      <c r="A864" s="29" t="s">
        <v>2795</v>
      </c>
      <c r="B864" s="29">
        <v>4300</v>
      </c>
      <c r="C864" s="29" t="s">
        <v>929</v>
      </c>
      <c r="D864" s="29">
        <v>50.678998700000001</v>
      </c>
      <c r="E864" s="29">
        <v>5.2243852999999998</v>
      </c>
      <c r="F864" s="29">
        <f>COUNTIFS(Questionnaire!BC:BC,codes_postales!B864)</f>
        <v>0</v>
      </c>
    </row>
    <row r="865" spans="1:6" x14ac:dyDescent="0.25">
      <c r="A865" s="29" t="s">
        <v>2795</v>
      </c>
      <c r="B865" s="29">
        <v>4300</v>
      </c>
      <c r="C865" s="29" t="s">
        <v>930</v>
      </c>
      <c r="D865" s="29">
        <v>50.7114397</v>
      </c>
      <c r="E865" s="29">
        <v>5.2947195999999996</v>
      </c>
      <c r="F865" s="29">
        <f>COUNTIFS(Questionnaire!BC:BC,codes_postales!B865)</f>
        <v>0</v>
      </c>
    </row>
    <row r="866" spans="1:6" x14ac:dyDescent="0.25">
      <c r="A866" s="29" t="s">
        <v>2795</v>
      </c>
      <c r="B866" s="29">
        <v>4300</v>
      </c>
      <c r="C866" s="29" t="s">
        <v>931</v>
      </c>
      <c r="D866" s="29">
        <v>50.712547399999998</v>
      </c>
      <c r="E866" s="29">
        <v>5.2808545999999996</v>
      </c>
      <c r="F866" s="29">
        <f>COUNTIFS(Questionnaire!BC:BC,codes_postales!B866)</f>
        <v>0</v>
      </c>
    </row>
    <row r="867" spans="1:6" x14ac:dyDescent="0.25">
      <c r="A867" s="29" t="s">
        <v>2795</v>
      </c>
      <c r="B867" s="29">
        <v>4300</v>
      </c>
      <c r="C867" s="29" t="s">
        <v>932</v>
      </c>
      <c r="D867" s="29">
        <v>50.697687500000001</v>
      </c>
      <c r="E867" s="29">
        <v>5.2546191000000002</v>
      </c>
      <c r="F867" s="29">
        <f>COUNTIFS(Questionnaire!BC:BC,codes_postales!B867)</f>
        <v>0</v>
      </c>
    </row>
    <row r="868" spans="1:6" x14ac:dyDescent="0.25">
      <c r="A868" s="29" t="s">
        <v>2795</v>
      </c>
      <c r="B868" s="29">
        <v>4317</v>
      </c>
      <c r="C868" s="29" t="s">
        <v>933</v>
      </c>
      <c r="D868" s="29">
        <v>50.622956100000003</v>
      </c>
      <c r="E868" s="29">
        <v>5.2562350000000002</v>
      </c>
      <c r="F868" s="29">
        <f>COUNTIFS(Questionnaire!BC:BC,codes_postales!B868)</f>
        <v>0</v>
      </c>
    </row>
    <row r="869" spans="1:6" x14ac:dyDescent="0.25">
      <c r="A869" s="29" t="s">
        <v>2795</v>
      </c>
      <c r="B869" s="29">
        <v>4317</v>
      </c>
      <c r="C869" s="29" t="s">
        <v>934</v>
      </c>
      <c r="D869" s="29">
        <v>50.632984</v>
      </c>
      <c r="E869" s="29">
        <v>5.2450720000000004</v>
      </c>
      <c r="F869" s="29">
        <f>COUNTIFS(Questionnaire!BC:BC,codes_postales!B869)</f>
        <v>0</v>
      </c>
    </row>
    <row r="870" spans="1:6" x14ac:dyDescent="0.25">
      <c r="A870" s="29" t="s">
        <v>2795</v>
      </c>
      <c r="B870" s="29">
        <v>4317</v>
      </c>
      <c r="C870" s="29" t="s">
        <v>935</v>
      </c>
      <c r="D870" s="29">
        <v>50.653884699999999</v>
      </c>
      <c r="E870" s="29">
        <v>5.2455346</v>
      </c>
      <c r="F870" s="29">
        <f>COUNTIFS(Questionnaire!BC:BC,codes_postales!B870)</f>
        <v>0</v>
      </c>
    </row>
    <row r="871" spans="1:6" x14ac:dyDescent="0.25">
      <c r="A871" s="29" t="s">
        <v>2795</v>
      </c>
      <c r="B871" s="29">
        <v>4317</v>
      </c>
      <c r="C871" s="29" t="s">
        <v>936</v>
      </c>
      <c r="D871" s="29">
        <v>50.665246000000003</v>
      </c>
      <c r="E871" s="29">
        <v>5.2623220000000002</v>
      </c>
      <c r="F871" s="29">
        <f>COUNTIFS(Questionnaire!BC:BC,codes_postales!B871)</f>
        <v>0</v>
      </c>
    </row>
    <row r="872" spans="1:6" x14ac:dyDescent="0.25">
      <c r="A872" s="29" t="s">
        <v>2795</v>
      </c>
      <c r="B872" s="29">
        <v>4317</v>
      </c>
      <c r="C872" s="29" t="s">
        <v>937</v>
      </c>
      <c r="D872" s="29">
        <v>50.640236700000003</v>
      </c>
      <c r="E872" s="29">
        <v>5.2180365000000002</v>
      </c>
      <c r="F872" s="29">
        <f>COUNTIFS(Questionnaire!BC:BC,codes_postales!B872)</f>
        <v>0</v>
      </c>
    </row>
    <row r="873" spans="1:6" x14ac:dyDescent="0.25">
      <c r="A873" s="29" t="s">
        <v>2795</v>
      </c>
      <c r="B873" s="29">
        <v>4317</v>
      </c>
      <c r="C873" s="29" t="s">
        <v>938</v>
      </c>
      <c r="D873" s="29">
        <v>50.648287699999997</v>
      </c>
      <c r="E873" s="29">
        <v>5.2683121000000002</v>
      </c>
      <c r="F873" s="29">
        <f>COUNTIFS(Questionnaire!BC:BC,codes_postales!B873)</f>
        <v>0</v>
      </c>
    </row>
    <row r="874" spans="1:6" x14ac:dyDescent="0.25">
      <c r="A874" s="29" t="s">
        <v>2795</v>
      </c>
      <c r="B874" s="29">
        <v>4340</v>
      </c>
      <c r="C874" s="29" t="s">
        <v>939</v>
      </c>
      <c r="D874" s="29">
        <v>50.666971199999999</v>
      </c>
      <c r="E874" s="29">
        <v>5.4620018000000004</v>
      </c>
      <c r="F874" s="29">
        <f>COUNTIFS(Questionnaire!BC:BC,codes_postales!B874)</f>
        <v>1</v>
      </c>
    </row>
    <row r="875" spans="1:6" x14ac:dyDescent="0.25">
      <c r="A875" s="29" t="s">
        <v>2795</v>
      </c>
      <c r="B875" s="29">
        <v>4340</v>
      </c>
      <c r="C875" s="29" t="s">
        <v>940</v>
      </c>
      <c r="D875" s="29">
        <v>50.676248899999997</v>
      </c>
      <c r="E875" s="29">
        <v>5.4376154999999997</v>
      </c>
      <c r="F875" s="29">
        <f>COUNTIFS(Questionnaire!BC:BC,codes_postales!B875)</f>
        <v>1</v>
      </c>
    </row>
    <row r="876" spans="1:6" x14ac:dyDescent="0.25">
      <c r="A876" s="29" t="s">
        <v>2795</v>
      </c>
      <c r="B876" s="29">
        <v>4340</v>
      </c>
      <c r="C876" s="29" t="s">
        <v>941</v>
      </c>
      <c r="D876" s="29">
        <v>50.715928099999999</v>
      </c>
      <c r="E876" s="29">
        <v>5.4680939000000004</v>
      </c>
      <c r="F876" s="29">
        <f>COUNTIFS(Questionnaire!BC:BC,codes_postales!B876)</f>
        <v>1</v>
      </c>
    </row>
    <row r="877" spans="1:6" x14ac:dyDescent="0.25">
      <c r="A877" s="29" t="s">
        <v>2795</v>
      </c>
      <c r="B877" s="29">
        <v>4340</v>
      </c>
      <c r="C877" s="29" t="s">
        <v>942</v>
      </c>
      <c r="D877" s="29">
        <v>50.7028423</v>
      </c>
      <c r="E877" s="29">
        <v>5.4418772999999998</v>
      </c>
      <c r="F877" s="29">
        <f>COUNTIFS(Questionnaire!BC:BC,codes_postales!B877)</f>
        <v>1</v>
      </c>
    </row>
    <row r="878" spans="1:6" x14ac:dyDescent="0.25">
      <c r="A878" s="29" t="s">
        <v>2795</v>
      </c>
      <c r="B878" s="29">
        <v>4342</v>
      </c>
      <c r="C878" s="29" t="s">
        <v>943</v>
      </c>
      <c r="D878" s="29">
        <v>50.6808099</v>
      </c>
      <c r="E878" s="29">
        <v>5.4556393999999999</v>
      </c>
      <c r="F878" s="29">
        <f>COUNTIFS(Questionnaire!BC:BC,codes_postales!B878)</f>
        <v>0</v>
      </c>
    </row>
    <row r="879" spans="1:6" x14ac:dyDescent="0.25">
      <c r="A879" s="29" t="s">
        <v>2795</v>
      </c>
      <c r="B879" s="29">
        <v>4347</v>
      </c>
      <c r="C879" s="29" t="s">
        <v>944</v>
      </c>
      <c r="D879" s="29">
        <v>50.666081800000001</v>
      </c>
      <c r="E879" s="29">
        <v>5.3985196999999996</v>
      </c>
      <c r="F879" s="29">
        <f>COUNTIFS(Questionnaire!BC:BC,codes_postales!B879)</f>
        <v>0</v>
      </c>
    </row>
    <row r="880" spans="1:6" x14ac:dyDescent="0.25">
      <c r="A880" s="29" t="s">
        <v>2795</v>
      </c>
      <c r="B880" s="29">
        <v>4347</v>
      </c>
      <c r="C880" s="29" t="s">
        <v>945</v>
      </c>
      <c r="D880" s="29">
        <v>50.680334700000003</v>
      </c>
      <c r="E880" s="29">
        <v>5.4066761999999997</v>
      </c>
      <c r="F880" s="29">
        <f>COUNTIFS(Questionnaire!BC:BC,codes_postales!B880)</f>
        <v>0</v>
      </c>
    </row>
    <row r="881" spans="1:6" x14ac:dyDescent="0.25">
      <c r="A881" s="29" t="s">
        <v>2795</v>
      </c>
      <c r="B881" s="29">
        <v>4347</v>
      </c>
      <c r="C881" s="29" t="s">
        <v>946</v>
      </c>
      <c r="D881" s="29">
        <v>50.659852200000003</v>
      </c>
      <c r="E881" s="29">
        <v>5.3827163999999996</v>
      </c>
      <c r="F881" s="29">
        <f>COUNTIFS(Questionnaire!BC:BC,codes_postales!B881)</f>
        <v>0</v>
      </c>
    </row>
    <row r="882" spans="1:6" x14ac:dyDescent="0.25">
      <c r="A882" s="29" t="s">
        <v>2795</v>
      </c>
      <c r="B882" s="29">
        <v>4347</v>
      </c>
      <c r="C882" s="29" t="s">
        <v>947</v>
      </c>
      <c r="D882" s="29">
        <v>50.649492799999997</v>
      </c>
      <c r="E882" s="29">
        <v>5.3960062999999998</v>
      </c>
      <c r="F882" s="29">
        <f>COUNTIFS(Questionnaire!BC:BC,codes_postales!B882)</f>
        <v>0</v>
      </c>
    </row>
    <row r="883" spans="1:6" x14ac:dyDescent="0.25">
      <c r="A883" s="29" t="s">
        <v>2795</v>
      </c>
      <c r="B883" s="29">
        <v>4347</v>
      </c>
      <c r="C883" s="29" t="s">
        <v>948</v>
      </c>
      <c r="D883" s="29">
        <v>50.654703400000002</v>
      </c>
      <c r="E883" s="29">
        <v>5.4271453000000003</v>
      </c>
      <c r="F883" s="29">
        <f>COUNTIFS(Questionnaire!BC:BC,codes_postales!B883)</f>
        <v>0</v>
      </c>
    </row>
    <row r="884" spans="1:6" x14ac:dyDescent="0.25">
      <c r="A884" s="29" t="s">
        <v>2795</v>
      </c>
      <c r="B884" s="29">
        <v>4350</v>
      </c>
      <c r="C884" s="29" t="s">
        <v>949</v>
      </c>
      <c r="D884" s="29">
        <v>50.689076</v>
      </c>
      <c r="E884" s="29">
        <v>5.3339780000000001</v>
      </c>
      <c r="F884" s="29">
        <f>COUNTIFS(Questionnaire!BC:BC,codes_postales!B884)</f>
        <v>0</v>
      </c>
    </row>
    <row r="885" spans="1:6" x14ac:dyDescent="0.25">
      <c r="A885" s="29" t="s">
        <v>2795</v>
      </c>
      <c r="B885" s="29">
        <v>4350</v>
      </c>
      <c r="C885" s="29" t="s">
        <v>950</v>
      </c>
      <c r="D885" s="29">
        <v>50.685232499999998</v>
      </c>
      <c r="E885" s="29">
        <v>5.3730111000000003</v>
      </c>
      <c r="F885" s="29">
        <f>COUNTIFS(Questionnaire!BC:BC,codes_postales!B885)</f>
        <v>0</v>
      </c>
    </row>
    <row r="886" spans="1:6" x14ac:dyDescent="0.25">
      <c r="A886" s="29" t="s">
        <v>2795</v>
      </c>
      <c r="B886" s="29">
        <v>4350</v>
      </c>
      <c r="C886" s="29" t="s">
        <v>951</v>
      </c>
      <c r="D886" s="29">
        <v>50.695640099999999</v>
      </c>
      <c r="E886" s="29">
        <v>5.3034495000000001</v>
      </c>
      <c r="F886" s="29">
        <f>COUNTIFS(Questionnaire!BC:BC,codes_postales!B886)</f>
        <v>0</v>
      </c>
    </row>
    <row r="887" spans="1:6" x14ac:dyDescent="0.25">
      <c r="A887" s="29" t="s">
        <v>2795</v>
      </c>
      <c r="B887" s="29">
        <v>4350</v>
      </c>
      <c r="C887" s="29" t="s">
        <v>952</v>
      </c>
      <c r="D887" s="29">
        <v>50.6807151</v>
      </c>
      <c r="E887" s="29">
        <v>5.3267173999999997</v>
      </c>
      <c r="F887" s="29">
        <f>COUNTIFS(Questionnaire!BC:BC,codes_postales!B887)</f>
        <v>0</v>
      </c>
    </row>
    <row r="888" spans="1:6" x14ac:dyDescent="0.25">
      <c r="A888" s="29" t="s">
        <v>2795</v>
      </c>
      <c r="B888" s="29">
        <v>4351</v>
      </c>
      <c r="C888" s="29" t="s">
        <v>953</v>
      </c>
      <c r="D888" s="29">
        <v>50.696012699999997</v>
      </c>
      <c r="E888" s="29">
        <v>5.3426578999999998</v>
      </c>
      <c r="F888" s="29">
        <f>COUNTIFS(Questionnaire!BC:BC,codes_postales!B888)</f>
        <v>0</v>
      </c>
    </row>
    <row r="889" spans="1:6" x14ac:dyDescent="0.25">
      <c r="A889" s="29" t="s">
        <v>2795</v>
      </c>
      <c r="B889" s="29">
        <v>4357</v>
      </c>
      <c r="C889" s="29" t="s">
        <v>954</v>
      </c>
      <c r="D889" s="29">
        <v>50.647897100000002</v>
      </c>
      <c r="E889" s="29">
        <v>5.3199408000000004</v>
      </c>
      <c r="F889" s="29">
        <f>COUNTIFS(Questionnaire!BC:BC,codes_postales!B889)</f>
        <v>0</v>
      </c>
    </row>
    <row r="890" spans="1:6" x14ac:dyDescent="0.25">
      <c r="A890" s="29" t="s">
        <v>2795</v>
      </c>
      <c r="B890" s="29">
        <v>4357</v>
      </c>
      <c r="C890" s="29" t="s">
        <v>955</v>
      </c>
      <c r="D890" s="29">
        <v>50.638714399999998</v>
      </c>
      <c r="E890" s="29">
        <v>5.3192130999999998</v>
      </c>
      <c r="F890" s="29">
        <f>COUNTIFS(Questionnaire!BC:BC,codes_postales!B890)</f>
        <v>0</v>
      </c>
    </row>
    <row r="891" spans="1:6" x14ac:dyDescent="0.25">
      <c r="A891" s="29" t="s">
        <v>2795</v>
      </c>
      <c r="B891" s="29">
        <v>4357</v>
      </c>
      <c r="C891" s="29" t="s">
        <v>956</v>
      </c>
      <c r="D891" s="29">
        <v>50.653225599999999</v>
      </c>
      <c r="E891" s="29">
        <v>5.3559476999999998</v>
      </c>
      <c r="F891" s="29">
        <f>COUNTIFS(Questionnaire!BC:BC,codes_postales!B891)</f>
        <v>0</v>
      </c>
    </row>
    <row r="892" spans="1:6" x14ac:dyDescent="0.25">
      <c r="A892" s="29" t="s">
        <v>2795</v>
      </c>
      <c r="B892" s="29">
        <v>4357</v>
      </c>
      <c r="C892" s="29" t="s">
        <v>957</v>
      </c>
      <c r="D892" s="29">
        <v>50.660026199999997</v>
      </c>
      <c r="E892" s="29">
        <v>5.3107335000000004</v>
      </c>
      <c r="F892" s="29">
        <f>COUNTIFS(Questionnaire!BC:BC,codes_postales!B892)</f>
        <v>0</v>
      </c>
    </row>
    <row r="893" spans="1:6" x14ac:dyDescent="0.25">
      <c r="A893" s="29" t="s">
        <v>2795</v>
      </c>
      <c r="B893" s="29">
        <v>4360</v>
      </c>
      <c r="C893" s="29" t="s">
        <v>958</v>
      </c>
      <c r="D893" s="29">
        <v>50.714542399999999</v>
      </c>
      <c r="E893" s="29">
        <v>5.3277139</v>
      </c>
      <c r="F893" s="29">
        <f>COUNTIFS(Questionnaire!BC:BC,codes_postales!B893)</f>
        <v>0</v>
      </c>
    </row>
    <row r="894" spans="1:6" x14ac:dyDescent="0.25">
      <c r="A894" s="29" t="s">
        <v>2795</v>
      </c>
      <c r="B894" s="29">
        <v>4360</v>
      </c>
      <c r="C894" s="29" t="s">
        <v>959</v>
      </c>
      <c r="D894" s="29">
        <v>50.722049800000001</v>
      </c>
      <c r="E894" s="29">
        <v>5.3379450999999998</v>
      </c>
      <c r="F894" s="29">
        <f>COUNTIFS(Questionnaire!BC:BC,codes_postales!B894)</f>
        <v>0</v>
      </c>
    </row>
    <row r="895" spans="1:6" x14ac:dyDescent="0.25">
      <c r="A895" s="29" t="s">
        <v>2795</v>
      </c>
      <c r="B895" s="29">
        <v>4360</v>
      </c>
      <c r="C895" s="29" t="s">
        <v>960</v>
      </c>
      <c r="D895" s="29">
        <v>50.721450099999998</v>
      </c>
      <c r="E895" s="29">
        <v>5.3537922</v>
      </c>
      <c r="F895" s="29">
        <f>COUNTIFS(Questionnaire!BC:BC,codes_postales!B895)</f>
        <v>0</v>
      </c>
    </row>
    <row r="896" spans="1:6" x14ac:dyDescent="0.25">
      <c r="A896" s="29" t="s">
        <v>2795</v>
      </c>
      <c r="B896" s="29">
        <v>4360</v>
      </c>
      <c r="C896" s="29" t="s">
        <v>961</v>
      </c>
      <c r="D896" s="29">
        <v>50.729168100000003</v>
      </c>
      <c r="E896" s="29">
        <v>5.3530674999999999</v>
      </c>
      <c r="F896" s="29">
        <f>COUNTIFS(Questionnaire!BC:BC,codes_postales!B896)</f>
        <v>0</v>
      </c>
    </row>
    <row r="897" spans="1:6" x14ac:dyDescent="0.25">
      <c r="A897" s="29" t="s">
        <v>2795</v>
      </c>
      <c r="B897" s="29">
        <v>4360</v>
      </c>
      <c r="C897" s="29" t="s">
        <v>962</v>
      </c>
      <c r="D897" s="29">
        <v>50.737078799999999</v>
      </c>
      <c r="E897" s="29">
        <v>5.3844580000000004</v>
      </c>
      <c r="F897" s="29">
        <f>COUNTIFS(Questionnaire!BC:BC,codes_postales!B897)</f>
        <v>0</v>
      </c>
    </row>
    <row r="898" spans="1:6" x14ac:dyDescent="0.25">
      <c r="A898" s="29" t="s">
        <v>2795</v>
      </c>
      <c r="B898" s="29">
        <v>4367</v>
      </c>
      <c r="C898" s="29" t="s">
        <v>963</v>
      </c>
      <c r="D898" s="29">
        <v>50.715885</v>
      </c>
      <c r="E898" s="29">
        <v>5.3973180000000003</v>
      </c>
      <c r="F898" s="29">
        <f>COUNTIFS(Questionnaire!BC:BC,codes_postales!B898)</f>
        <v>0</v>
      </c>
    </row>
    <row r="899" spans="1:6" x14ac:dyDescent="0.25">
      <c r="A899" s="29" t="s">
        <v>2795</v>
      </c>
      <c r="B899" s="29">
        <v>4367</v>
      </c>
      <c r="C899" s="29" t="s">
        <v>964</v>
      </c>
      <c r="D899" s="29">
        <v>50.701352999999997</v>
      </c>
      <c r="E899" s="29">
        <v>5.386298</v>
      </c>
      <c r="F899" s="29">
        <f>COUNTIFS(Questionnaire!BC:BC,codes_postales!B899)</f>
        <v>0</v>
      </c>
    </row>
    <row r="900" spans="1:6" x14ac:dyDescent="0.25">
      <c r="A900" s="29" t="s">
        <v>2795</v>
      </c>
      <c r="B900" s="29">
        <v>4367</v>
      </c>
      <c r="C900" s="29" t="s">
        <v>965</v>
      </c>
      <c r="D900" s="29">
        <v>50.696180699999999</v>
      </c>
      <c r="E900" s="29">
        <v>5.4060353000000001</v>
      </c>
      <c r="F900" s="29">
        <f>COUNTIFS(Questionnaire!BC:BC,codes_postales!B900)</f>
        <v>0</v>
      </c>
    </row>
    <row r="901" spans="1:6" x14ac:dyDescent="0.25">
      <c r="A901" s="29" t="s">
        <v>2795</v>
      </c>
      <c r="B901" s="29">
        <v>4367</v>
      </c>
      <c r="C901" s="29" t="s">
        <v>966</v>
      </c>
      <c r="D901" s="29">
        <v>50.707653999999998</v>
      </c>
      <c r="E901" s="29">
        <v>5.4158293000000004</v>
      </c>
      <c r="F901" s="29">
        <f>COUNTIFS(Questionnaire!BC:BC,codes_postales!B901)</f>
        <v>0</v>
      </c>
    </row>
    <row r="902" spans="1:6" x14ac:dyDescent="0.25">
      <c r="A902" s="29" t="s">
        <v>2795</v>
      </c>
      <c r="B902" s="29">
        <v>4367</v>
      </c>
      <c r="C902" s="29" t="s">
        <v>967</v>
      </c>
      <c r="D902" s="29">
        <v>50.722526199999997</v>
      </c>
      <c r="E902" s="29">
        <v>5.3894004999999998</v>
      </c>
      <c r="F902" s="29">
        <f>COUNTIFS(Questionnaire!BC:BC,codes_postales!B902)</f>
        <v>0</v>
      </c>
    </row>
    <row r="903" spans="1:6" x14ac:dyDescent="0.25">
      <c r="A903" s="29" t="s">
        <v>2795</v>
      </c>
      <c r="B903" s="29">
        <v>4400</v>
      </c>
      <c r="C903" s="29" t="s">
        <v>968</v>
      </c>
      <c r="D903" s="29">
        <v>50.598522299999999</v>
      </c>
      <c r="E903" s="29">
        <v>5.4092950000000002</v>
      </c>
      <c r="F903" s="29">
        <f>COUNTIFS(Questionnaire!BC:BC,codes_postales!B903)</f>
        <v>0</v>
      </c>
    </row>
    <row r="904" spans="1:6" x14ac:dyDescent="0.25">
      <c r="A904" s="29" t="s">
        <v>2795</v>
      </c>
      <c r="B904" s="29">
        <v>4400</v>
      </c>
      <c r="C904" s="29" t="s">
        <v>969</v>
      </c>
      <c r="D904" s="29">
        <v>50.593648299999998</v>
      </c>
      <c r="E904" s="29">
        <v>5.4528968999999998</v>
      </c>
      <c r="F904" s="29">
        <f>COUNTIFS(Questionnaire!BC:BC,codes_postales!B904)</f>
        <v>0</v>
      </c>
    </row>
    <row r="905" spans="1:6" x14ac:dyDescent="0.25">
      <c r="A905" s="29" t="s">
        <v>2795</v>
      </c>
      <c r="B905" s="29">
        <v>4400</v>
      </c>
      <c r="C905" s="29" t="s">
        <v>970</v>
      </c>
      <c r="D905" s="29">
        <v>50.602280800000003</v>
      </c>
      <c r="E905" s="29">
        <v>5.4580871999999996</v>
      </c>
      <c r="F905" s="29">
        <f>COUNTIFS(Questionnaire!BC:BC,codes_postales!B905)</f>
        <v>0</v>
      </c>
    </row>
    <row r="906" spans="1:6" x14ac:dyDescent="0.25">
      <c r="A906" s="29" t="s">
        <v>2795</v>
      </c>
      <c r="B906" s="29">
        <v>4400</v>
      </c>
      <c r="C906" s="29" t="s">
        <v>971</v>
      </c>
      <c r="D906" s="29">
        <v>50.615571500000001</v>
      </c>
      <c r="E906" s="29">
        <v>5.4729318999999998</v>
      </c>
      <c r="F906" s="29">
        <f>COUNTIFS(Questionnaire!BC:BC,codes_postales!B906)</f>
        <v>0</v>
      </c>
    </row>
    <row r="907" spans="1:6" x14ac:dyDescent="0.25">
      <c r="A907" s="29" t="s">
        <v>2795</v>
      </c>
      <c r="B907" s="29">
        <v>4400</v>
      </c>
      <c r="C907" s="29" t="s">
        <v>972</v>
      </c>
      <c r="D907" s="29">
        <v>50.6018434</v>
      </c>
      <c r="E907" s="29">
        <v>5.4474684</v>
      </c>
      <c r="F907" s="29">
        <f>COUNTIFS(Questionnaire!BC:BC,codes_postales!B907)</f>
        <v>0</v>
      </c>
    </row>
    <row r="908" spans="1:6" x14ac:dyDescent="0.25">
      <c r="A908" s="29" t="s">
        <v>2795</v>
      </c>
      <c r="B908" s="29">
        <v>4400</v>
      </c>
      <c r="C908" s="29" t="s">
        <v>973</v>
      </c>
      <c r="D908" s="29">
        <v>50.5822766</v>
      </c>
      <c r="E908" s="29">
        <v>5.4523491000000002</v>
      </c>
      <c r="F908" s="29">
        <f>COUNTIFS(Questionnaire!BC:BC,codes_postales!B908)</f>
        <v>0</v>
      </c>
    </row>
    <row r="909" spans="1:6" x14ac:dyDescent="0.25">
      <c r="A909" s="29" t="s">
        <v>2795</v>
      </c>
      <c r="B909" s="29">
        <v>4400</v>
      </c>
      <c r="C909" s="29" t="s">
        <v>974</v>
      </c>
      <c r="D909" s="29">
        <v>50.622454599999998</v>
      </c>
      <c r="E909" s="29">
        <v>5.4600597000000004</v>
      </c>
      <c r="F909" s="29">
        <f>COUNTIFS(Questionnaire!BC:BC,codes_postales!B909)</f>
        <v>0</v>
      </c>
    </row>
    <row r="910" spans="1:6" x14ac:dyDescent="0.25">
      <c r="A910" s="29" t="s">
        <v>2795</v>
      </c>
      <c r="B910" s="29">
        <v>4420</v>
      </c>
      <c r="C910" s="29" t="s">
        <v>975</v>
      </c>
      <c r="D910" s="29">
        <v>50.642569999999999</v>
      </c>
      <c r="E910" s="29">
        <v>5.5190161</v>
      </c>
      <c r="F910" s="29">
        <f>COUNTIFS(Questionnaire!BC:BC,codes_postales!B910)</f>
        <v>0</v>
      </c>
    </row>
    <row r="911" spans="1:6" x14ac:dyDescent="0.25">
      <c r="A911" s="29" t="s">
        <v>2795</v>
      </c>
      <c r="B911" s="29">
        <v>4420</v>
      </c>
      <c r="C911" s="29" t="s">
        <v>976</v>
      </c>
      <c r="D911" s="29">
        <v>50.630534099999998</v>
      </c>
      <c r="E911" s="29">
        <v>5.5394189999999996</v>
      </c>
      <c r="F911" s="29">
        <f>COUNTIFS(Questionnaire!BC:BC,codes_postales!B911)</f>
        <v>0</v>
      </c>
    </row>
    <row r="912" spans="1:6" x14ac:dyDescent="0.25">
      <c r="A912" s="29" t="s">
        <v>2795</v>
      </c>
      <c r="B912" s="29">
        <v>4420</v>
      </c>
      <c r="C912" s="29" t="s">
        <v>977</v>
      </c>
      <c r="D912" s="29">
        <v>50.620651000000002</v>
      </c>
      <c r="E912" s="29">
        <v>5.5307060999999997</v>
      </c>
      <c r="F912" s="29">
        <f>COUNTIFS(Questionnaire!BC:BC,codes_postales!B912)</f>
        <v>0</v>
      </c>
    </row>
    <row r="913" spans="1:6" x14ac:dyDescent="0.25">
      <c r="A913" s="29" t="s">
        <v>2795</v>
      </c>
      <c r="B913" s="29">
        <v>4430</v>
      </c>
      <c r="C913" s="29" t="s">
        <v>978</v>
      </c>
      <c r="D913" s="29">
        <v>50.662432600000002</v>
      </c>
      <c r="E913" s="29">
        <v>5.5190612000000003</v>
      </c>
      <c r="F913" s="29">
        <f>COUNTIFS(Questionnaire!BC:BC,codes_postales!B913)</f>
        <v>0</v>
      </c>
    </row>
    <row r="914" spans="1:6" x14ac:dyDescent="0.25">
      <c r="A914" s="29" t="s">
        <v>2795</v>
      </c>
      <c r="B914" s="29">
        <v>4431</v>
      </c>
      <c r="C914" s="29" t="s">
        <v>979</v>
      </c>
      <c r="D914" s="29">
        <v>50.665152999999997</v>
      </c>
      <c r="E914" s="29">
        <v>5.502732</v>
      </c>
      <c r="F914" s="29">
        <f>COUNTIFS(Questionnaire!BC:BC,codes_postales!B914)</f>
        <v>0</v>
      </c>
    </row>
    <row r="915" spans="1:6" x14ac:dyDescent="0.25">
      <c r="A915" s="29" t="s">
        <v>2795</v>
      </c>
      <c r="B915" s="29">
        <v>4432</v>
      </c>
      <c r="C915" s="29" t="s">
        <v>980</v>
      </c>
      <c r="D915" s="29">
        <v>50.674254900000001</v>
      </c>
      <c r="E915" s="29">
        <v>5.5129925999999996</v>
      </c>
      <c r="F915" s="29">
        <f>COUNTIFS(Questionnaire!BC:BC,codes_postales!B915)</f>
        <v>0</v>
      </c>
    </row>
    <row r="916" spans="1:6" x14ac:dyDescent="0.25">
      <c r="A916" s="29" t="s">
        <v>2795</v>
      </c>
      <c r="B916" s="29">
        <v>4432</v>
      </c>
      <c r="C916" s="29" t="s">
        <v>981</v>
      </c>
      <c r="D916" s="29">
        <v>50.704367099999999</v>
      </c>
      <c r="E916" s="29">
        <v>5.4805774999999999</v>
      </c>
      <c r="F916" s="29">
        <f>COUNTIFS(Questionnaire!BC:BC,codes_postales!B916)</f>
        <v>0</v>
      </c>
    </row>
    <row r="917" spans="1:6" x14ac:dyDescent="0.25">
      <c r="A917" s="29" t="s">
        <v>2795</v>
      </c>
      <c r="B917" s="29">
        <v>4450</v>
      </c>
      <c r="C917" s="29" t="s">
        <v>982</v>
      </c>
      <c r="D917" s="29">
        <v>50.710692600000002</v>
      </c>
      <c r="E917" s="29">
        <v>5.5290689000000004</v>
      </c>
      <c r="F917" s="29">
        <f>COUNTIFS(Questionnaire!BC:BC,codes_postales!B917)</f>
        <v>0</v>
      </c>
    </row>
    <row r="918" spans="1:6" x14ac:dyDescent="0.25">
      <c r="A918" s="29" t="s">
        <v>2795</v>
      </c>
      <c r="B918" s="29">
        <v>4450</v>
      </c>
      <c r="C918" s="29" t="s">
        <v>983</v>
      </c>
      <c r="D918" s="29">
        <v>50.687961899999998</v>
      </c>
      <c r="E918" s="29">
        <v>5.5234943999999997</v>
      </c>
      <c r="F918" s="29">
        <f>COUNTIFS(Questionnaire!BC:BC,codes_postales!B918)</f>
        <v>0</v>
      </c>
    </row>
    <row r="919" spans="1:6" x14ac:dyDescent="0.25">
      <c r="A919" s="29" t="s">
        <v>2795</v>
      </c>
      <c r="B919" s="29">
        <v>4450</v>
      </c>
      <c r="C919" s="29" t="s">
        <v>984</v>
      </c>
      <c r="D919" s="29">
        <v>50.727724600000002</v>
      </c>
      <c r="E919" s="29">
        <v>5.5652092</v>
      </c>
      <c r="F919" s="29">
        <f>COUNTIFS(Questionnaire!BC:BC,codes_postales!B919)</f>
        <v>0</v>
      </c>
    </row>
    <row r="920" spans="1:6" x14ac:dyDescent="0.25">
      <c r="A920" s="29" t="s">
        <v>2795</v>
      </c>
      <c r="B920" s="29">
        <v>4451</v>
      </c>
      <c r="C920" s="29" t="s">
        <v>985</v>
      </c>
      <c r="D920" s="29">
        <v>50.687631000000003</v>
      </c>
      <c r="E920" s="29">
        <v>5.5524839999999998</v>
      </c>
      <c r="F920" s="29">
        <f>COUNTIFS(Questionnaire!BC:BC,codes_postales!B920)</f>
        <v>0</v>
      </c>
    </row>
    <row r="921" spans="1:6" x14ac:dyDescent="0.25">
      <c r="A921" s="29" t="s">
        <v>2795</v>
      </c>
      <c r="B921" s="29">
        <v>4452</v>
      </c>
      <c r="C921" s="29" t="s">
        <v>986</v>
      </c>
      <c r="D921" s="29">
        <v>50.728014100000003</v>
      </c>
      <c r="E921" s="29">
        <v>5.5241784000000003</v>
      </c>
      <c r="F921" s="29">
        <f>COUNTIFS(Questionnaire!BC:BC,codes_postales!B921)</f>
        <v>0</v>
      </c>
    </row>
    <row r="922" spans="1:6" x14ac:dyDescent="0.25">
      <c r="A922" s="29" t="s">
        <v>2795</v>
      </c>
      <c r="B922" s="29">
        <v>4452</v>
      </c>
      <c r="C922" s="29" t="s">
        <v>987</v>
      </c>
      <c r="D922" s="29">
        <v>50.7277451</v>
      </c>
      <c r="E922" s="29">
        <v>5.5064111999999996</v>
      </c>
      <c r="F922" s="29">
        <f>COUNTIFS(Questionnaire!BC:BC,codes_postales!B922)</f>
        <v>0</v>
      </c>
    </row>
    <row r="923" spans="1:6" x14ac:dyDescent="0.25">
      <c r="A923" s="29" t="s">
        <v>2795</v>
      </c>
      <c r="B923" s="29">
        <v>4453</v>
      </c>
      <c r="C923" s="29" t="s">
        <v>988</v>
      </c>
      <c r="D923" s="29">
        <v>50.709782599999997</v>
      </c>
      <c r="E923" s="29">
        <v>5.5434045000000003</v>
      </c>
      <c r="F923" s="29">
        <f>COUNTIFS(Questionnaire!BC:BC,codes_postales!B923)</f>
        <v>0</v>
      </c>
    </row>
    <row r="924" spans="1:6" x14ac:dyDescent="0.25">
      <c r="A924" s="29" t="s">
        <v>2795</v>
      </c>
      <c r="B924" s="29">
        <v>4458</v>
      </c>
      <c r="C924" s="29" t="s">
        <v>989</v>
      </c>
      <c r="D924" s="29">
        <v>50.721917900000001</v>
      </c>
      <c r="E924" s="29">
        <v>5.5714610999999996</v>
      </c>
      <c r="F924" s="29">
        <f>COUNTIFS(Questionnaire!BC:BC,codes_postales!B924)</f>
        <v>0</v>
      </c>
    </row>
    <row r="925" spans="1:6" x14ac:dyDescent="0.25">
      <c r="A925" s="29" t="s">
        <v>2795</v>
      </c>
      <c r="B925" s="29">
        <v>4460</v>
      </c>
      <c r="C925" s="29" t="s">
        <v>990</v>
      </c>
      <c r="D925" s="29">
        <v>50.654714900000002</v>
      </c>
      <c r="E925" s="29">
        <v>5.4512606999999997</v>
      </c>
      <c r="F925" s="29">
        <f>COUNTIFS(Questionnaire!BC:BC,codes_postales!B925)</f>
        <v>0</v>
      </c>
    </row>
    <row r="926" spans="1:6" x14ac:dyDescent="0.25">
      <c r="A926" s="29" t="s">
        <v>2795</v>
      </c>
      <c r="B926" s="29">
        <v>4460</v>
      </c>
      <c r="C926" s="29" t="s">
        <v>991</v>
      </c>
      <c r="D926" s="29">
        <v>50.632333099999997</v>
      </c>
      <c r="E926" s="29">
        <v>5.5011939999999999</v>
      </c>
      <c r="F926" s="29">
        <f>COUNTIFS(Questionnaire!BC:BC,codes_postales!B926)</f>
        <v>0</v>
      </c>
    </row>
    <row r="927" spans="1:6" x14ac:dyDescent="0.25">
      <c r="A927" s="29" t="s">
        <v>2795</v>
      </c>
      <c r="B927" s="29">
        <v>4460</v>
      </c>
      <c r="C927" s="29" t="s">
        <v>992</v>
      </c>
      <c r="D927" s="29">
        <v>50.644955000000003</v>
      </c>
      <c r="E927" s="29">
        <v>5.503152</v>
      </c>
      <c r="F927" s="29">
        <f>COUNTIFS(Questionnaire!BC:BC,codes_postales!B927)</f>
        <v>0</v>
      </c>
    </row>
    <row r="928" spans="1:6" x14ac:dyDescent="0.25">
      <c r="A928" s="29" t="s">
        <v>2795</v>
      </c>
      <c r="B928" s="29">
        <v>4460</v>
      </c>
      <c r="C928" s="29" t="s">
        <v>993</v>
      </c>
      <c r="D928" s="29">
        <v>50.638593700000001</v>
      </c>
      <c r="E928" s="29">
        <v>5.4757847000000002</v>
      </c>
      <c r="F928" s="29">
        <f>COUNTIFS(Questionnaire!BC:BC,codes_postales!B928)</f>
        <v>0</v>
      </c>
    </row>
    <row r="929" spans="1:6" x14ac:dyDescent="0.25">
      <c r="A929" s="29" t="s">
        <v>2795</v>
      </c>
      <c r="B929" s="29">
        <v>4460</v>
      </c>
      <c r="C929" s="29" t="s">
        <v>994</v>
      </c>
      <c r="D929" s="29">
        <v>50.614966799999998</v>
      </c>
      <c r="E929" s="29">
        <v>5.3886713000000004</v>
      </c>
      <c r="F929" s="29">
        <f>COUNTIFS(Questionnaire!BC:BC,codes_postales!B929)</f>
        <v>0</v>
      </c>
    </row>
    <row r="930" spans="1:6" x14ac:dyDescent="0.25">
      <c r="A930" s="29" t="s">
        <v>2795</v>
      </c>
      <c r="B930" s="29">
        <v>4460</v>
      </c>
      <c r="C930" s="29" t="s">
        <v>995</v>
      </c>
      <c r="D930" s="29">
        <v>50.643652099999997</v>
      </c>
      <c r="E930" s="29">
        <v>5.4254194</v>
      </c>
      <c r="F930" s="29">
        <f>COUNTIFS(Questionnaire!BC:BC,codes_postales!B930)</f>
        <v>0</v>
      </c>
    </row>
    <row r="931" spans="1:6" x14ac:dyDescent="0.25">
      <c r="A931" s="29" t="s">
        <v>2795</v>
      </c>
      <c r="B931" s="29">
        <v>4470</v>
      </c>
      <c r="C931" s="29" t="s">
        <v>996</v>
      </c>
      <c r="D931" s="29">
        <v>50.6000686</v>
      </c>
      <c r="E931" s="29">
        <v>5.3579040999999998</v>
      </c>
      <c r="F931" s="29">
        <f>COUNTIFS(Questionnaire!BC:BC,codes_postales!B931)</f>
        <v>1</v>
      </c>
    </row>
    <row r="932" spans="1:6" x14ac:dyDescent="0.25">
      <c r="A932" s="29" t="s">
        <v>2795</v>
      </c>
      <c r="B932" s="29">
        <v>4480</v>
      </c>
      <c r="C932" s="29" t="s">
        <v>997</v>
      </c>
      <c r="D932" s="29">
        <v>50.569046</v>
      </c>
      <c r="E932" s="29">
        <v>5.3921999999999999</v>
      </c>
      <c r="F932" s="29">
        <f>COUNTIFS(Questionnaire!BC:BC,codes_postales!B932)</f>
        <v>0</v>
      </c>
    </row>
    <row r="933" spans="1:6" x14ac:dyDescent="0.25">
      <c r="A933" s="29" t="s">
        <v>2795</v>
      </c>
      <c r="B933" s="29">
        <v>4480</v>
      </c>
      <c r="C933" s="29" t="s">
        <v>848</v>
      </c>
      <c r="D933" s="29">
        <v>50.544513500000001</v>
      </c>
      <c r="E933" s="29">
        <v>5.4444346000000001</v>
      </c>
      <c r="F933" s="29">
        <f>COUNTIFS(Questionnaire!BC:BC,codes_postales!B933)</f>
        <v>0</v>
      </c>
    </row>
    <row r="934" spans="1:6" x14ac:dyDescent="0.25">
      <c r="A934" s="29" t="s">
        <v>2795</v>
      </c>
      <c r="B934" s="29">
        <v>4480</v>
      </c>
      <c r="C934" s="29" t="s">
        <v>998</v>
      </c>
      <c r="D934" s="29">
        <v>50.582433000000002</v>
      </c>
      <c r="E934" s="29">
        <v>5.4043112999999998</v>
      </c>
      <c r="F934" s="29">
        <f>COUNTIFS(Questionnaire!BC:BC,codes_postales!B934)</f>
        <v>0</v>
      </c>
    </row>
    <row r="935" spans="1:6" x14ac:dyDescent="0.25">
      <c r="A935" s="29" t="s">
        <v>2795</v>
      </c>
      <c r="B935" s="29">
        <v>4480</v>
      </c>
      <c r="C935" s="29" t="s">
        <v>999</v>
      </c>
      <c r="D935" s="29">
        <v>50.556991099999998</v>
      </c>
      <c r="E935" s="29">
        <v>5.3622541999999997</v>
      </c>
      <c r="F935" s="29">
        <f>COUNTIFS(Questionnaire!BC:BC,codes_postales!B935)</f>
        <v>0</v>
      </c>
    </row>
    <row r="936" spans="1:6" x14ac:dyDescent="0.25">
      <c r="A936" s="29" t="s">
        <v>2795</v>
      </c>
      <c r="B936" s="29">
        <v>4500</v>
      </c>
      <c r="C936" s="29" t="s">
        <v>1000</v>
      </c>
      <c r="D936" s="29">
        <v>50.503319599999998</v>
      </c>
      <c r="E936" s="29">
        <v>5.1773498</v>
      </c>
      <c r="F936" s="29">
        <f>COUNTIFS(Questionnaire!BC:BC,codes_postales!B936)</f>
        <v>1</v>
      </c>
    </row>
    <row r="937" spans="1:6" x14ac:dyDescent="0.25">
      <c r="A937" s="29" t="s">
        <v>2795</v>
      </c>
      <c r="B937" s="29">
        <v>4500</v>
      </c>
      <c r="C937" s="29" t="s">
        <v>1001</v>
      </c>
      <c r="D937" s="29">
        <v>50.521538499999998</v>
      </c>
      <c r="E937" s="29">
        <v>5.2357452999999996</v>
      </c>
      <c r="F937" s="29">
        <f>COUNTIFS(Questionnaire!BC:BC,codes_postales!B937)</f>
        <v>1</v>
      </c>
    </row>
    <row r="938" spans="1:6" x14ac:dyDescent="0.25">
      <c r="A938" s="29" t="s">
        <v>2795</v>
      </c>
      <c r="B938" s="29">
        <v>4500</v>
      </c>
      <c r="C938" s="29" t="s">
        <v>1002</v>
      </c>
      <c r="D938" s="29">
        <v>50.527585999999999</v>
      </c>
      <c r="E938" s="29">
        <v>5.2593690000000004</v>
      </c>
      <c r="F938" s="29">
        <f>COUNTIFS(Questionnaire!BC:BC,codes_postales!B938)</f>
        <v>1</v>
      </c>
    </row>
    <row r="939" spans="1:6" x14ac:dyDescent="0.25">
      <c r="A939" s="29" t="s">
        <v>2795</v>
      </c>
      <c r="B939" s="29">
        <v>4520</v>
      </c>
      <c r="C939" s="29" t="s">
        <v>1003</v>
      </c>
      <c r="D939" s="29">
        <v>50.551202600000003</v>
      </c>
      <c r="E939" s="29">
        <v>5.2358517000000004</v>
      </c>
      <c r="F939" s="29">
        <f>COUNTIFS(Questionnaire!BC:BC,codes_postales!B939)</f>
        <v>0</v>
      </c>
    </row>
    <row r="940" spans="1:6" x14ac:dyDescent="0.25">
      <c r="A940" s="29" t="s">
        <v>2795</v>
      </c>
      <c r="B940" s="29">
        <v>4520</v>
      </c>
      <c r="C940" s="29" t="s">
        <v>1004</v>
      </c>
      <c r="D940" s="29">
        <v>50.522396999999998</v>
      </c>
      <c r="E940" s="29">
        <v>5.1880582999999998</v>
      </c>
      <c r="F940" s="29">
        <f>COUNTIFS(Questionnaire!BC:BC,codes_postales!B940)</f>
        <v>0</v>
      </c>
    </row>
    <row r="941" spans="1:6" x14ac:dyDescent="0.25">
      <c r="A941" s="29" t="s">
        <v>2795</v>
      </c>
      <c r="B941" s="29">
        <v>4520</v>
      </c>
      <c r="C941" s="29" t="s">
        <v>1005</v>
      </c>
      <c r="D941" s="29">
        <v>50.567590000000003</v>
      </c>
      <c r="E941" s="29">
        <v>5.1647622000000002</v>
      </c>
      <c r="F941" s="29">
        <f>COUNTIFS(Questionnaire!BC:BC,codes_postales!B941)</f>
        <v>0</v>
      </c>
    </row>
    <row r="942" spans="1:6" x14ac:dyDescent="0.25">
      <c r="A942" s="29" t="s">
        <v>2795</v>
      </c>
      <c r="B942" s="29">
        <v>4520</v>
      </c>
      <c r="C942" s="29" t="s">
        <v>1006</v>
      </c>
      <c r="D942" s="29">
        <v>50.547161899999999</v>
      </c>
      <c r="E942" s="29">
        <v>5.1878867</v>
      </c>
      <c r="F942" s="29">
        <f>COUNTIFS(Questionnaire!BC:BC,codes_postales!B942)</f>
        <v>0</v>
      </c>
    </row>
    <row r="943" spans="1:6" x14ac:dyDescent="0.25">
      <c r="A943" s="29" t="s">
        <v>2795</v>
      </c>
      <c r="B943" s="29">
        <v>4520</v>
      </c>
      <c r="C943" s="29" t="s">
        <v>1007</v>
      </c>
      <c r="D943" s="29">
        <v>50.562746400000002</v>
      </c>
      <c r="E943" s="29">
        <v>5.2261382000000003</v>
      </c>
      <c r="F943" s="29">
        <f>COUNTIFS(Questionnaire!BC:BC,codes_postales!B943)</f>
        <v>0</v>
      </c>
    </row>
    <row r="944" spans="1:6" x14ac:dyDescent="0.25">
      <c r="A944" s="29" t="s">
        <v>2795</v>
      </c>
      <c r="B944" s="29">
        <v>4520</v>
      </c>
      <c r="C944" s="29" t="s">
        <v>1008</v>
      </c>
      <c r="D944" s="29">
        <v>50.533258699999998</v>
      </c>
      <c r="E944" s="29">
        <v>5.2166503000000004</v>
      </c>
      <c r="F944" s="29">
        <f>COUNTIFS(Questionnaire!BC:BC,codes_postales!B944)</f>
        <v>0</v>
      </c>
    </row>
    <row r="945" spans="1:6" x14ac:dyDescent="0.25">
      <c r="A945" s="29" t="s">
        <v>2795</v>
      </c>
      <c r="B945" s="29">
        <v>4530</v>
      </c>
      <c r="C945" s="29" t="s">
        <v>1009</v>
      </c>
      <c r="D945" s="29">
        <v>50.584984200000001</v>
      </c>
      <c r="E945" s="29">
        <v>5.2835083000000003</v>
      </c>
      <c r="F945" s="29">
        <f>COUNTIFS(Questionnaire!BC:BC,codes_postales!B945)</f>
        <v>0</v>
      </c>
    </row>
    <row r="946" spans="1:6" x14ac:dyDescent="0.25">
      <c r="A946" s="29" t="s">
        <v>2795</v>
      </c>
      <c r="B946" s="29">
        <v>4530</v>
      </c>
      <c r="C946" s="29" t="s">
        <v>1010</v>
      </c>
      <c r="D946" s="29">
        <v>50.613153699999998</v>
      </c>
      <c r="E946" s="29">
        <v>5.2314100000000003</v>
      </c>
      <c r="F946" s="29">
        <f>COUNTIFS(Questionnaire!BC:BC,codes_postales!B946)</f>
        <v>0</v>
      </c>
    </row>
    <row r="947" spans="1:6" x14ac:dyDescent="0.25">
      <c r="A947" s="29" t="s">
        <v>2795</v>
      </c>
      <c r="B947" s="29">
        <v>4530</v>
      </c>
      <c r="C947" s="29" t="s">
        <v>1011</v>
      </c>
      <c r="D947" s="29">
        <v>50.616181699999999</v>
      </c>
      <c r="E947" s="29">
        <v>5.2044866000000001</v>
      </c>
      <c r="F947" s="29">
        <f>COUNTIFS(Questionnaire!BC:BC,codes_postales!B947)</f>
        <v>0</v>
      </c>
    </row>
    <row r="948" spans="1:6" x14ac:dyDescent="0.25">
      <c r="A948" s="29" t="s">
        <v>2795</v>
      </c>
      <c r="B948" s="29">
        <v>4530</v>
      </c>
      <c r="C948" s="29" t="s">
        <v>1012</v>
      </c>
      <c r="D948" s="29">
        <v>50.575024200000001</v>
      </c>
      <c r="E948" s="29">
        <v>5.2619239000000002</v>
      </c>
      <c r="F948" s="29">
        <f>COUNTIFS(Questionnaire!BC:BC,codes_postales!B948)</f>
        <v>0</v>
      </c>
    </row>
    <row r="949" spans="1:6" x14ac:dyDescent="0.25">
      <c r="A949" s="29" t="s">
        <v>2795</v>
      </c>
      <c r="B949" s="29">
        <v>4530</v>
      </c>
      <c r="C949" s="29" t="s">
        <v>1013</v>
      </c>
      <c r="D949" s="29">
        <v>50.595105199999999</v>
      </c>
      <c r="E949" s="29">
        <v>5.2254442000000001</v>
      </c>
      <c r="F949" s="29">
        <f>COUNTIFS(Questionnaire!BC:BC,codes_postales!B949)</f>
        <v>0</v>
      </c>
    </row>
    <row r="950" spans="1:6" x14ac:dyDescent="0.25">
      <c r="A950" s="29" t="s">
        <v>2795</v>
      </c>
      <c r="B950" s="29">
        <v>4537</v>
      </c>
      <c r="C950" s="29" t="s">
        <v>1014</v>
      </c>
      <c r="D950" s="29">
        <v>50.585793099999997</v>
      </c>
      <c r="E950" s="29">
        <v>5.3041269</v>
      </c>
      <c r="F950" s="29">
        <f>COUNTIFS(Questionnaire!BC:BC,codes_postales!B950)</f>
        <v>0</v>
      </c>
    </row>
    <row r="951" spans="1:6" x14ac:dyDescent="0.25">
      <c r="A951" s="29" t="s">
        <v>2795</v>
      </c>
      <c r="B951" s="29">
        <v>4537</v>
      </c>
      <c r="C951" s="29" t="s">
        <v>1015</v>
      </c>
      <c r="D951" s="29">
        <v>50.609673000000001</v>
      </c>
      <c r="E951" s="29">
        <v>5.2734471999999997</v>
      </c>
      <c r="F951" s="29">
        <f>COUNTIFS(Questionnaire!BC:BC,codes_postales!B951)</f>
        <v>0</v>
      </c>
    </row>
    <row r="952" spans="1:6" x14ac:dyDescent="0.25">
      <c r="A952" s="29" t="s">
        <v>2795</v>
      </c>
      <c r="B952" s="29">
        <v>4537</v>
      </c>
      <c r="C952" s="29" t="s">
        <v>1016</v>
      </c>
      <c r="D952" s="29">
        <v>50.621640499999998</v>
      </c>
      <c r="E952" s="29">
        <v>5.2989318000000001</v>
      </c>
      <c r="F952" s="29">
        <f>COUNTIFS(Questionnaire!BC:BC,codes_postales!B952)</f>
        <v>0</v>
      </c>
    </row>
    <row r="953" spans="1:6" x14ac:dyDescent="0.25">
      <c r="A953" s="29" t="s">
        <v>2795</v>
      </c>
      <c r="B953" s="29">
        <v>4537</v>
      </c>
      <c r="C953" s="29" t="s">
        <v>1017</v>
      </c>
      <c r="D953" s="29">
        <v>50.6075114</v>
      </c>
      <c r="E953" s="29">
        <v>5.3184439000000001</v>
      </c>
      <c r="F953" s="29">
        <f>COUNTIFS(Questionnaire!BC:BC,codes_postales!B953)</f>
        <v>0</v>
      </c>
    </row>
    <row r="954" spans="1:6" x14ac:dyDescent="0.25">
      <c r="A954" s="29" t="s">
        <v>2795</v>
      </c>
      <c r="B954" s="29">
        <v>4540</v>
      </c>
      <c r="C954" s="29" t="s">
        <v>1018</v>
      </c>
      <c r="D954" s="29">
        <v>50.549776100000003</v>
      </c>
      <c r="E954" s="29">
        <v>5.3240992</v>
      </c>
      <c r="F954" s="29">
        <f>COUNTIFS(Questionnaire!BC:BC,codes_postales!B954)</f>
        <v>0</v>
      </c>
    </row>
    <row r="955" spans="1:6" x14ac:dyDescent="0.25">
      <c r="A955" s="29" t="s">
        <v>2795</v>
      </c>
      <c r="B955" s="29">
        <v>4540</v>
      </c>
      <c r="C955" s="29" t="s">
        <v>1019</v>
      </c>
      <c r="D955" s="29">
        <v>50.540238000000002</v>
      </c>
      <c r="E955" s="29">
        <v>5.2867360000000003</v>
      </c>
      <c r="F955" s="29">
        <f>COUNTIFS(Questionnaire!BC:BC,codes_postales!B955)</f>
        <v>0</v>
      </c>
    </row>
    <row r="956" spans="1:6" x14ac:dyDescent="0.25">
      <c r="A956" s="29" t="s">
        <v>2795</v>
      </c>
      <c r="B956" s="29">
        <v>4540</v>
      </c>
      <c r="C956" s="29" t="s">
        <v>1020</v>
      </c>
      <c r="D956" s="29">
        <v>50.558238699999997</v>
      </c>
      <c r="E956" s="29">
        <v>5.3354736000000003</v>
      </c>
      <c r="F956" s="29">
        <f>COUNTIFS(Questionnaire!BC:BC,codes_postales!B956)</f>
        <v>0</v>
      </c>
    </row>
    <row r="957" spans="1:6" x14ac:dyDescent="0.25">
      <c r="A957" s="29" t="s">
        <v>2795</v>
      </c>
      <c r="B957" s="29">
        <v>4540</v>
      </c>
      <c r="C957" s="29" t="s">
        <v>1021</v>
      </c>
      <c r="D957" s="29">
        <v>50.575487000000003</v>
      </c>
      <c r="E957" s="29">
        <v>5.3202781999999997</v>
      </c>
      <c r="F957" s="29">
        <f>COUNTIFS(Questionnaire!BC:BC,codes_postales!B957)</f>
        <v>0</v>
      </c>
    </row>
    <row r="958" spans="1:6" x14ac:dyDescent="0.25">
      <c r="A958" s="29" t="s">
        <v>2795</v>
      </c>
      <c r="B958" s="29">
        <v>4540</v>
      </c>
      <c r="C958" s="29" t="s">
        <v>1022</v>
      </c>
      <c r="D958" s="29">
        <v>50.544280899999997</v>
      </c>
      <c r="E958" s="29">
        <v>5.3371708</v>
      </c>
      <c r="F958" s="29">
        <f>COUNTIFS(Questionnaire!BC:BC,codes_postales!B958)</f>
        <v>0</v>
      </c>
    </row>
    <row r="959" spans="1:6" x14ac:dyDescent="0.25">
      <c r="A959" s="29" t="s">
        <v>2795</v>
      </c>
      <c r="B959" s="29">
        <v>4550</v>
      </c>
      <c r="C959" s="29" t="s">
        <v>1023</v>
      </c>
      <c r="D959" s="29">
        <v>50.506354999999999</v>
      </c>
      <c r="E959" s="29">
        <v>5.4190411000000003</v>
      </c>
      <c r="F959" s="29">
        <f>COUNTIFS(Questionnaire!BC:BC,codes_postales!B959)</f>
        <v>1</v>
      </c>
    </row>
    <row r="960" spans="1:6" x14ac:dyDescent="0.25">
      <c r="A960" s="29" t="s">
        <v>2795</v>
      </c>
      <c r="B960" s="29">
        <v>4550</v>
      </c>
      <c r="C960" s="29" t="s">
        <v>1024</v>
      </c>
      <c r="D960" s="29">
        <v>50.529005400000003</v>
      </c>
      <c r="E960" s="29">
        <v>5.4130877999999996</v>
      </c>
      <c r="F960" s="29">
        <f>COUNTIFS(Questionnaire!BC:BC,codes_postales!B960)</f>
        <v>1</v>
      </c>
    </row>
    <row r="961" spans="1:6" x14ac:dyDescent="0.25">
      <c r="A961" s="29" t="s">
        <v>2795</v>
      </c>
      <c r="B961" s="29">
        <v>4550</v>
      </c>
      <c r="C961" s="29" t="s">
        <v>1025</v>
      </c>
      <c r="D961" s="29">
        <v>50.508115099999998</v>
      </c>
      <c r="E961" s="29">
        <v>5.3708571000000003</v>
      </c>
      <c r="F961" s="29">
        <f>COUNTIFS(Questionnaire!BC:BC,codes_postales!B961)</f>
        <v>1</v>
      </c>
    </row>
    <row r="962" spans="1:6" x14ac:dyDescent="0.25">
      <c r="A962" s="29" t="s">
        <v>2795</v>
      </c>
      <c r="B962" s="29">
        <v>4550</v>
      </c>
      <c r="C962" s="29" t="s">
        <v>1026</v>
      </c>
      <c r="D962" s="29">
        <v>50.528430100000001</v>
      </c>
      <c r="E962" s="29">
        <v>5.3819537999999998</v>
      </c>
      <c r="F962" s="29">
        <f>COUNTIFS(Questionnaire!BC:BC,codes_postales!B962)</f>
        <v>1</v>
      </c>
    </row>
    <row r="963" spans="1:6" x14ac:dyDescent="0.25">
      <c r="A963" s="29" t="s">
        <v>2795</v>
      </c>
      <c r="B963" s="29">
        <v>4557</v>
      </c>
      <c r="C963" s="29" t="s">
        <v>1027</v>
      </c>
      <c r="D963" s="29">
        <v>50.473525700000003</v>
      </c>
      <c r="E963" s="29">
        <v>5.3564571000000001</v>
      </c>
      <c r="F963" s="29">
        <f>COUNTIFS(Questionnaire!BC:BC,codes_postales!B963)</f>
        <v>0</v>
      </c>
    </row>
    <row r="964" spans="1:6" x14ac:dyDescent="0.25">
      <c r="A964" s="29" t="s">
        <v>2795</v>
      </c>
      <c r="B964" s="29">
        <v>4557</v>
      </c>
      <c r="C964" s="29" t="s">
        <v>1028</v>
      </c>
      <c r="D964" s="29">
        <v>50.478693</v>
      </c>
      <c r="E964" s="29">
        <v>5.4196670999999998</v>
      </c>
      <c r="F964" s="29">
        <f>COUNTIFS(Questionnaire!BC:BC,codes_postales!B964)</f>
        <v>0</v>
      </c>
    </row>
    <row r="965" spans="1:6" x14ac:dyDescent="0.25">
      <c r="A965" s="29" t="s">
        <v>2795</v>
      </c>
      <c r="B965" s="29">
        <v>4557</v>
      </c>
      <c r="C965" s="29" t="s">
        <v>1029</v>
      </c>
      <c r="D965" s="29">
        <v>50.464449700000003</v>
      </c>
      <c r="E965" s="29">
        <v>5.3286277999999996</v>
      </c>
      <c r="F965" s="29">
        <f>COUNTIFS(Questionnaire!BC:BC,codes_postales!B965)</f>
        <v>0</v>
      </c>
    </row>
    <row r="966" spans="1:6" x14ac:dyDescent="0.25">
      <c r="A966" s="29" t="s">
        <v>2795</v>
      </c>
      <c r="B966" s="29">
        <v>4557</v>
      </c>
      <c r="C966" s="29" t="s">
        <v>1030</v>
      </c>
      <c r="D966" s="29">
        <v>50.4595451</v>
      </c>
      <c r="E966" s="29">
        <v>5.4029394999999996</v>
      </c>
      <c r="F966" s="29">
        <f>COUNTIFS(Questionnaire!BC:BC,codes_postales!B966)</f>
        <v>0</v>
      </c>
    </row>
    <row r="967" spans="1:6" x14ac:dyDescent="0.25">
      <c r="A967" s="29" t="s">
        <v>2795</v>
      </c>
      <c r="B967" s="29">
        <v>4557</v>
      </c>
      <c r="C967" s="29" t="s">
        <v>1031</v>
      </c>
      <c r="D967" s="29">
        <v>50.479449199999998</v>
      </c>
      <c r="E967" s="29">
        <v>5.3766540999999997</v>
      </c>
      <c r="F967" s="29">
        <f>COUNTIFS(Questionnaire!BC:BC,codes_postales!B967)</f>
        <v>0</v>
      </c>
    </row>
    <row r="968" spans="1:6" x14ac:dyDescent="0.25">
      <c r="A968" s="29" t="s">
        <v>2795</v>
      </c>
      <c r="B968" s="29">
        <v>4557</v>
      </c>
      <c r="C968" s="29" t="s">
        <v>1032</v>
      </c>
      <c r="D968" s="29">
        <v>50.477741899999998</v>
      </c>
      <c r="E968" s="29">
        <v>5.3786953999999998</v>
      </c>
      <c r="F968" s="29">
        <f>COUNTIFS(Questionnaire!BC:BC,codes_postales!B968)</f>
        <v>0</v>
      </c>
    </row>
    <row r="969" spans="1:6" x14ac:dyDescent="0.25">
      <c r="A969" s="29" t="s">
        <v>2795</v>
      </c>
      <c r="B969" s="29">
        <v>4560</v>
      </c>
      <c r="C969" s="29" t="s">
        <v>1033</v>
      </c>
      <c r="D969" s="29">
        <v>50.394627100000001</v>
      </c>
      <c r="E969" s="29">
        <v>5.3302671000000004</v>
      </c>
      <c r="F969" s="29">
        <f>COUNTIFS(Questionnaire!BC:BC,codes_postales!B969)</f>
        <v>2</v>
      </c>
    </row>
    <row r="970" spans="1:6" x14ac:dyDescent="0.25">
      <c r="A970" s="29" t="s">
        <v>2795</v>
      </c>
      <c r="B970" s="29">
        <v>4560</v>
      </c>
      <c r="C970" s="29" t="s">
        <v>1034</v>
      </c>
      <c r="D970" s="29">
        <v>50.411508499999997</v>
      </c>
      <c r="E970" s="29">
        <v>5.3575692000000004</v>
      </c>
      <c r="F970" s="29">
        <f>COUNTIFS(Questionnaire!BC:BC,codes_postales!B970)</f>
        <v>2</v>
      </c>
    </row>
    <row r="971" spans="1:6" x14ac:dyDescent="0.25">
      <c r="A971" s="29" t="s">
        <v>2795</v>
      </c>
      <c r="B971" s="29">
        <v>4560</v>
      </c>
      <c r="C971" s="29" t="s">
        <v>1035</v>
      </c>
      <c r="D971" s="29">
        <v>50.415422700000001</v>
      </c>
      <c r="E971" s="29">
        <v>5.2993560000000004</v>
      </c>
      <c r="F971" s="29">
        <f>COUNTIFS(Questionnaire!BC:BC,codes_postales!B971)</f>
        <v>2</v>
      </c>
    </row>
    <row r="972" spans="1:6" x14ac:dyDescent="0.25">
      <c r="A972" s="29" t="s">
        <v>2795</v>
      </c>
      <c r="B972" s="29">
        <v>4560</v>
      </c>
      <c r="C972" s="29" t="s">
        <v>1036</v>
      </c>
      <c r="D972" s="29">
        <v>50.396521200000002</v>
      </c>
      <c r="E972" s="29">
        <v>5.3954538999999997</v>
      </c>
      <c r="F972" s="29">
        <f>COUNTIFS(Questionnaire!BC:BC,codes_postales!B972)</f>
        <v>2</v>
      </c>
    </row>
    <row r="973" spans="1:6" x14ac:dyDescent="0.25">
      <c r="A973" s="29" t="s">
        <v>2795</v>
      </c>
      <c r="B973" s="29">
        <v>4560</v>
      </c>
      <c r="C973" s="29" t="s">
        <v>1037</v>
      </c>
      <c r="D973" s="29">
        <v>50.422970800000002</v>
      </c>
      <c r="E973" s="29">
        <v>5.2579288000000002</v>
      </c>
      <c r="F973" s="29">
        <f>COUNTIFS(Questionnaire!BC:BC,codes_postales!B973)</f>
        <v>2</v>
      </c>
    </row>
    <row r="974" spans="1:6" x14ac:dyDescent="0.25">
      <c r="A974" s="29" t="s">
        <v>2795</v>
      </c>
      <c r="B974" s="29">
        <v>4560</v>
      </c>
      <c r="C974" s="29" t="s">
        <v>1038</v>
      </c>
      <c r="D974" s="29">
        <v>50.4438855</v>
      </c>
      <c r="E974" s="29">
        <v>5.3491827000000001</v>
      </c>
      <c r="F974" s="29">
        <f>COUNTIFS(Questionnaire!BC:BC,codes_postales!B974)</f>
        <v>2</v>
      </c>
    </row>
    <row r="975" spans="1:6" x14ac:dyDescent="0.25">
      <c r="A975" s="29" t="s">
        <v>2795</v>
      </c>
      <c r="B975" s="29">
        <v>4570</v>
      </c>
      <c r="C975" s="29" t="s">
        <v>1039</v>
      </c>
      <c r="D975" s="29">
        <v>50.480205099999999</v>
      </c>
      <c r="E975" s="29">
        <v>5.2263371999999997</v>
      </c>
      <c r="F975" s="29">
        <f>COUNTIFS(Questionnaire!BC:BC,codes_postales!B975)</f>
        <v>0</v>
      </c>
    </row>
    <row r="976" spans="1:6" x14ac:dyDescent="0.25">
      <c r="A976" s="29" t="s">
        <v>2795</v>
      </c>
      <c r="B976" s="29">
        <v>4570</v>
      </c>
      <c r="C976" s="29" t="s">
        <v>1040</v>
      </c>
      <c r="D976" s="29">
        <v>50.446284499999997</v>
      </c>
      <c r="E976" s="29">
        <v>5.2683004000000002</v>
      </c>
      <c r="F976" s="29">
        <f>COUNTIFS(Questionnaire!BC:BC,codes_postales!B976)</f>
        <v>0</v>
      </c>
    </row>
    <row r="977" spans="1:6" x14ac:dyDescent="0.25">
      <c r="A977" s="29" t="s">
        <v>2795</v>
      </c>
      <c r="B977" s="29">
        <v>4577</v>
      </c>
      <c r="C977" s="29" t="s">
        <v>1041</v>
      </c>
      <c r="D977" s="29">
        <v>50.441613699999998</v>
      </c>
      <c r="E977" s="29">
        <v>5.3017935999999999</v>
      </c>
      <c r="F977" s="29">
        <f>COUNTIFS(Questionnaire!BC:BC,codes_postales!B977)</f>
        <v>0</v>
      </c>
    </row>
    <row r="978" spans="1:6" x14ac:dyDescent="0.25">
      <c r="A978" s="29" t="s">
        <v>2795</v>
      </c>
      <c r="B978" s="29">
        <v>4577</v>
      </c>
      <c r="C978" s="29" t="s">
        <v>1042</v>
      </c>
      <c r="D978" s="29">
        <v>50.504232000000002</v>
      </c>
      <c r="E978" s="29">
        <v>5.3352940000000002</v>
      </c>
      <c r="F978" s="29">
        <f>COUNTIFS(Questionnaire!BC:BC,codes_postales!B978)</f>
        <v>0</v>
      </c>
    </row>
    <row r="979" spans="1:6" x14ac:dyDescent="0.25">
      <c r="A979" s="29" t="s">
        <v>2795</v>
      </c>
      <c r="B979" s="29">
        <v>4577</v>
      </c>
      <c r="C979" s="29" t="s">
        <v>1043</v>
      </c>
      <c r="D979" s="29">
        <v>50.4922647</v>
      </c>
      <c r="E979" s="29">
        <v>5.3271603000000001</v>
      </c>
      <c r="F979" s="29">
        <f>COUNTIFS(Questionnaire!BC:BC,codes_postales!B979)</f>
        <v>0</v>
      </c>
    </row>
    <row r="980" spans="1:6" x14ac:dyDescent="0.25">
      <c r="A980" s="29" t="s">
        <v>2795</v>
      </c>
      <c r="B980" s="29">
        <v>4577</v>
      </c>
      <c r="C980" s="29" t="s">
        <v>1044</v>
      </c>
      <c r="D980" s="29">
        <v>50.481124199999996</v>
      </c>
      <c r="E980" s="29">
        <v>5.2948879</v>
      </c>
      <c r="F980" s="29">
        <f>COUNTIFS(Questionnaire!BC:BC,codes_postales!B980)</f>
        <v>0</v>
      </c>
    </row>
    <row r="981" spans="1:6" x14ac:dyDescent="0.25">
      <c r="A981" s="29" t="s">
        <v>2795</v>
      </c>
      <c r="B981" s="29">
        <v>4590</v>
      </c>
      <c r="C981" s="29" t="s">
        <v>1045</v>
      </c>
      <c r="D981" s="29">
        <v>50.466423800000001</v>
      </c>
      <c r="E981" s="29">
        <v>5.4429129999999999</v>
      </c>
      <c r="F981" s="29">
        <f>COUNTIFS(Questionnaire!BC:BC,codes_postales!B981)</f>
        <v>0</v>
      </c>
    </row>
    <row r="982" spans="1:6" x14ac:dyDescent="0.25">
      <c r="A982" s="29" t="s">
        <v>2795</v>
      </c>
      <c r="B982" s="29">
        <v>4590</v>
      </c>
      <c r="C982" s="29" t="s">
        <v>1046</v>
      </c>
      <c r="D982" s="29">
        <v>50.4377341</v>
      </c>
      <c r="E982" s="29">
        <v>5.4653273000000002</v>
      </c>
      <c r="F982" s="29">
        <f>COUNTIFS(Questionnaire!BC:BC,codes_postales!B982)</f>
        <v>0</v>
      </c>
    </row>
    <row r="983" spans="1:6" x14ac:dyDescent="0.25">
      <c r="A983" s="29" t="s">
        <v>2795</v>
      </c>
      <c r="B983" s="29">
        <v>4590</v>
      </c>
      <c r="C983" s="29" t="s">
        <v>1047</v>
      </c>
      <c r="D983" s="29">
        <v>50.448787600000003</v>
      </c>
      <c r="E983" s="29">
        <v>5.4270959999999997</v>
      </c>
      <c r="F983" s="29">
        <f>COUNTIFS(Questionnaire!BC:BC,codes_postales!B983)</f>
        <v>0</v>
      </c>
    </row>
    <row r="984" spans="1:6" x14ac:dyDescent="0.25">
      <c r="A984" s="29" t="s">
        <v>2795</v>
      </c>
      <c r="B984" s="29">
        <v>4600</v>
      </c>
      <c r="C984" s="29" t="s">
        <v>1048</v>
      </c>
      <c r="D984" s="29">
        <v>50.780655799999998</v>
      </c>
      <c r="E984" s="29">
        <v>5.6944381000000002</v>
      </c>
      <c r="F984" s="29">
        <f>COUNTIFS(Questionnaire!BC:BC,codes_postales!B984)</f>
        <v>0</v>
      </c>
    </row>
    <row r="985" spans="1:6" x14ac:dyDescent="0.25">
      <c r="A985" s="29" t="s">
        <v>2795</v>
      </c>
      <c r="B985" s="29">
        <v>4600</v>
      </c>
      <c r="C985" s="29" t="s">
        <v>1049</v>
      </c>
      <c r="D985" s="29">
        <v>50.755075699999999</v>
      </c>
      <c r="E985" s="29">
        <v>5.6801089999999999</v>
      </c>
      <c r="F985" s="29">
        <f>COUNTIFS(Questionnaire!BC:BC,codes_postales!B985)</f>
        <v>0</v>
      </c>
    </row>
    <row r="986" spans="1:6" x14ac:dyDescent="0.25">
      <c r="A986" s="29" t="s">
        <v>2795</v>
      </c>
      <c r="B986" s="29">
        <v>4600</v>
      </c>
      <c r="C986" s="29" t="s">
        <v>1050</v>
      </c>
      <c r="D986" s="29">
        <v>50.717143399999998</v>
      </c>
      <c r="E986" s="29">
        <v>5.695354</v>
      </c>
      <c r="F986" s="29">
        <f>COUNTIFS(Questionnaire!BC:BC,codes_postales!B986)</f>
        <v>0</v>
      </c>
    </row>
    <row r="987" spans="1:6" x14ac:dyDescent="0.25">
      <c r="A987" s="29" t="s">
        <v>2795</v>
      </c>
      <c r="B987" s="29">
        <v>4600</v>
      </c>
      <c r="C987" s="29" t="s">
        <v>1051</v>
      </c>
      <c r="D987" s="29">
        <v>50.733664400000002</v>
      </c>
      <c r="E987" s="29">
        <v>5.6955359999999997</v>
      </c>
      <c r="F987" s="29">
        <f>COUNTIFS(Questionnaire!BC:BC,codes_postales!B987)</f>
        <v>0</v>
      </c>
    </row>
    <row r="988" spans="1:6" x14ac:dyDescent="0.25">
      <c r="A988" s="29" t="s">
        <v>2795</v>
      </c>
      <c r="B988" s="29">
        <v>4601</v>
      </c>
      <c r="C988" s="29" t="s">
        <v>1052</v>
      </c>
      <c r="D988" s="29">
        <v>50.695764500000003</v>
      </c>
      <c r="E988" s="29">
        <v>5.6860150000000003</v>
      </c>
      <c r="F988" s="29">
        <f>COUNTIFS(Questionnaire!BC:BC,codes_postales!B988)</f>
        <v>0</v>
      </c>
    </row>
    <row r="989" spans="1:6" x14ac:dyDescent="0.25">
      <c r="A989" s="29" t="s">
        <v>2795</v>
      </c>
      <c r="B989" s="29">
        <v>4602</v>
      </c>
      <c r="C989" s="29" t="s">
        <v>1053</v>
      </c>
      <c r="D989" s="29">
        <v>50.682808999999999</v>
      </c>
      <c r="E989" s="29">
        <v>5.6701639999999998</v>
      </c>
      <c r="F989" s="29">
        <f>COUNTIFS(Questionnaire!BC:BC,codes_postales!B989)</f>
        <v>0</v>
      </c>
    </row>
    <row r="990" spans="1:6" x14ac:dyDescent="0.25">
      <c r="A990" s="29" t="s">
        <v>2795</v>
      </c>
      <c r="B990" s="29">
        <v>4606</v>
      </c>
      <c r="C990" s="29" t="s">
        <v>1054</v>
      </c>
      <c r="D990" s="29">
        <v>50.695348699999997</v>
      </c>
      <c r="E990" s="29">
        <v>5.7536486</v>
      </c>
      <c r="F990" s="29">
        <f>COUNTIFS(Questionnaire!BC:BC,codes_postales!B990)</f>
        <v>0</v>
      </c>
    </row>
    <row r="991" spans="1:6" x14ac:dyDescent="0.25">
      <c r="A991" s="29" t="s">
        <v>2795</v>
      </c>
      <c r="B991" s="29">
        <v>4607</v>
      </c>
      <c r="C991" s="29" t="s">
        <v>1055</v>
      </c>
      <c r="D991" s="29">
        <v>50.742342700000002</v>
      </c>
      <c r="E991" s="29">
        <v>5.7312529999999997</v>
      </c>
      <c r="F991" s="29">
        <f>COUNTIFS(Questionnaire!BC:BC,codes_postales!B991)</f>
        <v>2</v>
      </c>
    </row>
    <row r="992" spans="1:6" x14ac:dyDescent="0.25">
      <c r="A992" s="29" t="s">
        <v>2795</v>
      </c>
      <c r="B992" s="29">
        <v>4607</v>
      </c>
      <c r="C992" s="29" t="s">
        <v>1056</v>
      </c>
      <c r="D992" s="29">
        <v>50.730153000000001</v>
      </c>
      <c r="E992" s="29">
        <v>5.7429370999999998</v>
      </c>
      <c r="F992" s="29">
        <f>COUNTIFS(Questionnaire!BC:BC,codes_postales!B992)</f>
        <v>2</v>
      </c>
    </row>
    <row r="993" spans="1:6" x14ac:dyDescent="0.25">
      <c r="A993" s="29" t="s">
        <v>2795</v>
      </c>
      <c r="B993" s="29">
        <v>4607</v>
      </c>
      <c r="C993" s="29" t="s">
        <v>1057</v>
      </c>
      <c r="D993" s="29">
        <v>50.7139302</v>
      </c>
      <c r="E993" s="29">
        <v>5.7229815999999998</v>
      </c>
      <c r="F993" s="29">
        <f>COUNTIFS(Questionnaire!BC:BC,codes_postales!B993)</f>
        <v>2</v>
      </c>
    </row>
    <row r="994" spans="1:6" x14ac:dyDescent="0.25">
      <c r="A994" s="29" t="s">
        <v>2795</v>
      </c>
      <c r="B994" s="29">
        <v>4607</v>
      </c>
      <c r="C994" s="29" t="s">
        <v>1058</v>
      </c>
      <c r="D994" s="29">
        <v>50.704181800000001</v>
      </c>
      <c r="E994" s="29">
        <v>5.7138885000000004</v>
      </c>
      <c r="F994" s="29">
        <f>COUNTIFS(Questionnaire!BC:BC,codes_postales!B994)</f>
        <v>2</v>
      </c>
    </row>
    <row r="995" spans="1:6" x14ac:dyDescent="0.25">
      <c r="A995" s="29" t="s">
        <v>2795</v>
      </c>
      <c r="B995" s="29">
        <v>4607</v>
      </c>
      <c r="C995" s="29" t="s">
        <v>1059</v>
      </c>
      <c r="D995" s="29">
        <v>50.713240800000001</v>
      </c>
      <c r="E995" s="29">
        <v>5.7513854000000002</v>
      </c>
      <c r="F995" s="29">
        <f>COUNTIFS(Questionnaire!BC:BC,codes_postales!B995)</f>
        <v>2</v>
      </c>
    </row>
    <row r="996" spans="1:6" x14ac:dyDescent="0.25">
      <c r="A996" s="29" t="s">
        <v>2795</v>
      </c>
      <c r="B996" s="29">
        <v>4608</v>
      </c>
      <c r="C996" s="29" t="s">
        <v>1060</v>
      </c>
      <c r="D996" s="29">
        <v>50.719582799999998</v>
      </c>
      <c r="E996" s="29">
        <v>5.7764464000000002</v>
      </c>
      <c r="F996" s="29">
        <f>COUNTIFS(Questionnaire!BC:BC,codes_postales!B996)</f>
        <v>1</v>
      </c>
    </row>
    <row r="997" spans="1:6" x14ac:dyDescent="0.25">
      <c r="A997" s="29" t="s">
        <v>2795</v>
      </c>
      <c r="B997" s="29">
        <v>4608</v>
      </c>
      <c r="C997" s="29" t="s">
        <v>1061</v>
      </c>
      <c r="D997" s="29">
        <v>50.734664950000003</v>
      </c>
      <c r="E997" s="29">
        <v>5.7730456380000001</v>
      </c>
      <c r="F997" s="29">
        <f>COUNTIFS(Questionnaire!BC:BC,codes_postales!B997)</f>
        <v>1</v>
      </c>
    </row>
    <row r="998" spans="1:6" x14ac:dyDescent="0.25">
      <c r="A998" s="29" t="s">
        <v>2795</v>
      </c>
      <c r="B998" s="29">
        <v>4610</v>
      </c>
      <c r="C998" s="29" t="s">
        <v>1062</v>
      </c>
      <c r="D998" s="29">
        <v>50.644708700000002</v>
      </c>
      <c r="E998" s="29">
        <v>5.6654685000000002</v>
      </c>
      <c r="F998" s="29">
        <f>COUNTIFS(Questionnaire!BC:BC,codes_postales!B998)</f>
        <v>0</v>
      </c>
    </row>
    <row r="999" spans="1:6" x14ac:dyDescent="0.25">
      <c r="A999" s="29" t="s">
        <v>2795</v>
      </c>
      <c r="B999" s="29">
        <v>4610</v>
      </c>
      <c r="C999" s="29" t="s">
        <v>1063</v>
      </c>
      <c r="D999" s="29">
        <v>50.622056600000001</v>
      </c>
      <c r="E999" s="29">
        <v>5.6534141</v>
      </c>
      <c r="F999" s="29">
        <f>COUNTIFS(Questionnaire!BC:BC,codes_postales!B999)</f>
        <v>0</v>
      </c>
    </row>
    <row r="1000" spans="1:6" x14ac:dyDescent="0.25">
      <c r="A1000" s="29" t="s">
        <v>2795</v>
      </c>
      <c r="B1000" s="29">
        <v>4610</v>
      </c>
      <c r="C1000" s="29" t="s">
        <v>1064</v>
      </c>
      <c r="D1000" s="29">
        <v>50.637151299999999</v>
      </c>
      <c r="E1000" s="29">
        <v>5.6785831</v>
      </c>
      <c r="F1000" s="29">
        <f>COUNTIFS(Questionnaire!BC:BC,codes_postales!B1000)</f>
        <v>0</v>
      </c>
    </row>
    <row r="1001" spans="1:6" x14ac:dyDescent="0.25">
      <c r="A1001" s="29" t="s">
        <v>2795</v>
      </c>
      <c r="B1001" s="29">
        <v>4620</v>
      </c>
      <c r="C1001" s="29" t="s">
        <v>1065</v>
      </c>
      <c r="D1001" s="29">
        <v>50.616835399999999</v>
      </c>
      <c r="E1001" s="29">
        <v>5.6832219000000004</v>
      </c>
      <c r="F1001" s="29">
        <f>COUNTIFS(Questionnaire!BC:BC,codes_postales!B1001)</f>
        <v>0</v>
      </c>
    </row>
    <row r="1002" spans="1:6" x14ac:dyDescent="0.25">
      <c r="A1002" s="29" t="s">
        <v>2795</v>
      </c>
      <c r="B1002" s="29">
        <v>4621</v>
      </c>
      <c r="C1002" s="29" t="s">
        <v>1066</v>
      </c>
      <c r="D1002" s="29">
        <v>50.630299299999997</v>
      </c>
      <c r="E1002" s="29">
        <v>5.6978166000000003</v>
      </c>
      <c r="F1002" s="29">
        <f>COUNTIFS(Questionnaire!BC:BC,codes_postales!B1002)</f>
        <v>1</v>
      </c>
    </row>
    <row r="1003" spans="1:6" x14ac:dyDescent="0.25">
      <c r="A1003" s="29" t="s">
        <v>2795</v>
      </c>
      <c r="B1003" s="29">
        <v>4623</v>
      </c>
      <c r="C1003" s="29" t="s">
        <v>1067</v>
      </c>
      <c r="D1003" s="29">
        <v>50.602876500000001</v>
      </c>
      <c r="E1003" s="29">
        <v>5.6811008999999997</v>
      </c>
      <c r="F1003" s="29">
        <f>COUNTIFS(Questionnaire!BC:BC,codes_postales!B1003)</f>
        <v>0</v>
      </c>
    </row>
    <row r="1004" spans="1:6" x14ac:dyDescent="0.25">
      <c r="A1004" s="29" t="s">
        <v>2795</v>
      </c>
      <c r="B1004" s="29">
        <v>4624</v>
      </c>
      <c r="C1004" s="29" t="s">
        <v>1068</v>
      </c>
      <c r="D1004" s="29">
        <v>50.606815500000003</v>
      </c>
      <c r="E1004" s="29">
        <v>5.6655487999999998</v>
      </c>
      <c r="F1004" s="29">
        <f>COUNTIFS(Questionnaire!BC:BC,codes_postales!B1004)</f>
        <v>0</v>
      </c>
    </row>
    <row r="1005" spans="1:6" x14ac:dyDescent="0.25">
      <c r="A1005" s="29" t="s">
        <v>2795</v>
      </c>
      <c r="B1005" s="29">
        <v>4630</v>
      </c>
      <c r="C1005" s="29" t="s">
        <v>1069</v>
      </c>
      <c r="D1005" s="29">
        <v>50.608764499999999</v>
      </c>
      <c r="E1005" s="29">
        <v>5.7147473</v>
      </c>
      <c r="F1005" s="29">
        <f>COUNTIFS(Questionnaire!BC:BC,codes_postales!B1005)</f>
        <v>1</v>
      </c>
    </row>
    <row r="1006" spans="1:6" x14ac:dyDescent="0.25">
      <c r="A1006" s="29" t="s">
        <v>2795</v>
      </c>
      <c r="B1006" s="29">
        <v>4630</v>
      </c>
      <c r="C1006" s="29" t="s">
        <v>1070</v>
      </c>
      <c r="D1006" s="29">
        <v>50.631586499999997</v>
      </c>
      <c r="E1006" s="29">
        <v>5.7355403000000003</v>
      </c>
      <c r="F1006" s="29">
        <f>COUNTIFS(Questionnaire!BC:BC,codes_postales!B1006)</f>
        <v>1</v>
      </c>
    </row>
    <row r="1007" spans="1:6" x14ac:dyDescent="0.25">
      <c r="A1007" s="29" t="s">
        <v>2795</v>
      </c>
      <c r="B1007" s="29">
        <v>4630</v>
      </c>
      <c r="C1007" s="29" t="s">
        <v>1071</v>
      </c>
      <c r="D1007" s="29">
        <v>50.6147718</v>
      </c>
      <c r="E1007" s="29">
        <v>5.739941</v>
      </c>
      <c r="F1007" s="29">
        <f>COUNTIFS(Questionnaire!BC:BC,codes_postales!B1007)</f>
        <v>1</v>
      </c>
    </row>
    <row r="1008" spans="1:6" x14ac:dyDescent="0.25">
      <c r="A1008" s="29" t="s">
        <v>2795</v>
      </c>
      <c r="B1008" s="29">
        <v>4630</v>
      </c>
      <c r="C1008" s="29" t="s">
        <v>1072</v>
      </c>
      <c r="D1008" s="29">
        <v>50.649398300000001</v>
      </c>
      <c r="E1008" s="29">
        <v>5.7042703000000001</v>
      </c>
      <c r="F1008" s="29">
        <f>COUNTIFS(Questionnaire!BC:BC,codes_postales!B1008)</f>
        <v>1</v>
      </c>
    </row>
    <row r="1009" spans="1:6" x14ac:dyDescent="0.25">
      <c r="A1009" s="29" t="s">
        <v>2795</v>
      </c>
      <c r="B1009" s="29">
        <v>4631</v>
      </c>
      <c r="C1009" s="29" t="s">
        <v>1073</v>
      </c>
      <c r="D1009" s="29">
        <v>50.6418082</v>
      </c>
      <c r="E1009" s="29">
        <v>5.7060994000000003</v>
      </c>
      <c r="F1009" s="29">
        <f>COUNTIFS(Questionnaire!BC:BC,codes_postales!B1009)</f>
        <v>0</v>
      </c>
    </row>
    <row r="1010" spans="1:6" x14ac:dyDescent="0.25">
      <c r="A1010" s="29" t="s">
        <v>2795</v>
      </c>
      <c r="B1010" s="29">
        <v>4632</v>
      </c>
      <c r="C1010" s="29" t="s">
        <v>1074</v>
      </c>
      <c r="D1010" s="29">
        <v>50.650883700000001</v>
      </c>
      <c r="E1010" s="29">
        <v>5.7262388</v>
      </c>
      <c r="F1010" s="29">
        <f>COUNTIFS(Questionnaire!BC:BC,codes_postales!B1010)</f>
        <v>0</v>
      </c>
    </row>
    <row r="1011" spans="1:6" x14ac:dyDescent="0.25">
      <c r="A1011" s="29" t="s">
        <v>2795</v>
      </c>
      <c r="B1011" s="29">
        <v>4633</v>
      </c>
      <c r="C1011" s="29" t="s">
        <v>1075</v>
      </c>
      <c r="D1011" s="29">
        <v>50.646084100000003</v>
      </c>
      <c r="E1011" s="29">
        <v>5.7370469000000002</v>
      </c>
      <c r="F1011" s="29">
        <f>COUNTIFS(Questionnaire!BC:BC,codes_postales!B1011)</f>
        <v>2</v>
      </c>
    </row>
    <row r="1012" spans="1:6" x14ac:dyDescent="0.25">
      <c r="A1012" s="29" t="s">
        <v>2795</v>
      </c>
      <c r="B1012" s="29">
        <v>4650</v>
      </c>
      <c r="C1012" s="29" t="s">
        <v>1076</v>
      </c>
      <c r="D1012" s="29">
        <v>50.631936699999997</v>
      </c>
      <c r="E1012" s="29">
        <v>5.8342710999999996</v>
      </c>
      <c r="F1012" s="29">
        <f>COUNTIFS(Questionnaire!BC:BC,codes_postales!B1012)</f>
        <v>3</v>
      </c>
    </row>
    <row r="1013" spans="1:6" x14ac:dyDescent="0.25">
      <c r="A1013" s="29" t="s">
        <v>2795</v>
      </c>
      <c r="B1013" s="29">
        <v>4650</v>
      </c>
      <c r="C1013" s="29" t="s">
        <v>1077</v>
      </c>
      <c r="D1013" s="29">
        <v>50.607286700000003</v>
      </c>
      <c r="E1013" s="29">
        <v>5.8107673999999996</v>
      </c>
      <c r="F1013" s="29">
        <f>COUNTIFS(Questionnaire!BC:BC,codes_postales!B1013)</f>
        <v>3</v>
      </c>
    </row>
    <row r="1014" spans="1:6" x14ac:dyDescent="0.25">
      <c r="A1014" s="29" t="s">
        <v>2795</v>
      </c>
      <c r="B1014" s="29">
        <v>4650</v>
      </c>
      <c r="C1014" s="29" t="s">
        <v>1078</v>
      </c>
      <c r="D1014" s="29">
        <v>50.639211199999998</v>
      </c>
      <c r="E1014" s="29">
        <v>5.7935245000000002</v>
      </c>
      <c r="F1014" s="29">
        <f>COUNTIFS(Questionnaire!BC:BC,codes_postales!B1014)</f>
        <v>3</v>
      </c>
    </row>
    <row r="1015" spans="1:6" x14ac:dyDescent="0.25">
      <c r="A1015" s="29" t="s">
        <v>2795</v>
      </c>
      <c r="B1015" s="29">
        <v>4650</v>
      </c>
      <c r="C1015" s="29" t="s">
        <v>1079</v>
      </c>
      <c r="D1015" s="29">
        <v>50.685639799999997</v>
      </c>
      <c r="E1015" s="29">
        <v>5.7718682000000001</v>
      </c>
      <c r="F1015" s="29">
        <f>COUNTIFS(Questionnaire!BC:BC,codes_postales!B1015)</f>
        <v>3</v>
      </c>
    </row>
    <row r="1016" spans="1:6" x14ac:dyDescent="0.25">
      <c r="A1016" s="29" t="s">
        <v>2795</v>
      </c>
      <c r="B1016" s="29">
        <v>4651</v>
      </c>
      <c r="C1016" s="29" t="s">
        <v>1080</v>
      </c>
      <c r="D1016" s="29">
        <v>50.6482697</v>
      </c>
      <c r="E1016" s="29">
        <v>5.8194812999999996</v>
      </c>
      <c r="F1016" s="29">
        <f>COUNTIFS(Questionnaire!BC:BC,codes_postales!B1016)</f>
        <v>0</v>
      </c>
    </row>
    <row r="1017" spans="1:6" x14ac:dyDescent="0.25">
      <c r="A1017" s="29" t="s">
        <v>2795</v>
      </c>
      <c r="B1017" s="29">
        <v>4652</v>
      </c>
      <c r="C1017" s="29" t="s">
        <v>1081</v>
      </c>
      <c r="D1017" s="29">
        <v>50.603701800000003</v>
      </c>
      <c r="E1017" s="29">
        <v>5.7726471999999998</v>
      </c>
      <c r="F1017" s="29">
        <f>COUNTIFS(Questionnaire!BC:BC,codes_postales!B1017)</f>
        <v>0</v>
      </c>
    </row>
    <row r="1018" spans="1:6" x14ac:dyDescent="0.25">
      <c r="A1018" s="29" t="s">
        <v>2795</v>
      </c>
      <c r="B1018" s="29">
        <v>4653</v>
      </c>
      <c r="C1018" s="29" t="s">
        <v>1082</v>
      </c>
      <c r="D1018" s="29">
        <v>50.661405500000001</v>
      </c>
      <c r="E1018" s="29">
        <v>5.7594412999999998</v>
      </c>
      <c r="F1018" s="29">
        <f>COUNTIFS(Questionnaire!BC:BC,codes_postales!B1018)</f>
        <v>0</v>
      </c>
    </row>
    <row r="1019" spans="1:6" x14ac:dyDescent="0.25">
      <c r="A1019" s="29" t="s">
        <v>2795</v>
      </c>
      <c r="B1019" s="29">
        <v>4654</v>
      </c>
      <c r="C1019" s="29" t="s">
        <v>1083</v>
      </c>
      <c r="D1019" s="29">
        <v>50.669117</v>
      </c>
      <c r="E1019" s="29">
        <v>5.8048203999999997</v>
      </c>
      <c r="F1019" s="29">
        <f>COUNTIFS(Questionnaire!BC:BC,codes_postales!B1019)</f>
        <v>1</v>
      </c>
    </row>
    <row r="1020" spans="1:6" x14ac:dyDescent="0.25">
      <c r="A1020" s="29" t="s">
        <v>2795</v>
      </c>
      <c r="B1020" s="29">
        <v>4670</v>
      </c>
      <c r="C1020" s="29" t="s">
        <v>1084</v>
      </c>
      <c r="D1020" s="29">
        <v>50.672718500000002</v>
      </c>
      <c r="E1020" s="29">
        <v>5.7252371999999996</v>
      </c>
      <c r="F1020" s="29">
        <f>COUNTIFS(Questionnaire!BC:BC,codes_postales!B1020)</f>
        <v>4</v>
      </c>
    </row>
    <row r="1021" spans="1:6" x14ac:dyDescent="0.25">
      <c r="A1021" s="29" t="s">
        <v>2795</v>
      </c>
      <c r="B1021" s="29">
        <v>4670</v>
      </c>
      <c r="C1021" s="29" t="s">
        <v>1085</v>
      </c>
      <c r="D1021" s="29">
        <v>50.682181499999999</v>
      </c>
      <c r="E1021" s="29">
        <v>5.7432714999999996</v>
      </c>
      <c r="F1021" s="29">
        <f>COUNTIFS(Questionnaire!BC:BC,codes_postales!B1021)</f>
        <v>4</v>
      </c>
    </row>
    <row r="1022" spans="1:6" x14ac:dyDescent="0.25">
      <c r="A1022" s="29" t="s">
        <v>2795</v>
      </c>
      <c r="B1022" s="29">
        <v>4670</v>
      </c>
      <c r="C1022" s="29" t="s">
        <v>1086</v>
      </c>
      <c r="D1022" s="29">
        <v>50.6953295</v>
      </c>
      <c r="E1022" s="29">
        <v>5.7268086</v>
      </c>
      <c r="F1022" s="29">
        <f>COUNTIFS(Questionnaire!BC:BC,codes_postales!B1022)</f>
        <v>4</v>
      </c>
    </row>
    <row r="1023" spans="1:6" x14ac:dyDescent="0.25">
      <c r="A1023" s="29" t="s">
        <v>2795</v>
      </c>
      <c r="B1023" s="29">
        <v>4671</v>
      </c>
      <c r="C1023" s="29" t="s">
        <v>1087</v>
      </c>
      <c r="D1023" s="29">
        <v>50.668218899999999</v>
      </c>
      <c r="E1023" s="29">
        <v>5.6969121999999999</v>
      </c>
      <c r="F1023" s="29">
        <f>COUNTIFS(Questionnaire!BC:BC,codes_postales!B1023)</f>
        <v>0</v>
      </c>
    </row>
    <row r="1024" spans="1:6" x14ac:dyDescent="0.25">
      <c r="A1024" s="29" t="s">
        <v>2795</v>
      </c>
      <c r="B1024" s="29">
        <v>4671</v>
      </c>
      <c r="C1024" s="29" t="s">
        <v>1088</v>
      </c>
      <c r="D1024" s="29">
        <v>50.679625899999998</v>
      </c>
      <c r="E1024" s="29">
        <v>5.6939849999999996</v>
      </c>
      <c r="F1024" s="29">
        <f>COUNTIFS(Questionnaire!BC:BC,codes_postales!B1024)</f>
        <v>0</v>
      </c>
    </row>
    <row r="1025" spans="1:6" x14ac:dyDescent="0.25">
      <c r="A1025" s="29" t="s">
        <v>2795</v>
      </c>
      <c r="B1025" s="29">
        <v>4671</v>
      </c>
      <c r="C1025" s="29" t="s">
        <v>1089</v>
      </c>
      <c r="D1025" s="29">
        <v>50.652547800000001</v>
      </c>
      <c r="E1025" s="29">
        <v>5.6820303000000001</v>
      </c>
      <c r="F1025" s="29">
        <f>COUNTIFS(Questionnaire!BC:BC,codes_postales!B1025)</f>
        <v>0</v>
      </c>
    </row>
    <row r="1026" spans="1:6" x14ac:dyDescent="0.25">
      <c r="A1026" s="29" t="s">
        <v>2795</v>
      </c>
      <c r="B1026" s="29">
        <v>4672</v>
      </c>
      <c r="C1026" s="29" t="s">
        <v>1090</v>
      </c>
      <c r="D1026" s="29">
        <v>50.6958409</v>
      </c>
      <c r="E1026" s="29">
        <v>5.7008020000000004</v>
      </c>
      <c r="F1026" s="29">
        <f>COUNTIFS(Questionnaire!BC:BC,codes_postales!B1026)</f>
        <v>0</v>
      </c>
    </row>
    <row r="1027" spans="1:6" x14ac:dyDescent="0.25">
      <c r="A1027" s="29" t="s">
        <v>2795</v>
      </c>
      <c r="B1027" s="29">
        <v>4680</v>
      </c>
      <c r="C1027" s="29" t="s">
        <v>1091</v>
      </c>
      <c r="D1027" s="29">
        <v>50.708752599999997</v>
      </c>
      <c r="E1027" s="29">
        <v>5.6186068000000002</v>
      </c>
      <c r="F1027" s="29">
        <f>COUNTIFS(Questionnaire!BC:BC,codes_postales!B1027)</f>
        <v>1</v>
      </c>
    </row>
    <row r="1028" spans="1:6" x14ac:dyDescent="0.25">
      <c r="A1028" s="29" t="s">
        <v>2795</v>
      </c>
      <c r="B1028" s="29">
        <v>4680</v>
      </c>
      <c r="C1028" s="29" t="s">
        <v>1092</v>
      </c>
      <c r="D1028" s="29">
        <v>50.709188900000001</v>
      </c>
      <c r="E1028" s="29">
        <v>5.6450671000000003</v>
      </c>
      <c r="F1028" s="29">
        <f>COUNTIFS(Questionnaire!BC:BC,codes_postales!B1028)</f>
        <v>1</v>
      </c>
    </row>
    <row r="1029" spans="1:6" x14ac:dyDescent="0.25">
      <c r="A1029" s="29" t="s">
        <v>2795</v>
      </c>
      <c r="B1029" s="29">
        <v>4681</v>
      </c>
      <c r="C1029" s="29" t="s">
        <v>1093</v>
      </c>
      <c r="D1029" s="29">
        <v>50.710543999999999</v>
      </c>
      <c r="E1029" s="29">
        <v>5.6808711000000001</v>
      </c>
      <c r="F1029" s="29">
        <f>COUNTIFS(Questionnaire!BC:BC,codes_postales!B1029)</f>
        <v>0</v>
      </c>
    </row>
    <row r="1030" spans="1:6" x14ac:dyDescent="0.25">
      <c r="A1030" s="29" t="s">
        <v>2795</v>
      </c>
      <c r="B1030" s="29">
        <v>4682</v>
      </c>
      <c r="C1030" s="29" t="s">
        <v>1094</v>
      </c>
      <c r="D1030" s="29">
        <v>50.731696900000003</v>
      </c>
      <c r="E1030" s="29">
        <v>5.6295554000000001</v>
      </c>
      <c r="F1030" s="29">
        <f>COUNTIFS(Questionnaire!BC:BC,codes_postales!B1030)</f>
        <v>0</v>
      </c>
    </row>
    <row r="1031" spans="1:6" x14ac:dyDescent="0.25">
      <c r="A1031" s="29" t="s">
        <v>2795</v>
      </c>
      <c r="B1031" s="29">
        <v>4682</v>
      </c>
      <c r="C1031" s="29" t="s">
        <v>1095</v>
      </c>
      <c r="D1031" s="29">
        <v>50.739175299999999</v>
      </c>
      <c r="E1031" s="29">
        <v>5.6104199000000001</v>
      </c>
      <c r="F1031" s="29">
        <f>COUNTIFS(Questionnaire!BC:BC,codes_postales!B1031)</f>
        <v>0</v>
      </c>
    </row>
    <row r="1032" spans="1:6" x14ac:dyDescent="0.25">
      <c r="A1032" s="29" t="s">
        <v>2795</v>
      </c>
      <c r="B1032" s="29">
        <v>4683</v>
      </c>
      <c r="C1032" s="29" t="s">
        <v>1096</v>
      </c>
      <c r="D1032" s="29">
        <v>50.697932000000002</v>
      </c>
      <c r="E1032" s="29">
        <v>5.6527070999999998</v>
      </c>
      <c r="F1032" s="29">
        <f>COUNTIFS(Questionnaire!BC:BC,codes_postales!B1032)</f>
        <v>0</v>
      </c>
    </row>
    <row r="1033" spans="1:6" x14ac:dyDescent="0.25">
      <c r="A1033" s="29" t="s">
        <v>2795</v>
      </c>
      <c r="B1033" s="29">
        <v>4684</v>
      </c>
      <c r="C1033" s="29" t="s">
        <v>1097</v>
      </c>
      <c r="D1033" s="29">
        <v>50.733978399999998</v>
      </c>
      <c r="E1033" s="29">
        <v>5.6667674000000003</v>
      </c>
      <c r="F1033" s="29">
        <f>COUNTIFS(Questionnaire!BC:BC,codes_postales!B1033)</f>
        <v>0</v>
      </c>
    </row>
    <row r="1034" spans="1:6" x14ac:dyDescent="0.25">
      <c r="A1034" s="29" t="s">
        <v>2795</v>
      </c>
      <c r="B1034" s="29">
        <v>4690</v>
      </c>
      <c r="C1034" s="29" t="s">
        <v>1098</v>
      </c>
      <c r="D1034" s="29">
        <v>50.758359599999999</v>
      </c>
      <c r="E1034" s="29">
        <v>5.6094771999999997</v>
      </c>
      <c r="F1034" s="29">
        <f>COUNTIFS(Questionnaire!BC:BC,codes_postales!B1034)</f>
        <v>1</v>
      </c>
    </row>
    <row r="1035" spans="1:6" x14ac:dyDescent="0.25">
      <c r="A1035" s="29" t="s">
        <v>2795</v>
      </c>
      <c r="B1035" s="29">
        <v>4690</v>
      </c>
      <c r="C1035" s="29" t="s">
        <v>1099</v>
      </c>
      <c r="D1035" s="29">
        <v>50.753925099999996</v>
      </c>
      <c r="E1035" s="29">
        <v>5.5788621999999997</v>
      </c>
      <c r="F1035" s="29">
        <f>COUNTIFS(Questionnaire!BC:BC,codes_postales!B1035)</f>
        <v>1</v>
      </c>
    </row>
    <row r="1036" spans="1:6" x14ac:dyDescent="0.25">
      <c r="A1036" s="29" t="s">
        <v>2795</v>
      </c>
      <c r="B1036" s="29">
        <v>4690</v>
      </c>
      <c r="C1036" s="29" t="s">
        <v>1100</v>
      </c>
      <c r="D1036" s="29">
        <v>50.7994409</v>
      </c>
      <c r="E1036" s="29">
        <v>5.6702417000000001</v>
      </c>
      <c r="F1036" s="29">
        <f>COUNTIFS(Questionnaire!BC:BC,codes_postales!B1036)</f>
        <v>1</v>
      </c>
    </row>
    <row r="1037" spans="1:6" x14ac:dyDescent="0.25">
      <c r="A1037" s="29" t="s">
        <v>2795</v>
      </c>
      <c r="B1037" s="29">
        <v>4690</v>
      </c>
      <c r="C1037" s="29" t="s">
        <v>1101</v>
      </c>
      <c r="D1037" s="29">
        <v>50.751898099999998</v>
      </c>
      <c r="E1037" s="29">
        <v>5.5398432</v>
      </c>
      <c r="F1037" s="29">
        <f>COUNTIFS(Questionnaire!BC:BC,codes_postales!B1037)</f>
        <v>1</v>
      </c>
    </row>
    <row r="1038" spans="1:6" x14ac:dyDescent="0.25">
      <c r="A1038" s="29" t="s">
        <v>2795</v>
      </c>
      <c r="B1038" s="29">
        <v>4690</v>
      </c>
      <c r="C1038" s="29" t="s">
        <v>1102</v>
      </c>
      <c r="D1038" s="29">
        <v>50.756864</v>
      </c>
      <c r="E1038" s="29">
        <v>5.5940700000000003</v>
      </c>
      <c r="F1038" s="29">
        <f>COUNTIFS(Questionnaire!BC:BC,codes_postales!B1038)</f>
        <v>1</v>
      </c>
    </row>
    <row r="1039" spans="1:6" x14ac:dyDescent="0.25">
      <c r="A1039" s="29" t="s">
        <v>2795</v>
      </c>
      <c r="B1039" s="29">
        <v>4690</v>
      </c>
      <c r="C1039" s="29" t="s">
        <v>1103</v>
      </c>
      <c r="D1039" s="29">
        <v>50.767707799999997</v>
      </c>
      <c r="E1039" s="29">
        <v>5.6333621000000003</v>
      </c>
      <c r="F1039" s="29">
        <f>COUNTIFS(Questionnaire!BC:BC,codes_postales!B1039)</f>
        <v>1</v>
      </c>
    </row>
    <row r="1040" spans="1:6" x14ac:dyDescent="0.25">
      <c r="A1040" s="29" t="s">
        <v>2795</v>
      </c>
      <c r="B1040" s="29">
        <v>4700</v>
      </c>
      <c r="C1040" s="29" t="s">
        <v>1104</v>
      </c>
      <c r="D1040" s="29">
        <v>50.630613400000001</v>
      </c>
      <c r="E1040" s="29">
        <v>6.0314519999999998</v>
      </c>
      <c r="F1040" s="29">
        <f>COUNTIFS(Questionnaire!BC:BC,codes_postales!B1040)</f>
        <v>0</v>
      </c>
    </row>
    <row r="1041" spans="1:6" x14ac:dyDescent="0.25">
      <c r="A1041" s="29" t="s">
        <v>2795</v>
      </c>
      <c r="B1041" s="29">
        <v>4701</v>
      </c>
      <c r="C1041" s="29" t="s">
        <v>1105</v>
      </c>
      <c r="D1041" s="29">
        <v>50.646131699999998</v>
      </c>
      <c r="E1041" s="29">
        <v>6.0458005000000004</v>
      </c>
      <c r="F1041" s="29">
        <f>COUNTIFS(Questionnaire!BC:BC,codes_postales!B1041)</f>
        <v>0</v>
      </c>
    </row>
    <row r="1042" spans="1:6" x14ac:dyDescent="0.25">
      <c r="A1042" s="29" t="s">
        <v>2795</v>
      </c>
      <c r="B1042" s="29">
        <v>4710</v>
      </c>
      <c r="C1042" s="29" t="s">
        <v>1106</v>
      </c>
      <c r="D1042" s="29">
        <v>50.680423300000001</v>
      </c>
      <c r="E1042" s="29">
        <v>6.0073447</v>
      </c>
      <c r="F1042" s="29">
        <f>COUNTIFS(Questionnaire!BC:BC,codes_postales!B1042)</f>
        <v>1</v>
      </c>
    </row>
    <row r="1043" spans="1:6" x14ac:dyDescent="0.25">
      <c r="A1043" s="29" t="s">
        <v>2795</v>
      </c>
      <c r="B1043" s="29">
        <v>4711</v>
      </c>
      <c r="C1043" s="29" t="s">
        <v>1107</v>
      </c>
      <c r="D1043" s="29">
        <v>50.675076799999999</v>
      </c>
      <c r="E1043" s="29">
        <v>6.0469422000000002</v>
      </c>
      <c r="F1043" s="29">
        <f>COUNTIFS(Questionnaire!BC:BC,codes_postales!B1043)</f>
        <v>0</v>
      </c>
    </row>
    <row r="1044" spans="1:6" x14ac:dyDescent="0.25">
      <c r="A1044" s="29" t="s">
        <v>2795</v>
      </c>
      <c r="B1044" s="29">
        <v>4720</v>
      </c>
      <c r="C1044" s="29" t="s">
        <v>1108</v>
      </c>
      <c r="D1044" s="29">
        <v>50.715495699999998</v>
      </c>
      <c r="E1044" s="29">
        <v>6.0133409999999996</v>
      </c>
      <c r="F1044" s="29">
        <f>COUNTIFS(Questionnaire!BC:BC,codes_postales!B1044)</f>
        <v>0</v>
      </c>
    </row>
    <row r="1045" spans="1:6" x14ac:dyDescent="0.25">
      <c r="A1045" s="29" t="s">
        <v>2795</v>
      </c>
      <c r="B1045" s="29">
        <v>4721</v>
      </c>
      <c r="C1045" s="29" t="s">
        <v>1109</v>
      </c>
      <c r="D1045" s="29">
        <v>50.719990199999998</v>
      </c>
      <c r="E1045" s="29">
        <v>6.0240701999999997</v>
      </c>
      <c r="F1045" s="29">
        <f>COUNTIFS(Questionnaire!BC:BC,codes_postales!B1045)</f>
        <v>0</v>
      </c>
    </row>
    <row r="1046" spans="1:6" x14ac:dyDescent="0.25">
      <c r="A1046" s="29" t="s">
        <v>2795</v>
      </c>
      <c r="B1046" s="29">
        <v>4728</v>
      </c>
      <c r="C1046" s="29" t="s">
        <v>1110</v>
      </c>
      <c r="D1046" s="29">
        <v>50.709127899999999</v>
      </c>
      <c r="E1046" s="29">
        <v>6.0316891000000004</v>
      </c>
      <c r="F1046" s="29">
        <f>COUNTIFS(Questionnaire!BC:BC,codes_postales!B1046)</f>
        <v>0</v>
      </c>
    </row>
    <row r="1047" spans="1:6" x14ac:dyDescent="0.25">
      <c r="A1047" s="29" t="s">
        <v>2795</v>
      </c>
      <c r="B1047" s="29">
        <v>4730</v>
      </c>
      <c r="C1047" s="29" t="s">
        <v>1111</v>
      </c>
      <c r="D1047" s="29">
        <v>50.7080172</v>
      </c>
      <c r="E1047" s="29">
        <v>6.0708402000000001</v>
      </c>
      <c r="F1047" s="29">
        <f>COUNTIFS(Questionnaire!BC:BC,codes_postales!B1047)</f>
        <v>0</v>
      </c>
    </row>
    <row r="1048" spans="1:6" x14ac:dyDescent="0.25">
      <c r="A1048" s="29" t="s">
        <v>2795</v>
      </c>
      <c r="B1048" s="29">
        <v>4730</v>
      </c>
      <c r="C1048" s="29" t="s">
        <v>1112</v>
      </c>
      <c r="D1048" s="29">
        <v>50.676130499999999</v>
      </c>
      <c r="E1048" s="29">
        <v>6.1108403999999998</v>
      </c>
      <c r="F1048" s="29">
        <f>COUNTIFS(Questionnaire!BC:BC,codes_postales!B1048)</f>
        <v>0</v>
      </c>
    </row>
    <row r="1049" spans="1:6" x14ac:dyDescent="0.25">
      <c r="A1049" s="29" t="s">
        <v>2795</v>
      </c>
      <c r="B1049" s="29">
        <v>4731</v>
      </c>
      <c r="C1049" s="29" t="s">
        <v>1113</v>
      </c>
      <c r="D1049" s="29">
        <v>50.6935863</v>
      </c>
      <c r="E1049" s="29">
        <v>6.0816970000000001</v>
      </c>
      <c r="F1049" s="29">
        <f>COUNTIFS(Questionnaire!BC:BC,codes_postales!B1049)</f>
        <v>2</v>
      </c>
    </row>
    <row r="1050" spans="1:6" x14ac:dyDescent="0.25">
      <c r="A1050" s="29" t="s">
        <v>2795</v>
      </c>
      <c r="B1050" s="29">
        <v>4750</v>
      </c>
      <c r="C1050" s="29" t="s">
        <v>1114</v>
      </c>
      <c r="D1050" s="29">
        <v>50.426725900000001</v>
      </c>
      <c r="E1050" s="29">
        <v>6.2053573000000002</v>
      </c>
      <c r="F1050" s="29">
        <f>COUNTIFS(Questionnaire!BC:BC,codes_postales!B1050)</f>
        <v>4</v>
      </c>
    </row>
    <row r="1051" spans="1:6" x14ac:dyDescent="0.25">
      <c r="A1051" s="29" t="s">
        <v>2795</v>
      </c>
      <c r="B1051" s="29">
        <v>4750</v>
      </c>
      <c r="C1051" s="29" t="s">
        <v>1115</v>
      </c>
      <c r="D1051" s="29">
        <v>50.457311599999997</v>
      </c>
      <c r="E1051" s="29">
        <v>6.2213827000000004</v>
      </c>
      <c r="F1051" s="29">
        <f>COUNTIFS(Questionnaire!BC:BC,codes_postales!B1051)</f>
        <v>4</v>
      </c>
    </row>
    <row r="1052" spans="1:6" x14ac:dyDescent="0.25">
      <c r="A1052" s="29" t="s">
        <v>2795</v>
      </c>
      <c r="B1052" s="29">
        <v>4760</v>
      </c>
      <c r="C1052" s="29" t="s">
        <v>1116</v>
      </c>
      <c r="D1052" s="29">
        <v>50.407553299999996</v>
      </c>
      <c r="E1052" s="29">
        <v>6.2578269999999998</v>
      </c>
      <c r="F1052" s="29">
        <f>COUNTIFS(Questionnaire!BC:BC,codes_postales!B1052)</f>
        <v>2</v>
      </c>
    </row>
    <row r="1053" spans="1:6" x14ac:dyDescent="0.25">
      <c r="A1053" s="29" t="s">
        <v>2795</v>
      </c>
      <c r="B1053" s="29">
        <v>4760</v>
      </c>
      <c r="C1053" s="29" t="s">
        <v>1117</v>
      </c>
      <c r="D1053" s="29">
        <v>50.331093799999998</v>
      </c>
      <c r="E1053" s="29">
        <v>6.3400555000000001</v>
      </c>
      <c r="F1053" s="29">
        <f>COUNTIFS(Questionnaire!BC:BC,codes_postales!B1053)</f>
        <v>2</v>
      </c>
    </row>
    <row r="1054" spans="1:6" x14ac:dyDescent="0.25">
      <c r="A1054" s="29" t="s">
        <v>2795</v>
      </c>
      <c r="B1054" s="29">
        <v>4761</v>
      </c>
      <c r="C1054" s="29" t="s">
        <v>1118</v>
      </c>
      <c r="D1054" s="29">
        <v>50.434407800000002</v>
      </c>
      <c r="E1054" s="29">
        <v>6.3009380999999998</v>
      </c>
      <c r="F1054" s="29">
        <f>COUNTIFS(Questionnaire!BC:BC,codes_postales!B1054)</f>
        <v>0</v>
      </c>
    </row>
    <row r="1055" spans="1:6" x14ac:dyDescent="0.25">
      <c r="A1055" s="29" t="s">
        <v>2795</v>
      </c>
      <c r="B1055" s="29">
        <v>4770</v>
      </c>
      <c r="C1055" s="29" t="s">
        <v>1119</v>
      </c>
      <c r="D1055" s="29">
        <v>50.354305500000002</v>
      </c>
      <c r="E1055" s="29">
        <v>6.1705559000000001</v>
      </c>
      <c r="F1055" s="29">
        <f>COUNTIFS(Questionnaire!BC:BC,codes_postales!B1055)</f>
        <v>4</v>
      </c>
    </row>
    <row r="1056" spans="1:6" x14ac:dyDescent="0.25">
      <c r="A1056" s="29" t="s">
        <v>2795</v>
      </c>
      <c r="B1056" s="29">
        <v>4770</v>
      </c>
      <c r="C1056" s="29" t="s">
        <v>1120</v>
      </c>
      <c r="D1056" s="29">
        <v>50.328841500000003</v>
      </c>
      <c r="E1056" s="29">
        <v>6.1884931999999999</v>
      </c>
      <c r="F1056" s="29">
        <f>COUNTIFS(Questionnaire!BC:BC,codes_postales!B1056)</f>
        <v>4</v>
      </c>
    </row>
    <row r="1057" spans="1:6" x14ac:dyDescent="0.25">
      <c r="A1057" s="29" t="s">
        <v>2795</v>
      </c>
      <c r="B1057" s="29">
        <v>4771</v>
      </c>
      <c r="C1057" s="29" t="s">
        <v>1121</v>
      </c>
      <c r="D1057" s="29">
        <v>50.363166100000001</v>
      </c>
      <c r="E1057" s="29">
        <v>6.2186909999999997</v>
      </c>
      <c r="F1057" s="29">
        <f>COUNTIFS(Questionnaire!BC:BC,codes_postales!B1057)</f>
        <v>0</v>
      </c>
    </row>
    <row r="1058" spans="1:6" x14ac:dyDescent="0.25">
      <c r="A1058" s="29" t="s">
        <v>2795</v>
      </c>
      <c r="B1058" s="29">
        <v>4780</v>
      </c>
      <c r="C1058" s="29" t="s">
        <v>1122</v>
      </c>
      <c r="D1058" s="29">
        <v>50.334927299999997</v>
      </c>
      <c r="E1058" s="29">
        <v>6.0431296000000003</v>
      </c>
      <c r="F1058" s="29">
        <f>COUNTIFS(Questionnaire!BC:BC,codes_postales!B1058)</f>
        <v>1</v>
      </c>
    </row>
    <row r="1059" spans="1:6" x14ac:dyDescent="0.25">
      <c r="A1059" s="29" t="s">
        <v>2795</v>
      </c>
      <c r="B1059" s="29">
        <v>4780</v>
      </c>
      <c r="C1059" s="29" t="s">
        <v>1123</v>
      </c>
      <c r="D1059" s="29">
        <v>50.280388100000003</v>
      </c>
      <c r="E1059" s="29">
        <v>6.1258952999999998</v>
      </c>
      <c r="F1059" s="29">
        <f>COUNTIFS(Questionnaire!BC:BC,codes_postales!B1059)</f>
        <v>1</v>
      </c>
    </row>
    <row r="1060" spans="1:6" x14ac:dyDescent="0.25">
      <c r="A1060" s="29" t="s">
        <v>2795</v>
      </c>
      <c r="B1060" s="29">
        <v>4782</v>
      </c>
      <c r="C1060" s="29" t="s">
        <v>1124</v>
      </c>
      <c r="D1060" s="29">
        <v>50.288809499999999</v>
      </c>
      <c r="E1060" s="29">
        <v>6.2642498</v>
      </c>
      <c r="F1060" s="29">
        <f>COUNTIFS(Questionnaire!BC:BC,codes_postales!B1060)</f>
        <v>1</v>
      </c>
    </row>
    <row r="1061" spans="1:6" x14ac:dyDescent="0.25">
      <c r="A1061" s="29" t="s">
        <v>2795</v>
      </c>
      <c r="B1061" s="29">
        <v>4783</v>
      </c>
      <c r="C1061" s="29" t="s">
        <v>1125</v>
      </c>
      <c r="D1061" s="29">
        <v>50.2389236</v>
      </c>
      <c r="E1061" s="29">
        <v>6.1651483999999996</v>
      </c>
      <c r="F1061" s="29">
        <f>COUNTIFS(Questionnaire!BC:BC,codes_postales!B1061)</f>
        <v>0</v>
      </c>
    </row>
    <row r="1062" spans="1:6" x14ac:dyDescent="0.25">
      <c r="A1062" s="29" t="s">
        <v>2795</v>
      </c>
      <c r="B1062" s="29">
        <v>4784</v>
      </c>
      <c r="C1062" s="29" t="s">
        <v>1126</v>
      </c>
      <c r="D1062" s="29">
        <v>50.259131799999999</v>
      </c>
      <c r="E1062" s="29">
        <v>6.0680547000000002</v>
      </c>
      <c r="F1062" s="29">
        <f>COUNTIFS(Questionnaire!BC:BC,codes_postales!B1062)</f>
        <v>0</v>
      </c>
    </row>
    <row r="1063" spans="1:6" x14ac:dyDescent="0.25">
      <c r="A1063" s="29" t="s">
        <v>2795</v>
      </c>
      <c r="B1063" s="29">
        <v>4790</v>
      </c>
      <c r="C1063" s="29" t="s">
        <v>1127</v>
      </c>
      <c r="D1063" s="29">
        <v>50.174780869999999</v>
      </c>
      <c r="E1063" s="29">
        <v>6.1216793579999997</v>
      </c>
      <c r="F1063" s="29">
        <f>COUNTIFS(Questionnaire!BC:BC,codes_postales!B1063)</f>
        <v>3</v>
      </c>
    </row>
    <row r="1064" spans="1:6" x14ac:dyDescent="0.25">
      <c r="A1064" s="29" t="s">
        <v>2795</v>
      </c>
      <c r="B1064" s="29">
        <v>4790</v>
      </c>
      <c r="C1064" s="29" t="s">
        <v>1128</v>
      </c>
      <c r="D1064" s="29">
        <v>50.195412099999999</v>
      </c>
      <c r="E1064" s="29">
        <v>6.1362566999999997</v>
      </c>
      <c r="F1064" s="29">
        <f>COUNTIFS(Questionnaire!BC:BC,codes_postales!B1064)</f>
        <v>3</v>
      </c>
    </row>
    <row r="1065" spans="1:6" x14ac:dyDescent="0.25">
      <c r="A1065" s="29" t="s">
        <v>2795</v>
      </c>
      <c r="B1065" s="29">
        <v>4791</v>
      </c>
      <c r="C1065" s="29" t="s">
        <v>1129</v>
      </c>
      <c r="D1065" s="29">
        <v>50.219058599999997</v>
      </c>
      <c r="E1065" s="29">
        <v>6.0743425000000002</v>
      </c>
      <c r="F1065" s="29">
        <f>COUNTIFS(Questionnaire!BC:BC,codes_postales!B1065)</f>
        <v>0</v>
      </c>
    </row>
    <row r="1066" spans="1:6" x14ac:dyDescent="0.25">
      <c r="A1066" s="29" t="s">
        <v>2795</v>
      </c>
      <c r="B1066" s="29">
        <v>4800</v>
      </c>
      <c r="C1066" s="29" t="s">
        <v>1130</v>
      </c>
      <c r="D1066" s="29">
        <v>50.582172</v>
      </c>
      <c r="E1066" s="29">
        <v>5.8431819999999997</v>
      </c>
      <c r="F1066" s="29">
        <f>COUNTIFS(Questionnaire!BC:BC,codes_postales!B1066)</f>
        <v>1</v>
      </c>
    </row>
    <row r="1067" spans="1:6" x14ac:dyDescent="0.25">
      <c r="A1067" s="29" t="s">
        <v>2795</v>
      </c>
      <c r="B1067" s="29">
        <v>4800</v>
      </c>
      <c r="C1067" s="29" t="s">
        <v>1131</v>
      </c>
      <c r="D1067" s="29">
        <v>49.705189900000001</v>
      </c>
      <c r="E1067" s="29">
        <v>5.191001</v>
      </c>
      <c r="F1067" s="29">
        <f>COUNTIFS(Questionnaire!BC:BC,codes_postales!B1067)</f>
        <v>1</v>
      </c>
    </row>
    <row r="1068" spans="1:6" x14ac:dyDescent="0.25">
      <c r="A1068" s="29" t="s">
        <v>2795</v>
      </c>
      <c r="B1068" s="29">
        <v>4800</v>
      </c>
      <c r="C1068" s="29" t="s">
        <v>1132</v>
      </c>
      <c r="D1068" s="29">
        <v>50.614304400000002</v>
      </c>
      <c r="E1068" s="29">
        <v>5.8341783999999999</v>
      </c>
      <c r="F1068" s="29">
        <f>COUNTIFS(Questionnaire!BC:BC,codes_postales!B1068)</f>
        <v>1</v>
      </c>
    </row>
    <row r="1069" spans="1:6" x14ac:dyDescent="0.25">
      <c r="A1069" s="29" t="s">
        <v>2795</v>
      </c>
      <c r="B1069" s="29">
        <v>4800</v>
      </c>
      <c r="C1069" s="29" t="s">
        <v>1133</v>
      </c>
      <c r="D1069" s="29">
        <v>50.542907</v>
      </c>
      <c r="E1069" s="29">
        <v>5.8739293549999996</v>
      </c>
      <c r="F1069" s="29">
        <f>COUNTIFS(Questionnaire!BC:BC,codes_postales!B1069)</f>
        <v>1</v>
      </c>
    </row>
    <row r="1070" spans="1:6" x14ac:dyDescent="0.25">
      <c r="A1070" s="29" t="s">
        <v>2795</v>
      </c>
      <c r="B1070" s="29">
        <v>4800</v>
      </c>
      <c r="C1070" s="29" t="s">
        <v>1134</v>
      </c>
      <c r="D1070" s="29">
        <v>50.593227400000004</v>
      </c>
      <c r="E1070" s="29">
        <v>5.8638544000000001</v>
      </c>
      <c r="F1070" s="29">
        <f>COUNTIFS(Questionnaire!BC:BC,codes_postales!B1070)</f>
        <v>1</v>
      </c>
    </row>
    <row r="1071" spans="1:6" x14ac:dyDescent="0.25">
      <c r="A1071" s="29" t="s">
        <v>2795</v>
      </c>
      <c r="B1071" s="29">
        <v>4801</v>
      </c>
      <c r="C1071" s="29" t="s">
        <v>1135</v>
      </c>
      <c r="D1071" s="29">
        <v>50.593108999999998</v>
      </c>
      <c r="E1071" s="29">
        <v>5.8952800999999999</v>
      </c>
      <c r="F1071" s="29">
        <f>COUNTIFS(Questionnaire!BC:BC,codes_postales!B1071)</f>
        <v>0</v>
      </c>
    </row>
    <row r="1072" spans="1:6" x14ac:dyDescent="0.25">
      <c r="A1072" s="29" t="s">
        <v>2795</v>
      </c>
      <c r="B1072" s="29">
        <v>4802</v>
      </c>
      <c r="C1072" s="29" t="s">
        <v>1136</v>
      </c>
      <c r="D1072" s="29">
        <v>50.578040000000001</v>
      </c>
      <c r="E1072" s="29">
        <v>5.8675389999999998</v>
      </c>
      <c r="F1072" s="29">
        <f>COUNTIFS(Questionnaire!BC:BC,codes_postales!B1072)</f>
        <v>0</v>
      </c>
    </row>
    <row r="1073" spans="1:6" x14ac:dyDescent="0.25">
      <c r="A1073" s="29" t="s">
        <v>2795</v>
      </c>
      <c r="B1073" s="29">
        <v>4820</v>
      </c>
      <c r="C1073" s="29" t="s">
        <v>1137</v>
      </c>
      <c r="D1073" s="29">
        <v>50.611373999999998</v>
      </c>
      <c r="E1073" s="29">
        <v>5.8547349999999998</v>
      </c>
      <c r="F1073" s="29">
        <f>COUNTIFS(Questionnaire!BC:BC,codes_postales!B1073)</f>
        <v>0</v>
      </c>
    </row>
    <row r="1074" spans="1:6" x14ac:dyDescent="0.25">
      <c r="A1074" s="29" t="s">
        <v>2795</v>
      </c>
      <c r="B1074" s="29">
        <v>4821</v>
      </c>
      <c r="C1074" s="29" t="s">
        <v>1138</v>
      </c>
      <c r="D1074" s="29">
        <v>50.438682100000001</v>
      </c>
      <c r="E1074" s="29">
        <v>5.8901887999999998</v>
      </c>
      <c r="F1074" s="29">
        <f>COUNTIFS(Questionnaire!BC:BC,codes_postales!B1074)</f>
        <v>2</v>
      </c>
    </row>
    <row r="1075" spans="1:6" x14ac:dyDescent="0.25">
      <c r="A1075" s="29" t="s">
        <v>2795</v>
      </c>
      <c r="B1075" s="29">
        <v>4830</v>
      </c>
      <c r="C1075" s="29" t="s">
        <v>1139</v>
      </c>
      <c r="D1075" s="29">
        <v>50.612276100000003</v>
      </c>
      <c r="E1075" s="29">
        <v>5.9402986999999996</v>
      </c>
      <c r="F1075" s="29">
        <f>COUNTIFS(Questionnaire!BC:BC,codes_postales!B1075)</f>
        <v>1</v>
      </c>
    </row>
    <row r="1076" spans="1:6" x14ac:dyDescent="0.25">
      <c r="A1076" s="29" t="s">
        <v>2795</v>
      </c>
      <c r="B1076" s="29">
        <v>4831</v>
      </c>
      <c r="C1076" s="29" t="s">
        <v>1140</v>
      </c>
      <c r="D1076" s="29">
        <v>50.623534999999997</v>
      </c>
      <c r="E1076" s="29">
        <v>5.9212233999999997</v>
      </c>
      <c r="F1076" s="29">
        <f>COUNTIFS(Questionnaire!BC:BC,codes_postales!B1076)</f>
        <v>3</v>
      </c>
    </row>
    <row r="1077" spans="1:6" x14ac:dyDescent="0.25">
      <c r="A1077" s="29" t="s">
        <v>2795</v>
      </c>
      <c r="B1077" s="29">
        <v>4834</v>
      </c>
      <c r="C1077" s="29" t="s">
        <v>1141</v>
      </c>
      <c r="D1077" s="29">
        <v>50.608620199999997</v>
      </c>
      <c r="E1077" s="29">
        <v>5.9562188000000003</v>
      </c>
      <c r="F1077" s="29">
        <f>COUNTIFS(Questionnaire!BC:BC,codes_postales!B1077)</f>
        <v>2</v>
      </c>
    </row>
    <row r="1078" spans="1:6" x14ac:dyDescent="0.25">
      <c r="A1078" s="29" t="s">
        <v>2795</v>
      </c>
      <c r="B1078" s="29">
        <v>4837</v>
      </c>
      <c r="C1078" s="29" t="s">
        <v>1142</v>
      </c>
      <c r="D1078" s="29">
        <v>50.631189800000001</v>
      </c>
      <c r="E1078" s="29">
        <v>5.9715011000000002</v>
      </c>
      <c r="F1078" s="29">
        <f>COUNTIFS(Questionnaire!BC:BC,codes_postales!B1078)</f>
        <v>2</v>
      </c>
    </row>
    <row r="1079" spans="1:6" x14ac:dyDescent="0.25">
      <c r="A1079" s="29" t="s">
        <v>2795</v>
      </c>
      <c r="B1079" s="29">
        <v>4837</v>
      </c>
      <c r="C1079" s="29" t="s">
        <v>1143</v>
      </c>
      <c r="D1079" s="29">
        <v>50.619379199999997</v>
      </c>
      <c r="E1079" s="29">
        <v>5.9953656000000004</v>
      </c>
      <c r="F1079" s="29">
        <f>COUNTIFS(Questionnaire!BC:BC,codes_postales!B1079)</f>
        <v>2</v>
      </c>
    </row>
    <row r="1080" spans="1:6" x14ac:dyDescent="0.25">
      <c r="A1080" s="29" t="s">
        <v>2795</v>
      </c>
      <c r="B1080" s="29">
        <v>4840</v>
      </c>
      <c r="C1080" s="29" t="s">
        <v>1144</v>
      </c>
      <c r="D1080" s="29">
        <v>50.662708600000002</v>
      </c>
      <c r="E1080" s="29">
        <v>5.9723395999999997</v>
      </c>
      <c r="F1080" s="29">
        <f>COUNTIFS(Questionnaire!BC:BC,codes_postales!B1080)</f>
        <v>2</v>
      </c>
    </row>
    <row r="1081" spans="1:6" x14ac:dyDescent="0.25">
      <c r="A1081" s="29" t="s">
        <v>2795</v>
      </c>
      <c r="B1081" s="29">
        <v>4841</v>
      </c>
      <c r="C1081" s="29" t="s">
        <v>1145</v>
      </c>
      <c r="D1081" s="29">
        <v>50.676823400000004</v>
      </c>
      <c r="E1081" s="29">
        <v>5.9318017999999997</v>
      </c>
      <c r="F1081" s="29">
        <f>COUNTIFS(Questionnaire!BC:BC,codes_postales!B1081)</f>
        <v>1</v>
      </c>
    </row>
    <row r="1082" spans="1:6" x14ac:dyDescent="0.25">
      <c r="A1082" s="29" t="s">
        <v>2795</v>
      </c>
      <c r="B1082" s="29">
        <v>4845</v>
      </c>
      <c r="C1082" s="29" t="s">
        <v>1146</v>
      </c>
      <c r="D1082" s="29">
        <v>50.559252800000003</v>
      </c>
      <c r="E1082" s="29">
        <v>5.9647525999999997</v>
      </c>
      <c r="F1082" s="29">
        <f>COUNTIFS(Questionnaire!BC:BC,codes_postales!B1082)</f>
        <v>3</v>
      </c>
    </row>
    <row r="1083" spans="1:6" x14ac:dyDescent="0.25">
      <c r="A1083" s="29" t="s">
        <v>2795</v>
      </c>
      <c r="B1083" s="29">
        <v>4845</v>
      </c>
      <c r="C1083" s="29" t="s">
        <v>1147</v>
      </c>
      <c r="D1083" s="29">
        <v>50.517440000000001</v>
      </c>
      <c r="E1083" s="29">
        <v>5.9334819999999997</v>
      </c>
      <c r="F1083" s="29">
        <f>COUNTIFS(Questionnaire!BC:BC,codes_postales!B1083)</f>
        <v>3</v>
      </c>
    </row>
    <row r="1084" spans="1:6" x14ac:dyDescent="0.25">
      <c r="A1084" s="29" t="s">
        <v>2795</v>
      </c>
      <c r="B1084" s="29">
        <v>4850</v>
      </c>
      <c r="C1084" s="29" t="s">
        <v>1148</v>
      </c>
      <c r="D1084" s="29">
        <v>50.707512600000001</v>
      </c>
      <c r="E1084" s="29">
        <v>5.9620321000000001</v>
      </c>
      <c r="F1084" s="29">
        <f>COUNTIFS(Questionnaire!BC:BC,codes_postales!B1084)</f>
        <v>2</v>
      </c>
    </row>
    <row r="1085" spans="1:6" x14ac:dyDescent="0.25">
      <c r="A1085" s="29" t="s">
        <v>2795</v>
      </c>
      <c r="B1085" s="29">
        <v>4850</v>
      </c>
      <c r="C1085" s="29" t="s">
        <v>1149</v>
      </c>
      <c r="D1085" s="29">
        <v>50.720873900000001</v>
      </c>
      <c r="E1085" s="29">
        <v>5.9880361999999998</v>
      </c>
      <c r="F1085" s="29">
        <f>COUNTIFS(Questionnaire!BC:BC,codes_postales!B1085)</f>
        <v>2</v>
      </c>
    </row>
    <row r="1086" spans="1:6" x14ac:dyDescent="0.25">
      <c r="A1086" s="29" t="s">
        <v>2795</v>
      </c>
      <c r="B1086" s="29">
        <v>4850</v>
      </c>
      <c r="C1086" s="29" t="s">
        <v>1150</v>
      </c>
      <c r="D1086" s="29">
        <v>50.737480099999999</v>
      </c>
      <c r="E1086" s="29">
        <v>5.9590725000000004</v>
      </c>
      <c r="F1086" s="29">
        <f>COUNTIFS(Questionnaire!BC:BC,codes_postales!B1086)</f>
        <v>2</v>
      </c>
    </row>
    <row r="1087" spans="1:6" x14ac:dyDescent="0.25">
      <c r="A1087" s="29" t="s">
        <v>2795</v>
      </c>
      <c r="B1087" s="29">
        <v>4851</v>
      </c>
      <c r="C1087" s="29" t="s">
        <v>1151</v>
      </c>
      <c r="D1087" s="29">
        <v>50.7463908</v>
      </c>
      <c r="E1087" s="29">
        <v>5.9967630999999999</v>
      </c>
      <c r="F1087" s="29">
        <f>COUNTIFS(Questionnaire!BC:BC,codes_postales!B1087)</f>
        <v>1</v>
      </c>
    </row>
    <row r="1088" spans="1:6" x14ac:dyDescent="0.25">
      <c r="A1088" s="29" t="s">
        <v>2795</v>
      </c>
      <c r="B1088" s="29">
        <v>4851</v>
      </c>
      <c r="C1088" s="29" t="s">
        <v>1152</v>
      </c>
      <c r="D1088" s="29">
        <v>50.750901200000001</v>
      </c>
      <c r="E1088" s="29">
        <v>5.9336285000000002</v>
      </c>
      <c r="F1088" s="29">
        <f>COUNTIFS(Questionnaire!BC:BC,codes_postales!B1088)</f>
        <v>1</v>
      </c>
    </row>
    <row r="1089" spans="1:6" x14ac:dyDescent="0.25">
      <c r="A1089" s="29" t="s">
        <v>2795</v>
      </c>
      <c r="B1089" s="29">
        <v>4852</v>
      </c>
      <c r="C1089" s="29" t="s">
        <v>1153</v>
      </c>
      <c r="D1089" s="29">
        <v>50.723242999999997</v>
      </c>
      <c r="E1089" s="29">
        <v>5.9207511000000004</v>
      </c>
      <c r="F1089" s="29">
        <f>COUNTIFS(Questionnaire!BC:BC,codes_postales!B1089)</f>
        <v>3</v>
      </c>
    </row>
    <row r="1090" spans="1:6" x14ac:dyDescent="0.25">
      <c r="A1090" s="29" t="s">
        <v>2795</v>
      </c>
      <c r="B1090" s="29">
        <v>4860</v>
      </c>
      <c r="C1090" s="29" t="s">
        <v>1154</v>
      </c>
      <c r="D1090" s="29">
        <v>50.5747936</v>
      </c>
      <c r="E1090" s="29">
        <v>5.7910525000000002</v>
      </c>
      <c r="F1090" s="29">
        <f>COUNTIFS(Questionnaire!BC:BC,codes_postales!B1090)</f>
        <v>1</v>
      </c>
    </row>
    <row r="1091" spans="1:6" x14ac:dyDescent="0.25">
      <c r="A1091" s="29" t="s">
        <v>2795</v>
      </c>
      <c r="B1091" s="29">
        <v>4860</v>
      </c>
      <c r="C1091" s="29" t="s">
        <v>1155</v>
      </c>
      <c r="D1091" s="29">
        <v>50.5675217</v>
      </c>
      <c r="E1091" s="29">
        <v>5.8037101</v>
      </c>
      <c r="F1091" s="29">
        <f>COUNTIFS(Questionnaire!BC:BC,codes_postales!B1091)</f>
        <v>1</v>
      </c>
    </row>
    <row r="1092" spans="1:6" x14ac:dyDescent="0.25">
      <c r="A1092" s="29" t="s">
        <v>2795</v>
      </c>
      <c r="B1092" s="29">
        <v>4860</v>
      </c>
      <c r="C1092" s="29" t="s">
        <v>1156</v>
      </c>
      <c r="D1092" s="29">
        <v>50.578961700000001</v>
      </c>
      <c r="E1092" s="29">
        <v>5.8175559000000003</v>
      </c>
      <c r="F1092" s="29">
        <f>COUNTIFS(Questionnaire!BC:BC,codes_postales!B1092)</f>
        <v>1</v>
      </c>
    </row>
    <row r="1093" spans="1:6" x14ac:dyDescent="0.25">
      <c r="A1093" s="29" t="s">
        <v>2795</v>
      </c>
      <c r="B1093" s="29">
        <v>4861</v>
      </c>
      <c r="C1093" s="29" t="s">
        <v>1157</v>
      </c>
      <c r="D1093" s="29">
        <v>50.5921673</v>
      </c>
      <c r="E1093" s="29">
        <v>5.7906072000000002</v>
      </c>
      <c r="F1093" s="29">
        <f>COUNTIFS(Questionnaire!BC:BC,codes_postales!B1093)</f>
        <v>0</v>
      </c>
    </row>
    <row r="1094" spans="1:6" x14ac:dyDescent="0.25">
      <c r="A1094" s="29" t="s">
        <v>2795</v>
      </c>
      <c r="B1094" s="29">
        <v>4870</v>
      </c>
      <c r="C1094" s="29" t="s">
        <v>1158</v>
      </c>
      <c r="D1094" s="29">
        <v>50.583996999999997</v>
      </c>
      <c r="E1094" s="29">
        <v>5.7002354000000004</v>
      </c>
      <c r="F1094" s="29">
        <f>COUNTIFS(Questionnaire!BC:BC,codes_postales!B1094)</f>
        <v>0</v>
      </c>
    </row>
    <row r="1095" spans="1:6" x14ac:dyDescent="0.25">
      <c r="A1095" s="29" t="s">
        <v>2795</v>
      </c>
      <c r="B1095" s="29">
        <v>4870</v>
      </c>
      <c r="C1095" s="29" t="s">
        <v>1159</v>
      </c>
      <c r="D1095" s="29">
        <v>50.566348400000003</v>
      </c>
      <c r="E1095" s="29">
        <v>5.7227768000000001</v>
      </c>
      <c r="F1095" s="29">
        <f>COUNTIFS(Questionnaire!BC:BC,codes_postales!B1095)</f>
        <v>0</v>
      </c>
    </row>
    <row r="1096" spans="1:6" x14ac:dyDescent="0.25">
      <c r="A1096" s="29" t="s">
        <v>2795</v>
      </c>
      <c r="B1096" s="29">
        <v>4870</v>
      </c>
      <c r="C1096" s="29" t="s">
        <v>1160</v>
      </c>
      <c r="D1096" s="29">
        <v>50.573670999999997</v>
      </c>
      <c r="E1096" s="29">
        <v>5.7371309000000004</v>
      </c>
      <c r="F1096" s="29">
        <f>COUNTIFS(Questionnaire!BC:BC,codes_postales!B1096)</f>
        <v>0</v>
      </c>
    </row>
    <row r="1097" spans="1:6" x14ac:dyDescent="0.25">
      <c r="A1097" s="29" t="s">
        <v>2795</v>
      </c>
      <c r="B1097" s="29">
        <v>4870</v>
      </c>
      <c r="C1097" s="29" t="s">
        <v>1161</v>
      </c>
      <c r="D1097" s="29">
        <v>50.572810199999999</v>
      </c>
      <c r="E1097" s="29">
        <v>5.6883726000000001</v>
      </c>
      <c r="F1097" s="29">
        <f>COUNTIFS(Questionnaire!BC:BC,codes_postales!B1097)</f>
        <v>0</v>
      </c>
    </row>
    <row r="1098" spans="1:6" x14ac:dyDescent="0.25">
      <c r="A1098" s="29" t="s">
        <v>2795</v>
      </c>
      <c r="B1098" s="29">
        <v>4877</v>
      </c>
      <c r="C1098" s="29" t="s">
        <v>1162</v>
      </c>
      <c r="D1098" s="29">
        <v>50.590119899999998</v>
      </c>
      <c r="E1098" s="29">
        <v>5.7479947999999998</v>
      </c>
      <c r="F1098" s="29">
        <f>COUNTIFS(Questionnaire!BC:BC,codes_postales!B1098)</f>
        <v>2</v>
      </c>
    </row>
    <row r="1099" spans="1:6" x14ac:dyDescent="0.25">
      <c r="A1099" s="29" t="s">
        <v>2795</v>
      </c>
      <c r="B1099" s="29">
        <v>4880</v>
      </c>
      <c r="C1099" s="29" t="s">
        <v>1163</v>
      </c>
      <c r="D1099" s="29">
        <v>50.704149800000003</v>
      </c>
      <c r="E1099" s="29">
        <v>5.8585552999999999</v>
      </c>
      <c r="F1099" s="29">
        <f>COUNTIFS(Questionnaire!BC:BC,codes_postales!B1099)</f>
        <v>2</v>
      </c>
    </row>
    <row r="1100" spans="1:6" x14ac:dyDescent="0.25">
      <c r="A1100" s="29" t="s">
        <v>2795</v>
      </c>
      <c r="B1100" s="29">
        <v>4890</v>
      </c>
      <c r="C1100" s="29" t="s">
        <v>1164</v>
      </c>
      <c r="D1100" s="29">
        <v>50.658967699999998</v>
      </c>
      <c r="E1100" s="29">
        <v>5.8836680000000001</v>
      </c>
      <c r="F1100" s="29">
        <f>COUNTIFS(Questionnaire!BC:BC,codes_postales!B1100)</f>
        <v>2</v>
      </c>
    </row>
    <row r="1101" spans="1:6" x14ac:dyDescent="0.25">
      <c r="A1101" s="29" t="s">
        <v>2795</v>
      </c>
      <c r="B1101" s="29">
        <v>4890</v>
      </c>
      <c r="C1101" s="29" t="s">
        <v>1165</v>
      </c>
      <c r="D1101" s="29">
        <v>50.652946499999999</v>
      </c>
      <c r="E1101" s="29">
        <v>5.8650124999999997</v>
      </c>
      <c r="F1101" s="29">
        <f>COUNTIFS(Questionnaire!BC:BC,codes_postales!B1101)</f>
        <v>2</v>
      </c>
    </row>
    <row r="1102" spans="1:6" x14ac:dyDescent="0.25">
      <c r="A1102" s="29" t="s">
        <v>2795</v>
      </c>
      <c r="B1102" s="29">
        <v>4890</v>
      </c>
      <c r="C1102" s="29" t="s">
        <v>1166</v>
      </c>
      <c r="D1102" s="29">
        <v>50.662987350000002</v>
      </c>
      <c r="E1102" s="29">
        <v>5.8634486460000002</v>
      </c>
      <c r="F1102" s="29">
        <f>COUNTIFS(Questionnaire!BC:BC,codes_postales!B1102)</f>
        <v>2</v>
      </c>
    </row>
    <row r="1103" spans="1:6" x14ac:dyDescent="0.25">
      <c r="A1103" s="29" t="s">
        <v>2795</v>
      </c>
      <c r="B1103" s="29">
        <v>4900</v>
      </c>
      <c r="C1103" s="29" t="s">
        <v>1167</v>
      </c>
      <c r="D1103" s="29">
        <v>50.492083800000003</v>
      </c>
      <c r="E1103" s="29">
        <v>5.8626233000000001</v>
      </c>
      <c r="F1103" s="29">
        <f>COUNTIFS(Questionnaire!BC:BC,codes_postales!B1103)</f>
        <v>1</v>
      </c>
    </row>
    <row r="1104" spans="1:6" x14ac:dyDescent="0.25">
      <c r="A1104" s="29" t="s">
        <v>2795</v>
      </c>
      <c r="B1104" s="29">
        <v>4910</v>
      </c>
      <c r="C1104" s="29" t="s">
        <v>1168</v>
      </c>
      <c r="D1104" s="29">
        <v>50.4894593</v>
      </c>
      <c r="E1104" s="29">
        <v>5.7905664000000003</v>
      </c>
      <c r="F1104" s="29">
        <f>COUNTIFS(Questionnaire!BC:BC,codes_postales!B1104)</f>
        <v>4</v>
      </c>
    </row>
    <row r="1105" spans="1:6" x14ac:dyDescent="0.25">
      <c r="A1105" s="29" t="s">
        <v>2795</v>
      </c>
      <c r="B1105" s="29">
        <v>4910</v>
      </c>
      <c r="C1105" s="29" t="s">
        <v>1133</v>
      </c>
      <c r="D1105" s="29">
        <v>50.542907</v>
      </c>
      <c r="E1105" s="29">
        <v>5.8739293549999996</v>
      </c>
      <c r="F1105" s="29">
        <f>COUNTIFS(Questionnaire!BC:BC,codes_postales!B1105)</f>
        <v>4</v>
      </c>
    </row>
    <row r="1106" spans="1:6" x14ac:dyDescent="0.25">
      <c r="A1106" s="29" t="s">
        <v>2795</v>
      </c>
      <c r="B1106" s="29">
        <v>4910</v>
      </c>
      <c r="C1106" s="29" t="s">
        <v>1169</v>
      </c>
      <c r="D1106" s="29">
        <v>50.52586075</v>
      </c>
      <c r="E1106" s="29">
        <v>5.8198955840000002</v>
      </c>
      <c r="F1106" s="29">
        <f>COUNTIFS(Questionnaire!BC:BC,codes_postales!B1106)</f>
        <v>4</v>
      </c>
    </row>
    <row r="1107" spans="1:6" x14ac:dyDescent="0.25">
      <c r="A1107" s="29" t="s">
        <v>2795</v>
      </c>
      <c r="B1107" s="29">
        <v>4920</v>
      </c>
      <c r="C1107" s="29" t="s">
        <v>1170</v>
      </c>
      <c r="D1107" s="29">
        <v>50.473482699999998</v>
      </c>
      <c r="E1107" s="29">
        <v>5.6742166999999997</v>
      </c>
      <c r="F1107" s="29">
        <f>COUNTIFS(Questionnaire!BC:BC,codes_postales!B1107)</f>
        <v>4</v>
      </c>
    </row>
    <row r="1108" spans="1:6" x14ac:dyDescent="0.25">
      <c r="A1108" s="29" t="s">
        <v>2795</v>
      </c>
      <c r="B1108" s="29">
        <v>4920</v>
      </c>
      <c r="C1108" s="29" t="s">
        <v>1171</v>
      </c>
      <c r="D1108" s="29">
        <v>50.402852099999997</v>
      </c>
      <c r="E1108" s="29">
        <v>5.6660069000000002</v>
      </c>
      <c r="F1108" s="29">
        <f>COUNTIFS(Questionnaire!BC:BC,codes_postales!B1108)</f>
        <v>4</v>
      </c>
    </row>
    <row r="1109" spans="1:6" x14ac:dyDescent="0.25">
      <c r="A1109" s="29" t="s">
        <v>2795</v>
      </c>
      <c r="B1109" s="29">
        <v>4920</v>
      </c>
      <c r="C1109" s="29" t="s">
        <v>1172</v>
      </c>
      <c r="D1109" s="29">
        <v>50.440913799999997</v>
      </c>
      <c r="E1109" s="29">
        <v>5.6672742999999999</v>
      </c>
      <c r="F1109" s="29">
        <f>COUNTIFS(Questionnaire!BC:BC,codes_postales!B1109)</f>
        <v>4</v>
      </c>
    </row>
    <row r="1110" spans="1:6" x14ac:dyDescent="0.25">
      <c r="A1110" s="29" t="s">
        <v>2795</v>
      </c>
      <c r="B1110" s="29">
        <v>4920</v>
      </c>
      <c r="C1110" s="29" t="s">
        <v>859</v>
      </c>
      <c r="D1110" s="29">
        <v>50.524841700000003</v>
      </c>
      <c r="E1110" s="29">
        <v>5.7172478</v>
      </c>
      <c r="F1110" s="29">
        <f>COUNTIFS(Questionnaire!BC:BC,codes_postales!B1110)</f>
        <v>4</v>
      </c>
    </row>
    <row r="1111" spans="1:6" x14ac:dyDescent="0.25">
      <c r="A1111" s="29" t="s">
        <v>2795</v>
      </c>
      <c r="B1111" s="29">
        <v>4950</v>
      </c>
      <c r="C1111" s="29" t="s">
        <v>1173</v>
      </c>
      <c r="D1111" s="29">
        <v>50.405403700000001</v>
      </c>
      <c r="E1111" s="29">
        <v>6.1407071000000002</v>
      </c>
      <c r="F1111" s="29">
        <f>COUNTIFS(Questionnaire!BC:BC,codes_postales!B1111)</f>
        <v>5</v>
      </c>
    </row>
    <row r="1112" spans="1:6" x14ac:dyDescent="0.25">
      <c r="A1112" s="29" t="s">
        <v>2795</v>
      </c>
      <c r="B1112" s="29">
        <v>4950</v>
      </c>
      <c r="C1112" s="29" t="s">
        <v>1174</v>
      </c>
      <c r="D1112" s="29">
        <v>50.455029400000001</v>
      </c>
      <c r="E1112" s="29">
        <v>6.1224660999999996</v>
      </c>
      <c r="F1112" s="29">
        <f>COUNTIFS(Questionnaire!BC:BC,codes_postales!B1112)</f>
        <v>5</v>
      </c>
    </row>
    <row r="1113" spans="1:6" x14ac:dyDescent="0.25">
      <c r="A1113" s="29" t="s">
        <v>2795</v>
      </c>
      <c r="B1113" s="29">
        <v>4950</v>
      </c>
      <c r="C1113" s="29" t="s">
        <v>1175</v>
      </c>
      <c r="D1113" s="29">
        <v>50.477253400000002</v>
      </c>
      <c r="E1113" s="29">
        <v>6.1143694000000002</v>
      </c>
      <c r="F1113" s="29">
        <f>COUNTIFS(Questionnaire!BC:BC,codes_postales!B1113)</f>
        <v>5</v>
      </c>
    </row>
    <row r="1114" spans="1:6" x14ac:dyDescent="0.25">
      <c r="A1114" s="29" t="s">
        <v>2795</v>
      </c>
      <c r="B1114" s="29">
        <v>4950</v>
      </c>
      <c r="C1114" s="29" t="s">
        <v>1176</v>
      </c>
      <c r="D1114" s="29">
        <v>50.414913400000003</v>
      </c>
      <c r="E1114" s="29">
        <v>6.1117543000000003</v>
      </c>
      <c r="F1114" s="29">
        <f>COUNTIFS(Questionnaire!BC:BC,codes_postales!B1114)</f>
        <v>5</v>
      </c>
    </row>
    <row r="1115" spans="1:6" x14ac:dyDescent="0.25">
      <c r="A1115" s="29" t="s">
        <v>2795</v>
      </c>
      <c r="B1115" s="29">
        <v>4960</v>
      </c>
      <c r="C1115" s="29" t="s">
        <v>1177</v>
      </c>
      <c r="D1115" s="29">
        <v>50.441534799999999</v>
      </c>
      <c r="E1115" s="29">
        <v>6.0391878999999999</v>
      </c>
      <c r="F1115" s="29">
        <f>COUNTIFS(Questionnaire!BC:BC,codes_postales!B1115)</f>
        <v>6</v>
      </c>
    </row>
    <row r="1116" spans="1:6" x14ac:dyDescent="0.25">
      <c r="A1116" s="29" t="s">
        <v>2795</v>
      </c>
      <c r="B1116" s="29">
        <v>4960</v>
      </c>
      <c r="C1116" s="29" t="s">
        <v>1178</v>
      </c>
      <c r="D1116" s="29">
        <v>50.423990400000001</v>
      </c>
      <c r="E1116" s="29">
        <v>6.0266000999999996</v>
      </c>
      <c r="F1116" s="29">
        <f>COUNTIFS(Questionnaire!BC:BC,codes_postales!B1116)</f>
        <v>6</v>
      </c>
    </row>
    <row r="1117" spans="1:6" x14ac:dyDescent="0.25">
      <c r="A1117" s="29" t="s">
        <v>2795</v>
      </c>
      <c r="B1117" s="29">
        <v>4970</v>
      </c>
      <c r="C1117" s="29" t="s">
        <v>1179</v>
      </c>
      <c r="D1117" s="29">
        <v>50.453156800000002</v>
      </c>
      <c r="E1117" s="29">
        <v>5.952833</v>
      </c>
      <c r="F1117" s="29">
        <f>COUNTIFS(Questionnaire!BC:BC,codes_postales!B1117)</f>
        <v>0</v>
      </c>
    </row>
    <row r="1118" spans="1:6" x14ac:dyDescent="0.25">
      <c r="A1118" s="29" t="s">
        <v>2795</v>
      </c>
      <c r="B1118" s="29">
        <v>4970</v>
      </c>
      <c r="C1118" s="29" t="s">
        <v>1180</v>
      </c>
      <c r="D1118" s="29">
        <v>50.394084599999999</v>
      </c>
      <c r="E1118" s="29">
        <v>5.9308361999999999</v>
      </c>
      <c r="F1118" s="29">
        <f>COUNTIFS(Questionnaire!BC:BC,codes_postales!B1118)</f>
        <v>0</v>
      </c>
    </row>
    <row r="1119" spans="1:6" x14ac:dyDescent="0.25">
      <c r="A1119" s="29" t="s">
        <v>2795</v>
      </c>
      <c r="B1119" s="29">
        <v>4980</v>
      </c>
      <c r="C1119" s="29" t="s">
        <v>1181</v>
      </c>
      <c r="D1119" s="29">
        <v>50.338847399999999</v>
      </c>
      <c r="E1119" s="29">
        <v>5.8378154000000002</v>
      </c>
      <c r="F1119" s="29">
        <f>COUNTIFS(Questionnaire!BC:BC,codes_postales!B1119)</f>
        <v>1</v>
      </c>
    </row>
    <row r="1120" spans="1:6" x14ac:dyDescent="0.25">
      <c r="A1120" s="29" t="s">
        <v>2795</v>
      </c>
      <c r="B1120" s="29">
        <v>4980</v>
      </c>
      <c r="C1120" s="29" t="s">
        <v>1182</v>
      </c>
      <c r="D1120" s="29">
        <v>50.372701499999998</v>
      </c>
      <c r="E1120" s="29">
        <v>5.8704355000000001</v>
      </c>
      <c r="F1120" s="29">
        <f>COUNTIFS(Questionnaire!BC:BC,codes_postales!B1120)</f>
        <v>1</v>
      </c>
    </row>
    <row r="1121" spans="1:6" x14ac:dyDescent="0.25">
      <c r="A1121" s="29" t="s">
        <v>2795</v>
      </c>
      <c r="B1121" s="29">
        <v>4980</v>
      </c>
      <c r="C1121" s="29" t="s">
        <v>1183</v>
      </c>
      <c r="D1121" s="29">
        <v>50.355731900000002</v>
      </c>
      <c r="E1121" s="29">
        <v>5.9213974</v>
      </c>
      <c r="F1121" s="29">
        <f>COUNTIFS(Questionnaire!BC:BC,codes_postales!B1121)</f>
        <v>1</v>
      </c>
    </row>
    <row r="1122" spans="1:6" x14ac:dyDescent="0.25">
      <c r="A1122" s="29" t="s">
        <v>2795</v>
      </c>
      <c r="B1122" s="29">
        <v>4983</v>
      </c>
      <c r="C1122" s="29" t="s">
        <v>1184</v>
      </c>
      <c r="D1122" s="29">
        <v>50.357973600000001</v>
      </c>
      <c r="E1122" s="29">
        <v>5.8267889999999998</v>
      </c>
      <c r="F1122" s="29">
        <f>COUNTIFS(Questionnaire!BC:BC,codes_postales!B1122)</f>
        <v>0</v>
      </c>
    </row>
    <row r="1123" spans="1:6" x14ac:dyDescent="0.25">
      <c r="A1123" s="29" t="s">
        <v>2795</v>
      </c>
      <c r="B1123" s="29">
        <v>4987</v>
      </c>
      <c r="C1123" s="29" t="s">
        <v>1185</v>
      </c>
      <c r="D1123" s="29">
        <v>50.3819564</v>
      </c>
      <c r="E1123" s="29">
        <v>5.7299281999999998</v>
      </c>
      <c r="F1123" s="29">
        <f>COUNTIFS(Questionnaire!BC:BC,codes_postales!B1123)</f>
        <v>1</v>
      </c>
    </row>
    <row r="1124" spans="1:6" x14ac:dyDescent="0.25">
      <c r="A1124" s="29" t="s">
        <v>2795</v>
      </c>
      <c r="B1124" s="29">
        <v>4987</v>
      </c>
      <c r="C1124" s="29" t="s">
        <v>1186</v>
      </c>
      <c r="D1124" s="29">
        <v>50.412854500000002</v>
      </c>
      <c r="E1124" s="29">
        <v>5.8459307000000003</v>
      </c>
      <c r="F1124" s="29">
        <f>COUNTIFS(Questionnaire!BC:BC,codes_postales!B1124)</f>
        <v>1</v>
      </c>
    </row>
    <row r="1125" spans="1:6" x14ac:dyDescent="0.25">
      <c r="A1125" s="29" t="s">
        <v>2795</v>
      </c>
      <c r="B1125" s="29">
        <v>4987</v>
      </c>
      <c r="C1125" s="29" t="s">
        <v>1187</v>
      </c>
      <c r="D1125" s="29">
        <v>50.4145319</v>
      </c>
      <c r="E1125" s="29">
        <v>5.7321495000000002</v>
      </c>
      <c r="F1125" s="29">
        <f>COUNTIFS(Questionnaire!BC:BC,codes_postales!B1125)</f>
        <v>1</v>
      </c>
    </row>
    <row r="1126" spans="1:6" x14ac:dyDescent="0.25">
      <c r="A1126" s="29" t="s">
        <v>2795</v>
      </c>
      <c r="B1126" s="29">
        <v>4987</v>
      </c>
      <c r="C1126" s="29" t="s">
        <v>1188</v>
      </c>
      <c r="D1126" s="29">
        <v>50.386035300000003</v>
      </c>
      <c r="E1126" s="29">
        <v>5.7786187</v>
      </c>
      <c r="F1126" s="29">
        <f>COUNTIFS(Questionnaire!BC:BC,codes_postales!B1126)</f>
        <v>1</v>
      </c>
    </row>
    <row r="1127" spans="1:6" x14ac:dyDescent="0.25">
      <c r="A1127" s="29" t="s">
        <v>2795</v>
      </c>
      <c r="B1127" s="29">
        <v>4987</v>
      </c>
      <c r="C1127" s="29" t="s">
        <v>1189</v>
      </c>
      <c r="D1127" s="29">
        <v>50.406950399999999</v>
      </c>
      <c r="E1127" s="29">
        <v>5.8083600000000004</v>
      </c>
      <c r="F1127" s="29">
        <f>COUNTIFS(Questionnaire!BC:BC,codes_postales!B1127)</f>
        <v>1</v>
      </c>
    </row>
    <row r="1128" spans="1:6" x14ac:dyDescent="0.25">
      <c r="A1128" s="29" t="s">
        <v>2795</v>
      </c>
      <c r="B1128" s="29">
        <v>4990</v>
      </c>
      <c r="C1128" s="29" t="s">
        <v>1190</v>
      </c>
      <c r="D1128" s="29">
        <v>50.301260599999999</v>
      </c>
      <c r="E1128" s="29">
        <v>5.8353998999999996</v>
      </c>
      <c r="F1128" s="29">
        <f>COUNTIFS(Questionnaire!BC:BC,codes_postales!B1128)</f>
        <v>1</v>
      </c>
    </row>
    <row r="1129" spans="1:6" x14ac:dyDescent="0.25">
      <c r="A1129" s="29" t="s">
        <v>2795</v>
      </c>
      <c r="B1129" s="29">
        <v>4990</v>
      </c>
      <c r="C1129" s="29" t="s">
        <v>1191</v>
      </c>
      <c r="D1129" s="29">
        <v>50.320896400000002</v>
      </c>
      <c r="E1129" s="29">
        <v>5.7309406999999997</v>
      </c>
      <c r="F1129" s="29">
        <f>COUNTIFS(Questionnaire!BC:BC,codes_postales!B1129)</f>
        <v>1</v>
      </c>
    </row>
    <row r="1130" spans="1:6" x14ac:dyDescent="0.25">
      <c r="A1130" s="29" t="s">
        <v>2795</v>
      </c>
      <c r="B1130" s="29">
        <v>4990</v>
      </c>
      <c r="C1130" s="29" t="s">
        <v>1192</v>
      </c>
      <c r="D1130" s="29">
        <v>50.285739999999997</v>
      </c>
      <c r="E1130" s="29">
        <v>5.7920929000000001</v>
      </c>
      <c r="F1130" s="29">
        <f>COUNTIFS(Questionnaire!BC:BC,codes_postales!B1130)</f>
        <v>1</v>
      </c>
    </row>
    <row r="1131" spans="1:6" x14ac:dyDescent="0.25">
      <c r="A1131" s="29" t="s">
        <v>2796</v>
      </c>
      <c r="B1131" s="29">
        <v>5000</v>
      </c>
      <c r="C1131" s="29" t="s">
        <v>1193</v>
      </c>
      <c r="D1131" s="29">
        <v>50.468731300000002</v>
      </c>
      <c r="E1131" s="29">
        <v>4.9219558000000001</v>
      </c>
      <c r="F1131" s="29">
        <f>COUNTIFS(Questionnaire!BC:BC,codes_postales!B1131)</f>
        <v>0</v>
      </c>
    </row>
    <row r="1132" spans="1:6" x14ac:dyDescent="0.25">
      <c r="A1132" s="29" t="s">
        <v>2796</v>
      </c>
      <c r="B1132" s="29">
        <v>5000</v>
      </c>
      <c r="C1132" s="29" t="s">
        <v>1194</v>
      </c>
      <c r="D1132" s="29">
        <v>50.456203850000001</v>
      </c>
      <c r="E1132" s="29">
        <v>4.8493146520000003</v>
      </c>
      <c r="F1132" s="29">
        <f>COUNTIFS(Questionnaire!BC:BC,codes_postales!B1132)</f>
        <v>0</v>
      </c>
    </row>
    <row r="1133" spans="1:6" x14ac:dyDescent="0.25">
      <c r="A1133" s="29" t="s">
        <v>2796</v>
      </c>
      <c r="B1133" s="29">
        <v>5001</v>
      </c>
      <c r="C1133" s="29" t="s">
        <v>1195</v>
      </c>
      <c r="D1133" s="29">
        <v>50.469234849999999</v>
      </c>
      <c r="E1133" s="29">
        <v>4.8222958519999999</v>
      </c>
      <c r="F1133" s="29">
        <f>COUNTIFS(Questionnaire!BC:BC,codes_postales!B1133)</f>
        <v>0</v>
      </c>
    </row>
    <row r="1134" spans="1:6" x14ac:dyDescent="0.25">
      <c r="A1134" s="29" t="s">
        <v>2796</v>
      </c>
      <c r="B1134" s="29">
        <v>5002</v>
      </c>
      <c r="C1134" s="29" t="s">
        <v>1196</v>
      </c>
      <c r="D1134" s="29">
        <v>50.481418550000001</v>
      </c>
      <c r="E1134" s="29">
        <v>4.8351266180000003</v>
      </c>
      <c r="F1134" s="29">
        <f>COUNTIFS(Questionnaire!BC:BC,codes_postales!B1134)</f>
        <v>0</v>
      </c>
    </row>
    <row r="1135" spans="1:6" x14ac:dyDescent="0.25">
      <c r="A1135" s="29" t="s">
        <v>2796</v>
      </c>
      <c r="B1135" s="29">
        <v>5003</v>
      </c>
      <c r="C1135" s="29" t="s">
        <v>1197</v>
      </c>
      <c r="D1135" s="29">
        <v>50.494866600000002</v>
      </c>
      <c r="E1135" s="29">
        <v>4.8469587130000003</v>
      </c>
      <c r="F1135" s="29">
        <f>COUNTIFS(Questionnaire!BC:BC,codes_postales!B1135)</f>
        <v>0</v>
      </c>
    </row>
    <row r="1136" spans="1:6" x14ac:dyDescent="0.25">
      <c r="A1136" s="29" t="s">
        <v>2796</v>
      </c>
      <c r="B1136" s="29">
        <v>5004</v>
      </c>
      <c r="C1136" s="29" t="s">
        <v>1198</v>
      </c>
      <c r="D1136" s="29">
        <v>50.478873849999999</v>
      </c>
      <c r="E1136" s="29">
        <v>4.8916644509999996</v>
      </c>
      <c r="F1136" s="29">
        <f>COUNTIFS(Questionnaire!BC:BC,codes_postales!B1136)</f>
        <v>2</v>
      </c>
    </row>
    <row r="1137" spans="1:6" x14ac:dyDescent="0.25">
      <c r="A1137" s="29" t="s">
        <v>2796</v>
      </c>
      <c r="B1137" s="29">
        <v>5020</v>
      </c>
      <c r="C1137" s="29" t="s">
        <v>1199</v>
      </c>
      <c r="D1137" s="29">
        <v>50.498625650000001</v>
      </c>
      <c r="E1137" s="29">
        <v>4.9035112119999997</v>
      </c>
      <c r="F1137" s="29">
        <f>COUNTIFS(Questionnaire!BC:BC,codes_postales!B1137)</f>
        <v>0</v>
      </c>
    </row>
    <row r="1138" spans="1:6" x14ac:dyDescent="0.25">
      <c r="A1138" s="29" t="s">
        <v>2796</v>
      </c>
      <c r="B1138" s="29">
        <v>5020</v>
      </c>
      <c r="C1138" s="29" t="s">
        <v>1200</v>
      </c>
      <c r="D1138" s="29">
        <v>50.517243950000001</v>
      </c>
      <c r="E1138" s="29">
        <v>4.876984728</v>
      </c>
      <c r="F1138" s="29">
        <f>COUNTIFS(Questionnaire!BC:BC,codes_postales!B1138)</f>
        <v>0</v>
      </c>
    </row>
    <row r="1139" spans="1:6" x14ac:dyDescent="0.25">
      <c r="A1139" s="29" t="s">
        <v>2796</v>
      </c>
      <c r="B1139" s="29">
        <v>5020</v>
      </c>
      <c r="C1139" s="29" t="s">
        <v>1201</v>
      </c>
      <c r="D1139" s="29">
        <v>50.456601999999997</v>
      </c>
      <c r="E1139" s="29">
        <v>4.8120767999999998</v>
      </c>
      <c r="F1139" s="29">
        <f>COUNTIFS(Questionnaire!BC:BC,codes_postales!B1139)</f>
        <v>0</v>
      </c>
    </row>
    <row r="1140" spans="1:6" x14ac:dyDescent="0.25">
      <c r="A1140" s="29" t="s">
        <v>2796</v>
      </c>
      <c r="B1140" s="29">
        <v>5020</v>
      </c>
      <c r="C1140" s="29" t="s">
        <v>1202</v>
      </c>
      <c r="D1140" s="29">
        <v>50.438251700000002</v>
      </c>
      <c r="E1140" s="29">
        <v>4.7966661000000004</v>
      </c>
      <c r="F1140" s="29">
        <f>COUNTIFS(Questionnaire!BC:BC,codes_postales!B1140)</f>
        <v>0</v>
      </c>
    </row>
    <row r="1141" spans="1:6" x14ac:dyDescent="0.25">
      <c r="A1141" s="29" t="s">
        <v>2796</v>
      </c>
      <c r="B1141" s="29">
        <v>5020</v>
      </c>
      <c r="C1141" s="29" t="s">
        <v>1203</v>
      </c>
      <c r="D1141" s="29">
        <v>50.488300799999998</v>
      </c>
      <c r="E1141" s="29">
        <v>4.7780268560000003</v>
      </c>
      <c r="F1141" s="29">
        <f>COUNTIFS(Questionnaire!BC:BC,codes_postales!B1141)</f>
        <v>0</v>
      </c>
    </row>
    <row r="1142" spans="1:6" x14ac:dyDescent="0.25">
      <c r="A1142" s="29" t="s">
        <v>2796</v>
      </c>
      <c r="B1142" s="29">
        <v>5020</v>
      </c>
      <c r="C1142" s="29" t="s">
        <v>1204</v>
      </c>
      <c r="D1142" s="29">
        <v>50.482979299999997</v>
      </c>
      <c r="E1142" s="29">
        <v>4.7509247999999999</v>
      </c>
      <c r="F1142" s="29">
        <f>COUNTIFS(Questionnaire!BC:BC,codes_postales!B1142)</f>
        <v>0</v>
      </c>
    </row>
    <row r="1143" spans="1:6" x14ac:dyDescent="0.25">
      <c r="A1143" s="29" t="s">
        <v>2796</v>
      </c>
      <c r="B1143" s="29">
        <v>5020</v>
      </c>
      <c r="C1143" s="29" t="s">
        <v>1205</v>
      </c>
      <c r="D1143" s="29">
        <v>50.501959900000003</v>
      </c>
      <c r="E1143" s="29">
        <v>4.8742388999999999</v>
      </c>
      <c r="F1143" s="29">
        <f>COUNTIFS(Questionnaire!BC:BC,codes_postales!B1143)</f>
        <v>0</v>
      </c>
    </row>
    <row r="1144" spans="1:6" x14ac:dyDescent="0.25">
      <c r="A1144" s="29" t="s">
        <v>2796</v>
      </c>
      <c r="B1144" s="29">
        <v>5021</v>
      </c>
      <c r="C1144" s="29" t="s">
        <v>1206</v>
      </c>
      <c r="D1144" s="29">
        <v>50.492395549999998</v>
      </c>
      <c r="E1144" s="29">
        <v>4.929190352</v>
      </c>
      <c r="F1144" s="29">
        <f>COUNTIFS(Questionnaire!BC:BC,codes_postales!B1144)</f>
        <v>0</v>
      </c>
    </row>
    <row r="1145" spans="1:6" x14ac:dyDescent="0.25">
      <c r="A1145" s="29" t="s">
        <v>2796</v>
      </c>
      <c r="B1145" s="29">
        <v>5022</v>
      </c>
      <c r="C1145" s="29" t="s">
        <v>1207</v>
      </c>
      <c r="D1145" s="29">
        <v>50.5171876</v>
      </c>
      <c r="E1145" s="29">
        <v>4.9127293840000004</v>
      </c>
      <c r="F1145" s="29">
        <f>COUNTIFS(Questionnaire!BC:BC,codes_postales!B1145)</f>
        <v>0</v>
      </c>
    </row>
    <row r="1146" spans="1:6" x14ac:dyDescent="0.25">
      <c r="A1146" s="29" t="s">
        <v>2796</v>
      </c>
      <c r="B1146" s="29">
        <v>5024</v>
      </c>
      <c r="C1146" s="29" t="s">
        <v>1208</v>
      </c>
      <c r="D1146" s="29">
        <v>50.511379900000001</v>
      </c>
      <c r="E1146" s="29">
        <v>4.9578287269999999</v>
      </c>
      <c r="F1146" s="29">
        <f>COUNTIFS(Questionnaire!BC:BC,codes_postales!B1146)</f>
        <v>0</v>
      </c>
    </row>
    <row r="1147" spans="1:6" x14ac:dyDescent="0.25">
      <c r="A1147" s="29" t="s">
        <v>2796</v>
      </c>
      <c r="B1147" s="29">
        <v>5024</v>
      </c>
      <c r="C1147" s="29" t="s">
        <v>1209</v>
      </c>
      <c r="D1147" s="29">
        <v>50.4864453</v>
      </c>
      <c r="E1147" s="29">
        <v>4.9615055999999997</v>
      </c>
      <c r="F1147" s="29">
        <f>COUNTIFS(Questionnaire!BC:BC,codes_postales!B1147)</f>
        <v>0</v>
      </c>
    </row>
    <row r="1148" spans="1:6" x14ac:dyDescent="0.25">
      <c r="A1148" s="29" t="s">
        <v>2796</v>
      </c>
      <c r="B1148" s="29">
        <v>5030</v>
      </c>
      <c r="C1148" s="29" t="s">
        <v>1210</v>
      </c>
      <c r="D1148" s="29">
        <v>50.532977700000004</v>
      </c>
      <c r="E1148" s="29">
        <v>4.7481632999999999</v>
      </c>
      <c r="F1148" s="29">
        <f>COUNTIFS(Questionnaire!BC:BC,codes_postales!B1148)</f>
        <v>0</v>
      </c>
    </row>
    <row r="1149" spans="1:6" x14ac:dyDescent="0.25">
      <c r="A1149" s="29" t="s">
        <v>2796</v>
      </c>
      <c r="B1149" s="29">
        <v>5030</v>
      </c>
      <c r="C1149" s="29" t="s">
        <v>1211</v>
      </c>
      <c r="D1149" s="29">
        <v>50.594197100000002</v>
      </c>
      <c r="E1149" s="29">
        <v>4.6739886000000004</v>
      </c>
      <c r="F1149" s="29">
        <f>COUNTIFS(Questionnaire!BC:BC,codes_postales!B1149)</f>
        <v>0</v>
      </c>
    </row>
    <row r="1150" spans="1:6" x14ac:dyDescent="0.25">
      <c r="A1150" s="29" t="s">
        <v>2796</v>
      </c>
      <c r="B1150" s="29">
        <v>5030</v>
      </c>
      <c r="C1150" s="29" t="s">
        <v>1212</v>
      </c>
      <c r="D1150" s="29">
        <v>50.562196399999998</v>
      </c>
      <c r="E1150" s="29">
        <v>4.6986933029999998</v>
      </c>
      <c r="F1150" s="29">
        <f>COUNTIFS(Questionnaire!BC:BC,codes_postales!B1150)</f>
        <v>0</v>
      </c>
    </row>
    <row r="1151" spans="1:6" x14ac:dyDescent="0.25">
      <c r="A1151" s="29" t="s">
        <v>2796</v>
      </c>
      <c r="B1151" s="29">
        <v>5030</v>
      </c>
      <c r="C1151" s="29" t="s">
        <v>1213</v>
      </c>
      <c r="D1151" s="29">
        <v>50.556922999999998</v>
      </c>
      <c r="E1151" s="29">
        <v>4.6830290000000003</v>
      </c>
      <c r="F1151" s="29">
        <f>COUNTIFS(Questionnaire!BC:BC,codes_postales!B1151)</f>
        <v>0</v>
      </c>
    </row>
    <row r="1152" spans="1:6" x14ac:dyDescent="0.25">
      <c r="A1152" s="29" t="s">
        <v>2796</v>
      </c>
      <c r="B1152" s="29">
        <v>5030</v>
      </c>
      <c r="C1152" s="29" t="s">
        <v>1214</v>
      </c>
      <c r="D1152" s="29">
        <v>50.553353600000001</v>
      </c>
      <c r="E1152" s="29">
        <v>4.7273547000000002</v>
      </c>
      <c r="F1152" s="29">
        <f>COUNTIFS(Questionnaire!BC:BC,codes_postales!B1152)</f>
        <v>0</v>
      </c>
    </row>
    <row r="1153" spans="1:6" x14ac:dyDescent="0.25">
      <c r="A1153" s="29" t="s">
        <v>2796</v>
      </c>
      <c r="B1153" s="29">
        <v>5030</v>
      </c>
      <c r="C1153" s="29" t="s">
        <v>1215</v>
      </c>
      <c r="D1153" s="29">
        <v>50.581064599999998</v>
      </c>
      <c r="E1153" s="29">
        <v>4.7248074000000004</v>
      </c>
      <c r="F1153" s="29">
        <f>COUNTIFS(Questionnaire!BC:BC,codes_postales!B1153)</f>
        <v>0</v>
      </c>
    </row>
    <row r="1154" spans="1:6" x14ac:dyDescent="0.25">
      <c r="A1154" s="29" t="s">
        <v>2796</v>
      </c>
      <c r="B1154" s="29">
        <v>5031</v>
      </c>
      <c r="C1154" s="29" t="s">
        <v>1216</v>
      </c>
      <c r="D1154" s="29">
        <v>50.57820735</v>
      </c>
      <c r="E1154" s="29">
        <v>4.7609593380000002</v>
      </c>
      <c r="F1154" s="29">
        <f>COUNTIFS(Questionnaire!BC:BC,codes_postales!B1154)</f>
        <v>0</v>
      </c>
    </row>
    <row r="1155" spans="1:6" x14ac:dyDescent="0.25">
      <c r="A1155" s="29" t="s">
        <v>2796</v>
      </c>
      <c r="B1155" s="29">
        <v>5032</v>
      </c>
      <c r="C1155" s="29" t="s">
        <v>1217</v>
      </c>
      <c r="D1155" s="29">
        <v>50.523407450000001</v>
      </c>
      <c r="E1155" s="29">
        <v>4.6919946069999998</v>
      </c>
      <c r="F1155" s="29">
        <f>COUNTIFS(Questionnaire!BC:BC,codes_postales!B1155)</f>
        <v>0</v>
      </c>
    </row>
    <row r="1156" spans="1:6" x14ac:dyDescent="0.25">
      <c r="A1156" s="29" t="s">
        <v>2796</v>
      </c>
      <c r="B1156" s="29">
        <v>5032</v>
      </c>
      <c r="C1156" s="29" t="s">
        <v>1218</v>
      </c>
      <c r="D1156" s="29">
        <v>50.521822</v>
      </c>
      <c r="E1156" s="29">
        <v>4.6524504999999996</v>
      </c>
      <c r="F1156" s="29">
        <f>COUNTIFS(Questionnaire!BC:BC,codes_postales!B1156)</f>
        <v>0</v>
      </c>
    </row>
    <row r="1157" spans="1:6" x14ac:dyDescent="0.25">
      <c r="A1157" s="29" t="s">
        <v>2796</v>
      </c>
      <c r="B1157" s="29">
        <v>5032</v>
      </c>
      <c r="C1157" s="29" t="s">
        <v>1219</v>
      </c>
      <c r="D1157" s="29">
        <v>50.535970599999999</v>
      </c>
      <c r="E1157" s="29">
        <v>4.6546979000000004</v>
      </c>
      <c r="F1157" s="29">
        <f>COUNTIFS(Questionnaire!BC:BC,codes_postales!B1157)</f>
        <v>0</v>
      </c>
    </row>
    <row r="1158" spans="1:6" x14ac:dyDescent="0.25">
      <c r="A1158" s="29" t="s">
        <v>2796</v>
      </c>
      <c r="B1158" s="29">
        <v>5032</v>
      </c>
      <c r="C1158" s="29" t="s">
        <v>1220</v>
      </c>
      <c r="D1158" s="29">
        <v>50.510518599999997</v>
      </c>
      <c r="E1158" s="29">
        <v>4.7406917999999996</v>
      </c>
      <c r="F1158" s="29">
        <f>COUNTIFS(Questionnaire!BC:BC,codes_postales!B1158)</f>
        <v>0</v>
      </c>
    </row>
    <row r="1159" spans="1:6" x14ac:dyDescent="0.25">
      <c r="A1159" s="29" t="s">
        <v>2796</v>
      </c>
      <c r="B1159" s="29">
        <v>5032</v>
      </c>
      <c r="C1159" s="29" t="s">
        <v>1221</v>
      </c>
      <c r="D1159" s="29">
        <v>50.512767400000001</v>
      </c>
      <c r="E1159" s="29">
        <v>4.6745108000000002</v>
      </c>
      <c r="F1159" s="29">
        <f>COUNTIFS(Questionnaire!BC:BC,codes_postales!B1159)</f>
        <v>0</v>
      </c>
    </row>
    <row r="1160" spans="1:6" x14ac:dyDescent="0.25">
      <c r="A1160" s="29" t="s">
        <v>2796</v>
      </c>
      <c r="B1160" s="29">
        <v>5060</v>
      </c>
      <c r="C1160" s="29" t="s">
        <v>1222</v>
      </c>
      <c r="D1160" s="29">
        <v>50.427347900000001</v>
      </c>
      <c r="E1160" s="29">
        <v>4.6388176999999997</v>
      </c>
      <c r="F1160" s="29">
        <f>COUNTIFS(Questionnaire!BC:BC,codes_postales!B1160)</f>
        <v>0</v>
      </c>
    </row>
    <row r="1161" spans="1:6" x14ac:dyDescent="0.25">
      <c r="A1161" s="29" t="s">
        <v>2796</v>
      </c>
      <c r="B1161" s="29">
        <v>5060</v>
      </c>
      <c r="C1161" s="29" t="s">
        <v>1223</v>
      </c>
      <c r="D1161" s="29">
        <v>50.447019300000001</v>
      </c>
      <c r="E1161" s="29">
        <v>4.6354623999999998</v>
      </c>
      <c r="F1161" s="29">
        <f>COUNTIFS(Questionnaire!BC:BC,codes_postales!B1161)</f>
        <v>0</v>
      </c>
    </row>
    <row r="1162" spans="1:6" x14ac:dyDescent="0.25">
      <c r="A1162" s="29" t="s">
        <v>2796</v>
      </c>
      <c r="B1162" s="29">
        <v>5060</v>
      </c>
      <c r="C1162" s="29" t="s">
        <v>1224</v>
      </c>
      <c r="D1162" s="29">
        <v>50.418245599999999</v>
      </c>
      <c r="E1162" s="29">
        <v>4.6212590000000002</v>
      </c>
      <c r="F1162" s="29">
        <f>COUNTIFS(Questionnaire!BC:BC,codes_postales!B1162)</f>
        <v>0</v>
      </c>
    </row>
    <row r="1163" spans="1:6" x14ac:dyDescent="0.25">
      <c r="A1163" s="29" t="s">
        <v>2796</v>
      </c>
      <c r="B1163" s="29">
        <v>5060</v>
      </c>
      <c r="C1163" s="29" t="s">
        <v>1225</v>
      </c>
      <c r="D1163" s="29">
        <v>50.465514800000001</v>
      </c>
      <c r="E1163" s="29">
        <v>4.5960061999999997</v>
      </c>
      <c r="F1163" s="29">
        <f>COUNTIFS(Questionnaire!BC:BC,codes_postales!B1163)</f>
        <v>0</v>
      </c>
    </row>
    <row r="1164" spans="1:6" x14ac:dyDescent="0.25">
      <c r="A1164" s="29" t="s">
        <v>2796</v>
      </c>
      <c r="B1164" s="29">
        <v>5060</v>
      </c>
      <c r="C1164" s="29" t="s">
        <v>1226</v>
      </c>
      <c r="D1164" s="29">
        <v>50.437835399999997</v>
      </c>
      <c r="E1164" s="29">
        <v>4.5885625000000001</v>
      </c>
      <c r="F1164" s="29">
        <f>COUNTIFS(Questionnaire!BC:BC,codes_postales!B1164)</f>
        <v>0</v>
      </c>
    </row>
    <row r="1165" spans="1:6" x14ac:dyDescent="0.25">
      <c r="A1165" s="29" t="s">
        <v>2796</v>
      </c>
      <c r="B1165" s="29">
        <v>5060</v>
      </c>
      <c r="C1165" s="29" t="s">
        <v>1227</v>
      </c>
      <c r="D1165" s="29">
        <v>50.440980600000003</v>
      </c>
      <c r="E1165" s="29">
        <v>4.6196691999999997</v>
      </c>
      <c r="F1165" s="29">
        <f>COUNTIFS(Questionnaire!BC:BC,codes_postales!B1165)</f>
        <v>0</v>
      </c>
    </row>
    <row r="1166" spans="1:6" x14ac:dyDescent="0.25">
      <c r="A1166" s="29" t="s">
        <v>2796</v>
      </c>
      <c r="B1166" s="29">
        <v>5060</v>
      </c>
      <c r="C1166" s="29" t="s">
        <v>1228</v>
      </c>
      <c r="D1166" s="29">
        <v>50.4340969</v>
      </c>
      <c r="E1166" s="29">
        <v>4.6075949999999999</v>
      </c>
      <c r="F1166" s="29">
        <f>COUNTIFS(Questionnaire!BC:BC,codes_postales!B1166)</f>
        <v>0</v>
      </c>
    </row>
    <row r="1167" spans="1:6" x14ac:dyDescent="0.25">
      <c r="A1167" s="29" t="s">
        <v>2796</v>
      </c>
      <c r="B1167" s="29">
        <v>5060</v>
      </c>
      <c r="C1167" s="29" t="s">
        <v>1229</v>
      </c>
      <c r="D1167" s="29">
        <v>50.471331300000003</v>
      </c>
      <c r="E1167" s="29">
        <v>4.6072499999999996</v>
      </c>
      <c r="F1167" s="29">
        <f>COUNTIFS(Questionnaire!BC:BC,codes_postales!B1167)</f>
        <v>0</v>
      </c>
    </row>
    <row r="1168" spans="1:6" x14ac:dyDescent="0.25">
      <c r="A1168" s="29" t="s">
        <v>2796</v>
      </c>
      <c r="B1168" s="29">
        <v>5070</v>
      </c>
      <c r="C1168" s="29" t="s">
        <v>1230</v>
      </c>
      <c r="D1168" s="29">
        <v>50.404855699999999</v>
      </c>
      <c r="E1168" s="29">
        <v>4.6513188999999997</v>
      </c>
      <c r="F1168" s="29">
        <f>COUNTIFS(Questionnaire!BC:BC,codes_postales!B1168)</f>
        <v>0</v>
      </c>
    </row>
    <row r="1169" spans="1:6" x14ac:dyDescent="0.25">
      <c r="A1169" s="29" t="s">
        <v>2796</v>
      </c>
      <c r="B1169" s="29">
        <v>5070</v>
      </c>
      <c r="C1169" s="29" t="s">
        <v>1231</v>
      </c>
      <c r="D1169" s="29">
        <v>50.395951199999999</v>
      </c>
      <c r="E1169" s="29">
        <v>4.6978935000000002</v>
      </c>
      <c r="F1169" s="29">
        <f>COUNTIFS(Questionnaire!BC:BC,codes_postales!B1169)</f>
        <v>0</v>
      </c>
    </row>
    <row r="1170" spans="1:6" x14ac:dyDescent="0.25">
      <c r="A1170" s="29" t="s">
        <v>2796</v>
      </c>
      <c r="B1170" s="29">
        <v>5070</v>
      </c>
      <c r="C1170" s="29" t="s">
        <v>1232</v>
      </c>
      <c r="D1170" s="29">
        <v>50.388540800000001</v>
      </c>
      <c r="E1170" s="29">
        <v>4.6237797</v>
      </c>
      <c r="F1170" s="29">
        <f>COUNTIFS(Questionnaire!BC:BC,codes_postales!B1170)</f>
        <v>0</v>
      </c>
    </row>
    <row r="1171" spans="1:6" x14ac:dyDescent="0.25">
      <c r="A1171" s="29" t="s">
        <v>2796</v>
      </c>
      <c r="B1171" s="29">
        <v>5070</v>
      </c>
      <c r="C1171" s="29" t="s">
        <v>1233</v>
      </c>
      <c r="D1171" s="29">
        <v>50.376069299999997</v>
      </c>
      <c r="E1171" s="29">
        <v>4.5998194999999997</v>
      </c>
      <c r="F1171" s="29">
        <f>COUNTIFS(Questionnaire!BC:BC,codes_postales!B1171)</f>
        <v>0</v>
      </c>
    </row>
    <row r="1172" spans="1:6" x14ac:dyDescent="0.25">
      <c r="A1172" s="29" t="s">
        <v>2796</v>
      </c>
      <c r="B1172" s="29">
        <v>5070</v>
      </c>
      <c r="C1172" s="29" t="s">
        <v>1234</v>
      </c>
      <c r="D1172" s="29">
        <v>50.402718700000001</v>
      </c>
      <c r="E1172" s="29">
        <v>4.7411668000000002</v>
      </c>
      <c r="F1172" s="29">
        <f>COUNTIFS(Questionnaire!BC:BC,codes_postales!B1172)</f>
        <v>0</v>
      </c>
    </row>
    <row r="1173" spans="1:6" x14ac:dyDescent="0.25">
      <c r="A1173" s="29" t="s">
        <v>2796</v>
      </c>
      <c r="B1173" s="29">
        <v>5070</v>
      </c>
      <c r="C1173" s="29" t="s">
        <v>1235</v>
      </c>
      <c r="D1173" s="29">
        <v>50.394159600000002</v>
      </c>
      <c r="E1173" s="29">
        <v>4.6558827999999997</v>
      </c>
      <c r="F1173" s="29">
        <f>COUNTIFS(Questionnaire!BC:BC,codes_postales!B1173)</f>
        <v>0</v>
      </c>
    </row>
    <row r="1174" spans="1:6" x14ac:dyDescent="0.25">
      <c r="A1174" s="29" t="s">
        <v>2796</v>
      </c>
      <c r="B1174" s="29">
        <v>5080</v>
      </c>
      <c r="C1174" s="29" t="s">
        <v>1236</v>
      </c>
      <c r="D1174" s="29">
        <v>50.515725500000002</v>
      </c>
      <c r="E1174" s="29">
        <v>4.8279560789999998</v>
      </c>
      <c r="F1174" s="29">
        <f>COUNTIFS(Questionnaire!BC:BC,codes_postales!B1174)</f>
        <v>0</v>
      </c>
    </row>
    <row r="1175" spans="1:6" x14ac:dyDescent="0.25">
      <c r="A1175" s="29" t="s">
        <v>2796</v>
      </c>
      <c r="B1175" s="29">
        <v>5080</v>
      </c>
      <c r="C1175" s="29" t="s">
        <v>1237</v>
      </c>
      <c r="D1175" s="29">
        <v>50.413394199999999</v>
      </c>
      <c r="E1175" s="29">
        <v>5.7266988999999997</v>
      </c>
      <c r="F1175" s="29">
        <f>COUNTIFS(Questionnaire!BC:BC,codes_postales!B1175)</f>
        <v>0</v>
      </c>
    </row>
    <row r="1176" spans="1:6" x14ac:dyDescent="0.25">
      <c r="A1176" s="29" t="s">
        <v>2796</v>
      </c>
      <c r="B1176" s="29">
        <v>5080</v>
      </c>
      <c r="C1176" s="29" t="s">
        <v>1238</v>
      </c>
      <c r="D1176" s="29">
        <v>50.500594800000002</v>
      </c>
      <c r="E1176" s="29">
        <v>4.7909700280000003</v>
      </c>
      <c r="F1176" s="29">
        <f>COUNTIFS(Questionnaire!BC:BC,codes_postales!B1176)</f>
        <v>0</v>
      </c>
    </row>
    <row r="1177" spans="1:6" x14ac:dyDescent="0.25">
      <c r="A1177" s="29" t="s">
        <v>2796</v>
      </c>
      <c r="B1177" s="29">
        <v>5080</v>
      </c>
      <c r="C1177" s="29" t="s">
        <v>1239</v>
      </c>
      <c r="D1177" s="29">
        <v>50.537916600000003</v>
      </c>
      <c r="E1177" s="29">
        <v>4.8345691479999999</v>
      </c>
      <c r="F1177" s="29">
        <f>COUNTIFS(Questionnaire!BC:BC,codes_postales!B1177)</f>
        <v>0</v>
      </c>
    </row>
    <row r="1178" spans="1:6" x14ac:dyDescent="0.25">
      <c r="A1178" s="29" t="s">
        <v>2796</v>
      </c>
      <c r="B1178" s="29">
        <v>5080</v>
      </c>
      <c r="C1178" s="29" t="s">
        <v>1240</v>
      </c>
      <c r="D1178" s="29">
        <v>50.5348173</v>
      </c>
      <c r="E1178" s="29">
        <v>4.8587823219999997</v>
      </c>
      <c r="F1178" s="29">
        <f>COUNTIFS(Questionnaire!BC:BC,codes_postales!B1178)</f>
        <v>0</v>
      </c>
    </row>
    <row r="1179" spans="1:6" x14ac:dyDescent="0.25">
      <c r="A1179" s="29" t="s">
        <v>2796</v>
      </c>
      <c r="B1179" s="29">
        <v>5081</v>
      </c>
      <c r="C1179" s="29" t="s">
        <v>1241</v>
      </c>
      <c r="D1179" s="29">
        <v>50.514400049999999</v>
      </c>
      <c r="E1179" s="29">
        <v>4.7787022190000004</v>
      </c>
      <c r="F1179" s="29">
        <f>COUNTIFS(Questionnaire!BC:BC,codes_postales!B1179)</f>
        <v>0</v>
      </c>
    </row>
    <row r="1180" spans="1:6" x14ac:dyDescent="0.25">
      <c r="A1180" s="29" t="s">
        <v>2796</v>
      </c>
      <c r="B1180" s="29">
        <v>5081</v>
      </c>
      <c r="C1180" s="29" t="s">
        <v>1242</v>
      </c>
      <c r="D1180" s="29">
        <v>50.552562999999999</v>
      </c>
      <c r="E1180" s="29">
        <v>4.7986774539999999</v>
      </c>
      <c r="F1180" s="29">
        <f>COUNTIFS(Questionnaire!BC:BC,codes_postales!B1180)</f>
        <v>0</v>
      </c>
    </row>
    <row r="1181" spans="1:6" x14ac:dyDescent="0.25">
      <c r="A1181" s="29" t="s">
        <v>2796</v>
      </c>
      <c r="B1181" s="29">
        <v>5100</v>
      </c>
      <c r="C1181" s="29" t="s">
        <v>1243</v>
      </c>
      <c r="D1181" s="29">
        <v>50.411087100000003</v>
      </c>
      <c r="E1181" s="29">
        <v>4.904300428</v>
      </c>
      <c r="F1181" s="29">
        <f>COUNTIFS(Questionnaire!BC:BC,codes_postales!B1181)</f>
        <v>0</v>
      </c>
    </row>
    <row r="1182" spans="1:6" x14ac:dyDescent="0.25">
      <c r="A1182" s="29" t="s">
        <v>2796</v>
      </c>
      <c r="B1182" s="29">
        <v>5100</v>
      </c>
      <c r="C1182" s="29" t="s">
        <v>1244</v>
      </c>
      <c r="D1182" s="29">
        <v>50.458883329999999</v>
      </c>
      <c r="E1182" s="29">
        <v>4.8785294239999999</v>
      </c>
      <c r="F1182" s="29">
        <f>COUNTIFS(Questionnaire!BC:BC,codes_postales!B1182)</f>
        <v>0</v>
      </c>
    </row>
    <row r="1183" spans="1:6" x14ac:dyDescent="0.25">
      <c r="A1183" s="29" t="s">
        <v>2796</v>
      </c>
      <c r="B1183" s="29">
        <v>5100</v>
      </c>
      <c r="C1183" s="29" t="s">
        <v>1245</v>
      </c>
      <c r="D1183" s="29">
        <v>50.414608200000004</v>
      </c>
      <c r="E1183" s="29">
        <v>4.9316703500000001</v>
      </c>
      <c r="F1183" s="29">
        <f>COUNTIFS(Questionnaire!BC:BC,codes_postales!B1183)</f>
        <v>0</v>
      </c>
    </row>
    <row r="1184" spans="1:6" x14ac:dyDescent="0.25">
      <c r="A1184" s="29" t="s">
        <v>2796</v>
      </c>
      <c r="B1184" s="29">
        <v>5100</v>
      </c>
      <c r="C1184" s="29" t="s">
        <v>1246</v>
      </c>
      <c r="D1184" s="29">
        <v>50.421295700000002</v>
      </c>
      <c r="E1184" s="29">
        <v>4.8633768000000002</v>
      </c>
      <c r="F1184" s="29">
        <f>COUNTIFS(Questionnaire!BC:BC,codes_postales!B1184)</f>
        <v>0</v>
      </c>
    </row>
    <row r="1185" spans="1:6" x14ac:dyDescent="0.25">
      <c r="A1185" s="29" t="s">
        <v>2796</v>
      </c>
      <c r="B1185" s="29">
        <v>5100</v>
      </c>
      <c r="C1185" s="29" t="s">
        <v>1247</v>
      </c>
      <c r="D1185" s="29">
        <v>50.428627499999997</v>
      </c>
      <c r="E1185" s="29">
        <v>4.9497445930000001</v>
      </c>
      <c r="F1185" s="29">
        <f>COUNTIFS(Questionnaire!BC:BC,codes_postales!B1185)</f>
        <v>0</v>
      </c>
    </row>
    <row r="1186" spans="1:6" x14ac:dyDescent="0.25">
      <c r="A1186" s="29" t="s">
        <v>2796</v>
      </c>
      <c r="B1186" s="29">
        <v>5101</v>
      </c>
      <c r="C1186" s="29" t="s">
        <v>1248</v>
      </c>
      <c r="D1186" s="29">
        <v>50.447404599999999</v>
      </c>
      <c r="E1186" s="29">
        <v>4.9094515330000004</v>
      </c>
      <c r="F1186" s="29">
        <f>COUNTIFS(Questionnaire!BC:BC,codes_postales!B1186)</f>
        <v>0</v>
      </c>
    </row>
    <row r="1187" spans="1:6" x14ac:dyDescent="0.25">
      <c r="A1187" s="29" t="s">
        <v>2796</v>
      </c>
      <c r="B1187" s="29">
        <v>5101</v>
      </c>
      <c r="C1187" s="29" t="s">
        <v>1249</v>
      </c>
      <c r="D1187" s="29">
        <v>50.471326650000002</v>
      </c>
      <c r="E1187" s="29">
        <v>4.9384059259999997</v>
      </c>
      <c r="F1187" s="29">
        <f>COUNTIFS(Questionnaire!BC:BC,codes_postales!B1187)</f>
        <v>0</v>
      </c>
    </row>
    <row r="1188" spans="1:6" x14ac:dyDescent="0.25">
      <c r="A1188" s="29" t="s">
        <v>2796</v>
      </c>
      <c r="B1188" s="29">
        <v>5101</v>
      </c>
      <c r="C1188" s="29" t="s">
        <v>1250</v>
      </c>
      <c r="D1188" s="29">
        <v>50.458098900000003</v>
      </c>
      <c r="E1188" s="29">
        <v>4.9409795169999997</v>
      </c>
      <c r="F1188" s="29">
        <f>COUNTIFS(Questionnaire!BC:BC,codes_postales!B1188)</f>
        <v>0</v>
      </c>
    </row>
    <row r="1189" spans="1:6" x14ac:dyDescent="0.25">
      <c r="A1189" s="29" t="s">
        <v>2796</v>
      </c>
      <c r="B1189" s="29">
        <v>5140</v>
      </c>
      <c r="C1189" s="29" t="s">
        <v>1251</v>
      </c>
      <c r="D1189" s="29">
        <v>50.501841300000002</v>
      </c>
      <c r="E1189" s="29">
        <v>4.6119937999999996</v>
      </c>
      <c r="F1189" s="29">
        <f>COUNTIFS(Questionnaire!BC:BC,codes_postales!B1189)</f>
        <v>0</v>
      </c>
    </row>
    <row r="1190" spans="1:6" x14ac:dyDescent="0.25">
      <c r="A1190" s="29" t="s">
        <v>2796</v>
      </c>
      <c r="B1190" s="29">
        <v>5140</v>
      </c>
      <c r="C1190" s="29" t="s">
        <v>1252</v>
      </c>
      <c r="D1190" s="29">
        <v>50.5126287</v>
      </c>
      <c r="E1190" s="29">
        <v>4.5757572</v>
      </c>
      <c r="F1190" s="29">
        <f>COUNTIFS(Questionnaire!BC:BC,codes_postales!B1190)</f>
        <v>0</v>
      </c>
    </row>
    <row r="1191" spans="1:6" x14ac:dyDescent="0.25">
      <c r="A1191" s="29" t="s">
        <v>2796</v>
      </c>
      <c r="B1191" s="29">
        <v>5140</v>
      </c>
      <c r="C1191" s="29" t="s">
        <v>1253</v>
      </c>
      <c r="D1191" s="29">
        <v>50.524658899999999</v>
      </c>
      <c r="E1191" s="29">
        <v>4.6025925000000001</v>
      </c>
      <c r="F1191" s="29">
        <f>COUNTIFS(Questionnaire!BC:BC,codes_postales!B1191)</f>
        <v>0</v>
      </c>
    </row>
    <row r="1192" spans="1:6" x14ac:dyDescent="0.25">
      <c r="A1192" s="29" t="s">
        <v>2796</v>
      </c>
      <c r="B1192" s="29">
        <v>5140</v>
      </c>
      <c r="C1192" s="29" t="s">
        <v>1254</v>
      </c>
      <c r="D1192" s="29">
        <v>50.515725799999998</v>
      </c>
      <c r="E1192" s="29">
        <v>4.6238869999999999</v>
      </c>
      <c r="F1192" s="29">
        <f>COUNTIFS(Questionnaire!BC:BC,codes_postales!B1192)</f>
        <v>0</v>
      </c>
    </row>
    <row r="1193" spans="1:6" x14ac:dyDescent="0.25">
      <c r="A1193" s="29" t="s">
        <v>2796</v>
      </c>
      <c r="B1193" s="29">
        <v>5150</v>
      </c>
      <c r="C1193" s="29" t="s">
        <v>1255</v>
      </c>
      <c r="D1193" s="29">
        <v>50.434806399999999</v>
      </c>
      <c r="E1193" s="29">
        <v>4.7588780000000002</v>
      </c>
      <c r="F1193" s="29">
        <f>COUNTIFS(Questionnaire!BC:BC,codes_postales!B1193)</f>
        <v>0</v>
      </c>
    </row>
    <row r="1194" spans="1:6" x14ac:dyDescent="0.25">
      <c r="A1194" s="29" t="s">
        <v>2796</v>
      </c>
      <c r="B1194" s="29">
        <v>5150</v>
      </c>
      <c r="C1194" s="29" t="s">
        <v>1256</v>
      </c>
      <c r="D1194" s="29">
        <v>50.451582199999997</v>
      </c>
      <c r="E1194" s="29">
        <v>4.7694348</v>
      </c>
      <c r="F1194" s="29">
        <f>COUNTIFS(Questionnaire!BC:BC,codes_postales!B1194)</f>
        <v>0</v>
      </c>
    </row>
    <row r="1195" spans="1:6" x14ac:dyDescent="0.25">
      <c r="A1195" s="29" t="s">
        <v>2796</v>
      </c>
      <c r="B1195" s="29">
        <v>5150</v>
      </c>
      <c r="C1195" s="29" t="s">
        <v>1257</v>
      </c>
      <c r="D1195" s="29">
        <v>50.438909299999999</v>
      </c>
      <c r="E1195" s="29">
        <v>4.7317891000000003</v>
      </c>
      <c r="F1195" s="29">
        <f>COUNTIFS(Questionnaire!BC:BC,codes_postales!B1195)</f>
        <v>0</v>
      </c>
    </row>
    <row r="1196" spans="1:6" x14ac:dyDescent="0.25">
      <c r="A1196" s="29" t="s">
        <v>2796</v>
      </c>
      <c r="B1196" s="29">
        <v>5150</v>
      </c>
      <c r="C1196" s="29" t="s">
        <v>1258</v>
      </c>
      <c r="D1196" s="29">
        <v>50.449482799999998</v>
      </c>
      <c r="E1196" s="29">
        <v>4.7307889999999997</v>
      </c>
      <c r="F1196" s="29">
        <f>COUNTIFS(Questionnaire!BC:BC,codes_postales!B1196)</f>
        <v>0</v>
      </c>
    </row>
    <row r="1197" spans="1:6" x14ac:dyDescent="0.25">
      <c r="A1197" s="29" t="s">
        <v>2796</v>
      </c>
      <c r="B1197" s="29">
        <v>5170</v>
      </c>
      <c r="C1197" s="29" t="s">
        <v>1259</v>
      </c>
      <c r="D1197" s="29">
        <v>50.365529000000002</v>
      </c>
      <c r="E1197" s="29">
        <v>4.820627</v>
      </c>
      <c r="F1197" s="29">
        <f>COUNTIFS(Questionnaire!BC:BC,codes_postales!B1197)</f>
        <v>0</v>
      </c>
    </row>
    <row r="1198" spans="1:6" x14ac:dyDescent="0.25">
      <c r="A1198" s="29" t="s">
        <v>2796</v>
      </c>
      <c r="B1198" s="29">
        <v>5170</v>
      </c>
      <c r="C1198" s="29" t="s">
        <v>1260</v>
      </c>
      <c r="D1198" s="29">
        <v>50.389972999999998</v>
      </c>
      <c r="E1198" s="29">
        <v>4.8233769999999998</v>
      </c>
      <c r="F1198" s="29">
        <f>COUNTIFS(Questionnaire!BC:BC,codes_postales!B1198)</f>
        <v>0</v>
      </c>
    </row>
    <row r="1199" spans="1:6" x14ac:dyDescent="0.25">
      <c r="A1199" s="29" t="s">
        <v>2796</v>
      </c>
      <c r="B1199" s="29">
        <v>5170</v>
      </c>
      <c r="C1199" s="29" t="s">
        <v>1261</v>
      </c>
      <c r="D1199" s="29">
        <v>50.377349899999999</v>
      </c>
      <c r="E1199" s="29">
        <v>4.7748093999999996</v>
      </c>
      <c r="F1199" s="29">
        <f>COUNTIFS(Questionnaire!BC:BC,codes_postales!B1199)</f>
        <v>0</v>
      </c>
    </row>
    <row r="1200" spans="1:6" x14ac:dyDescent="0.25">
      <c r="A1200" s="29" t="s">
        <v>2796</v>
      </c>
      <c r="B1200" s="29">
        <v>5170</v>
      </c>
      <c r="C1200" s="29" t="s">
        <v>1262</v>
      </c>
      <c r="D1200" s="29">
        <v>50.379305000000002</v>
      </c>
      <c r="E1200" s="29">
        <v>4.8965971000000001</v>
      </c>
      <c r="F1200" s="29">
        <f>COUNTIFS(Questionnaire!BC:BC,codes_postales!B1200)</f>
        <v>0</v>
      </c>
    </row>
    <row r="1201" spans="1:6" x14ac:dyDescent="0.25">
      <c r="A1201" s="29" t="s">
        <v>2796</v>
      </c>
      <c r="B1201" s="29">
        <v>5170</v>
      </c>
      <c r="C1201" s="29" t="s">
        <v>1263</v>
      </c>
      <c r="D1201" s="29">
        <v>50.3776473</v>
      </c>
      <c r="E1201" s="29">
        <v>4.8694363000000003</v>
      </c>
      <c r="F1201" s="29">
        <f>COUNTIFS(Questionnaire!BC:BC,codes_postales!B1201)</f>
        <v>0</v>
      </c>
    </row>
    <row r="1202" spans="1:6" x14ac:dyDescent="0.25">
      <c r="A1202" s="29" t="s">
        <v>2796</v>
      </c>
      <c r="B1202" s="29">
        <v>5170</v>
      </c>
      <c r="C1202" s="29" t="s">
        <v>1264</v>
      </c>
      <c r="D1202" s="29">
        <v>50.358072900000003</v>
      </c>
      <c r="E1202" s="29">
        <v>4.8724268000000004</v>
      </c>
      <c r="F1202" s="29">
        <f>COUNTIFS(Questionnaire!BC:BC,codes_postales!B1202)</f>
        <v>0</v>
      </c>
    </row>
    <row r="1203" spans="1:6" x14ac:dyDescent="0.25">
      <c r="A1203" s="29" t="s">
        <v>2796</v>
      </c>
      <c r="B1203" s="29">
        <v>5190</v>
      </c>
      <c r="C1203" s="29" t="s">
        <v>1265</v>
      </c>
      <c r="D1203" s="29">
        <v>50.498312300000002</v>
      </c>
      <c r="E1203" s="29">
        <v>4.6382421999999996</v>
      </c>
      <c r="F1203" s="29">
        <f>COUNTIFS(Questionnaire!BC:BC,codes_postales!B1203)</f>
        <v>1</v>
      </c>
    </row>
    <row r="1204" spans="1:6" x14ac:dyDescent="0.25">
      <c r="A1204" s="29" t="s">
        <v>2796</v>
      </c>
      <c r="B1204" s="29">
        <v>5190</v>
      </c>
      <c r="C1204" s="29" t="s">
        <v>1266</v>
      </c>
      <c r="D1204" s="29">
        <v>50.444490000000002</v>
      </c>
      <c r="E1204" s="29">
        <v>4.6734914999999999</v>
      </c>
      <c r="F1204" s="29">
        <f>COUNTIFS(Questionnaire!BC:BC,codes_postales!B1204)</f>
        <v>1</v>
      </c>
    </row>
    <row r="1205" spans="1:6" x14ac:dyDescent="0.25">
      <c r="A1205" s="29" t="s">
        <v>2796</v>
      </c>
      <c r="B1205" s="29">
        <v>5190</v>
      </c>
      <c r="C1205" s="29" t="s">
        <v>1267</v>
      </c>
      <c r="D1205" s="29">
        <v>50.462995849999999</v>
      </c>
      <c r="E1205" s="29">
        <v>4.654598601</v>
      </c>
      <c r="F1205" s="29">
        <f>COUNTIFS(Questionnaire!BC:BC,codes_postales!B1205)</f>
        <v>1</v>
      </c>
    </row>
    <row r="1206" spans="1:6" x14ac:dyDescent="0.25">
      <c r="A1206" s="29" t="s">
        <v>2796</v>
      </c>
      <c r="B1206" s="29">
        <v>5190</v>
      </c>
      <c r="C1206" s="29" t="s">
        <v>1268</v>
      </c>
      <c r="D1206" s="29">
        <v>50.455512900000002</v>
      </c>
      <c r="E1206" s="29">
        <v>4.7043343999999996</v>
      </c>
      <c r="F1206" s="29">
        <f>COUNTIFS(Questionnaire!BC:BC,codes_postales!B1206)</f>
        <v>1</v>
      </c>
    </row>
    <row r="1207" spans="1:6" x14ac:dyDescent="0.25">
      <c r="A1207" s="29" t="s">
        <v>2796</v>
      </c>
      <c r="B1207" s="29">
        <v>5190</v>
      </c>
      <c r="C1207" s="29" t="s">
        <v>1269</v>
      </c>
      <c r="D1207" s="29">
        <v>50.466054200000002</v>
      </c>
      <c r="E1207" s="29">
        <v>4.6967162</v>
      </c>
      <c r="F1207" s="29">
        <f>COUNTIFS(Questionnaire!BC:BC,codes_postales!B1207)</f>
        <v>1</v>
      </c>
    </row>
    <row r="1208" spans="1:6" x14ac:dyDescent="0.25">
      <c r="A1208" s="29" t="s">
        <v>2796</v>
      </c>
      <c r="B1208" s="29">
        <v>5190</v>
      </c>
      <c r="C1208" s="29" t="s">
        <v>1270</v>
      </c>
      <c r="D1208" s="29">
        <v>50.492337399999997</v>
      </c>
      <c r="E1208" s="29">
        <v>4.6696856000000002</v>
      </c>
      <c r="F1208" s="29">
        <f>COUNTIFS(Questionnaire!BC:BC,codes_postales!B1208)</f>
        <v>1</v>
      </c>
    </row>
    <row r="1209" spans="1:6" x14ac:dyDescent="0.25">
      <c r="A1209" s="29" t="s">
        <v>2796</v>
      </c>
      <c r="B1209" s="29">
        <v>5190</v>
      </c>
      <c r="C1209" s="29" t="s">
        <v>1271</v>
      </c>
      <c r="D1209" s="29">
        <v>50.500836700000001</v>
      </c>
      <c r="E1209" s="29">
        <v>4.6472620999999998</v>
      </c>
      <c r="F1209" s="29">
        <f>COUNTIFS(Questionnaire!BC:BC,codes_postales!B1209)</f>
        <v>1</v>
      </c>
    </row>
    <row r="1210" spans="1:6" x14ac:dyDescent="0.25">
      <c r="A1210" s="29" t="s">
        <v>2796</v>
      </c>
      <c r="B1210" s="29">
        <v>5190</v>
      </c>
      <c r="C1210" s="29" t="s">
        <v>1272</v>
      </c>
      <c r="D1210" s="29">
        <v>50.481169600000001</v>
      </c>
      <c r="E1210" s="29">
        <v>4.7027047</v>
      </c>
      <c r="F1210" s="29">
        <f>COUNTIFS(Questionnaire!BC:BC,codes_postales!B1210)</f>
        <v>1</v>
      </c>
    </row>
    <row r="1211" spans="1:6" x14ac:dyDescent="0.25">
      <c r="A1211" s="29" t="s">
        <v>2796</v>
      </c>
      <c r="B1211" s="29">
        <v>5300</v>
      </c>
      <c r="C1211" s="29" t="s">
        <v>1273</v>
      </c>
      <c r="D1211" s="29">
        <v>50.490094300000003</v>
      </c>
      <c r="E1211" s="29">
        <v>5.1043922999999998</v>
      </c>
      <c r="F1211" s="29">
        <f>COUNTIFS(Questionnaire!BC:BC,codes_postales!B1211)</f>
        <v>1</v>
      </c>
    </row>
    <row r="1212" spans="1:6" x14ac:dyDescent="0.25">
      <c r="A1212" s="29" t="s">
        <v>2796</v>
      </c>
      <c r="B1212" s="29">
        <v>5300</v>
      </c>
      <c r="C1212" s="29" t="s">
        <v>1274</v>
      </c>
      <c r="D1212" s="29">
        <v>50.470929599999998</v>
      </c>
      <c r="E1212" s="29">
        <v>5.0338525000000001</v>
      </c>
      <c r="F1212" s="29">
        <f>COUNTIFS(Questionnaire!BC:BC,codes_postales!B1212)</f>
        <v>1</v>
      </c>
    </row>
    <row r="1213" spans="1:6" x14ac:dyDescent="0.25">
      <c r="A1213" s="29" t="s">
        <v>2796</v>
      </c>
      <c r="B1213" s="29">
        <v>5300</v>
      </c>
      <c r="C1213" s="29" t="s">
        <v>1275</v>
      </c>
      <c r="D1213" s="29">
        <v>50.463659499999999</v>
      </c>
      <c r="E1213" s="29">
        <v>5.1169602999999997</v>
      </c>
      <c r="F1213" s="29">
        <f>COUNTIFS(Questionnaire!BC:BC,codes_postales!B1213)</f>
        <v>1</v>
      </c>
    </row>
    <row r="1214" spans="1:6" x14ac:dyDescent="0.25">
      <c r="A1214" s="29" t="s">
        <v>2796</v>
      </c>
      <c r="B1214" s="29">
        <v>5300</v>
      </c>
      <c r="C1214" s="29" t="s">
        <v>1276</v>
      </c>
      <c r="D1214" s="29">
        <v>50.514249499999998</v>
      </c>
      <c r="E1214" s="29">
        <v>5.0646275000000003</v>
      </c>
      <c r="F1214" s="29">
        <f>COUNTIFS(Questionnaire!BC:BC,codes_postales!B1214)</f>
        <v>1</v>
      </c>
    </row>
    <row r="1215" spans="1:6" x14ac:dyDescent="0.25">
      <c r="A1215" s="29" t="s">
        <v>2796</v>
      </c>
      <c r="B1215" s="29">
        <v>5300</v>
      </c>
      <c r="C1215" s="29" t="s">
        <v>1277</v>
      </c>
      <c r="D1215" s="29">
        <v>50.459845799999997</v>
      </c>
      <c r="E1215" s="29">
        <v>4.978173</v>
      </c>
      <c r="F1215" s="29">
        <f>COUNTIFS(Questionnaire!BC:BC,codes_postales!B1215)</f>
        <v>1</v>
      </c>
    </row>
    <row r="1216" spans="1:6" x14ac:dyDescent="0.25">
      <c r="A1216" s="29" t="s">
        <v>2796</v>
      </c>
      <c r="B1216" s="29">
        <v>5300</v>
      </c>
      <c r="C1216" s="29" t="s">
        <v>1278</v>
      </c>
      <c r="D1216" s="29">
        <v>50.471248699999997</v>
      </c>
      <c r="E1216" s="29">
        <v>4.9947315999999997</v>
      </c>
      <c r="F1216" s="29">
        <f>COUNTIFS(Questionnaire!BC:BC,codes_postales!B1216)</f>
        <v>1</v>
      </c>
    </row>
    <row r="1217" spans="1:6" x14ac:dyDescent="0.25">
      <c r="A1217" s="29" t="s">
        <v>2796</v>
      </c>
      <c r="B1217" s="29">
        <v>5300</v>
      </c>
      <c r="C1217" s="29" t="s">
        <v>1279</v>
      </c>
      <c r="D1217" s="29">
        <v>50.489713899999998</v>
      </c>
      <c r="E1217" s="29">
        <v>5.0284734999999996</v>
      </c>
      <c r="F1217" s="29">
        <f>COUNTIFS(Questionnaire!BC:BC,codes_postales!B1217)</f>
        <v>1</v>
      </c>
    </row>
    <row r="1218" spans="1:6" x14ac:dyDescent="0.25">
      <c r="A1218" s="29" t="s">
        <v>2796</v>
      </c>
      <c r="B1218" s="29">
        <v>5300</v>
      </c>
      <c r="C1218" s="29" t="s">
        <v>1280</v>
      </c>
      <c r="D1218" s="29">
        <v>50.498424900000003</v>
      </c>
      <c r="E1218" s="29">
        <v>5.0805501</v>
      </c>
      <c r="F1218" s="29">
        <f>COUNTIFS(Questionnaire!BC:BC,codes_postales!B1218)</f>
        <v>1</v>
      </c>
    </row>
    <row r="1219" spans="1:6" x14ac:dyDescent="0.25">
      <c r="A1219" s="29" t="s">
        <v>2796</v>
      </c>
      <c r="B1219" s="29">
        <v>5300</v>
      </c>
      <c r="C1219" s="29" t="s">
        <v>1281</v>
      </c>
      <c r="D1219" s="29">
        <v>50.464161500000003</v>
      </c>
      <c r="E1219" s="29">
        <v>5.0133577000000002</v>
      </c>
      <c r="F1219" s="29">
        <f>COUNTIFS(Questionnaire!BC:BC,codes_postales!B1219)</f>
        <v>1</v>
      </c>
    </row>
    <row r="1220" spans="1:6" x14ac:dyDescent="0.25">
      <c r="A1220" s="29" t="s">
        <v>2796</v>
      </c>
      <c r="B1220" s="29">
        <v>5300</v>
      </c>
      <c r="C1220" s="29" t="s">
        <v>1282</v>
      </c>
      <c r="D1220" s="29">
        <v>50.496601800000001</v>
      </c>
      <c r="E1220" s="29">
        <v>5.0114611</v>
      </c>
      <c r="F1220" s="29">
        <f>COUNTIFS(Questionnaire!BC:BC,codes_postales!B1220)</f>
        <v>1</v>
      </c>
    </row>
    <row r="1221" spans="1:6" x14ac:dyDescent="0.25">
      <c r="A1221" s="29" t="s">
        <v>2796</v>
      </c>
      <c r="B1221" s="29">
        <v>5310</v>
      </c>
      <c r="C1221" s="29" t="s">
        <v>1283</v>
      </c>
      <c r="D1221" s="29">
        <v>50.598868199999998</v>
      </c>
      <c r="E1221" s="29">
        <v>4.8359955000000001</v>
      </c>
      <c r="F1221" s="29">
        <f>COUNTIFS(Questionnaire!BC:BC,codes_postales!B1221)</f>
        <v>1</v>
      </c>
    </row>
    <row r="1222" spans="1:6" x14ac:dyDescent="0.25">
      <c r="A1222" s="29" t="s">
        <v>2796</v>
      </c>
      <c r="B1222" s="29">
        <v>5310</v>
      </c>
      <c r="C1222" s="29" t="s">
        <v>1284</v>
      </c>
      <c r="D1222" s="29">
        <v>50.600347800000002</v>
      </c>
      <c r="E1222" s="29">
        <v>4.9299565000000003</v>
      </c>
      <c r="F1222" s="29">
        <f>COUNTIFS(Questionnaire!BC:BC,codes_postales!B1222)</f>
        <v>1</v>
      </c>
    </row>
    <row r="1223" spans="1:6" x14ac:dyDescent="0.25">
      <c r="A1223" s="29" t="s">
        <v>2796</v>
      </c>
      <c r="B1223" s="29">
        <v>5310</v>
      </c>
      <c r="C1223" s="29" t="s">
        <v>1285</v>
      </c>
      <c r="D1223" s="29">
        <v>50.623868000000002</v>
      </c>
      <c r="E1223" s="29">
        <v>4.957465</v>
      </c>
      <c r="F1223" s="29">
        <f>COUNTIFS(Questionnaire!BC:BC,codes_postales!B1223)</f>
        <v>1</v>
      </c>
    </row>
    <row r="1224" spans="1:6" x14ac:dyDescent="0.25">
      <c r="A1224" s="29" t="s">
        <v>2796</v>
      </c>
      <c r="B1224" s="29">
        <v>5310</v>
      </c>
      <c r="C1224" s="29" t="s">
        <v>1286</v>
      </c>
      <c r="D1224" s="29">
        <v>50.629691000000001</v>
      </c>
      <c r="E1224" s="29">
        <v>4.9719689999999996</v>
      </c>
      <c r="F1224" s="29">
        <f>COUNTIFS(Questionnaire!BC:BC,codes_postales!B1224)</f>
        <v>1</v>
      </c>
    </row>
    <row r="1225" spans="1:6" x14ac:dyDescent="0.25">
      <c r="A1225" s="29" t="s">
        <v>2796</v>
      </c>
      <c r="B1225" s="29">
        <v>5310</v>
      </c>
      <c r="C1225" s="29" t="s">
        <v>1287</v>
      </c>
      <c r="D1225" s="29">
        <v>50.559681400000002</v>
      </c>
      <c r="E1225" s="29">
        <v>4.8573788999999996</v>
      </c>
      <c r="F1225" s="29">
        <f>COUNTIFS(Questionnaire!BC:BC,codes_postales!B1225)</f>
        <v>1</v>
      </c>
    </row>
    <row r="1226" spans="1:6" x14ac:dyDescent="0.25">
      <c r="A1226" s="29" t="s">
        <v>2796</v>
      </c>
      <c r="B1226" s="29">
        <v>5310</v>
      </c>
      <c r="C1226" s="29" t="s">
        <v>1288</v>
      </c>
      <c r="D1226" s="29">
        <v>50.591741599999999</v>
      </c>
      <c r="E1226" s="29">
        <v>4.9049522999999997</v>
      </c>
      <c r="F1226" s="29">
        <f>COUNTIFS(Questionnaire!BC:BC,codes_postales!B1226)</f>
        <v>1</v>
      </c>
    </row>
    <row r="1227" spans="1:6" x14ac:dyDescent="0.25">
      <c r="A1227" s="29" t="s">
        <v>2796</v>
      </c>
      <c r="B1227" s="29">
        <v>5310</v>
      </c>
      <c r="C1227" s="29" t="s">
        <v>1289</v>
      </c>
      <c r="D1227" s="29">
        <v>50.583495499999998</v>
      </c>
      <c r="E1227" s="29">
        <v>4.9440701999999996</v>
      </c>
      <c r="F1227" s="29">
        <f>COUNTIFS(Questionnaire!BC:BC,codes_postales!B1227)</f>
        <v>1</v>
      </c>
    </row>
    <row r="1228" spans="1:6" x14ac:dyDescent="0.25">
      <c r="A1228" s="29" t="s">
        <v>2796</v>
      </c>
      <c r="B1228" s="29">
        <v>5310</v>
      </c>
      <c r="C1228" s="29" t="s">
        <v>1290</v>
      </c>
      <c r="D1228" s="29">
        <v>50.560561499999999</v>
      </c>
      <c r="E1228" s="29">
        <v>4.9103111000000004</v>
      </c>
      <c r="F1228" s="29">
        <f>COUNTIFS(Questionnaire!BC:BC,codes_postales!B1228)</f>
        <v>1</v>
      </c>
    </row>
    <row r="1229" spans="1:6" x14ac:dyDescent="0.25">
      <c r="A1229" s="29" t="s">
        <v>2796</v>
      </c>
      <c r="B1229" s="29">
        <v>5310</v>
      </c>
      <c r="C1229" s="29" t="s">
        <v>1291</v>
      </c>
      <c r="D1229" s="29">
        <v>50.5821124</v>
      </c>
      <c r="E1229" s="29">
        <v>4.8311032000000003</v>
      </c>
      <c r="F1229" s="29">
        <f>COUNTIFS(Questionnaire!BC:BC,codes_postales!B1229)</f>
        <v>1</v>
      </c>
    </row>
    <row r="1230" spans="1:6" x14ac:dyDescent="0.25">
      <c r="A1230" s="29" t="s">
        <v>2796</v>
      </c>
      <c r="B1230" s="29">
        <v>5310</v>
      </c>
      <c r="C1230" s="29" t="s">
        <v>1292</v>
      </c>
      <c r="D1230" s="29">
        <v>50.577292499999999</v>
      </c>
      <c r="E1230" s="29">
        <v>4.8962184999999998</v>
      </c>
      <c r="F1230" s="29">
        <f>COUNTIFS(Questionnaire!BC:BC,codes_postales!B1230)</f>
        <v>1</v>
      </c>
    </row>
    <row r="1231" spans="1:6" x14ac:dyDescent="0.25">
      <c r="A1231" s="29" t="s">
        <v>2796</v>
      </c>
      <c r="B1231" s="29">
        <v>5310</v>
      </c>
      <c r="C1231" s="29" t="s">
        <v>1293</v>
      </c>
      <c r="D1231" s="29">
        <v>50.594220300000003</v>
      </c>
      <c r="E1231" s="29">
        <v>4.8762344999999998</v>
      </c>
      <c r="F1231" s="29">
        <f>COUNTIFS(Questionnaire!BC:BC,codes_postales!B1231)</f>
        <v>1</v>
      </c>
    </row>
    <row r="1232" spans="1:6" x14ac:dyDescent="0.25">
      <c r="A1232" s="29" t="s">
        <v>2796</v>
      </c>
      <c r="B1232" s="29">
        <v>5310</v>
      </c>
      <c r="C1232" s="29" t="s">
        <v>1294</v>
      </c>
      <c r="D1232" s="29">
        <v>50.6082112</v>
      </c>
      <c r="E1232" s="29">
        <v>4.8909225000000003</v>
      </c>
      <c r="F1232" s="29">
        <f>COUNTIFS(Questionnaire!BC:BC,codes_postales!B1232)</f>
        <v>1</v>
      </c>
    </row>
    <row r="1233" spans="1:6" x14ac:dyDescent="0.25">
      <c r="A1233" s="29" t="s">
        <v>2796</v>
      </c>
      <c r="B1233" s="29">
        <v>5310</v>
      </c>
      <c r="C1233" s="29" t="s">
        <v>1295</v>
      </c>
      <c r="D1233" s="29">
        <v>50.573064600000002</v>
      </c>
      <c r="E1233" s="29">
        <v>4.8427331999999996</v>
      </c>
      <c r="F1233" s="29">
        <f>COUNTIFS(Questionnaire!BC:BC,codes_postales!B1233)</f>
        <v>1</v>
      </c>
    </row>
    <row r="1234" spans="1:6" x14ac:dyDescent="0.25">
      <c r="A1234" s="29" t="s">
        <v>2796</v>
      </c>
      <c r="B1234" s="29">
        <v>5310</v>
      </c>
      <c r="C1234" s="29" t="s">
        <v>1296</v>
      </c>
      <c r="D1234" s="29">
        <v>50.6170592</v>
      </c>
      <c r="E1234" s="29">
        <v>4.9318578999999998</v>
      </c>
      <c r="F1234" s="29">
        <f>COUNTIFS(Questionnaire!BC:BC,codes_postales!B1234)</f>
        <v>1</v>
      </c>
    </row>
    <row r="1235" spans="1:6" x14ac:dyDescent="0.25">
      <c r="A1235" s="29" t="s">
        <v>2796</v>
      </c>
      <c r="B1235" s="29">
        <v>5310</v>
      </c>
      <c r="C1235" s="29" t="s">
        <v>1297</v>
      </c>
      <c r="D1235" s="29">
        <v>50.575614399999999</v>
      </c>
      <c r="E1235" s="29">
        <v>4.8653991000000003</v>
      </c>
      <c r="F1235" s="29">
        <f>COUNTIFS(Questionnaire!BC:BC,codes_postales!B1235)</f>
        <v>1</v>
      </c>
    </row>
    <row r="1236" spans="1:6" x14ac:dyDescent="0.25">
      <c r="A1236" s="29" t="s">
        <v>2796</v>
      </c>
      <c r="B1236" s="29">
        <v>5310</v>
      </c>
      <c r="C1236" s="29" t="s">
        <v>1298</v>
      </c>
      <c r="D1236" s="29">
        <v>50.541709099999999</v>
      </c>
      <c r="E1236" s="29">
        <v>4.9217570999999998</v>
      </c>
      <c r="F1236" s="29">
        <f>COUNTIFS(Questionnaire!BC:BC,codes_postales!B1236)</f>
        <v>1</v>
      </c>
    </row>
    <row r="1237" spans="1:6" x14ac:dyDescent="0.25">
      <c r="A1237" s="29" t="s">
        <v>2796</v>
      </c>
      <c r="B1237" s="29">
        <v>5330</v>
      </c>
      <c r="C1237" s="29" t="s">
        <v>1299</v>
      </c>
      <c r="D1237" s="29">
        <v>50.370420299999999</v>
      </c>
      <c r="E1237" s="29">
        <v>5.0233625000000002</v>
      </c>
      <c r="F1237" s="29">
        <f>COUNTIFS(Questionnaire!BC:BC,codes_postales!B1237)</f>
        <v>0</v>
      </c>
    </row>
    <row r="1238" spans="1:6" x14ac:dyDescent="0.25">
      <c r="A1238" s="29" t="s">
        <v>2796</v>
      </c>
      <c r="B1238" s="29">
        <v>5330</v>
      </c>
      <c r="C1238" s="29" t="s">
        <v>1300</v>
      </c>
      <c r="D1238" s="29">
        <v>50.377551799999999</v>
      </c>
      <c r="E1238" s="29">
        <v>4.9699384999999996</v>
      </c>
      <c r="F1238" s="29">
        <f>COUNTIFS(Questionnaire!BC:BC,codes_postales!B1238)</f>
        <v>0</v>
      </c>
    </row>
    <row r="1239" spans="1:6" x14ac:dyDescent="0.25">
      <c r="A1239" s="29" t="s">
        <v>2796</v>
      </c>
      <c r="B1239" s="29">
        <v>5330</v>
      </c>
      <c r="C1239" s="29" t="s">
        <v>1301</v>
      </c>
      <c r="D1239" s="29">
        <v>50.405155000000001</v>
      </c>
      <c r="E1239" s="29">
        <v>4.9506940999999998</v>
      </c>
      <c r="F1239" s="29">
        <f>COUNTIFS(Questionnaire!BC:BC,codes_postales!B1239)</f>
        <v>0</v>
      </c>
    </row>
    <row r="1240" spans="1:6" x14ac:dyDescent="0.25">
      <c r="A1240" s="29" t="s">
        <v>2796</v>
      </c>
      <c r="B1240" s="29">
        <v>5332</v>
      </c>
      <c r="C1240" s="29" t="s">
        <v>1302</v>
      </c>
      <c r="D1240" s="29">
        <v>50.346862600000001</v>
      </c>
      <c r="E1240" s="29">
        <v>4.9581149</v>
      </c>
      <c r="F1240" s="29">
        <f>COUNTIFS(Questionnaire!BC:BC,codes_postales!B1240)</f>
        <v>1</v>
      </c>
    </row>
    <row r="1241" spans="1:6" x14ac:dyDescent="0.25">
      <c r="A1241" s="29" t="s">
        <v>2796</v>
      </c>
      <c r="B1241" s="29">
        <v>5333</v>
      </c>
      <c r="C1241" s="29" t="s">
        <v>1303</v>
      </c>
      <c r="D1241" s="29">
        <v>50.389685800000002</v>
      </c>
      <c r="E1241" s="29">
        <v>5.0294375000000002</v>
      </c>
      <c r="F1241" s="29">
        <f>COUNTIFS(Questionnaire!BC:BC,codes_postales!B1241)</f>
        <v>0</v>
      </c>
    </row>
    <row r="1242" spans="1:6" x14ac:dyDescent="0.25">
      <c r="A1242" s="29" t="s">
        <v>2796</v>
      </c>
      <c r="B1242" s="29">
        <v>5334</v>
      </c>
      <c r="C1242" s="29" t="s">
        <v>1304</v>
      </c>
      <c r="D1242" s="29">
        <v>50.373075700000001</v>
      </c>
      <c r="E1242" s="29">
        <v>5.0704373</v>
      </c>
      <c r="F1242" s="29">
        <f>COUNTIFS(Questionnaire!BC:BC,codes_postales!B1242)</f>
        <v>0</v>
      </c>
    </row>
    <row r="1243" spans="1:6" x14ac:dyDescent="0.25">
      <c r="A1243" s="29" t="s">
        <v>2796</v>
      </c>
      <c r="B1243" s="29">
        <v>5336</v>
      </c>
      <c r="C1243" s="29" t="s">
        <v>1305</v>
      </c>
      <c r="D1243" s="29">
        <v>50.378301</v>
      </c>
      <c r="E1243" s="29">
        <v>4.9845433000000003</v>
      </c>
      <c r="F1243" s="29">
        <f>COUNTIFS(Questionnaire!BC:BC,codes_postales!B1243)</f>
        <v>0</v>
      </c>
    </row>
    <row r="1244" spans="1:6" x14ac:dyDescent="0.25">
      <c r="A1244" s="29" t="s">
        <v>2796</v>
      </c>
      <c r="B1244" s="29">
        <v>5340</v>
      </c>
      <c r="C1244" s="29" t="s">
        <v>1306</v>
      </c>
      <c r="D1244" s="29">
        <v>50.427292799999996</v>
      </c>
      <c r="E1244" s="29">
        <v>5.0191438000000002</v>
      </c>
      <c r="F1244" s="29">
        <f>COUNTIFS(Questionnaire!BC:BC,codes_postales!B1244)</f>
        <v>0</v>
      </c>
    </row>
    <row r="1245" spans="1:6" x14ac:dyDescent="0.25">
      <c r="A1245" s="29" t="s">
        <v>2796</v>
      </c>
      <c r="B1245" s="29">
        <v>5340</v>
      </c>
      <c r="C1245" s="29" t="s">
        <v>1307</v>
      </c>
      <c r="D1245" s="29">
        <v>50.402853499999999</v>
      </c>
      <c r="E1245" s="29">
        <v>5.0776174999999997</v>
      </c>
      <c r="F1245" s="29">
        <f>COUNTIFS(Questionnaire!BC:BC,codes_postales!B1245)</f>
        <v>0</v>
      </c>
    </row>
    <row r="1246" spans="1:6" x14ac:dyDescent="0.25">
      <c r="A1246" s="29" t="s">
        <v>2796</v>
      </c>
      <c r="B1246" s="29">
        <v>5340</v>
      </c>
      <c r="C1246" s="29" t="s">
        <v>1308</v>
      </c>
      <c r="D1246" s="29">
        <v>50.450856799999997</v>
      </c>
      <c r="E1246" s="29">
        <v>5.0744138000000003</v>
      </c>
      <c r="F1246" s="29">
        <f>COUNTIFS(Questionnaire!BC:BC,codes_postales!B1246)</f>
        <v>0</v>
      </c>
    </row>
    <row r="1247" spans="1:6" x14ac:dyDescent="0.25">
      <c r="A1247" s="29" t="s">
        <v>2796</v>
      </c>
      <c r="B1247" s="29">
        <v>5340</v>
      </c>
      <c r="C1247" s="29" t="s">
        <v>1309</v>
      </c>
      <c r="D1247" s="29">
        <v>50.441640200000002</v>
      </c>
      <c r="E1247" s="29">
        <v>4.9846703999999997</v>
      </c>
      <c r="F1247" s="29">
        <f>COUNTIFS(Questionnaire!BC:BC,codes_postales!B1247)</f>
        <v>0</v>
      </c>
    </row>
    <row r="1248" spans="1:6" x14ac:dyDescent="0.25">
      <c r="A1248" s="29" t="s">
        <v>2796</v>
      </c>
      <c r="B1248" s="29">
        <v>5340</v>
      </c>
      <c r="C1248" s="29" t="s">
        <v>1310</v>
      </c>
      <c r="D1248" s="29">
        <v>50.400181699999997</v>
      </c>
      <c r="E1248" s="29">
        <v>5.1258806000000003</v>
      </c>
      <c r="F1248" s="29">
        <f>COUNTIFS(Questionnaire!BC:BC,codes_postales!B1248)</f>
        <v>0</v>
      </c>
    </row>
    <row r="1249" spans="1:6" x14ac:dyDescent="0.25">
      <c r="A1249" s="29" t="s">
        <v>2796</v>
      </c>
      <c r="B1249" s="29">
        <v>5350</v>
      </c>
      <c r="C1249" s="29" t="s">
        <v>1311</v>
      </c>
      <c r="D1249" s="29">
        <v>50.413577199999999</v>
      </c>
      <c r="E1249" s="29">
        <v>5.1714359999999999</v>
      </c>
      <c r="F1249" s="29">
        <f>COUNTIFS(Questionnaire!BC:BC,codes_postales!B1249)</f>
        <v>0</v>
      </c>
    </row>
    <row r="1250" spans="1:6" x14ac:dyDescent="0.25">
      <c r="A1250" s="29" t="s">
        <v>2796</v>
      </c>
      <c r="B1250" s="29">
        <v>5350</v>
      </c>
      <c r="C1250" s="29" t="s">
        <v>1312</v>
      </c>
      <c r="D1250" s="29">
        <v>50.435906600000003</v>
      </c>
      <c r="E1250" s="29">
        <v>5.1238438999999998</v>
      </c>
      <c r="F1250" s="29">
        <f>COUNTIFS(Questionnaire!BC:BC,codes_postales!B1250)</f>
        <v>0</v>
      </c>
    </row>
    <row r="1251" spans="1:6" x14ac:dyDescent="0.25">
      <c r="A1251" s="29" t="s">
        <v>2796</v>
      </c>
      <c r="B1251" s="29">
        <v>5351</v>
      </c>
      <c r="C1251" s="29" t="s">
        <v>1313</v>
      </c>
      <c r="D1251" s="29">
        <v>50.4405961</v>
      </c>
      <c r="E1251" s="29">
        <v>5.1491870999999998</v>
      </c>
      <c r="F1251" s="29">
        <f>COUNTIFS(Questionnaire!BC:BC,codes_postales!B1251)</f>
        <v>0</v>
      </c>
    </row>
    <row r="1252" spans="1:6" x14ac:dyDescent="0.25">
      <c r="A1252" s="29" t="s">
        <v>2796</v>
      </c>
      <c r="B1252" s="29">
        <v>5353</v>
      </c>
      <c r="C1252" s="29" t="s">
        <v>1314</v>
      </c>
      <c r="D1252" s="29">
        <v>50.440100999999999</v>
      </c>
      <c r="E1252" s="29">
        <v>5.2217845000000001</v>
      </c>
      <c r="F1252" s="29">
        <f>COUNTIFS(Questionnaire!BC:BC,codes_postales!B1252)</f>
        <v>0</v>
      </c>
    </row>
    <row r="1253" spans="1:6" x14ac:dyDescent="0.25">
      <c r="A1253" s="29" t="s">
        <v>2796</v>
      </c>
      <c r="B1253" s="29">
        <v>5354</v>
      </c>
      <c r="C1253" s="29" t="s">
        <v>1315</v>
      </c>
      <c r="D1253" s="29">
        <v>50.443262099999998</v>
      </c>
      <c r="E1253" s="29">
        <v>5.1821600999999999</v>
      </c>
      <c r="F1253" s="29">
        <f>COUNTIFS(Questionnaire!BC:BC,codes_postales!B1253)</f>
        <v>0</v>
      </c>
    </row>
    <row r="1254" spans="1:6" x14ac:dyDescent="0.25">
      <c r="A1254" s="29" t="s">
        <v>2796</v>
      </c>
      <c r="B1254" s="29">
        <v>5360</v>
      </c>
      <c r="C1254" s="29" t="s">
        <v>1316</v>
      </c>
      <c r="D1254" s="29">
        <v>50.340869400000003</v>
      </c>
      <c r="E1254" s="29">
        <v>5.1594474999999997</v>
      </c>
      <c r="F1254" s="29">
        <f>COUNTIFS(Questionnaire!BC:BC,codes_postales!B1254)</f>
        <v>1</v>
      </c>
    </row>
    <row r="1255" spans="1:6" x14ac:dyDescent="0.25">
      <c r="A1255" s="29" t="s">
        <v>2796</v>
      </c>
      <c r="B1255" s="29">
        <v>5360</v>
      </c>
      <c r="C1255" s="29" t="s">
        <v>1317</v>
      </c>
      <c r="D1255" s="29">
        <v>50.341355900000003</v>
      </c>
      <c r="E1255" s="29">
        <v>5.0562173000000001</v>
      </c>
      <c r="F1255" s="29">
        <f>COUNTIFS(Questionnaire!BC:BC,codes_postales!B1255)</f>
        <v>1</v>
      </c>
    </row>
    <row r="1256" spans="1:6" x14ac:dyDescent="0.25">
      <c r="A1256" s="29" t="s">
        <v>2796</v>
      </c>
      <c r="B1256" s="29">
        <v>5361</v>
      </c>
      <c r="C1256" s="29" t="s">
        <v>1318</v>
      </c>
      <c r="D1256" s="29">
        <v>50.3176664</v>
      </c>
      <c r="E1256" s="29">
        <v>5.1923275000000002</v>
      </c>
      <c r="F1256" s="29">
        <f>COUNTIFS(Questionnaire!BC:BC,codes_postales!B1256)</f>
        <v>1</v>
      </c>
    </row>
    <row r="1257" spans="1:6" x14ac:dyDescent="0.25">
      <c r="A1257" s="29" t="s">
        <v>2796</v>
      </c>
      <c r="B1257" s="29">
        <v>5361</v>
      </c>
      <c r="C1257" s="29" t="s">
        <v>1319</v>
      </c>
      <c r="D1257" s="29">
        <v>50.307918600000001</v>
      </c>
      <c r="E1257" s="29">
        <v>5.2094412999999999</v>
      </c>
      <c r="F1257" s="29">
        <f>COUNTIFS(Questionnaire!BC:BC,codes_postales!B1257)</f>
        <v>1</v>
      </c>
    </row>
    <row r="1258" spans="1:6" x14ac:dyDescent="0.25">
      <c r="A1258" s="29" t="s">
        <v>2796</v>
      </c>
      <c r="B1258" s="29">
        <v>5362</v>
      </c>
      <c r="C1258" s="29" t="s">
        <v>1320</v>
      </c>
      <c r="D1258" s="29">
        <v>50.333477700000003</v>
      </c>
      <c r="E1258" s="29">
        <v>5.1751962999999996</v>
      </c>
      <c r="F1258" s="29">
        <f>COUNTIFS(Questionnaire!BC:BC,codes_postales!B1258)</f>
        <v>0</v>
      </c>
    </row>
    <row r="1259" spans="1:6" x14ac:dyDescent="0.25">
      <c r="A1259" s="29" t="s">
        <v>2796</v>
      </c>
      <c r="B1259" s="29">
        <v>5363</v>
      </c>
      <c r="C1259" s="29" t="s">
        <v>1321</v>
      </c>
      <c r="D1259" s="29">
        <v>50.325390499999997</v>
      </c>
      <c r="E1259" s="29">
        <v>5.1212546999999997</v>
      </c>
      <c r="F1259" s="29">
        <f>COUNTIFS(Questionnaire!BC:BC,codes_postales!B1259)</f>
        <v>0</v>
      </c>
    </row>
    <row r="1260" spans="1:6" x14ac:dyDescent="0.25">
      <c r="A1260" s="29" t="s">
        <v>2796</v>
      </c>
      <c r="B1260" s="29">
        <v>5364</v>
      </c>
      <c r="C1260" s="29" t="s">
        <v>1322</v>
      </c>
      <c r="D1260" s="29">
        <v>50.357900600000001</v>
      </c>
      <c r="E1260" s="29">
        <v>5.1237158999999997</v>
      </c>
      <c r="F1260" s="29">
        <f>COUNTIFS(Questionnaire!BC:BC,codes_postales!B1260)</f>
        <v>1</v>
      </c>
    </row>
    <row r="1261" spans="1:6" x14ac:dyDescent="0.25">
      <c r="A1261" s="29" t="s">
        <v>2796</v>
      </c>
      <c r="B1261" s="29">
        <v>5370</v>
      </c>
      <c r="C1261" s="29" t="s">
        <v>1323</v>
      </c>
      <c r="D1261" s="29">
        <v>50.329123899999999</v>
      </c>
      <c r="E1261" s="29">
        <v>5.2607233999999998</v>
      </c>
      <c r="F1261" s="29">
        <f>COUNTIFS(Questionnaire!BC:BC,codes_postales!B1261)</f>
        <v>3</v>
      </c>
    </row>
    <row r="1262" spans="1:6" x14ac:dyDescent="0.25">
      <c r="A1262" s="29" t="s">
        <v>2796</v>
      </c>
      <c r="B1262" s="29">
        <v>5370</v>
      </c>
      <c r="C1262" s="29" t="s">
        <v>1324</v>
      </c>
      <c r="D1262" s="29">
        <v>50.388375699999997</v>
      </c>
      <c r="E1262" s="29">
        <v>5.1845058999999996</v>
      </c>
      <c r="F1262" s="29">
        <f>COUNTIFS(Questionnaire!BC:BC,codes_postales!B1262)</f>
        <v>3</v>
      </c>
    </row>
    <row r="1263" spans="1:6" x14ac:dyDescent="0.25">
      <c r="A1263" s="29" t="s">
        <v>2796</v>
      </c>
      <c r="B1263" s="29">
        <v>5370</v>
      </c>
      <c r="C1263" s="29" t="s">
        <v>1325</v>
      </c>
      <c r="D1263" s="29">
        <v>50.387094599999998</v>
      </c>
      <c r="E1263" s="29">
        <v>5.2395800000000001</v>
      </c>
      <c r="F1263" s="29">
        <f>COUNTIFS(Questionnaire!BC:BC,codes_postales!B1263)</f>
        <v>3</v>
      </c>
    </row>
    <row r="1264" spans="1:6" x14ac:dyDescent="0.25">
      <c r="A1264" s="29" t="s">
        <v>2796</v>
      </c>
      <c r="B1264" s="29">
        <v>5370</v>
      </c>
      <c r="C1264" s="29" t="s">
        <v>956</v>
      </c>
      <c r="D1264" s="29">
        <v>50.356328099999999</v>
      </c>
      <c r="E1264" s="29">
        <v>5.2451952000000004</v>
      </c>
      <c r="F1264" s="29">
        <f>COUNTIFS(Questionnaire!BC:BC,codes_postales!B1264)</f>
        <v>3</v>
      </c>
    </row>
    <row r="1265" spans="1:6" x14ac:dyDescent="0.25">
      <c r="A1265" s="29" t="s">
        <v>2796</v>
      </c>
      <c r="B1265" s="29">
        <v>5370</v>
      </c>
      <c r="C1265" s="29" t="s">
        <v>1326</v>
      </c>
      <c r="D1265" s="29">
        <v>50.3384304</v>
      </c>
      <c r="E1265" s="29">
        <v>5.2408577999999997</v>
      </c>
      <c r="F1265" s="29">
        <f>COUNTIFS(Questionnaire!BC:BC,codes_postales!B1265)</f>
        <v>3</v>
      </c>
    </row>
    <row r="1266" spans="1:6" x14ac:dyDescent="0.25">
      <c r="A1266" s="29" t="s">
        <v>2796</v>
      </c>
      <c r="B1266" s="29">
        <v>5370</v>
      </c>
      <c r="C1266" s="29" t="s">
        <v>1327</v>
      </c>
      <c r="D1266" s="29">
        <v>50.367540200000001</v>
      </c>
      <c r="E1266" s="29">
        <v>5.2795648999999996</v>
      </c>
      <c r="F1266" s="29">
        <f>COUNTIFS(Questionnaire!BC:BC,codes_postales!B1266)</f>
        <v>3</v>
      </c>
    </row>
    <row r="1267" spans="1:6" x14ac:dyDescent="0.25">
      <c r="A1267" s="29" t="s">
        <v>2796</v>
      </c>
      <c r="B1267" s="29">
        <v>5372</v>
      </c>
      <c r="C1267" s="29" t="s">
        <v>1328</v>
      </c>
      <c r="D1267" s="29">
        <v>50.361924100000003</v>
      </c>
      <c r="E1267" s="29">
        <v>5.3338559999999999</v>
      </c>
      <c r="F1267" s="29">
        <f>COUNTIFS(Questionnaire!BC:BC,codes_postales!B1267)</f>
        <v>0</v>
      </c>
    </row>
    <row r="1268" spans="1:6" x14ac:dyDescent="0.25">
      <c r="A1268" s="29" t="s">
        <v>2796</v>
      </c>
      <c r="B1268" s="29">
        <v>5374</v>
      </c>
      <c r="C1268" s="29" t="s">
        <v>1329</v>
      </c>
      <c r="D1268" s="29">
        <v>50.353346199999997</v>
      </c>
      <c r="E1268" s="29">
        <v>5.3125869000000003</v>
      </c>
      <c r="F1268" s="29">
        <f>COUNTIFS(Questionnaire!BC:BC,codes_postales!B1268)</f>
        <v>0</v>
      </c>
    </row>
    <row r="1269" spans="1:6" x14ac:dyDescent="0.25">
      <c r="A1269" s="29" t="s">
        <v>2796</v>
      </c>
      <c r="B1269" s="29">
        <v>5376</v>
      </c>
      <c r="C1269" s="29" t="s">
        <v>1330</v>
      </c>
      <c r="D1269" s="29">
        <v>50.365689000000003</v>
      </c>
      <c r="E1269" s="29">
        <v>5.2494100000000001</v>
      </c>
      <c r="F1269" s="29">
        <f>COUNTIFS(Questionnaire!BC:BC,codes_postales!B1269)</f>
        <v>0</v>
      </c>
    </row>
    <row r="1270" spans="1:6" x14ac:dyDescent="0.25">
      <c r="A1270" s="29" t="s">
        <v>2796</v>
      </c>
      <c r="B1270" s="29">
        <v>5377</v>
      </c>
      <c r="C1270" s="29" t="s">
        <v>1331</v>
      </c>
      <c r="D1270" s="29">
        <v>50.288758999999999</v>
      </c>
      <c r="E1270" s="29">
        <v>5.3382129999999997</v>
      </c>
      <c r="F1270" s="29">
        <f>COUNTIFS(Questionnaire!BC:BC,codes_postales!B1270)</f>
        <v>2</v>
      </c>
    </row>
    <row r="1271" spans="1:6" x14ac:dyDescent="0.25">
      <c r="A1271" s="29" t="s">
        <v>2796</v>
      </c>
      <c r="B1271" s="29">
        <v>5377</v>
      </c>
      <c r="C1271" s="29" t="s">
        <v>1332</v>
      </c>
      <c r="D1271" s="29">
        <v>50.372736400000001</v>
      </c>
      <c r="E1271" s="29">
        <v>5.3788758000000003</v>
      </c>
      <c r="F1271" s="29">
        <f>COUNTIFS(Questionnaire!BC:BC,codes_postales!B1271)</f>
        <v>2</v>
      </c>
    </row>
    <row r="1272" spans="1:6" x14ac:dyDescent="0.25">
      <c r="A1272" s="29" t="s">
        <v>2796</v>
      </c>
      <c r="B1272" s="29">
        <v>5377</v>
      </c>
      <c r="C1272" s="29" t="s">
        <v>1333</v>
      </c>
      <c r="D1272" s="29">
        <v>50.294534300000002</v>
      </c>
      <c r="E1272" s="29">
        <v>5.2963125</v>
      </c>
      <c r="F1272" s="29">
        <f>COUNTIFS(Questionnaire!BC:BC,codes_postales!B1272)</f>
        <v>2</v>
      </c>
    </row>
    <row r="1273" spans="1:6" x14ac:dyDescent="0.25">
      <c r="A1273" s="29" t="s">
        <v>2796</v>
      </c>
      <c r="B1273" s="29">
        <v>5377</v>
      </c>
      <c r="C1273" s="29" t="s">
        <v>1334</v>
      </c>
      <c r="D1273" s="29">
        <v>50.24859</v>
      </c>
      <c r="E1273" s="29">
        <v>5.2794639999999999</v>
      </c>
      <c r="F1273" s="29">
        <f>COUNTIFS(Questionnaire!BC:BC,codes_postales!B1273)</f>
        <v>2</v>
      </c>
    </row>
    <row r="1274" spans="1:6" x14ac:dyDescent="0.25">
      <c r="A1274" s="29" t="s">
        <v>2796</v>
      </c>
      <c r="B1274" s="29">
        <v>5377</v>
      </c>
      <c r="C1274" s="29" t="s">
        <v>1335</v>
      </c>
      <c r="D1274" s="29">
        <v>50.291036200000001</v>
      </c>
      <c r="E1274" s="29">
        <v>5.2612996000000001</v>
      </c>
      <c r="F1274" s="29">
        <f>COUNTIFS(Questionnaire!BC:BC,codes_postales!B1274)</f>
        <v>2</v>
      </c>
    </row>
    <row r="1275" spans="1:6" x14ac:dyDescent="0.25">
      <c r="A1275" s="29" t="s">
        <v>2796</v>
      </c>
      <c r="B1275" s="29">
        <v>5377</v>
      </c>
      <c r="C1275" s="29" t="s">
        <v>1336</v>
      </c>
      <c r="D1275" s="29">
        <v>50.297663700000001</v>
      </c>
      <c r="E1275" s="29">
        <v>5.3737371999999999</v>
      </c>
      <c r="F1275" s="29">
        <f>COUNTIFS(Questionnaire!BC:BC,codes_postales!B1275)</f>
        <v>2</v>
      </c>
    </row>
    <row r="1276" spans="1:6" x14ac:dyDescent="0.25">
      <c r="A1276" s="29" t="s">
        <v>2796</v>
      </c>
      <c r="B1276" s="29">
        <v>5377</v>
      </c>
      <c r="C1276" s="29" t="s">
        <v>1337</v>
      </c>
      <c r="D1276" s="29">
        <v>50.275734</v>
      </c>
      <c r="E1276" s="29">
        <v>5.2623625000000001</v>
      </c>
      <c r="F1276" s="29">
        <f>COUNTIFS(Questionnaire!BC:BC,codes_postales!B1276)</f>
        <v>2</v>
      </c>
    </row>
    <row r="1277" spans="1:6" x14ac:dyDescent="0.25">
      <c r="A1277" s="29" t="s">
        <v>2796</v>
      </c>
      <c r="B1277" s="29">
        <v>5377</v>
      </c>
      <c r="C1277" s="29" t="s">
        <v>1338</v>
      </c>
      <c r="D1277" s="29">
        <v>50.336584999999999</v>
      </c>
      <c r="E1277" s="29">
        <v>5.3669020999999999</v>
      </c>
      <c r="F1277" s="29">
        <f>COUNTIFS(Questionnaire!BC:BC,codes_postales!B1277)</f>
        <v>2</v>
      </c>
    </row>
    <row r="1278" spans="1:6" x14ac:dyDescent="0.25">
      <c r="A1278" s="29" t="s">
        <v>2796</v>
      </c>
      <c r="B1278" s="29">
        <v>5377</v>
      </c>
      <c r="C1278" s="29" t="s">
        <v>1339</v>
      </c>
      <c r="D1278" s="29">
        <v>50.260584000000001</v>
      </c>
      <c r="E1278" s="29">
        <v>5.3041960000000001</v>
      </c>
      <c r="F1278" s="29">
        <f>COUNTIFS(Questionnaire!BC:BC,codes_postales!B1278)</f>
        <v>2</v>
      </c>
    </row>
    <row r="1279" spans="1:6" x14ac:dyDescent="0.25">
      <c r="A1279" s="29" t="s">
        <v>2796</v>
      </c>
      <c r="B1279" s="29">
        <v>5380</v>
      </c>
      <c r="C1279" s="29" t="s">
        <v>1340</v>
      </c>
      <c r="D1279" s="29">
        <v>50.558054499999997</v>
      </c>
      <c r="E1279" s="29">
        <v>5.0360917000000001</v>
      </c>
      <c r="F1279" s="29">
        <f>COUNTIFS(Questionnaire!BC:BC,codes_postales!B1279)</f>
        <v>1</v>
      </c>
    </row>
    <row r="1280" spans="1:6" x14ac:dyDescent="0.25">
      <c r="A1280" s="29" t="s">
        <v>2796</v>
      </c>
      <c r="B1280" s="29">
        <v>5380</v>
      </c>
      <c r="C1280" s="29" t="s">
        <v>1341</v>
      </c>
      <c r="D1280" s="29">
        <v>50.567323000000002</v>
      </c>
      <c r="E1280" s="29">
        <v>4.9583690000000002</v>
      </c>
      <c r="F1280" s="29">
        <f>COUNTIFS(Questionnaire!BC:BC,codes_postales!B1280)</f>
        <v>1</v>
      </c>
    </row>
    <row r="1281" spans="1:6" x14ac:dyDescent="0.25">
      <c r="A1281" s="29" t="s">
        <v>2796</v>
      </c>
      <c r="B1281" s="29">
        <v>5380</v>
      </c>
      <c r="C1281" s="29" t="s">
        <v>1342</v>
      </c>
      <c r="D1281" s="29">
        <v>50.548118000000002</v>
      </c>
      <c r="E1281" s="29">
        <v>4.9746741999999999</v>
      </c>
      <c r="F1281" s="29">
        <f>COUNTIFS(Questionnaire!BC:BC,codes_postales!B1281)</f>
        <v>1</v>
      </c>
    </row>
    <row r="1282" spans="1:6" x14ac:dyDescent="0.25">
      <c r="A1282" s="29" t="s">
        <v>2796</v>
      </c>
      <c r="B1282" s="29">
        <v>5380</v>
      </c>
      <c r="C1282" s="29" t="s">
        <v>1343</v>
      </c>
      <c r="D1282" s="29">
        <v>50.574641999999997</v>
      </c>
      <c r="E1282" s="29">
        <v>5.0006655000000002</v>
      </c>
      <c r="F1282" s="29">
        <f>COUNTIFS(Questionnaire!BC:BC,codes_postales!B1282)</f>
        <v>1</v>
      </c>
    </row>
    <row r="1283" spans="1:6" x14ac:dyDescent="0.25">
      <c r="A1283" s="29" t="s">
        <v>2796</v>
      </c>
      <c r="B1283" s="29">
        <v>5380</v>
      </c>
      <c r="C1283" s="29" t="s">
        <v>1344</v>
      </c>
      <c r="D1283" s="29">
        <v>50.521084100000003</v>
      </c>
      <c r="E1283" s="29">
        <v>4.9759589000000002</v>
      </c>
      <c r="F1283" s="29">
        <f>COUNTIFS(Questionnaire!BC:BC,codes_postales!B1283)</f>
        <v>1</v>
      </c>
    </row>
    <row r="1284" spans="1:6" x14ac:dyDescent="0.25">
      <c r="A1284" s="29" t="s">
        <v>2796</v>
      </c>
      <c r="B1284" s="29">
        <v>5380</v>
      </c>
      <c r="C1284" s="29" t="s">
        <v>1345</v>
      </c>
      <c r="D1284" s="29">
        <v>50.601042700000001</v>
      </c>
      <c r="E1284" s="29">
        <v>4.9869760999999997</v>
      </c>
      <c r="F1284" s="29">
        <f>COUNTIFS(Questionnaire!BC:BC,codes_postales!B1284)</f>
        <v>1</v>
      </c>
    </row>
    <row r="1285" spans="1:6" x14ac:dyDescent="0.25">
      <c r="A1285" s="29" t="s">
        <v>2796</v>
      </c>
      <c r="B1285" s="29">
        <v>5380</v>
      </c>
      <c r="C1285" s="29" t="s">
        <v>1346</v>
      </c>
      <c r="D1285" s="29">
        <v>50.524490100000001</v>
      </c>
      <c r="E1285" s="29">
        <v>5.0088010000000001</v>
      </c>
      <c r="F1285" s="29">
        <f>COUNTIFS(Questionnaire!BC:BC,codes_postales!B1285)</f>
        <v>1</v>
      </c>
    </row>
    <row r="1286" spans="1:6" x14ac:dyDescent="0.25">
      <c r="A1286" s="29" t="s">
        <v>2796</v>
      </c>
      <c r="B1286" s="29">
        <v>5380</v>
      </c>
      <c r="C1286" s="29" t="s">
        <v>1347</v>
      </c>
      <c r="D1286" s="29">
        <v>50.523188599999997</v>
      </c>
      <c r="E1286" s="29">
        <v>4.9411437999999999</v>
      </c>
      <c r="F1286" s="29">
        <f>COUNTIFS(Questionnaire!BC:BC,codes_postales!B1286)</f>
        <v>1</v>
      </c>
    </row>
    <row r="1287" spans="1:6" x14ac:dyDescent="0.25">
      <c r="A1287" s="29" t="s">
        <v>2796</v>
      </c>
      <c r="B1287" s="29">
        <v>5380</v>
      </c>
      <c r="C1287" s="29" t="s">
        <v>1348</v>
      </c>
      <c r="D1287" s="29">
        <v>50.555580499999998</v>
      </c>
      <c r="E1287" s="29">
        <v>4.9827079999999997</v>
      </c>
      <c r="F1287" s="29">
        <f>COUNTIFS(Questionnaire!BC:BC,codes_postales!B1287)</f>
        <v>1</v>
      </c>
    </row>
    <row r="1288" spans="1:6" x14ac:dyDescent="0.25">
      <c r="A1288" s="29" t="s">
        <v>2796</v>
      </c>
      <c r="B1288" s="29">
        <v>5380</v>
      </c>
      <c r="C1288" s="29" t="s">
        <v>1349</v>
      </c>
      <c r="D1288" s="29">
        <v>50.550059099999999</v>
      </c>
      <c r="E1288" s="29">
        <v>5.0170700000000004</v>
      </c>
      <c r="F1288" s="29">
        <f>COUNTIFS(Questionnaire!BC:BC,codes_postales!B1288)</f>
        <v>1</v>
      </c>
    </row>
    <row r="1289" spans="1:6" x14ac:dyDescent="0.25">
      <c r="A1289" s="29" t="s">
        <v>2796</v>
      </c>
      <c r="B1289" s="29">
        <v>5380</v>
      </c>
      <c r="C1289" s="29" t="s">
        <v>1350</v>
      </c>
      <c r="D1289" s="29">
        <v>50.544286999999997</v>
      </c>
      <c r="E1289" s="29">
        <v>4.9463419999999996</v>
      </c>
      <c r="F1289" s="29">
        <f>COUNTIFS(Questionnaire!BC:BC,codes_postales!B1289)</f>
        <v>1</v>
      </c>
    </row>
    <row r="1290" spans="1:6" x14ac:dyDescent="0.25">
      <c r="A1290" s="29" t="s">
        <v>2796</v>
      </c>
      <c r="B1290" s="29">
        <v>5500</v>
      </c>
      <c r="C1290" s="29" t="s">
        <v>1351</v>
      </c>
      <c r="D1290" s="29">
        <v>50.237909999999999</v>
      </c>
      <c r="E1290" s="29">
        <v>4.9079230000000003</v>
      </c>
      <c r="F1290" s="29">
        <f>COUNTIFS(Questionnaire!BC:BC,codes_postales!B1290)</f>
        <v>1</v>
      </c>
    </row>
    <row r="1291" spans="1:6" x14ac:dyDescent="0.25">
      <c r="A1291" s="29" t="s">
        <v>2796</v>
      </c>
      <c r="B1291" s="29">
        <v>5500</v>
      </c>
      <c r="C1291" s="29" t="s">
        <v>1352</v>
      </c>
      <c r="D1291" s="29">
        <v>50.272567700000003</v>
      </c>
      <c r="E1291" s="29">
        <v>4.8984129000000003</v>
      </c>
      <c r="F1291" s="29">
        <f>COUNTIFS(Questionnaire!BC:BC,codes_postales!B1291)</f>
        <v>1</v>
      </c>
    </row>
    <row r="1292" spans="1:6" x14ac:dyDescent="0.25">
      <c r="A1292" s="29" t="s">
        <v>2796</v>
      </c>
      <c r="B1292" s="29">
        <v>5500</v>
      </c>
      <c r="C1292" s="29" t="s">
        <v>1353</v>
      </c>
      <c r="D1292" s="29">
        <v>50.260816599999998</v>
      </c>
      <c r="E1292" s="29">
        <v>4.91242</v>
      </c>
      <c r="F1292" s="29">
        <f>COUNTIFS(Questionnaire!BC:BC,codes_postales!B1292)</f>
        <v>1</v>
      </c>
    </row>
    <row r="1293" spans="1:6" x14ac:dyDescent="0.25">
      <c r="A1293" s="29" t="s">
        <v>2796</v>
      </c>
      <c r="B1293" s="29">
        <v>5500</v>
      </c>
      <c r="C1293" s="29" t="s">
        <v>1354</v>
      </c>
      <c r="D1293" s="29">
        <v>50.236827300000002</v>
      </c>
      <c r="E1293" s="29">
        <v>4.9388148000000003</v>
      </c>
      <c r="F1293" s="29">
        <f>COUNTIFS(Questionnaire!BC:BC,codes_postales!B1293)</f>
        <v>1</v>
      </c>
    </row>
    <row r="1294" spans="1:6" x14ac:dyDescent="0.25">
      <c r="A1294" s="29" t="s">
        <v>2796</v>
      </c>
      <c r="B1294" s="29">
        <v>5500</v>
      </c>
      <c r="C1294" s="29" t="s">
        <v>1355</v>
      </c>
      <c r="D1294" s="29">
        <v>50.200310100000003</v>
      </c>
      <c r="E1294" s="29">
        <v>4.8971396</v>
      </c>
      <c r="F1294" s="29">
        <f>COUNTIFS(Questionnaire!BC:BC,codes_postales!B1294)</f>
        <v>1</v>
      </c>
    </row>
    <row r="1295" spans="1:6" x14ac:dyDescent="0.25">
      <c r="A1295" s="29" t="s">
        <v>2796</v>
      </c>
      <c r="B1295" s="29">
        <v>5500</v>
      </c>
      <c r="C1295" s="29" t="s">
        <v>1356</v>
      </c>
      <c r="D1295" s="29">
        <v>50.203785600000003</v>
      </c>
      <c r="E1295" s="29">
        <v>4.8924373000000001</v>
      </c>
      <c r="F1295" s="29">
        <f>COUNTIFS(Questionnaire!BC:BC,codes_postales!B1295)</f>
        <v>1</v>
      </c>
    </row>
    <row r="1296" spans="1:6" x14ac:dyDescent="0.25">
      <c r="A1296" s="29" t="s">
        <v>2796</v>
      </c>
      <c r="B1296" s="29">
        <v>5500</v>
      </c>
      <c r="C1296" s="29" t="s">
        <v>1357</v>
      </c>
      <c r="D1296" s="29">
        <v>50.223334999999999</v>
      </c>
      <c r="E1296" s="29">
        <v>4.9584821999999997</v>
      </c>
      <c r="F1296" s="29">
        <f>COUNTIFS(Questionnaire!BC:BC,codes_postales!B1296)</f>
        <v>1</v>
      </c>
    </row>
    <row r="1297" spans="1:6" x14ac:dyDescent="0.25">
      <c r="A1297" s="29" t="s">
        <v>2796</v>
      </c>
      <c r="B1297" s="29">
        <v>5501</v>
      </c>
      <c r="C1297" s="29" t="s">
        <v>1358</v>
      </c>
      <c r="D1297" s="29">
        <v>50.281429299999999</v>
      </c>
      <c r="E1297" s="29">
        <v>4.9715411999999999</v>
      </c>
      <c r="F1297" s="29">
        <f>COUNTIFS(Questionnaire!BC:BC,codes_postales!B1297)</f>
        <v>0</v>
      </c>
    </row>
    <row r="1298" spans="1:6" x14ac:dyDescent="0.25">
      <c r="A1298" s="29" t="s">
        <v>2796</v>
      </c>
      <c r="B1298" s="29">
        <v>5502</v>
      </c>
      <c r="C1298" s="29" t="s">
        <v>1359</v>
      </c>
      <c r="D1298" s="29">
        <v>50.2798224</v>
      </c>
      <c r="E1298" s="29">
        <v>4.9882688999999996</v>
      </c>
      <c r="F1298" s="29">
        <f>COUNTIFS(Questionnaire!BC:BC,codes_postales!B1298)</f>
        <v>0</v>
      </c>
    </row>
    <row r="1299" spans="1:6" x14ac:dyDescent="0.25">
      <c r="A1299" s="29" t="s">
        <v>2796</v>
      </c>
      <c r="B1299" s="29">
        <v>5503</v>
      </c>
      <c r="C1299" s="29" t="s">
        <v>1360</v>
      </c>
      <c r="D1299" s="29">
        <v>50.260159000000002</v>
      </c>
      <c r="E1299" s="29">
        <v>4.9824089999999996</v>
      </c>
      <c r="F1299" s="29">
        <f>COUNTIFS(Questionnaire!BC:BC,codes_postales!B1299)</f>
        <v>1</v>
      </c>
    </row>
    <row r="1300" spans="1:6" x14ac:dyDescent="0.25">
      <c r="A1300" s="29" t="s">
        <v>2796</v>
      </c>
      <c r="B1300" s="29">
        <v>5504</v>
      </c>
      <c r="C1300" s="29" t="s">
        <v>1361</v>
      </c>
      <c r="D1300" s="29">
        <v>50.2471757</v>
      </c>
      <c r="E1300" s="29">
        <v>4.9897127000000001</v>
      </c>
      <c r="F1300" s="29">
        <f>COUNTIFS(Questionnaire!BC:BC,codes_postales!B1300)</f>
        <v>0</v>
      </c>
    </row>
    <row r="1301" spans="1:6" x14ac:dyDescent="0.25">
      <c r="A1301" s="29" t="s">
        <v>2796</v>
      </c>
      <c r="B1301" s="29">
        <v>5520</v>
      </c>
      <c r="C1301" s="29" t="s">
        <v>1362</v>
      </c>
      <c r="D1301" s="29">
        <v>50.2395304</v>
      </c>
      <c r="E1301" s="29">
        <v>4.7604034000000004</v>
      </c>
      <c r="F1301" s="29">
        <f>COUNTIFS(Questionnaire!BC:BC,codes_postales!B1301)</f>
        <v>0</v>
      </c>
    </row>
    <row r="1302" spans="1:6" x14ac:dyDescent="0.25">
      <c r="A1302" s="29" t="s">
        <v>2796</v>
      </c>
      <c r="B1302" s="29">
        <v>5520</v>
      </c>
      <c r="C1302" s="29" t="s">
        <v>1363</v>
      </c>
      <c r="D1302" s="29">
        <v>50.243565699999998</v>
      </c>
      <c r="E1302" s="29">
        <v>4.8408639999999998</v>
      </c>
      <c r="F1302" s="29">
        <f>COUNTIFS(Questionnaire!BC:BC,codes_postales!B1302)</f>
        <v>0</v>
      </c>
    </row>
    <row r="1303" spans="1:6" x14ac:dyDescent="0.25">
      <c r="A1303" s="29" t="s">
        <v>2796</v>
      </c>
      <c r="B1303" s="29">
        <v>5521</v>
      </c>
      <c r="C1303" s="29" t="s">
        <v>1364</v>
      </c>
      <c r="D1303" s="29">
        <v>50.2500754</v>
      </c>
      <c r="E1303" s="29">
        <v>4.7806525999999998</v>
      </c>
      <c r="F1303" s="29">
        <f>COUNTIFS(Questionnaire!BC:BC,codes_postales!B1303)</f>
        <v>0</v>
      </c>
    </row>
    <row r="1304" spans="1:6" x14ac:dyDescent="0.25">
      <c r="A1304" s="29" t="s">
        <v>2796</v>
      </c>
      <c r="B1304" s="29">
        <v>5522</v>
      </c>
      <c r="C1304" s="29" t="s">
        <v>1365</v>
      </c>
      <c r="D1304" s="29">
        <v>50.278215600000003</v>
      </c>
      <c r="E1304" s="29">
        <v>4.7933570000000003</v>
      </c>
      <c r="F1304" s="29">
        <f>COUNTIFS(Questionnaire!BC:BC,codes_postales!B1304)</f>
        <v>1</v>
      </c>
    </row>
    <row r="1305" spans="1:6" x14ac:dyDescent="0.25">
      <c r="A1305" s="29" t="s">
        <v>2796</v>
      </c>
      <c r="B1305" s="29">
        <v>5523</v>
      </c>
      <c r="C1305" s="29" t="s">
        <v>1366</v>
      </c>
      <c r="D1305" s="29">
        <v>50.274943999999998</v>
      </c>
      <c r="E1305" s="29">
        <v>4.8454743000000002</v>
      </c>
      <c r="F1305" s="29">
        <f>COUNTIFS(Questionnaire!BC:BC,codes_postales!B1305)</f>
        <v>0</v>
      </c>
    </row>
    <row r="1306" spans="1:6" x14ac:dyDescent="0.25">
      <c r="A1306" s="29" t="s">
        <v>2796</v>
      </c>
      <c r="B1306" s="29">
        <v>5523</v>
      </c>
      <c r="C1306" s="29" t="s">
        <v>1367</v>
      </c>
      <c r="D1306" s="29">
        <v>50.2596445</v>
      </c>
      <c r="E1306" s="29">
        <v>4.8245344000000001</v>
      </c>
      <c r="F1306" s="29">
        <f>COUNTIFS(Questionnaire!BC:BC,codes_postales!B1306)</f>
        <v>0</v>
      </c>
    </row>
    <row r="1307" spans="1:6" x14ac:dyDescent="0.25">
      <c r="A1307" s="29" t="s">
        <v>2796</v>
      </c>
      <c r="B1307" s="29">
        <v>5524</v>
      </c>
      <c r="C1307" s="29" t="s">
        <v>1368</v>
      </c>
      <c r="D1307" s="29">
        <v>50.245291100000003</v>
      </c>
      <c r="E1307" s="29">
        <v>4.8158101999999996</v>
      </c>
      <c r="F1307" s="29">
        <f>COUNTIFS(Questionnaire!BC:BC,codes_postales!B1307)</f>
        <v>0</v>
      </c>
    </row>
    <row r="1308" spans="1:6" x14ac:dyDescent="0.25">
      <c r="A1308" s="29" t="s">
        <v>2796</v>
      </c>
      <c r="B1308" s="29">
        <v>5530</v>
      </c>
      <c r="C1308" s="29" t="s">
        <v>1369</v>
      </c>
      <c r="D1308" s="29">
        <v>50.317337700000003</v>
      </c>
      <c r="E1308" s="29">
        <v>4.9732500000000002</v>
      </c>
      <c r="F1308" s="29">
        <f>COUNTIFS(Questionnaire!BC:BC,codes_postales!B1308)</f>
        <v>0</v>
      </c>
    </row>
    <row r="1309" spans="1:6" x14ac:dyDescent="0.25">
      <c r="A1309" s="29" t="s">
        <v>2796</v>
      </c>
      <c r="B1309" s="29">
        <v>5530</v>
      </c>
      <c r="C1309" s="29" t="s">
        <v>1370</v>
      </c>
      <c r="D1309" s="29">
        <v>50.338078299999999</v>
      </c>
      <c r="E1309" s="29">
        <v>4.9857278000000003</v>
      </c>
      <c r="F1309" s="29">
        <f>COUNTIFS(Questionnaire!BC:BC,codes_postales!B1309)</f>
        <v>0</v>
      </c>
    </row>
    <row r="1310" spans="1:6" x14ac:dyDescent="0.25">
      <c r="A1310" s="29" t="s">
        <v>2796</v>
      </c>
      <c r="B1310" s="29">
        <v>5530</v>
      </c>
      <c r="C1310" s="29" t="s">
        <v>1371</v>
      </c>
      <c r="D1310" s="29">
        <v>50.320278700000003</v>
      </c>
      <c r="E1310" s="29">
        <v>4.9125689000000001</v>
      </c>
      <c r="F1310" s="29">
        <f>COUNTIFS(Questionnaire!BC:BC,codes_postales!B1310)</f>
        <v>0</v>
      </c>
    </row>
    <row r="1311" spans="1:6" x14ac:dyDescent="0.25">
      <c r="A1311" s="29" t="s">
        <v>2796</v>
      </c>
      <c r="B1311" s="29">
        <v>5530</v>
      </c>
      <c r="C1311" s="29" t="s">
        <v>1372</v>
      </c>
      <c r="D1311" s="29">
        <v>50.350528099999998</v>
      </c>
      <c r="E1311" s="29">
        <v>4.8759870000000003</v>
      </c>
      <c r="F1311" s="29">
        <f>COUNTIFS(Questionnaire!BC:BC,codes_postales!B1311)</f>
        <v>0</v>
      </c>
    </row>
    <row r="1312" spans="1:6" x14ac:dyDescent="0.25">
      <c r="A1312" s="29" t="s">
        <v>2796</v>
      </c>
      <c r="B1312" s="29">
        <v>5530</v>
      </c>
      <c r="C1312" s="29" t="s">
        <v>1373</v>
      </c>
      <c r="D1312" s="29">
        <v>50.3031942</v>
      </c>
      <c r="E1312" s="29">
        <v>4.8978932999999998</v>
      </c>
      <c r="F1312" s="29">
        <f>COUNTIFS(Questionnaire!BC:BC,codes_postales!B1312)</f>
        <v>0</v>
      </c>
    </row>
    <row r="1313" spans="1:6" x14ac:dyDescent="0.25">
      <c r="A1313" s="29" t="s">
        <v>2796</v>
      </c>
      <c r="B1313" s="29">
        <v>5530</v>
      </c>
      <c r="C1313" s="29" t="s">
        <v>1374</v>
      </c>
      <c r="D1313" s="29">
        <v>50.534160700000001</v>
      </c>
      <c r="E1313" s="29">
        <v>5.7909537999999996</v>
      </c>
      <c r="F1313" s="29">
        <f>COUNTIFS(Questionnaire!BC:BC,codes_postales!B1313)</f>
        <v>0</v>
      </c>
    </row>
    <row r="1314" spans="1:6" x14ac:dyDescent="0.25">
      <c r="A1314" s="29" t="s">
        <v>2796</v>
      </c>
      <c r="B1314" s="29">
        <v>5530</v>
      </c>
      <c r="C1314" s="29" t="s">
        <v>1375</v>
      </c>
      <c r="D1314" s="29">
        <v>50.314289600000002</v>
      </c>
      <c r="E1314" s="29">
        <v>4.9455473000000003</v>
      </c>
      <c r="F1314" s="29">
        <f>COUNTIFS(Questionnaire!BC:BC,codes_postales!B1314)</f>
        <v>0</v>
      </c>
    </row>
    <row r="1315" spans="1:6" x14ac:dyDescent="0.25">
      <c r="A1315" s="29" t="s">
        <v>2796</v>
      </c>
      <c r="B1315" s="29">
        <v>5530</v>
      </c>
      <c r="C1315" s="29" t="s">
        <v>1376</v>
      </c>
      <c r="D1315" s="29">
        <v>50.322619000000003</v>
      </c>
      <c r="E1315" s="29">
        <v>5.0069489999999996</v>
      </c>
      <c r="F1315" s="29">
        <f>COUNTIFS(Questionnaire!BC:BC,codes_postales!B1315)</f>
        <v>0</v>
      </c>
    </row>
    <row r="1316" spans="1:6" x14ac:dyDescent="0.25">
      <c r="A1316" s="29" t="s">
        <v>2796</v>
      </c>
      <c r="B1316" s="29">
        <v>5530</v>
      </c>
      <c r="C1316" s="29" t="s">
        <v>1377</v>
      </c>
      <c r="D1316" s="29">
        <v>50.326442499999999</v>
      </c>
      <c r="E1316" s="29">
        <v>4.8806618000000004</v>
      </c>
      <c r="F1316" s="29">
        <f>COUNTIFS(Questionnaire!BC:BC,codes_postales!B1316)</f>
        <v>0</v>
      </c>
    </row>
    <row r="1317" spans="1:6" x14ac:dyDescent="0.25">
      <c r="A1317" s="29" t="s">
        <v>2796</v>
      </c>
      <c r="B1317" s="29">
        <v>5537</v>
      </c>
      <c r="C1317" s="29" t="s">
        <v>1378</v>
      </c>
      <c r="D1317" s="29">
        <v>50.310777999999999</v>
      </c>
      <c r="E1317" s="29">
        <v>4.8796936000000004</v>
      </c>
      <c r="F1317" s="29">
        <f>COUNTIFS(Questionnaire!BC:BC,codes_postales!B1317)</f>
        <v>1</v>
      </c>
    </row>
    <row r="1318" spans="1:6" x14ac:dyDescent="0.25">
      <c r="A1318" s="29" t="s">
        <v>2796</v>
      </c>
      <c r="B1318" s="29">
        <v>5537</v>
      </c>
      <c r="C1318" s="29" t="s">
        <v>1379</v>
      </c>
      <c r="D1318" s="29">
        <v>50.343102999999999</v>
      </c>
      <c r="E1318" s="29">
        <v>4.8418659999999996</v>
      </c>
      <c r="F1318" s="29">
        <f>COUNTIFS(Questionnaire!BC:BC,codes_postales!B1318)</f>
        <v>1</v>
      </c>
    </row>
    <row r="1319" spans="1:6" x14ac:dyDescent="0.25">
      <c r="A1319" s="29" t="s">
        <v>2796</v>
      </c>
      <c r="B1319" s="29">
        <v>5537</v>
      </c>
      <c r="C1319" s="29" t="s">
        <v>1380</v>
      </c>
      <c r="D1319" s="29">
        <v>50.333558400000001</v>
      </c>
      <c r="E1319" s="29">
        <v>4.7976225000000001</v>
      </c>
      <c r="F1319" s="29">
        <f>COUNTIFS(Questionnaire!BC:BC,codes_postales!B1319)</f>
        <v>1</v>
      </c>
    </row>
    <row r="1320" spans="1:6" x14ac:dyDescent="0.25">
      <c r="A1320" s="29" t="s">
        <v>2796</v>
      </c>
      <c r="B1320" s="29">
        <v>5537</v>
      </c>
      <c r="C1320" s="29" t="s">
        <v>1381</v>
      </c>
      <c r="D1320" s="29">
        <v>50.317962700000002</v>
      </c>
      <c r="E1320" s="29">
        <v>4.7512903</v>
      </c>
      <c r="F1320" s="29">
        <f>COUNTIFS(Questionnaire!BC:BC,codes_postales!B1320)</f>
        <v>1</v>
      </c>
    </row>
    <row r="1321" spans="1:6" x14ac:dyDescent="0.25">
      <c r="A1321" s="29" t="s">
        <v>2796</v>
      </c>
      <c r="B1321" s="29">
        <v>5537</v>
      </c>
      <c r="C1321" s="29" t="s">
        <v>1382</v>
      </c>
      <c r="D1321" s="29">
        <v>50.305316500000004</v>
      </c>
      <c r="E1321" s="29">
        <v>4.8417104000000002</v>
      </c>
      <c r="F1321" s="29">
        <f>COUNTIFS(Questionnaire!BC:BC,codes_postales!B1321)</f>
        <v>1</v>
      </c>
    </row>
    <row r="1322" spans="1:6" x14ac:dyDescent="0.25">
      <c r="A1322" s="29" t="s">
        <v>2796</v>
      </c>
      <c r="B1322" s="29">
        <v>5537</v>
      </c>
      <c r="C1322" s="29" t="s">
        <v>1383</v>
      </c>
      <c r="D1322" s="29">
        <v>50.2955787</v>
      </c>
      <c r="E1322" s="29">
        <v>4.7815722000000003</v>
      </c>
      <c r="F1322" s="29">
        <f>COUNTIFS(Questionnaire!BC:BC,codes_postales!B1322)</f>
        <v>1</v>
      </c>
    </row>
    <row r="1323" spans="1:6" x14ac:dyDescent="0.25">
      <c r="A1323" s="29" t="s">
        <v>2796</v>
      </c>
      <c r="B1323" s="29">
        <v>5537</v>
      </c>
      <c r="C1323" s="29" t="s">
        <v>1384</v>
      </c>
      <c r="D1323" s="29">
        <v>50.323820599999998</v>
      </c>
      <c r="E1323" s="29">
        <v>4.8360839999999996</v>
      </c>
      <c r="F1323" s="29">
        <f>COUNTIFS(Questionnaire!BC:BC,codes_postales!B1323)</f>
        <v>1</v>
      </c>
    </row>
    <row r="1324" spans="1:6" x14ac:dyDescent="0.25">
      <c r="A1324" s="29" t="s">
        <v>2796</v>
      </c>
      <c r="B1324" s="29">
        <v>5540</v>
      </c>
      <c r="C1324" s="29" t="s">
        <v>1385</v>
      </c>
      <c r="D1324" s="29">
        <v>50.197356200000002</v>
      </c>
      <c r="E1324" s="29">
        <v>4.8225541869999997</v>
      </c>
      <c r="F1324" s="29">
        <f>COUNTIFS(Questionnaire!BC:BC,codes_postales!B1324)</f>
        <v>0</v>
      </c>
    </row>
    <row r="1325" spans="1:6" x14ac:dyDescent="0.25">
      <c r="A1325" s="29" t="s">
        <v>2796</v>
      </c>
      <c r="B1325" s="29">
        <v>5540</v>
      </c>
      <c r="C1325" s="29" t="s">
        <v>1386</v>
      </c>
      <c r="D1325" s="29">
        <v>50.216540999999999</v>
      </c>
      <c r="E1325" s="29">
        <v>4.8242422999999999</v>
      </c>
      <c r="F1325" s="29">
        <f>COUNTIFS(Questionnaire!BC:BC,codes_postales!B1325)</f>
        <v>0</v>
      </c>
    </row>
    <row r="1326" spans="1:6" x14ac:dyDescent="0.25">
      <c r="A1326" s="29" t="s">
        <v>2796</v>
      </c>
      <c r="B1326" s="29">
        <v>5540</v>
      </c>
      <c r="C1326" s="29" t="s">
        <v>1387</v>
      </c>
      <c r="D1326" s="29">
        <v>50.196708200000003</v>
      </c>
      <c r="E1326" s="29">
        <v>4.8189188999999999</v>
      </c>
      <c r="F1326" s="29">
        <f>COUNTIFS(Questionnaire!BC:BC,codes_postales!B1326)</f>
        <v>0</v>
      </c>
    </row>
    <row r="1327" spans="1:6" x14ac:dyDescent="0.25">
      <c r="A1327" s="29" t="s">
        <v>2796</v>
      </c>
      <c r="B1327" s="29">
        <v>5540</v>
      </c>
      <c r="C1327" s="29" t="s">
        <v>1388</v>
      </c>
      <c r="D1327" s="29">
        <v>50.2032886</v>
      </c>
      <c r="E1327" s="29">
        <v>4.8632451999999997</v>
      </c>
      <c r="F1327" s="29">
        <f>COUNTIFS(Questionnaire!BC:BC,codes_postales!B1327)</f>
        <v>0</v>
      </c>
    </row>
    <row r="1328" spans="1:6" x14ac:dyDescent="0.25">
      <c r="A1328" s="29" t="s">
        <v>2796</v>
      </c>
      <c r="B1328" s="29">
        <v>5541</v>
      </c>
      <c r="C1328" s="29" t="s">
        <v>1389</v>
      </c>
      <c r="D1328" s="29">
        <v>50.215076699999997</v>
      </c>
      <c r="E1328" s="29">
        <v>4.8294854000000003</v>
      </c>
      <c r="F1328" s="29">
        <f>COUNTIFS(Questionnaire!BC:BC,codes_postales!B1328)</f>
        <v>0</v>
      </c>
    </row>
    <row r="1329" spans="1:6" x14ac:dyDescent="0.25">
      <c r="A1329" s="29" t="s">
        <v>2796</v>
      </c>
      <c r="B1329" s="29">
        <v>5542</v>
      </c>
      <c r="C1329" s="29" t="s">
        <v>1390</v>
      </c>
      <c r="D1329" s="29">
        <v>50.192216000000002</v>
      </c>
      <c r="E1329" s="29">
        <v>4.8352693000000002</v>
      </c>
      <c r="F1329" s="29">
        <f>COUNTIFS(Questionnaire!BC:BC,codes_postales!B1329)</f>
        <v>0</v>
      </c>
    </row>
    <row r="1330" spans="1:6" x14ac:dyDescent="0.25">
      <c r="A1330" s="29" t="s">
        <v>2796</v>
      </c>
      <c r="B1330" s="29">
        <v>5543</v>
      </c>
      <c r="C1330" s="29" t="s">
        <v>1391</v>
      </c>
      <c r="D1330" s="29">
        <v>50.161698000000001</v>
      </c>
      <c r="E1330" s="29">
        <v>4.831747</v>
      </c>
      <c r="F1330" s="29">
        <f>COUNTIFS(Questionnaire!BC:BC,codes_postales!B1330)</f>
        <v>0</v>
      </c>
    </row>
    <row r="1331" spans="1:6" x14ac:dyDescent="0.25">
      <c r="A1331" s="29" t="s">
        <v>2796</v>
      </c>
      <c r="B1331" s="29">
        <v>5544</v>
      </c>
      <c r="C1331" s="29" t="s">
        <v>1392</v>
      </c>
      <c r="D1331" s="29">
        <v>50.164209999999997</v>
      </c>
      <c r="E1331" s="29">
        <v>4.7942800999999999</v>
      </c>
      <c r="F1331" s="29">
        <f>COUNTIFS(Questionnaire!BC:BC,codes_postales!B1331)</f>
        <v>0</v>
      </c>
    </row>
    <row r="1332" spans="1:6" x14ac:dyDescent="0.25">
      <c r="A1332" s="29" t="s">
        <v>2796</v>
      </c>
      <c r="B1332" s="29">
        <v>5550</v>
      </c>
      <c r="C1332" s="29" t="s">
        <v>1393</v>
      </c>
      <c r="D1332" s="29">
        <v>49.842120700000002</v>
      </c>
      <c r="E1332" s="29">
        <v>4.9726784000000004</v>
      </c>
      <c r="F1332" s="29">
        <f>COUNTIFS(Questionnaire!BC:BC,codes_postales!B1332)</f>
        <v>0</v>
      </c>
    </row>
    <row r="1333" spans="1:6" x14ac:dyDescent="0.25">
      <c r="A1333" s="29" t="s">
        <v>2796</v>
      </c>
      <c r="B1333" s="29">
        <v>5550</v>
      </c>
      <c r="C1333" s="29" t="s">
        <v>1394</v>
      </c>
      <c r="D1333" s="29">
        <v>49.824196399999998</v>
      </c>
      <c r="E1333" s="29">
        <v>4.8751220999999996</v>
      </c>
      <c r="F1333" s="29">
        <f>COUNTIFS(Questionnaire!BC:BC,codes_postales!B1333)</f>
        <v>0</v>
      </c>
    </row>
    <row r="1334" spans="1:6" x14ac:dyDescent="0.25">
      <c r="A1334" s="29" t="s">
        <v>2796</v>
      </c>
      <c r="B1334" s="29">
        <v>5550</v>
      </c>
      <c r="C1334" s="29" t="s">
        <v>1395</v>
      </c>
      <c r="D1334" s="29">
        <v>49.864218999999999</v>
      </c>
      <c r="E1334" s="29">
        <v>4.8860105999999996</v>
      </c>
      <c r="F1334" s="29">
        <f>COUNTIFS(Questionnaire!BC:BC,codes_postales!B1334)</f>
        <v>0</v>
      </c>
    </row>
    <row r="1335" spans="1:6" x14ac:dyDescent="0.25">
      <c r="A1335" s="29" t="s">
        <v>2796</v>
      </c>
      <c r="B1335" s="29">
        <v>5550</v>
      </c>
      <c r="C1335" s="29" t="s">
        <v>1396</v>
      </c>
      <c r="D1335" s="29">
        <v>49.861227200000002</v>
      </c>
      <c r="E1335" s="29">
        <v>4.9489546000000004</v>
      </c>
      <c r="F1335" s="29">
        <f>COUNTIFS(Questionnaire!BC:BC,codes_postales!B1335)</f>
        <v>0</v>
      </c>
    </row>
    <row r="1336" spans="1:6" x14ac:dyDescent="0.25">
      <c r="A1336" s="29" t="s">
        <v>2796</v>
      </c>
      <c r="B1336" s="29">
        <v>5550</v>
      </c>
      <c r="C1336" s="29" t="s">
        <v>1397</v>
      </c>
      <c r="D1336" s="29">
        <v>49.863912499999998</v>
      </c>
      <c r="E1336" s="29">
        <v>4.9294849000000003</v>
      </c>
      <c r="F1336" s="29">
        <f>COUNTIFS(Questionnaire!BC:BC,codes_postales!B1336)</f>
        <v>0</v>
      </c>
    </row>
    <row r="1337" spans="1:6" x14ac:dyDescent="0.25">
      <c r="A1337" s="29" t="s">
        <v>2796</v>
      </c>
      <c r="B1337" s="29">
        <v>5550</v>
      </c>
      <c r="C1337" s="29" t="s">
        <v>1398</v>
      </c>
      <c r="D1337" s="29">
        <v>49.865539800000001</v>
      </c>
      <c r="E1337" s="29">
        <v>4.9002694</v>
      </c>
      <c r="F1337" s="29">
        <f>COUNTIFS(Questionnaire!BC:BC,codes_postales!B1337)</f>
        <v>0</v>
      </c>
    </row>
    <row r="1338" spans="1:6" x14ac:dyDescent="0.25">
      <c r="A1338" s="29" t="s">
        <v>2796</v>
      </c>
      <c r="B1338" s="29">
        <v>5550</v>
      </c>
      <c r="C1338" s="29" t="s">
        <v>1399</v>
      </c>
      <c r="D1338" s="29">
        <v>49.853463699999999</v>
      </c>
      <c r="E1338" s="29">
        <v>4.9620137</v>
      </c>
      <c r="F1338" s="29">
        <f>COUNTIFS(Questionnaire!BC:BC,codes_postales!B1338)</f>
        <v>0</v>
      </c>
    </row>
    <row r="1339" spans="1:6" x14ac:dyDescent="0.25">
      <c r="A1339" s="29" t="s">
        <v>2796</v>
      </c>
      <c r="B1339" s="29">
        <v>5550</v>
      </c>
      <c r="C1339" s="29" t="s">
        <v>1400</v>
      </c>
      <c r="D1339" s="29">
        <v>49.910650199999999</v>
      </c>
      <c r="E1339" s="29">
        <v>4.9172156999999999</v>
      </c>
      <c r="F1339" s="29">
        <f>COUNTIFS(Questionnaire!BC:BC,codes_postales!B1339)</f>
        <v>0</v>
      </c>
    </row>
    <row r="1340" spans="1:6" x14ac:dyDescent="0.25">
      <c r="A1340" s="29" t="s">
        <v>2796</v>
      </c>
      <c r="B1340" s="29">
        <v>5550</v>
      </c>
      <c r="C1340" s="29" t="s">
        <v>1401</v>
      </c>
      <c r="D1340" s="29">
        <v>49.893675299999998</v>
      </c>
      <c r="E1340" s="29">
        <v>4.9274652999999997</v>
      </c>
      <c r="F1340" s="29">
        <f>COUNTIFS(Questionnaire!BC:BC,codes_postales!B1340)</f>
        <v>0</v>
      </c>
    </row>
    <row r="1341" spans="1:6" x14ac:dyDescent="0.25">
      <c r="A1341" s="29" t="s">
        <v>2796</v>
      </c>
      <c r="B1341" s="29">
        <v>5550</v>
      </c>
      <c r="C1341" s="29" t="s">
        <v>1402</v>
      </c>
      <c r="D1341" s="29">
        <v>49.811079100000001</v>
      </c>
      <c r="E1341" s="29">
        <v>4.8697857999999998</v>
      </c>
      <c r="F1341" s="29">
        <f>COUNTIFS(Questionnaire!BC:BC,codes_postales!B1341)</f>
        <v>0</v>
      </c>
    </row>
    <row r="1342" spans="1:6" x14ac:dyDescent="0.25">
      <c r="A1342" s="29" t="s">
        <v>2796</v>
      </c>
      <c r="B1342" s="29">
        <v>5550</v>
      </c>
      <c r="C1342" s="29" t="s">
        <v>1403</v>
      </c>
      <c r="D1342" s="29">
        <v>49.814001099999999</v>
      </c>
      <c r="E1342" s="29">
        <v>4.9032847000000004</v>
      </c>
      <c r="F1342" s="29">
        <f>COUNTIFS(Questionnaire!BC:BC,codes_postales!B1342)</f>
        <v>0</v>
      </c>
    </row>
    <row r="1343" spans="1:6" x14ac:dyDescent="0.25">
      <c r="A1343" s="29" t="s">
        <v>2796</v>
      </c>
      <c r="B1343" s="29">
        <v>5550</v>
      </c>
      <c r="C1343" s="29" t="s">
        <v>1404</v>
      </c>
      <c r="D1343" s="29">
        <v>49.872976899999998</v>
      </c>
      <c r="E1343" s="29">
        <v>4.9340633</v>
      </c>
      <c r="F1343" s="29">
        <f>COUNTIFS(Questionnaire!BC:BC,codes_postales!B1343)</f>
        <v>0</v>
      </c>
    </row>
    <row r="1344" spans="1:6" x14ac:dyDescent="0.25">
      <c r="A1344" s="29" t="s">
        <v>2796</v>
      </c>
      <c r="B1344" s="29">
        <v>5555</v>
      </c>
      <c r="C1344" s="29" t="s">
        <v>1405</v>
      </c>
      <c r="D1344" s="29">
        <v>49.899446900000001</v>
      </c>
      <c r="E1344" s="29">
        <v>5.0267634000000001</v>
      </c>
      <c r="F1344" s="29">
        <f>COUNTIFS(Questionnaire!BC:BC,codes_postales!B1344)</f>
        <v>0</v>
      </c>
    </row>
    <row r="1345" spans="1:6" x14ac:dyDescent="0.25">
      <c r="A1345" s="29" t="s">
        <v>2796</v>
      </c>
      <c r="B1345" s="29">
        <v>5555</v>
      </c>
      <c r="C1345" s="29" t="s">
        <v>1406</v>
      </c>
      <c r="D1345" s="29">
        <v>49.917700000000004</v>
      </c>
      <c r="E1345" s="29">
        <v>4.9731009999999998</v>
      </c>
      <c r="F1345" s="29">
        <f>COUNTIFS(Questionnaire!BC:BC,codes_postales!B1345)</f>
        <v>0</v>
      </c>
    </row>
    <row r="1346" spans="1:6" x14ac:dyDescent="0.25">
      <c r="A1346" s="29" t="s">
        <v>2796</v>
      </c>
      <c r="B1346" s="29">
        <v>5555</v>
      </c>
      <c r="C1346" s="29" t="s">
        <v>1407</v>
      </c>
      <c r="D1346" s="29">
        <v>49.941121600000002</v>
      </c>
      <c r="E1346" s="29">
        <v>5.0168495999999996</v>
      </c>
      <c r="F1346" s="29">
        <f>COUNTIFS(Questionnaire!BC:BC,codes_postales!B1346)</f>
        <v>0</v>
      </c>
    </row>
    <row r="1347" spans="1:6" x14ac:dyDescent="0.25">
      <c r="A1347" s="29" t="s">
        <v>2796</v>
      </c>
      <c r="B1347" s="29">
        <v>5555</v>
      </c>
      <c r="C1347" s="29" t="s">
        <v>1408</v>
      </c>
      <c r="D1347" s="29">
        <v>49.862612300000002</v>
      </c>
      <c r="E1347" s="29">
        <v>4.9979773999999999</v>
      </c>
      <c r="F1347" s="29">
        <f>COUNTIFS(Questionnaire!BC:BC,codes_postales!B1347)</f>
        <v>0</v>
      </c>
    </row>
    <row r="1348" spans="1:6" x14ac:dyDescent="0.25">
      <c r="A1348" s="29" t="s">
        <v>2796</v>
      </c>
      <c r="B1348" s="29">
        <v>5555</v>
      </c>
      <c r="C1348" s="29" t="s">
        <v>1409</v>
      </c>
      <c r="D1348" s="29">
        <v>49.951433600000001</v>
      </c>
      <c r="E1348" s="29">
        <v>5.0674675000000002</v>
      </c>
      <c r="F1348" s="29">
        <f>COUNTIFS(Questionnaire!BC:BC,codes_postales!B1348)</f>
        <v>0</v>
      </c>
    </row>
    <row r="1349" spans="1:6" x14ac:dyDescent="0.25">
      <c r="A1349" s="29" t="s">
        <v>2796</v>
      </c>
      <c r="B1349" s="29">
        <v>5555</v>
      </c>
      <c r="C1349" s="29" t="s">
        <v>1410</v>
      </c>
      <c r="D1349" s="29">
        <v>49.869523999999998</v>
      </c>
      <c r="E1349" s="29">
        <v>4.9830914999999996</v>
      </c>
      <c r="F1349" s="29">
        <f>COUNTIFS(Questionnaire!BC:BC,codes_postales!B1349)</f>
        <v>0</v>
      </c>
    </row>
    <row r="1350" spans="1:6" x14ac:dyDescent="0.25">
      <c r="A1350" s="29" t="s">
        <v>2796</v>
      </c>
      <c r="B1350" s="29">
        <v>5555</v>
      </c>
      <c r="C1350" s="29" t="s">
        <v>1411</v>
      </c>
      <c r="D1350" s="29">
        <v>49.904648100000003</v>
      </c>
      <c r="E1350" s="29">
        <v>4.9859856999999996</v>
      </c>
      <c r="F1350" s="29">
        <f>COUNTIFS(Questionnaire!BC:BC,codes_postales!B1350)</f>
        <v>0</v>
      </c>
    </row>
    <row r="1351" spans="1:6" x14ac:dyDescent="0.25">
      <c r="A1351" s="29" t="s">
        <v>2796</v>
      </c>
      <c r="B1351" s="29">
        <v>5555</v>
      </c>
      <c r="C1351" s="29" t="s">
        <v>1412</v>
      </c>
      <c r="D1351" s="29">
        <v>49.922620600000002</v>
      </c>
      <c r="E1351" s="29">
        <v>5.0894297000000002</v>
      </c>
      <c r="F1351" s="29">
        <f>COUNTIFS(Questionnaire!BC:BC,codes_postales!B1351)</f>
        <v>0</v>
      </c>
    </row>
    <row r="1352" spans="1:6" x14ac:dyDescent="0.25">
      <c r="A1352" s="29" t="s">
        <v>2796</v>
      </c>
      <c r="B1352" s="29">
        <v>5555</v>
      </c>
      <c r="C1352" s="29" t="s">
        <v>1413</v>
      </c>
      <c r="D1352" s="29">
        <v>49.893486799999998</v>
      </c>
      <c r="E1352" s="29">
        <v>5.0089274000000001</v>
      </c>
      <c r="F1352" s="29">
        <f>COUNTIFS(Questionnaire!BC:BC,codes_postales!B1352)</f>
        <v>0</v>
      </c>
    </row>
    <row r="1353" spans="1:6" x14ac:dyDescent="0.25">
      <c r="A1353" s="29" t="s">
        <v>2796</v>
      </c>
      <c r="B1353" s="29">
        <v>5555</v>
      </c>
      <c r="C1353" s="29" t="s">
        <v>1414</v>
      </c>
      <c r="D1353" s="29">
        <v>49.901572600000002</v>
      </c>
      <c r="E1353" s="29">
        <v>4.9675441999999999</v>
      </c>
      <c r="F1353" s="29">
        <f>COUNTIFS(Questionnaire!BC:BC,codes_postales!B1353)</f>
        <v>0</v>
      </c>
    </row>
    <row r="1354" spans="1:6" x14ac:dyDescent="0.25">
      <c r="A1354" s="29" t="s">
        <v>2796</v>
      </c>
      <c r="B1354" s="29">
        <v>5560</v>
      </c>
      <c r="C1354" s="29" t="s">
        <v>1415</v>
      </c>
      <c r="D1354" s="29">
        <v>50.166646399999998</v>
      </c>
      <c r="E1354" s="29">
        <v>5.0899108999999996</v>
      </c>
      <c r="F1354" s="29">
        <f>COUNTIFS(Questionnaire!BC:BC,codes_postales!B1354)</f>
        <v>1</v>
      </c>
    </row>
    <row r="1355" spans="1:6" x14ac:dyDescent="0.25">
      <c r="A1355" s="29" t="s">
        <v>2796</v>
      </c>
      <c r="B1355" s="29">
        <v>5560</v>
      </c>
      <c r="C1355" s="29" t="s">
        <v>1416</v>
      </c>
      <c r="D1355" s="29">
        <v>50.1581671</v>
      </c>
      <c r="E1355" s="29">
        <v>4.9452635000000003</v>
      </c>
      <c r="F1355" s="29">
        <f>COUNTIFS(Questionnaire!BC:BC,codes_postales!B1355)</f>
        <v>1</v>
      </c>
    </row>
    <row r="1356" spans="1:6" x14ac:dyDescent="0.25">
      <c r="A1356" s="29" t="s">
        <v>2796</v>
      </c>
      <c r="B1356" s="29">
        <v>5560</v>
      </c>
      <c r="C1356" s="29" t="s">
        <v>1417</v>
      </c>
      <c r="D1356" s="29">
        <v>50.190064599999999</v>
      </c>
      <c r="E1356" s="29">
        <v>5.0051363999999996</v>
      </c>
      <c r="F1356" s="29">
        <f>COUNTIFS(Questionnaire!BC:BC,codes_postales!B1356)</f>
        <v>1</v>
      </c>
    </row>
    <row r="1357" spans="1:6" x14ac:dyDescent="0.25">
      <c r="A1357" s="29" t="s">
        <v>2796</v>
      </c>
      <c r="B1357" s="29">
        <v>5560</v>
      </c>
      <c r="C1357" s="29" t="s">
        <v>1418</v>
      </c>
      <c r="D1357" s="29">
        <v>50.201582999999999</v>
      </c>
      <c r="E1357" s="29">
        <v>4.9478249999999999</v>
      </c>
      <c r="F1357" s="29">
        <f>COUNTIFS(Questionnaire!BC:BC,codes_postales!B1357)</f>
        <v>1</v>
      </c>
    </row>
    <row r="1358" spans="1:6" x14ac:dyDescent="0.25">
      <c r="A1358" s="29" t="s">
        <v>2796</v>
      </c>
      <c r="B1358" s="29">
        <v>5560</v>
      </c>
      <c r="C1358" s="29" t="s">
        <v>1419</v>
      </c>
      <c r="D1358" s="29">
        <v>50.163569500000001</v>
      </c>
      <c r="E1358" s="29">
        <v>4.9616357000000004</v>
      </c>
      <c r="F1358" s="29">
        <f>COUNTIFS(Questionnaire!BC:BC,codes_postales!B1358)</f>
        <v>1</v>
      </c>
    </row>
    <row r="1359" spans="1:6" x14ac:dyDescent="0.25">
      <c r="A1359" s="29" t="s">
        <v>2796</v>
      </c>
      <c r="B1359" s="29">
        <v>5560</v>
      </c>
      <c r="C1359" s="29" t="s">
        <v>1420</v>
      </c>
      <c r="D1359" s="29">
        <v>50.167176300000001</v>
      </c>
      <c r="E1359" s="29">
        <v>4.8854632999999996</v>
      </c>
      <c r="F1359" s="29">
        <f>COUNTIFS(Questionnaire!BC:BC,codes_postales!B1359)</f>
        <v>1</v>
      </c>
    </row>
    <row r="1360" spans="1:6" x14ac:dyDescent="0.25">
      <c r="A1360" s="29" t="s">
        <v>2796</v>
      </c>
      <c r="B1360" s="29">
        <v>5561</v>
      </c>
      <c r="C1360" s="29" t="s">
        <v>935</v>
      </c>
      <c r="D1360" s="29">
        <v>50.231261699999997</v>
      </c>
      <c r="E1360" s="29">
        <v>5.0058338999999998</v>
      </c>
      <c r="F1360" s="29">
        <f>COUNTIFS(Questionnaire!BC:BC,codes_postales!B1360)</f>
        <v>0</v>
      </c>
    </row>
    <row r="1361" spans="1:6" x14ac:dyDescent="0.25">
      <c r="A1361" s="29" t="s">
        <v>2796</v>
      </c>
      <c r="B1361" s="29">
        <v>5562</v>
      </c>
      <c r="C1361" s="29" t="s">
        <v>1421</v>
      </c>
      <c r="D1361" s="29">
        <v>50.211766099999998</v>
      </c>
      <c r="E1361" s="29">
        <v>5.0484175000000002</v>
      </c>
      <c r="F1361" s="29">
        <f>COUNTIFS(Questionnaire!BC:BC,codes_postales!B1361)</f>
        <v>0</v>
      </c>
    </row>
    <row r="1362" spans="1:6" x14ac:dyDescent="0.25">
      <c r="A1362" s="29" t="s">
        <v>2796</v>
      </c>
      <c r="B1362" s="29">
        <v>5563</v>
      </c>
      <c r="C1362" s="29" t="s">
        <v>1422</v>
      </c>
      <c r="D1362" s="29">
        <v>50.161306600000003</v>
      </c>
      <c r="E1362" s="29">
        <v>5.0372408000000002</v>
      </c>
      <c r="F1362" s="29">
        <f>COUNTIFS(Questionnaire!BC:BC,codes_postales!B1362)</f>
        <v>0</v>
      </c>
    </row>
    <row r="1363" spans="1:6" x14ac:dyDescent="0.25">
      <c r="A1363" s="29" t="s">
        <v>2796</v>
      </c>
      <c r="B1363" s="29">
        <v>5564</v>
      </c>
      <c r="C1363" s="29" t="s">
        <v>1423</v>
      </c>
      <c r="D1363" s="29">
        <v>50.159338099999999</v>
      </c>
      <c r="E1363" s="29">
        <v>5.0615119999999996</v>
      </c>
      <c r="F1363" s="29">
        <f>COUNTIFS(Questionnaire!BC:BC,codes_postales!B1363)</f>
        <v>0</v>
      </c>
    </row>
    <row r="1364" spans="1:6" x14ac:dyDescent="0.25">
      <c r="A1364" s="29" t="s">
        <v>2796</v>
      </c>
      <c r="B1364" s="29">
        <v>5570</v>
      </c>
      <c r="C1364" s="29" t="s">
        <v>1424</v>
      </c>
      <c r="D1364" s="29">
        <v>50.126220600000003</v>
      </c>
      <c r="E1364" s="29">
        <v>4.9468550999999996</v>
      </c>
      <c r="F1364" s="29">
        <f>COUNTIFS(Questionnaire!BC:BC,codes_postales!B1364)</f>
        <v>0</v>
      </c>
    </row>
    <row r="1365" spans="1:6" x14ac:dyDescent="0.25">
      <c r="A1365" s="29" t="s">
        <v>2796</v>
      </c>
      <c r="B1365" s="29">
        <v>5570</v>
      </c>
      <c r="C1365" s="29" t="s">
        <v>1425</v>
      </c>
      <c r="D1365" s="29">
        <v>50.1105211</v>
      </c>
      <c r="E1365" s="29">
        <v>4.9576143999999998</v>
      </c>
      <c r="F1365" s="29">
        <f>COUNTIFS(Questionnaire!BC:BC,codes_postales!B1365)</f>
        <v>0</v>
      </c>
    </row>
    <row r="1366" spans="1:6" x14ac:dyDescent="0.25">
      <c r="A1366" s="29" t="s">
        <v>2796</v>
      </c>
      <c r="B1366" s="29">
        <v>5570</v>
      </c>
      <c r="C1366" s="29" t="s">
        <v>1426</v>
      </c>
      <c r="D1366" s="29">
        <v>50.1178162</v>
      </c>
      <c r="E1366" s="29">
        <v>4.8883798000000001</v>
      </c>
      <c r="F1366" s="29">
        <f>COUNTIFS(Questionnaire!BC:BC,codes_postales!B1366)</f>
        <v>0</v>
      </c>
    </row>
    <row r="1367" spans="1:6" x14ac:dyDescent="0.25">
      <c r="A1367" s="29" t="s">
        <v>2796</v>
      </c>
      <c r="B1367" s="29">
        <v>5570</v>
      </c>
      <c r="C1367" s="29" t="s">
        <v>1427</v>
      </c>
      <c r="D1367" s="29">
        <v>50.068074199999998</v>
      </c>
      <c r="E1367" s="29">
        <v>4.8490158000000001</v>
      </c>
      <c r="F1367" s="29">
        <f>COUNTIFS(Questionnaire!BC:BC,codes_postales!B1367)</f>
        <v>0</v>
      </c>
    </row>
    <row r="1368" spans="1:6" x14ac:dyDescent="0.25">
      <c r="A1368" s="29" t="s">
        <v>2796</v>
      </c>
      <c r="B1368" s="29">
        <v>5570</v>
      </c>
      <c r="C1368" s="29" t="s">
        <v>1428</v>
      </c>
      <c r="D1368" s="29">
        <v>50.150930000000002</v>
      </c>
      <c r="E1368" s="29">
        <v>4.9105759999999998</v>
      </c>
      <c r="F1368" s="29">
        <f>COUNTIFS(Questionnaire!BC:BC,codes_postales!B1368)</f>
        <v>0</v>
      </c>
    </row>
    <row r="1369" spans="1:6" x14ac:dyDescent="0.25">
      <c r="A1369" s="29" t="s">
        <v>2796</v>
      </c>
      <c r="B1369" s="29">
        <v>5570</v>
      </c>
      <c r="C1369" s="29" t="s">
        <v>1429</v>
      </c>
      <c r="D1369" s="29">
        <v>50.066628600000001</v>
      </c>
      <c r="E1369" s="29">
        <v>5.0123245000000001</v>
      </c>
      <c r="F1369" s="29">
        <f>COUNTIFS(Questionnaire!BC:BC,codes_postales!B1369)</f>
        <v>0</v>
      </c>
    </row>
    <row r="1370" spans="1:6" x14ac:dyDescent="0.25">
      <c r="A1370" s="29" t="s">
        <v>2796</v>
      </c>
      <c r="B1370" s="29">
        <v>5570</v>
      </c>
      <c r="C1370" s="29" t="s">
        <v>1430</v>
      </c>
      <c r="D1370" s="29">
        <v>50.101896199999999</v>
      </c>
      <c r="E1370" s="29">
        <v>4.9187569</v>
      </c>
      <c r="F1370" s="29">
        <f>COUNTIFS(Questionnaire!BC:BC,codes_postales!B1370)</f>
        <v>0</v>
      </c>
    </row>
    <row r="1371" spans="1:6" x14ac:dyDescent="0.25">
      <c r="A1371" s="29" t="s">
        <v>2796</v>
      </c>
      <c r="B1371" s="29">
        <v>5570</v>
      </c>
      <c r="C1371" s="29" t="s">
        <v>1431</v>
      </c>
      <c r="D1371" s="29">
        <v>50.060866500000003</v>
      </c>
      <c r="E1371" s="29">
        <v>4.9800373999999996</v>
      </c>
      <c r="F1371" s="29">
        <f>COUNTIFS(Questionnaire!BC:BC,codes_postales!B1371)</f>
        <v>0</v>
      </c>
    </row>
    <row r="1372" spans="1:6" x14ac:dyDescent="0.25">
      <c r="A1372" s="29" t="s">
        <v>2796</v>
      </c>
      <c r="B1372" s="29">
        <v>5570</v>
      </c>
      <c r="C1372" s="29" t="s">
        <v>1432</v>
      </c>
      <c r="D1372" s="29">
        <v>50.092037400000002</v>
      </c>
      <c r="E1372" s="29">
        <v>4.9610149999999997</v>
      </c>
      <c r="F1372" s="29">
        <f>COUNTIFS(Questionnaire!BC:BC,codes_postales!B1372)</f>
        <v>0</v>
      </c>
    </row>
    <row r="1373" spans="1:6" x14ac:dyDescent="0.25">
      <c r="A1373" s="29" t="s">
        <v>2796</v>
      </c>
      <c r="B1373" s="29">
        <v>5570</v>
      </c>
      <c r="C1373" s="29" t="s">
        <v>1433</v>
      </c>
      <c r="D1373" s="29">
        <v>50.098023300000001</v>
      </c>
      <c r="E1373" s="29">
        <v>4.8930997999999999</v>
      </c>
      <c r="F1373" s="29">
        <f>COUNTIFS(Questionnaire!BC:BC,codes_postales!B1373)</f>
        <v>0</v>
      </c>
    </row>
    <row r="1374" spans="1:6" x14ac:dyDescent="0.25">
      <c r="A1374" s="29" t="s">
        <v>2796</v>
      </c>
      <c r="B1374" s="29">
        <v>5571</v>
      </c>
      <c r="C1374" s="29" t="s">
        <v>1434</v>
      </c>
      <c r="D1374" s="29">
        <v>50.1487792</v>
      </c>
      <c r="E1374" s="29">
        <v>4.9767431000000002</v>
      </c>
      <c r="F1374" s="29">
        <f>COUNTIFS(Questionnaire!BC:BC,codes_postales!B1374)</f>
        <v>0</v>
      </c>
    </row>
    <row r="1375" spans="1:6" x14ac:dyDescent="0.25">
      <c r="A1375" s="29" t="s">
        <v>2796</v>
      </c>
      <c r="B1375" s="29">
        <v>5572</v>
      </c>
      <c r="C1375" s="29" t="s">
        <v>1435</v>
      </c>
      <c r="D1375" s="29">
        <v>50.131453800000003</v>
      </c>
      <c r="E1375" s="29">
        <v>5.0408552000000002</v>
      </c>
      <c r="F1375" s="29">
        <f>COUNTIFS(Questionnaire!BC:BC,codes_postales!B1375)</f>
        <v>0</v>
      </c>
    </row>
    <row r="1376" spans="1:6" x14ac:dyDescent="0.25">
      <c r="A1376" s="29" t="s">
        <v>2796</v>
      </c>
      <c r="B1376" s="29">
        <v>5573</v>
      </c>
      <c r="C1376" s="29" t="s">
        <v>1436</v>
      </c>
      <c r="D1376" s="29">
        <v>50.117614099999997</v>
      </c>
      <c r="E1376" s="29">
        <v>5.0039490000000004</v>
      </c>
      <c r="F1376" s="29">
        <f>COUNTIFS(Questionnaire!BC:BC,codes_postales!B1376)</f>
        <v>0</v>
      </c>
    </row>
    <row r="1377" spans="1:6" x14ac:dyDescent="0.25">
      <c r="A1377" s="29" t="s">
        <v>2796</v>
      </c>
      <c r="B1377" s="29">
        <v>5574</v>
      </c>
      <c r="C1377" s="29" t="s">
        <v>1437</v>
      </c>
      <c r="D1377" s="29">
        <v>50.099609000000001</v>
      </c>
      <c r="E1377" s="29">
        <v>5.0088419999999996</v>
      </c>
      <c r="F1377" s="29">
        <f>COUNTIFS(Questionnaire!BC:BC,codes_postales!B1377)</f>
        <v>0</v>
      </c>
    </row>
    <row r="1378" spans="1:6" x14ac:dyDescent="0.25">
      <c r="A1378" s="29" t="s">
        <v>2796</v>
      </c>
      <c r="B1378" s="29">
        <v>5575</v>
      </c>
      <c r="C1378" s="29" t="s">
        <v>1438</v>
      </c>
      <c r="D1378" s="29">
        <v>50.025069500000001</v>
      </c>
      <c r="E1378" s="29">
        <v>4.8550259999999996</v>
      </c>
      <c r="F1378" s="29">
        <f>COUNTIFS(Questionnaire!BC:BC,codes_postales!B1378)</f>
        <v>1</v>
      </c>
    </row>
    <row r="1379" spans="1:6" x14ac:dyDescent="0.25">
      <c r="A1379" s="29" t="s">
        <v>2796</v>
      </c>
      <c r="B1379" s="29">
        <v>5575</v>
      </c>
      <c r="C1379" s="29" t="s">
        <v>1439</v>
      </c>
      <c r="D1379" s="29">
        <v>50.022103199999997</v>
      </c>
      <c r="E1379" s="29">
        <v>4.8711979999999997</v>
      </c>
      <c r="F1379" s="29">
        <f>COUNTIFS(Questionnaire!BC:BC,codes_postales!B1379)</f>
        <v>1</v>
      </c>
    </row>
    <row r="1380" spans="1:6" x14ac:dyDescent="0.25">
      <c r="A1380" s="29" t="s">
        <v>2796</v>
      </c>
      <c r="B1380" s="29">
        <v>5575</v>
      </c>
      <c r="C1380" s="29" t="s">
        <v>1440</v>
      </c>
      <c r="D1380" s="29">
        <v>49.979266699999997</v>
      </c>
      <c r="E1380" s="29">
        <v>4.9388965999999996</v>
      </c>
      <c r="F1380" s="29">
        <f>COUNTIFS(Questionnaire!BC:BC,codes_postales!B1380)</f>
        <v>1</v>
      </c>
    </row>
    <row r="1381" spans="1:6" x14ac:dyDescent="0.25">
      <c r="A1381" s="29" t="s">
        <v>2796</v>
      </c>
      <c r="B1381" s="29">
        <v>5575</v>
      </c>
      <c r="C1381" s="29" t="s">
        <v>1441</v>
      </c>
      <c r="D1381" s="29">
        <v>49.942041000000003</v>
      </c>
      <c r="E1381" s="29">
        <v>4.9445943000000003</v>
      </c>
      <c r="F1381" s="29">
        <f>COUNTIFS(Questionnaire!BC:BC,codes_postales!B1381)</f>
        <v>1</v>
      </c>
    </row>
    <row r="1382" spans="1:6" x14ac:dyDescent="0.25">
      <c r="A1382" s="29" t="s">
        <v>2796</v>
      </c>
      <c r="B1382" s="29">
        <v>5575</v>
      </c>
      <c r="C1382" s="29" t="s">
        <v>1442</v>
      </c>
      <c r="D1382" s="29">
        <v>49.958914700000001</v>
      </c>
      <c r="E1382" s="29">
        <v>4.9572488000000003</v>
      </c>
      <c r="F1382" s="29">
        <f>COUNTIFS(Questionnaire!BC:BC,codes_postales!B1382)</f>
        <v>1</v>
      </c>
    </row>
    <row r="1383" spans="1:6" x14ac:dyDescent="0.25">
      <c r="A1383" s="29" t="s">
        <v>2796</v>
      </c>
      <c r="B1383" s="29">
        <v>5575</v>
      </c>
      <c r="C1383" s="29" t="s">
        <v>1443</v>
      </c>
      <c r="D1383" s="29">
        <v>49.960144999999997</v>
      </c>
      <c r="E1383" s="29">
        <v>4.9276767000000001</v>
      </c>
      <c r="F1383" s="29">
        <f>COUNTIFS(Questionnaire!BC:BC,codes_postales!B1383)</f>
        <v>1</v>
      </c>
    </row>
    <row r="1384" spans="1:6" x14ac:dyDescent="0.25">
      <c r="A1384" s="29" t="s">
        <v>2796</v>
      </c>
      <c r="B1384" s="29">
        <v>5575</v>
      </c>
      <c r="C1384" s="29" t="s">
        <v>1444</v>
      </c>
      <c r="D1384" s="29">
        <v>50.012149700000002</v>
      </c>
      <c r="E1384" s="29">
        <v>4.9609972000000004</v>
      </c>
      <c r="F1384" s="29">
        <f>COUNTIFS(Questionnaire!BC:BC,codes_postales!B1384)</f>
        <v>1</v>
      </c>
    </row>
    <row r="1385" spans="1:6" x14ac:dyDescent="0.25">
      <c r="A1385" s="29" t="s">
        <v>2796</v>
      </c>
      <c r="B1385" s="29">
        <v>5575</v>
      </c>
      <c r="C1385" s="29" t="s">
        <v>1445</v>
      </c>
      <c r="D1385" s="29">
        <v>49.999979799999998</v>
      </c>
      <c r="E1385" s="29">
        <v>4.9521201000000001</v>
      </c>
      <c r="F1385" s="29">
        <f>COUNTIFS(Questionnaire!BC:BC,codes_postales!B1385)</f>
        <v>1</v>
      </c>
    </row>
    <row r="1386" spans="1:6" x14ac:dyDescent="0.25">
      <c r="A1386" s="29" t="s">
        <v>2796</v>
      </c>
      <c r="B1386" s="29">
        <v>5575</v>
      </c>
      <c r="C1386" s="29" t="s">
        <v>1446</v>
      </c>
      <c r="D1386" s="29">
        <v>49.992254699999997</v>
      </c>
      <c r="E1386" s="29">
        <v>4.8847814999999999</v>
      </c>
      <c r="F1386" s="29">
        <f>COUNTIFS(Questionnaire!BC:BC,codes_postales!B1386)</f>
        <v>1</v>
      </c>
    </row>
    <row r="1387" spans="1:6" x14ac:dyDescent="0.25">
      <c r="A1387" s="29" t="s">
        <v>2796</v>
      </c>
      <c r="B1387" s="29">
        <v>5575</v>
      </c>
      <c r="C1387" s="29" t="s">
        <v>1447</v>
      </c>
      <c r="D1387" s="29">
        <v>50.0014538</v>
      </c>
      <c r="E1387" s="29">
        <v>4.9175573999999997</v>
      </c>
      <c r="F1387" s="29">
        <f>COUNTIFS(Questionnaire!BC:BC,codes_postales!B1387)</f>
        <v>1</v>
      </c>
    </row>
    <row r="1388" spans="1:6" x14ac:dyDescent="0.25">
      <c r="A1388" s="29" t="s">
        <v>2796</v>
      </c>
      <c r="B1388" s="29">
        <v>5575</v>
      </c>
      <c r="C1388" s="29" t="s">
        <v>1448</v>
      </c>
      <c r="D1388" s="29">
        <v>50.032370200000003</v>
      </c>
      <c r="E1388" s="29">
        <v>4.9198405999999997</v>
      </c>
      <c r="F1388" s="29">
        <f>COUNTIFS(Questionnaire!BC:BC,codes_postales!B1388)</f>
        <v>1</v>
      </c>
    </row>
    <row r="1389" spans="1:6" x14ac:dyDescent="0.25">
      <c r="A1389" s="29" t="s">
        <v>2796</v>
      </c>
      <c r="B1389" s="29">
        <v>5575</v>
      </c>
      <c r="C1389" s="29" t="s">
        <v>1449</v>
      </c>
      <c r="D1389" s="29">
        <v>49.987414200000003</v>
      </c>
      <c r="E1389" s="29">
        <v>4.8475671</v>
      </c>
      <c r="F1389" s="29">
        <f>COUNTIFS(Questionnaire!BC:BC,codes_postales!B1389)</f>
        <v>1</v>
      </c>
    </row>
    <row r="1390" spans="1:6" x14ac:dyDescent="0.25">
      <c r="A1390" s="29" t="s">
        <v>2796</v>
      </c>
      <c r="B1390" s="29">
        <v>5576</v>
      </c>
      <c r="C1390" s="29" t="s">
        <v>1450</v>
      </c>
      <c r="D1390" s="29">
        <v>50.060402799999999</v>
      </c>
      <c r="E1390" s="29">
        <v>5.0006339999999998</v>
      </c>
      <c r="F1390" s="29">
        <f>COUNTIFS(Questionnaire!BC:BC,codes_postales!B1390)</f>
        <v>0</v>
      </c>
    </row>
    <row r="1391" spans="1:6" x14ac:dyDescent="0.25">
      <c r="A1391" s="29" t="s">
        <v>2796</v>
      </c>
      <c r="B1391" s="29">
        <v>5580</v>
      </c>
      <c r="C1391" s="29" t="s">
        <v>1451</v>
      </c>
      <c r="D1391" s="29">
        <v>50.111953049999997</v>
      </c>
      <c r="E1391" s="29">
        <v>5.1530857760000002</v>
      </c>
      <c r="F1391" s="29">
        <f>COUNTIFS(Questionnaire!BC:BC,codes_postales!B1391)</f>
        <v>0</v>
      </c>
    </row>
    <row r="1392" spans="1:6" x14ac:dyDescent="0.25">
      <c r="A1392" s="29" t="s">
        <v>2796</v>
      </c>
      <c r="B1392" s="29">
        <v>5580</v>
      </c>
      <c r="C1392" s="29" t="s">
        <v>1452</v>
      </c>
      <c r="D1392" s="29">
        <v>50.217218299999999</v>
      </c>
      <c r="E1392" s="29">
        <v>5.1958839000000001</v>
      </c>
      <c r="F1392" s="29">
        <f>COUNTIFS(Questionnaire!BC:BC,codes_postales!B1392)</f>
        <v>0</v>
      </c>
    </row>
    <row r="1393" spans="1:6" x14ac:dyDescent="0.25">
      <c r="A1393" s="29" t="s">
        <v>2796</v>
      </c>
      <c r="B1393" s="29">
        <v>5580</v>
      </c>
      <c r="C1393" s="29" t="s">
        <v>1453</v>
      </c>
      <c r="D1393" s="29">
        <v>50.150272100000002</v>
      </c>
      <c r="E1393" s="29">
        <v>5.1713525249999996</v>
      </c>
      <c r="F1393" s="29">
        <f>COUNTIFS(Questionnaire!BC:BC,codes_postales!B1393)</f>
        <v>0</v>
      </c>
    </row>
    <row r="1394" spans="1:6" x14ac:dyDescent="0.25">
      <c r="A1394" s="29" t="s">
        <v>2796</v>
      </c>
      <c r="B1394" s="29">
        <v>5580</v>
      </c>
      <c r="C1394" s="29" t="s">
        <v>1454</v>
      </c>
      <c r="D1394" s="29">
        <v>50.125450499999999</v>
      </c>
      <c r="E1394" s="29">
        <v>5.1877385</v>
      </c>
      <c r="F1394" s="29">
        <f>COUNTIFS(Questionnaire!BC:BC,codes_postales!B1394)</f>
        <v>0</v>
      </c>
    </row>
    <row r="1395" spans="1:6" x14ac:dyDescent="0.25">
      <c r="A1395" s="29" t="s">
        <v>2796</v>
      </c>
      <c r="B1395" s="29">
        <v>5580</v>
      </c>
      <c r="C1395" s="29" t="s">
        <v>1455</v>
      </c>
      <c r="D1395" s="29">
        <v>50.162427800000003</v>
      </c>
      <c r="E1395" s="29">
        <v>5.2624583999999999</v>
      </c>
      <c r="F1395" s="29">
        <f>COUNTIFS(Questionnaire!BC:BC,codes_postales!B1395)</f>
        <v>0</v>
      </c>
    </row>
    <row r="1396" spans="1:6" x14ac:dyDescent="0.25">
      <c r="A1396" s="29" t="s">
        <v>2796</v>
      </c>
      <c r="B1396" s="29">
        <v>5580</v>
      </c>
      <c r="C1396" s="29" t="s">
        <v>1456</v>
      </c>
      <c r="D1396" s="29">
        <v>50.138004850000002</v>
      </c>
      <c r="E1396" s="29">
        <v>5.1458087819999996</v>
      </c>
      <c r="F1396" s="29">
        <f>COUNTIFS(Questionnaire!BC:BC,codes_postales!B1396)</f>
        <v>0</v>
      </c>
    </row>
    <row r="1397" spans="1:6" x14ac:dyDescent="0.25">
      <c r="A1397" s="29" t="s">
        <v>2796</v>
      </c>
      <c r="B1397" s="29">
        <v>5580</v>
      </c>
      <c r="C1397" s="29" t="s">
        <v>1457</v>
      </c>
      <c r="D1397" s="29">
        <v>50.209277100000001</v>
      </c>
      <c r="E1397" s="29">
        <v>5.1208239999999998</v>
      </c>
      <c r="F1397" s="29">
        <f>COUNTIFS(Questionnaire!BC:BC,codes_postales!B1397)</f>
        <v>0</v>
      </c>
    </row>
    <row r="1398" spans="1:6" x14ac:dyDescent="0.25">
      <c r="A1398" s="29" t="s">
        <v>2796</v>
      </c>
      <c r="B1398" s="29">
        <v>5580</v>
      </c>
      <c r="C1398" s="29" t="s">
        <v>1458</v>
      </c>
      <c r="D1398" s="29">
        <v>50.172581700000002</v>
      </c>
      <c r="E1398" s="29">
        <v>5.2140311510000004</v>
      </c>
      <c r="F1398" s="29">
        <f>COUNTIFS(Questionnaire!BC:BC,codes_postales!B1398)</f>
        <v>0</v>
      </c>
    </row>
    <row r="1399" spans="1:6" x14ac:dyDescent="0.25">
      <c r="A1399" s="29" t="s">
        <v>2796</v>
      </c>
      <c r="B1399" s="29">
        <v>5580</v>
      </c>
      <c r="C1399" s="29" t="s">
        <v>1459</v>
      </c>
      <c r="D1399" s="29">
        <v>50.144275100000002</v>
      </c>
      <c r="E1399" s="29">
        <v>5.1050287389999998</v>
      </c>
      <c r="F1399" s="29">
        <f>COUNTIFS(Questionnaire!BC:BC,codes_postales!B1399)</f>
        <v>0</v>
      </c>
    </row>
    <row r="1400" spans="1:6" x14ac:dyDescent="0.25">
      <c r="A1400" s="29" t="s">
        <v>2796</v>
      </c>
      <c r="B1400" s="29">
        <v>5580</v>
      </c>
      <c r="C1400" s="29" t="s">
        <v>1460</v>
      </c>
      <c r="D1400" s="29">
        <v>50.116392050000002</v>
      </c>
      <c r="E1400" s="29">
        <v>5.2419236739999997</v>
      </c>
      <c r="F1400" s="29">
        <f>COUNTIFS(Questionnaire!BC:BC,codes_postales!B1400)</f>
        <v>0</v>
      </c>
    </row>
    <row r="1401" spans="1:6" x14ac:dyDescent="0.25">
      <c r="A1401" s="29" t="s">
        <v>2796</v>
      </c>
      <c r="B1401" s="29">
        <v>5590</v>
      </c>
      <c r="C1401" s="29" t="s">
        <v>1461</v>
      </c>
      <c r="D1401" s="29">
        <v>50.266864400000003</v>
      </c>
      <c r="E1401" s="29">
        <v>5.0458771999999996</v>
      </c>
      <c r="F1401" s="29">
        <f>COUNTIFS(Questionnaire!BC:BC,codes_postales!B1401)</f>
        <v>4</v>
      </c>
    </row>
    <row r="1402" spans="1:6" x14ac:dyDescent="0.25">
      <c r="A1402" s="29" t="s">
        <v>2796</v>
      </c>
      <c r="B1402" s="29">
        <v>5590</v>
      </c>
      <c r="C1402" s="29" t="s">
        <v>1462</v>
      </c>
      <c r="D1402" s="29">
        <v>50.312907600000003</v>
      </c>
      <c r="E1402" s="29">
        <v>5.0629625999999996</v>
      </c>
      <c r="F1402" s="29">
        <f>COUNTIFS(Questionnaire!BC:BC,codes_postales!B1402)</f>
        <v>4</v>
      </c>
    </row>
    <row r="1403" spans="1:6" x14ac:dyDescent="0.25">
      <c r="A1403" s="29" t="s">
        <v>2796</v>
      </c>
      <c r="B1403" s="29">
        <v>5590</v>
      </c>
      <c r="C1403" s="29" t="s">
        <v>1463</v>
      </c>
      <c r="D1403" s="29">
        <v>50.223801000000002</v>
      </c>
      <c r="E1403" s="29">
        <v>5.1188335</v>
      </c>
      <c r="F1403" s="29">
        <f>COUNTIFS(Questionnaire!BC:BC,codes_postales!B1403)</f>
        <v>4</v>
      </c>
    </row>
    <row r="1404" spans="1:6" x14ac:dyDescent="0.25">
      <c r="A1404" s="29" t="s">
        <v>2796</v>
      </c>
      <c r="B1404" s="29">
        <v>5590</v>
      </c>
      <c r="C1404" s="29" t="s">
        <v>1464</v>
      </c>
      <c r="D1404" s="29">
        <v>50.294955799999997</v>
      </c>
      <c r="E1404" s="29">
        <v>5.0974250999999997</v>
      </c>
      <c r="F1404" s="29">
        <f>COUNTIFS(Questionnaire!BC:BC,codes_postales!B1404)</f>
        <v>4</v>
      </c>
    </row>
    <row r="1405" spans="1:6" x14ac:dyDescent="0.25">
      <c r="A1405" s="29" t="s">
        <v>2796</v>
      </c>
      <c r="B1405" s="29">
        <v>5590</v>
      </c>
      <c r="C1405" s="29" t="s">
        <v>1465</v>
      </c>
      <c r="D1405" s="29">
        <v>50.249615300000002</v>
      </c>
      <c r="E1405" s="29">
        <v>5.0603857000000003</v>
      </c>
      <c r="F1405" s="29">
        <f>COUNTIFS(Questionnaire!BC:BC,codes_postales!B1405)</f>
        <v>4</v>
      </c>
    </row>
    <row r="1406" spans="1:6" x14ac:dyDescent="0.25">
      <c r="A1406" s="29" t="s">
        <v>2796</v>
      </c>
      <c r="B1406" s="29">
        <v>5590</v>
      </c>
      <c r="C1406" s="29" t="s">
        <v>1466</v>
      </c>
      <c r="D1406" s="29">
        <v>50.253105099999999</v>
      </c>
      <c r="E1406" s="29">
        <v>5.2088710000000003</v>
      </c>
      <c r="F1406" s="29">
        <f>COUNTIFS(Questionnaire!BC:BC,codes_postales!B1406)</f>
        <v>4</v>
      </c>
    </row>
    <row r="1407" spans="1:6" x14ac:dyDescent="0.25">
      <c r="A1407" s="29" t="s">
        <v>2796</v>
      </c>
      <c r="B1407" s="29">
        <v>5590</v>
      </c>
      <c r="C1407" s="29" t="s">
        <v>1467</v>
      </c>
      <c r="D1407" s="29">
        <v>50.268735700000001</v>
      </c>
      <c r="E1407" s="29">
        <v>5.1102616000000003</v>
      </c>
      <c r="F1407" s="29">
        <f>COUNTIFS(Questionnaire!BC:BC,codes_postales!B1407)</f>
        <v>4</v>
      </c>
    </row>
    <row r="1408" spans="1:6" x14ac:dyDescent="0.25">
      <c r="A1408" s="29" t="s">
        <v>2796</v>
      </c>
      <c r="B1408" s="29">
        <v>5590</v>
      </c>
      <c r="C1408" s="29" t="s">
        <v>1468</v>
      </c>
      <c r="D1408" s="29">
        <v>50.282546600000003</v>
      </c>
      <c r="E1408" s="29">
        <v>5.1707752999999999</v>
      </c>
      <c r="F1408" s="29">
        <f>COUNTIFS(Questionnaire!BC:BC,codes_postales!B1408)</f>
        <v>4</v>
      </c>
    </row>
    <row r="1409" spans="1:6" x14ac:dyDescent="0.25">
      <c r="A1409" s="29" t="s">
        <v>2796</v>
      </c>
      <c r="B1409" s="29">
        <v>5590</v>
      </c>
      <c r="C1409" s="29" t="s">
        <v>1469</v>
      </c>
      <c r="D1409" s="29">
        <v>50.231926899999998</v>
      </c>
      <c r="E1409" s="29">
        <v>5.2343634000000003</v>
      </c>
      <c r="F1409" s="29">
        <f>COUNTIFS(Questionnaire!BC:BC,codes_postales!B1409)</f>
        <v>4</v>
      </c>
    </row>
    <row r="1410" spans="1:6" x14ac:dyDescent="0.25">
      <c r="A1410" s="29" t="s">
        <v>2796</v>
      </c>
      <c r="B1410" s="29">
        <v>5590</v>
      </c>
      <c r="C1410" s="29" t="s">
        <v>1470</v>
      </c>
      <c r="D1410" s="29">
        <v>50.296303000000002</v>
      </c>
      <c r="E1410" s="29">
        <v>5.0349177999999997</v>
      </c>
      <c r="F1410" s="29">
        <f>COUNTIFS(Questionnaire!BC:BC,codes_postales!B1410)</f>
        <v>4</v>
      </c>
    </row>
    <row r="1411" spans="1:6" x14ac:dyDescent="0.25">
      <c r="A1411" s="29" t="s">
        <v>2796</v>
      </c>
      <c r="B1411" s="29">
        <v>5600</v>
      </c>
      <c r="C1411" s="29" t="s">
        <v>1471</v>
      </c>
      <c r="D1411" s="29">
        <v>50.105021600000001</v>
      </c>
      <c r="E1411" s="29">
        <v>4.5703749</v>
      </c>
      <c r="F1411" s="29">
        <f>COUNTIFS(Questionnaire!BC:BC,codes_postales!B1411)</f>
        <v>7</v>
      </c>
    </row>
    <row r="1412" spans="1:6" x14ac:dyDescent="0.25">
      <c r="A1412" s="29" t="s">
        <v>2796</v>
      </c>
      <c r="B1412" s="29">
        <v>5600</v>
      </c>
      <c r="C1412" s="29" t="s">
        <v>1472</v>
      </c>
      <c r="D1412" s="29">
        <v>50.190046600000002</v>
      </c>
      <c r="E1412" s="29">
        <v>4.6393972000000003</v>
      </c>
      <c r="F1412" s="29">
        <f>COUNTIFS(Questionnaire!BC:BC,codes_postales!B1412)</f>
        <v>7</v>
      </c>
    </row>
    <row r="1413" spans="1:6" x14ac:dyDescent="0.25">
      <c r="A1413" s="29" t="s">
        <v>2796</v>
      </c>
      <c r="B1413" s="29">
        <v>5600</v>
      </c>
      <c r="C1413" s="29" t="s">
        <v>1473</v>
      </c>
      <c r="D1413" s="29">
        <v>50.218095599999998</v>
      </c>
      <c r="E1413" s="29">
        <v>4.5312859999999997</v>
      </c>
      <c r="F1413" s="29">
        <f>COUNTIFS(Questionnaire!BC:BC,codes_postales!B1413)</f>
        <v>7</v>
      </c>
    </row>
    <row r="1414" spans="1:6" x14ac:dyDescent="0.25">
      <c r="A1414" s="29" t="s">
        <v>2796</v>
      </c>
      <c r="B1414" s="29">
        <v>5600</v>
      </c>
      <c r="C1414" s="29" t="s">
        <v>1474</v>
      </c>
      <c r="D1414" s="29">
        <v>50.2122411</v>
      </c>
      <c r="E1414" s="29">
        <v>4.5079026999999998</v>
      </c>
      <c r="F1414" s="29">
        <f>COUNTIFS(Questionnaire!BC:BC,codes_postales!B1414)</f>
        <v>7</v>
      </c>
    </row>
    <row r="1415" spans="1:6" x14ac:dyDescent="0.25">
      <c r="A1415" s="29" t="s">
        <v>2796</v>
      </c>
      <c r="B1415" s="29">
        <v>5600</v>
      </c>
      <c r="C1415" s="29" t="s">
        <v>1475</v>
      </c>
      <c r="D1415" s="29">
        <v>50.1728667</v>
      </c>
      <c r="E1415" s="29">
        <v>4.6072911000000003</v>
      </c>
      <c r="F1415" s="29">
        <f>COUNTIFS(Questionnaire!BC:BC,codes_postales!B1415)</f>
        <v>7</v>
      </c>
    </row>
    <row r="1416" spans="1:6" x14ac:dyDescent="0.25">
      <c r="A1416" s="29" t="s">
        <v>2796</v>
      </c>
      <c r="B1416" s="29">
        <v>5600</v>
      </c>
      <c r="C1416" s="29" t="s">
        <v>1476</v>
      </c>
      <c r="D1416" s="29">
        <v>50.386844600000003</v>
      </c>
      <c r="E1416" s="29">
        <v>5.7242281999999998</v>
      </c>
      <c r="F1416" s="29">
        <f>COUNTIFS(Questionnaire!BC:BC,codes_postales!B1416)</f>
        <v>7</v>
      </c>
    </row>
    <row r="1417" spans="1:6" x14ac:dyDescent="0.25">
      <c r="A1417" s="29" t="s">
        <v>2796</v>
      </c>
      <c r="B1417" s="29">
        <v>5600</v>
      </c>
      <c r="C1417" s="29" t="s">
        <v>1477</v>
      </c>
      <c r="D1417" s="29">
        <v>50.193328800000003</v>
      </c>
      <c r="E1417" s="29">
        <v>4.6995791000000002</v>
      </c>
      <c r="F1417" s="29">
        <f>COUNTIFS(Questionnaire!BC:BC,codes_postales!B1417)</f>
        <v>7</v>
      </c>
    </row>
    <row r="1418" spans="1:6" x14ac:dyDescent="0.25">
      <c r="A1418" s="29" t="s">
        <v>2796</v>
      </c>
      <c r="B1418" s="29">
        <v>5600</v>
      </c>
      <c r="C1418" s="29" t="s">
        <v>1478</v>
      </c>
      <c r="D1418" s="29">
        <v>50.195588000000001</v>
      </c>
      <c r="E1418" s="29">
        <v>4.5449032999999996</v>
      </c>
      <c r="F1418" s="29">
        <f>COUNTIFS(Questionnaire!BC:BC,codes_postales!B1418)</f>
        <v>7</v>
      </c>
    </row>
    <row r="1419" spans="1:6" x14ac:dyDescent="0.25">
      <c r="A1419" s="29" t="s">
        <v>2796</v>
      </c>
      <c r="B1419" s="29">
        <v>5600</v>
      </c>
      <c r="C1419" s="29" t="s">
        <v>1479</v>
      </c>
      <c r="D1419" s="29">
        <v>50.135652700000001</v>
      </c>
      <c r="E1419" s="29">
        <v>4.5381501000000002</v>
      </c>
      <c r="F1419" s="29">
        <f>COUNTIFS(Questionnaire!BC:BC,codes_postales!B1419)</f>
        <v>7</v>
      </c>
    </row>
    <row r="1420" spans="1:6" x14ac:dyDescent="0.25">
      <c r="A1420" s="29" t="s">
        <v>2796</v>
      </c>
      <c r="B1420" s="29">
        <v>5600</v>
      </c>
      <c r="C1420" s="29" t="s">
        <v>1480</v>
      </c>
      <c r="D1420" s="29">
        <v>50.172405599999998</v>
      </c>
      <c r="E1420" s="29">
        <v>4.6979645000000003</v>
      </c>
      <c r="F1420" s="29">
        <f>COUNTIFS(Questionnaire!BC:BC,codes_postales!B1420)</f>
        <v>7</v>
      </c>
    </row>
    <row r="1421" spans="1:6" x14ac:dyDescent="0.25">
      <c r="A1421" s="29" t="s">
        <v>2796</v>
      </c>
      <c r="B1421" s="29">
        <v>5600</v>
      </c>
      <c r="C1421" s="29" t="s">
        <v>1481</v>
      </c>
      <c r="D1421" s="29">
        <v>50.17794</v>
      </c>
      <c r="E1421" s="29">
        <v>4.5340189999999998</v>
      </c>
      <c r="F1421" s="29">
        <f>COUNTIFS(Questionnaire!BC:BC,codes_postales!B1421)</f>
        <v>7</v>
      </c>
    </row>
    <row r="1422" spans="1:6" x14ac:dyDescent="0.25">
      <c r="A1422" s="29" t="s">
        <v>2796</v>
      </c>
      <c r="B1422" s="29">
        <v>5600</v>
      </c>
      <c r="C1422" s="29" t="s">
        <v>1482</v>
      </c>
      <c r="D1422" s="29">
        <v>50.157916700000001</v>
      </c>
      <c r="E1422" s="29">
        <v>4.6199446999999996</v>
      </c>
      <c r="F1422" s="29">
        <f>COUNTIFS(Questionnaire!BC:BC,codes_postales!B1422)</f>
        <v>7</v>
      </c>
    </row>
    <row r="1423" spans="1:6" x14ac:dyDescent="0.25">
      <c r="A1423" s="29" t="s">
        <v>2796</v>
      </c>
      <c r="B1423" s="29">
        <v>5600</v>
      </c>
      <c r="C1423" s="29" t="s">
        <v>1483</v>
      </c>
      <c r="D1423" s="29">
        <v>50.169400500000002</v>
      </c>
      <c r="E1423" s="29">
        <v>4.5612424999999996</v>
      </c>
      <c r="F1423" s="29">
        <f>COUNTIFS(Questionnaire!BC:BC,codes_postales!B1423)</f>
        <v>7</v>
      </c>
    </row>
    <row r="1424" spans="1:6" x14ac:dyDescent="0.25">
      <c r="A1424" s="29" t="s">
        <v>2796</v>
      </c>
      <c r="B1424" s="29">
        <v>5600</v>
      </c>
      <c r="C1424" s="29" t="s">
        <v>1484</v>
      </c>
      <c r="D1424" s="29">
        <v>50.182464600000003</v>
      </c>
      <c r="E1424" s="29">
        <v>4.6962603999999999</v>
      </c>
      <c r="F1424" s="29">
        <f>COUNTIFS(Questionnaire!BC:BC,codes_postales!B1424)</f>
        <v>7</v>
      </c>
    </row>
    <row r="1425" spans="1:6" x14ac:dyDescent="0.25">
      <c r="A1425" s="29" t="s">
        <v>2796</v>
      </c>
      <c r="B1425" s="29">
        <v>5600</v>
      </c>
      <c r="C1425" s="29" t="s">
        <v>1485</v>
      </c>
      <c r="D1425" s="29">
        <v>50.1457902</v>
      </c>
      <c r="E1425" s="29">
        <v>4.5846226999999997</v>
      </c>
      <c r="F1425" s="29">
        <f>COUNTIFS(Questionnaire!BC:BC,codes_postales!B1425)</f>
        <v>7</v>
      </c>
    </row>
    <row r="1426" spans="1:6" x14ac:dyDescent="0.25">
      <c r="A1426" s="29" t="s">
        <v>2796</v>
      </c>
      <c r="B1426" s="29">
        <v>5600</v>
      </c>
      <c r="C1426" s="29" t="s">
        <v>1486</v>
      </c>
      <c r="D1426" s="29">
        <v>50.190461499999998</v>
      </c>
      <c r="E1426" s="29">
        <v>4.6084845000000003</v>
      </c>
      <c r="F1426" s="29">
        <f>COUNTIFS(Questionnaire!BC:BC,codes_postales!B1426)</f>
        <v>7</v>
      </c>
    </row>
    <row r="1427" spans="1:6" x14ac:dyDescent="0.25">
      <c r="A1427" s="29" t="s">
        <v>2796</v>
      </c>
      <c r="B1427" s="29">
        <v>5600</v>
      </c>
      <c r="C1427" s="29" t="s">
        <v>1487</v>
      </c>
      <c r="D1427" s="29">
        <v>50.197200100000003</v>
      </c>
      <c r="E1427" s="29">
        <v>4.5920788000000003</v>
      </c>
      <c r="F1427" s="29">
        <f>COUNTIFS(Questionnaire!BC:BC,codes_postales!B1427)</f>
        <v>7</v>
      </c>
    </row>
    <row r="1428" spans="1:6" x14ac:dyDescent="0.25">
      <c r="A1428" s="29" t="s">
        <v>2796</v>
      </c>
      <c r="B1428" s="29">
        <v>5620</v>
      </c>
      <c r="C1428" s="29" t="s">
        <v>1488</v>
      </c>
      <c r="D1428" s="29">
        <v>50.251950100000002</v>
      </c>
      <c r="E1428" s="29">
        <v>4.6792791999999999</v>
      </c>
      <c r="F1428" s="29">
        <f>COUNTIFS(Questionnaire!BC:BC,codes_postales!B1428)</f>
        <v>3</v>
      </c>
    </row>
    <row r="1429" spans="1:6" x14ac:dyDescent="0.25">
      <c r="A1429" s="29" t="s">
        <v>2796</v>
      </c>
      <c r="B1429" s="29">
        <v>5620</v>
      </c>
      <c r="C1429" s="29" t="s">
        <v>1489</v>
      </c>
      <c r="D1429" s="29">
        <v>50.249618599999998</v>
      </c>
      <c r="E1429" s="29">
        <v>4.7134090999999998</v>
      </c>
      <c r="F1429" s="29">
        <f>COUNTIFS(Questionnaire!BC:BC,codes_postales!B1429)</f>
        <v>3</v>
      </c>
    </row>
    <row r="1430" spans="1:6" x14ac:dyDescent="0.25">
      <c r="A1430" s="29" t="s">
        <v>2796</v>
      </c>
      <c r="B1430" s="29">
        <v>5620</v>
      </c>
      <c r="C1430" s="29" t="s">
        <v>1490</v>
      </c>
      <c r="D1430" s="29">
        <v>50.251422699999999</v>
      </c>
      <c r="E1430" s="29">
        <v>4.6030186999999998</v>
      </c>
      <c r="F1430" s="29">
        <f>COUNTIFS(Questionnaire!BC:BC,codes_postales!B1430)</f>
        <v>3</v>
      </c>
    </row>
    <row r="1431" spans="1:6" x14ac:dyDescent="0.25">
      <c r="A1431" s="29" t="s">
        <v>2796</v>
      </c>
      <c r="B1431" s="29">
        <v>5620</v>
      </c>
      <c r="C1431" s="29" t="s">
        <v>1491</v>
      </c>
      <c r="D1431" s="29">
        <v>50.228273799999997</v>
      </c>
      <c r="E1431" s="29">
        <v>4.5631278999999996</v>
      </c>
      <c r="F1431" s="29">
        <f>COUNTIFS(Questionnaire!BC:BC,codes_postales!B1431)</f>
        <v>3</v>
      </c>
    </row>
    <row r="1432" spans="1:6" x14ac:dyDescent="0.25">
      <c r="A1432" s="29" t="s">
        <v>2796</v>
      </c>
      <c r="B1432" s="29">
        <v>5620</v>
      </c>
      <c r="C1432" s="29" t="s">
        <v>1492</v>
      </c>
      <c r="D1432" s="29">
        <v>50.2330003</v>
      </c>
      <c r="E1432" s="29">
        <v>4.7440112000000001</v>
      </c>
      <c r="F1432" s="29">
        <f>COUNTIFS(Questionnaire!BC:BC,codes_postales!B1432)</f>
        <v>3</v>
      </c>
    </row>
    <row r="1433" spans="1:6" x14ac:dyDescent="0.25">
      <c r="A1433" s="29" t="s">
        <v>2796</v>
      </c>
      <c r="B1433" s="29">
        <v>5620</v>
      </c>
      <c r="C1433" s="29" t="s">
        <v>1493</v>
      </c>
      <c r="D1433" s="29">
        <v>50.232302799999999</v>
      </c>
      <c r="E1433" s="29">
        <v>4.6876566000000004</v>
      </c>
      <c r="F1433" s="29">
        <f>COUNTIFS(Questionnaire!BC:BC,codes_postales!B1433)</f>
        <v>3</v>
      </c>
    </row>
    <row r="1434" spans="1:6" x14ac:dyDescent="0.25">
      <c r="A1434" s="29" t="s">
        <v>2796</v>
      </c>
      <c r="B1434" s="29">
        <v>5620</v>
      </c>
      <c r="C1434" s="29" t="s">
        <v>1494</v>
      </c>
      <c r="D1434" s="29">
        <v>50.246925300000001</v>
      </c>
      <c r="E1434" s="29">
        <v>4.5778492000000002</v>
      </c>
      <c r="F1434" s="29">
        <f>COUNTIFS(Questionnaire!BC:BC,codes_postales!B1434)</f>
        <v>3</v>
      </c>
    </row>
    <row r="1435" spans="1:6" x14ac:dyDescent="0.25">
      <c r="A1435" s="29" t="s">
        <v>2796</v>
      </c>
      <c r="B1435" s="29">
        <v>5621</v>
      </c>
      <c r="C1435" s="29" t="s">
        <v>1495</v>
      </c>
      <c r="D1435" s="29">
        <v>50.294987300000003</v>
      </c>
      <c r="E1435" s="29">
        <v>4.5607099</v>
      </c>
      <c r="F1435" s="29">
        <f>COUNTIFS(Questionnaire!BC:BC,codes_postales!B1435)</f>
        <v>0</v>
      </c>
    </row>
    <row r="1436" spans="1:6" x14ac:dyDescent="0.25">
      <c r="A1436" s="29" t="s">
        <v>2796</v>
      </c>
      <c r="B1436" s="29">
        <v>5621</v>
      </c>
      <c r="C1436" s="29" t="s">
        <v>1496</v>
      </c>
      <c r="D1436" s="29">
        <v>50.308466600000003</v>
      </c>
      <c r="E1436" s="29">
        <v>4.5435524000000003</v>
      </c>
      <c r="F1436" s="29">
        <f>COUNTIFS(Questionnaire!BC:BC,codes_postales!B1436)</f>
        <v>0</v>
      </c>
    </row>
    <row r="1437" spans="1:6" x14ac:dyDescent="0.25">
      <c r="A1437" s="29" t="s">
        <v>2796</v>
      </c>
      <c r="B1437" s="29">
        <v>5621</v>
      </c>
      <c r="C1437" s="29" t="s">
        <v>1497</v>
      </c>
      <c r="D1437" s="29">
        <v>50.277644199999997</v>
      </c>
      <c r="E1437" s="29">
        <v>4.5634202999999998</v>
      </c>
      <c r="F1437" s="29">
        <f>COUNTIFS(Questionnaire!BC:BC,codes_postales!B1437)</f>
        <v>0</v>
      </c>
    </row>
    <row r="1438" spans="1:6" x14ac:dyDescent="0.25">
      <c r="A1438" s="29" t="s">
        <v>2796</v>
      </c>
      <c r="B1438" s="29">
        <v>5630</v>
      </c>
      <c r="C1438" s="29" t="s">
        <v>1498</v>
      </c>
      <c r="D1438" s="29">
        <v>50.168776399999999</v>
      </c>
      <c r="E1438" s="29">
        <v>4.4125931999999999</v>
      </c>
      <c r="F1438" s="29">
        <f>COUNTIFS(Questionnaire!BC:BC,codes_postales!B1438)</f>
        <v>2</v>
      </c>
    </row>
    <row r="1439" spans="1:6" x14ac:dyDescent="0.25">
      <c r="A1439" s="29" t="s">
        <v>2796</v>
      </c>
      <c r="B1439" s="29">
        <v>5630</v>
      </c>
      <c r="C1439" s="29" t="s">
        <v>1499</v>
      </c>
      <c r="D1439" s="29">
        <v>50.218825000000002</v>
      </c>
      <c r="E1439" s="29">
        <v>4.4554390000000001</v>
      </c>
      <c r="F1439" s="29">
        <f>COUNTIFS(Questionnaire!BC:BC,codes_postales!B1439)</f>
        <v>2</v>
      </c>
    </row>
    <row r="1440" spans="1:6" x14ac:dyDescent="0.25">
      <c r="A1440" s="29" t="s">
        <v>2796</v>
      </c>
      <c r="B1440" s="29">
        <v>5630</v>
      </c>
      <c r="C1440" s="29" t="s">
        <v>1500</v>
      </c>
      <c r="D1440" s="29">
        <v>50.176283400000003</v>
      </c>
      <c r="E1440" s="29">
        <v>4.466208</v>
      </c>
      <c r="F1440" s="29">
        <f>COUNTIFS(Questionnaire!BC:BC,codes_postales!B1440)</f>
        <v>2</v>
      </c>
    </row>
    <row r="1441" spans="1:6" x14ac:dyDescent="0.25">
      <c r="A1441" s="29" t="s">
        <v>2796</v>
      </c>
      <c r="B1441" s="29">
        <v>5630</v>
      </c>
      <c r="C1441" s="29" t="s">
        <v>1501</v>
      </c>
      <c r="D1441" s="29">
        <v>50.225130200000002</v>
      </c>
      <c r="E1441" s="29">
        <v>4.4103560999999996</v>
      </c>
      <c r="F1441" s="29">
        <f>COUNTIFS(Questionnaire!BC:BC,codes_postales!B1441)</f>
        <v>2</v>
      </c>
    </row>
    <row r="1442" spans="1:6" x14ac:dyDescent="0.25">
      <c r="A1442" s="29" t="s">
        <v>2796</v>
      </c>
      <c r="B1442" s="29">
        <v>5630</v>
      </c>
      <c r="C1442" s="29" t="s">
        <v>1502</v>
      </c>
      <c r="D1442" s="29">
        <v>50.189690599999999</v>
      </c>
      <c r="E1442" s="29">
        <v>4.4366472000000003</v>
      </c>
      <c r="F1442" s="29">
        <f>COUNTIFS(Questionnaire!BC:BC,codes_postales!B1442)</f>
        <v>2</v>
      </c>
    </row>
    <row r="1443" spans="1:6" x14ac:dyDescent="0.25">
      <c r="A1443" s="29" t="s">
        <v>2796</v>
      </c>
      <c r="B1443" s="29">
        <v>5630</v>
      </c>
      <c r="C1443" s="29" t="s">
        <v>1503</v>
      </c>
      <c r="D1443" s="29">
        <v>50.189701999999997</v>
      </c>
      <c r="E1443" s="29">
        <v>4.4827390999999999</v>
      </c>
      <c r="F1443" s="29">
        <f>COUNTIFS(Questionnaire!BC:BC,codes_postales!B1443)</f>
        <v>2</v>
      </c>
    </row>
    <row r="1444" spans="1:6" x14ac:dyDescent="0.25">
      <c r="A1444" s="29" t="s">
        <v>2796</v>
      </c>
      <c r="B1444" s="29">
        <v>5640</v>
      </c>
      <c r="C1444" s="29" t="s">
        <v>1504</v>
      </c>
      <c r="D1444" s="29">
        <v>50.334646100000001</v>
      </c>
      <c r="E1444" s="29">
        <v>4.6073303000000001</v>
      </c>
      <c r="F1444" s="29">
        <f>COUNTIFS(Questionnaire!BC:BC,codes_postales!B1444)</f>
        <v>2</v>
      </c>
    </row>
    <row r="1445" spans="1:6" x14ac:dyDescent="0.25">
      <c r="A1445" s="29" t="s">
        <v>2796</v>
      </c>
      <c r="B1445" s="29">
        <v>5640</v>
      </c>
      <c r="C1445" s="29" t="s">
        <v>1505</v>
      </c>
      <c r="D1445" s="29">
        <v>50.297376</v>
      </c>
      <c r="E1445" s="29">
        <v>4.6803521000000003</v>
      </c>
      <c r="F1445" s="29">
        <f>COUNTIFS(Questionnaire!BC:BC,codes_postales!B1445)</f>
        <v>2</v>
      </c>
    </row>
    <row r="1446" spans="1:6" x14ac:dyDescent="0.25">
      <c r="A1446" s="29" t="s">
        <v>2796</v>
      </c>
      <c r="B1446" s="29">
        <v>5640</v>
      </c>
      <c r="C1446" s="29" t="s">
        <v>1506</v>
      </c>
      <c r="D1446" s="29">
        <v>50.325597000000002</v>
      </c>
      <c r="E1446" s="29">
        <v>4.7203188000000003</v>
      </c>
      <c r="F1446" s="29">
        <f>COUNTIFS(Questionnaire!BC:BC,codes_postales!B1446)</f>
        <v>2</v>
      </c>
    </row>
    <row r="1447" spans="1:6" x14ac:dyDescent="0.25">
      <c r="A1447" s="29" t="s">
        <v>2796</v>
      </c>
      <c r="B1447" s="29">
        <v>5640</v>
      </c>
      <c r="C1447" s="29" t="s">
        <v>1507</v>
      </c>
      <c r="D1447" s="29">
        <v>50.321209400000001</v>
      </c>
      <c r="E1447" s="29">
        <v>4.6584949</v>
      </c>
      <c r="F1447" s="29">
        <f>COUNTIFS(Questionnaire!BC:BC,codes_postales!B1447)</f>
        <v>2</v>
      </c>
    </row>
    <row r="1448" spans="1:6" x14ac:dyDescent="0.25">
      <c r="A1448" s="29" t="s">
        <v>2796</v>
      </c>
      <c r="B1448" s="29">
        <v>5640</v>
      </c>
      <c r="C1448" s="29" t="s">
        <v>1508</v>
      </c>
      <c r="D1448" s="29">
        <v>50.300405599999998</v>
      </c>
      <c r="E1448" s="29">
        <v>4.6158060000000001</v>
      </c>
      <c r="F1448" s="29">
        <f>COUNTIFS(Questionnaire!BC:BC,codes_postales!B1448)</f>
        <v>2</v>
      </c>
    </row>
    <row r="1449" spans="1:6" x14ac:dyDescent="0.25">
      <c r="A1449" s="29" t="s">
        <v>2796</v>
      </c>
      <c r="B1449" s="29">
        <v>5640</v>
      </c>
      <c r="C1449" s="29" t="s">
        <v>1509</v>
      </c>
      <c r="D1449" s="29">
        <v>50.3463414</v>
      </c>
      <c r="E1449" s="29">
        <v>4.7395306000000001</v>
      </c>
      <c r="F1449" s="29">
        <f>COUNTIFS(Questionnaire!BC:BC,codes_postales!B1449)</f>
        <v>2</v>
      </c>
    </row>
    <row r="1450" spans="1:6" x14ac:dyDescent="0.25">
      <c r="A1450" s="29" t="s">
        <v>2796</v>
      </c>
      <c r="B1450" s="29">
        <v>5641</v>
      </c>
      <c r="C1450" s="29" t="s">
        <v>1510</v>
      </c>
      <c r="D1450" s="29">
        <v>50.308001599999997</v>
      </c>
      <c r="E1450" s="29">
        <v>4.7055271000000003</v>
      </c>
      <c r="F1450" s="29">
        <f>COUNTIFS(Questionnaire!BC:BC,codes_postales!B1450)</f>
        <v>0</v>
      </c>
    </row>
    <row r="1451" spans="1:6" x14ac:dyDescent="0.25">
      <c r="A1451" s="29" t="s">
        <v>2796</v>
      </c>
      <c r="B1451" s="29">
        <v>5644</v>
      </c>
      <c r="C1451" s="29" t="s">
        <v>1511</v>
      </c>
      <c r="D1451" s="29">
        <v>50.297543900000001</v>
      </c>
      <c r="E1451" s="29">
        <v>4.7197934000000004</v>
      </c>
      <c r="F1451" s="29">
        <f>COUNTIFS(Questionnaire!BC:BC,codes_postales!B1451)</f>
        <v>0</v>
      </c>
    </row>
    <row r="1452" spans="1:6" x14ac:dyDescent="0.25">
      <c r="A1452" s="29" t="s">
        <v>2796</v>
      </c>
      <c r="B1452" s="29">
        <v>5646</v>
      </c>
      <c r="C1452" s="29" t="s">
        <v>1512</v>
      </c>
      <c r="D1452" s="29">
        <v>50.282821200000001</v>
      </c>
      <c r="E1452" s="29">
        <v>4.6590441</v>
      </c>
      <c r="F1452" s="29">
        <f>COUNTIFS(Questionnaire!BC:BC,codes_postales!B1452)</f>
        <v>0</v>
      </c>
    </row>
    <row r="1453" spans="1:6" x14ac:dyDescent="0.25">
      <c r="A1453" s="29" t="s">
        <v>2796</v>
      </c>
      <c r="B1453" s="29">
        <v>5650</v>
      </c>
      <c r="C1453" s="29" t="s">
        <v>1513</v>
      </c>
      <c r="D1453" s="29">
        <v>50.247281299999997</v>
      </c>
      <c r="E1453" s="29">
        <v>4.3528279000000003</v>
      </c>
      <c r="F1453" s="29">
        <f>COUNTIFS(Questionnaire!BC:BC,codes_postales!B1453)</f>
        <v>5</v>
      </c>
    </row>
    <row r="1454" spans="1:6" x14ac:dyDescent="0.25">
      <c r="A1454" s="29" t="s">
        <v>2796</v>
      </c>
      <c r="B1454" s="29">
        <v>5650</v>
      </c>
      <c r="C1454" s="29" t="s">
        <v>1514</v>
      </c>
      <c r="D1454" s="29">
        <v>50.264909600000003</v>
      </c>
      <c r="E1454" s="29">
        <v>4.4592008999999999</v>
      </c>
      <c r="F1454" s="29">
        <f>COUNTIFS(Questionnaire!BC:BC,codes_postales!B1454)</f>
        <v>5</v>
      </c>
    </row>
    <row r="1455" spans="1:6" x14ac:dyDescent="0.25">
      <c r="A1455" s="29" t="s">
        <v>2796</v>
      </c>
      <c r="B1455" s="29">
        <v>5650</v>
      </c>
      <c r="C1455" s="29" t="s">
        <v>1164</v>
      </c>
      <c r="D1455" s="29">
        <v>50.259885300000001</v>
      </c>
      <c r="E1455" s="29">
        <v>4.3173399000000003</v>
      </c>
      <c r="F1455" s="29">
        <f>COUNTIFS(Questionnaire!BC:BC,codes_postales!B1455)</f>
        <v>5</v>
      </c>
    </row>
    <row r="1456" spans="1:6" x14ac:dyDescent="0.25">
      <c r="A1456" s="29" t="s">
        <v>2796</v>
      </c>
      <c r="B1456" s="29">
        <v>5650</v>
      </c>
      <c r="C1456" s="29" t="s">
        <v>1515</v>
      </c>
      <c r="D1456" s="29">
        <v>50.249012200000003</v>
      </c>
      <c r="E1456" s="29">
        <v>4.3827341999999998</v>
      </c>
      <c r="F1456" s="29">
        <f>COUNTIFS(Questionnaire!BC:BC,codes_postales!B1456)</f>
        <v>5</v>
      </c>
    </row>
    <row r="1457" spans="1:6" x14ac:dyDescent="0.25">
      <c r="A1457" s="29" t="s">
        <v>2796</v>
      </c>
      <c r="B1457" s="29">
        <v>5650</v>
      </c>
      <c r="C1457" s="29" t="s">
        <v>1516</v>
      </c>
      <c r="D1457" s="29">
        <v>50.2613846</v>
      </c>
      <c r="E1457" s="29">
        <v>4.5081638999999996</v>
      </c>
      <c r="F1457" s="29">
        <f>COUNTIFS(Questionnaire!BC:BC,codes_postales!B1457)</f>
        <v>5</v>
      </c>
    </row>
    <row r="1458" spans="1:6" x14ac:dyDescent="0.25">
      <c r="A1458" s="29" t="s">
        <v>2796</v>
      </c>
      <c r="B1458" s="29">
        <v>5650</v>
      </c>
      <c r="C1458" s="29" t="s">
        <v>1517</v>
      </c>
      <c r="D1458" s="29">
        <v>50.273814000000002</v>
      </c>
      <c r="E1458" s="29">
        <v>4.4326803999999997</v>
      </c>
      <c r="F1458" s="29">
        <f>COUNTIFS(Questionnaire!BC:BC,codes_postales!B1458)</f>
        <v>5</v>
      </c>
    </row>
    <row r="1459" spans="1:6" x14ac:dyDescent="0.25">
      <c r="A1459" s="29" t="s">
        <v>2796</v>
      </c>
      <c r="B1459" s="29">
        <v>5650</v>
      </c>
      <c r="C1459" s="29" t="s">
        <v>1518</v>
      </c>
      <c r="D1459" s="29">
        <v>50.239895500000003</v>
      </c>
      <c r="E1459" s="29">
        <v>4.4523592000000001</v>
      </c>
      <c r="F1459" s="29">
        <f>COUNTIFS(Questionnaire!BC:BC,codes_postales!B1459)</f>
        <v>5</v>
      </c>
    </row>
    <row r="1460" spans="1:6" x14ac:dyDescent="0.25">
      <c r="A1460" s="29" t="s">
        <v>2796</v>
      </c>
      <c r="B1460" s="29">
        <v>5650</v>
      </c>
      <c r="C1460" s="29" t="s">
        <v>1519</v>
      </c>
      <c r="D1460" s="29">
        <v>50.253202199999997</v>
      </c>
      <c r="E1460" s="29">
        <v>4.4347509000000001</v>
      </c>
      <c r="F1460" s="29">
        <f>COUNTIFS(Questionnaire!BC:BC,codes_postales!B1460)</f>
        <v>5</v>
      </c>
    </row>
    <row r="1461" spans="1:6" x14ac:dyDescent="0.25">
      <c r="A1461" s="29" t="s">
        <v>2796</v>
      </c>
      <c r="B1461" s="29">
        <v>5650</v>
      </c>
      <c r="C1461" s="29" t="s">
        <v>1520</v>
      </c>
      <c r="D1461" s="29">
        <v>50.239264900000002</v>
      </c>
      <c r="E1461" s="29">
        <v>4.4947935000000001</v>
      </c>
      <c r="F1461" s="29">
        <f>COUNTIFS(Questionnaire!BC:BC,codes_postales!B1461)</f>
        <v>5</v>
      </c>
    </row>
    <row r="1462" spans="1:6" x14ac:dyDescent="0.25">
      <c r="A1462" s="29" t="s">
        <v>2796</v>
      </c>
      <c r="B1462" s="29">
        <v>5651</v>
      </c>
      <c r="C1462" s="29" t="s">
        <v>1521</v>
      </c>
      <c r="D1462" s="29">
        <v>50.289239600000002</v>
      </c>
      <c r="E1462" s="29">
        <v>4.4012206000000003</v>
      </c>
      <c r="F1462" s="29">
        <f>COUNTIFS(Questionnaire!BC:BC,codes_postales!B1462)</f>
        <v>1</v>
      </c>
    </row>
    <row r="1463" spans="1:6" x14ac:dyDescent="0.25">
      <c r="A1463" s="29" t="s">
        <v>2796</v>
      </c>
      <c r="B1463" s="29">
        <v>5651</v>
      </c>
      <c r="C1463" s="29" t="s">
        <v>1522</v>
      </c>
      <c r="D1463" s="29">
        <v>50.289958800000001</v>
      </c>
      <c r="E1463" s="29">
        <v>4.4565970000000004</v>
      </c>
      <c r="F1463" s="29">
        <f>COUNTIFS(Questionnaire!BC:BC,codes_postales!B1463)</f>
        <v>1</v>
      </c>
    </row>
    <row r="1464" spans="1:6" x14ac:dyDescent="0.25">
      <c r="A1464" s="29" t="s">
        <v>2796</v>
      </c>
      <c r="B1464" s="29">
        <v>5651</v>
      </c>
      <c r="C1464" s="29" t="s">
        <v>1523</v>
      </c>
      <c r="D1464" s="29">
        <v>50.277838600000003</v>
      </c>
      <c r="E1464" s="29">
        <v>4.4950207000000004</v>
      </c>
      <c r="F1464" s="29">
        <f>COUNTIFS(Questionnaire!BC:BC,codes_postales!B1464)</f>
        <v>1</v>
      </c>
    </row>
    <row r="1465" spans="1:6" x14ac:dyDescent="0.25">
      <c r="A1465" s="29" t="s">
        <v>2796</v>
      </c>
      <c r="B1465" s="29">
        <v>5651</v>
      </c>
      <c r="C1465" s="29" t="s">
        <v>1524</v>
      </c>
      <c r="D1465" s="29">
        <v>50.269152900000002</v>
      </c>
      <c r="E1465" s="29">
        <v>4.3892145999999999</v>
      </c>
      <c r="F1465" s="29">
        <f>COUNTIFS(Questionnaire!BC:BC,codes_postales!B1465)</f>
        <v>1</v>
      </c>
    </row>
    <row r="1466" spans="1:6" x14ac:dyDescent="0.25">
      <c r="A1466" s="29" t="s">
        <v>2796</v>
      </c>
      <c r="B1466" s="29">
        <v>5651</v>
      </c>
      <c r="C1466" s="29" t="s">
        <v>1525</v>
      </c>
      <c r="D1466" s="29">
        <v>50.295161299999997</v>
      </c>
      <c r="E1466" s="29">
        <v>4.4829777000000002</v>
      </c>
      <c r="F1466" s="29">
        <f>COUNTIFS(Questionnaire!BC:BC,codes_postales!B1466)</f>
        <v>1</v>
      </c>
    </row>
    <row r="1467" spans="1:6" x14ac:dyDescent="0.25">
      <c r="A1467" s="29" t="s">
        <v>2796</v>
      </c>
      <c r="B1467" s="29">
        <v>5651</v>
      </c>
      <c r="C1467" s="29" t="s">
        <v>1526</v>
      </c>
      <c r="D1467" s="29">
        <v>50.311934100000002</v>
      </c>
      <c r="E1467" s="29">
        <v>4.4983015000000002</v>
      </c>
      <c r="F1467" s="29">
        <f>COUNTIFS(Questionnaire!BC:BC,codes_postales!B1467)</f>
        <v>1</v>
      </c>
    </row>
    <row r="1468" spans="1:6" x14ac:dyDescent="0.25">
      <c r="A1468" s="29" t="s">
        <v>2796</v>
      </c>
      <c r="B1468" s="29">
        <v>5651</v>
      </c>
      <c r="C1468" s="29" t="s">
        <v>1527</v>
      </c>
      <c r="D1468" s="29">
        <v>50.282700400000003</v>
      </c>
      <c r="E1468" s="29">
        <v>4.4278715999999996</v>
      </c>
      <c r="F1468" s="29">
        <f>COUNTIFS(Questionnaire!BC:BC,codes_postales!B1468)</f>
        <v>1</v>
      </c>
    </row>
    <row r="1469" spans="1:6" x14ac:dyDescent="0.25">
      <c r="A1469" s="29" t="s">
        <v>2796</v>
      </c>
      <c r="B1469" s="29">
        <v>5660</v>
      </c>
      <c r="C1469" s="29" t="s">
        <v>1528</v>
      </c>
      <c r="D1469" s="29">
        <v>50.067229699999999</v>
      </c>
      <c r="E1469" s="29">
        <v>4.4090394999999996</v>
      </c>
      <c r="F1469" s="29">
        <f>COUNTIFS(Questionnaire!BC:BC,codes_postales!B1469)</f>
        <v>5</v>
      </c>
    </row>
    <row r="1470" spans="1:6" x14ac:dyDescent="0.25">
      <c r="A1470" s="29" t="s">
        <v>2796</v>
      </c>
      <c r="B1470" s="29">
        <v>5660</v>
      </c>
      <c r="C1470" s="29" t="s">
        <v>1529</v>
      </c>
      <c r="D1470" s="29">
        <v>50.075483800000001</v>
      </c>
      <c r="E1470" s="29">
        <v>4.4710191000000004</v>
      </c>
      <c r="F1470" s="29">
        <f>COUNTIFS(Questionnaire!BC:BC,codes_postales!B1470)</f>
        <v>5</v>
      </c>
    </row>
    <row r="1471" spans="1:6" x14ac:dyDescent="0.25">
      <c r="A1471" s="29" t="s">
        <v>2796</v>
      </c>
      <c r="B1471" s="29">
        <v>5660</v>
      </c>
      <c r="C1471" s="29" t="s">
        <v>1530</v>
      </c>
      <c r="D1471" s="29">
        <v>49.969590599999997</v>
      </c>
      <c r="E1471" s="29">
        <v>4.5296813</v>
      </c>
      <c r="F1471" s="29">
        <f>COUNTIFS(Questionnaire!BC:BC,codes_postales!B1471)</f>
        <v>5</v>
      </c>
    </row>
    <row r="1472" spans="1:6" x14ac:dyDescent="0.25">
      <c r="A1472" s="29" t="s">
        <v>2796</v>
      </c>
      <c r="B1472" s="29">
        <v>5660</v>
      </c>
      <c r="C1472" s="29" t="s">
        <v>1531</v>
      </c>
      <c r="D1472" s="29">
        <v>50.000920200000003</v>
      </c>
      <c r="E1472" s="29">
        <v>4.4602842000000003</v>
      </c>
      <c r="F1472" s="29">
        <f>COUNTIFS(Questionnaire!BC:BC,codes_postales!B1472)</f>
        <v>5</v>
      </c>
    </row>
    <row r="1473" spans="1:6" x14ac:dyDescent="0.25">
      <c r="A1473" s="29" t="s">
        <v>2796</v>
      </c>
      <c r="B1473" s="29">
        <v>5660</v>
      </c>
      <c r="C1473" s="29" t="s">
        <v>1532</v>
      </c>
      <c r="D1473" s="29">
        <v>50.052490599999999</v>
      </c>
      <c r="E1473" s="29">
        <v>4.4955008999999997</v>
      </c>
      <c r="F1473" s="29">
        <f>COUNTIFS(Questionnaire!BC:BC,codes_postales!B1473)</f>
        <v>5</v>
      </c>
    </row>
    <row r="1474" spans="1:6" x14ac:dyDescent="0.25">
      <c r="A1474" s="29" t="s">
        <v>2796</v>
      </c>
      <c r="B1474" s="29">
        <v>5660</v>
      </c>
      <c r="C1474" s="29" t="s">
        <v>1533</v>
      </c>
      <c r="D1474" s="29">
        <v>49.961540200000002</v>
      </c>
      <c r="E1474" s="29">
        <v>4.4549981000000001</v>
      </c>
      <c r="F1474" s="29">
        <f>COUNTIFS(Questionnaire!BC:BC,codes_postales!B1474)</f>
        <v>5</v>
      </c>
    </row>
    <row r="1475" spans="1:6" x14ac:dyDescent="0.25">
      <c r="A1475" s="29" t="s">
        <v>2796</v>
      </c>
      <c r="B1475" s="29">
        <v>5660</v>
      </c>
      <c r="C1475" s="29" t="s">
        <v>1534</v>
      </c>
      <c r="D1475" s="29">
        <v>50.057754099999997</v>
      </c>
      <c r="E1475" s="29">
        <v>4.4360524999999997</v>
      </c>
      <c r="F1475" s="29">
        <f>COUNTIFS(Questionnaire!BC:BC,codes_postales!B1475)</f>
        <v>5</v>
      </c>
    </row>
    <row r="1476" spans="1:6" x14ac:dyDescent="0.25">
      <c r="A1476" s="29" t="s">
        <v>2796</v>
      </c>
      <c r="B1476" s="29">
        <v>5660</v>
      </c>
      <c r="C1476" s="29" t="s">
        <v>1535</v>
      </c>
      <c r="D1476" s="29">
        <v>50.079614399999997</v>
      </c>
      <c r="E1476" s="29">
        <v>4.5105493000000001</v>
      </c>
      <c r="F1476" s="29">
        <f>COUNTIFS(Questionnaire!BC:BC,codes_postales!B1476)</f>
        <v>5</v>
      </c>
    </row>
    <row r="1477" spans="1:6" x14ac:dyDescent="0.25">
      <c r="A1477" s="29" t="s">
        <v>2796</v>
      </c>
      <c r="B1477" s="29">
        <v>5660</v>
      </c>
      <c r="C1477" s="29" t="s">
        <v>1536</v>
      </c>
      <c r="D1477" s="29">
        <v>50.037401799999998</v>
      </c>
      <c r="E1477" s="29">
        <v>4.4236449000000002</v>
      </c>
      <c r="F1477" s="29">
        <f>COUNTIFS(Questionnaire!BC:BC,codes_postales!B1477)</f>
        <v>5</v>
      </c>
    </row>
    <row r="1478" spans="1:6" x14ac:dyDescent="0.25">
      <c r="A1478" s="29" t="s">
        <v>2796</v>
      </c>
      <c r="B1478" s="29">
        <v>5660</v>
      </c>
      <c r="C1478" s="29" t="s">
        <v>1537</v>
      </c>
      <c r="D1478" s="29">
        <v>50.094130700000001</v>
      </c>
      <c r="E1478" s="29">
        <v>4.5233185999999996</v>
      </c>
      <c r="F1478" s="29">
        <f>COUNTIFS(Questionnaire!BC:BC,codes_postales!B1478)</f>
        <v>5</v>
      </c>
    </row>
    <row r="1479" spans="1:6" x14ac:dyDescent="0.25">
      <c r="A1479" s="29" t="s">
        <v>2796</v>
      </c>
      <c r="B1479" s="29">
        <v>5660</v>
      </c>
      <c r="C1479" s="29" t="s">
        <v>1538</v>
      </c>
      <c r="D1479" s="29">
        <v>50.043126700000002</v>
      </c>
      <c r="E1479" s="29">
        <v>4.4584818999999998</v>
      </c>
      <c r="F1479" s="29">
        <f>COUNTIFS(Questionnaire!BC:BC,codes_postales!B1479)</f>
        <v>5</v>
      </c>
    </row>
    <row r="1480" spans="1:6" x14ac:dyDescent="0.25">
      <c r="A1480" s="29" t="s">
        <v>2796</v>
      </c>
      <c r="B1480" s="29">
        <v>5660</v>
      </c>
      <c r="C1480" s="29" t="s">
        <v>1539</v>
      </c>
      <c r="D1480" s="29">
        <v>50.058382100000003</v>
      </c>
      <c r="E1480" s="29">
        <v>4.5324267000000003</v>
      </c>
      <c r="F1480" s="29">
        <f>COUNTIFS(Questionnaire!BC:BC,codes_postales!B1480)</f>
        <v>5</v>
      </c>
    </row>
    <row r="1481" spans="1:6" x14ac:dyDescent="0.25">
      <c r="A1481" s="29" t="s">
        <v>2796</v>
      </c>
      <c r="B1481" s="29">
        <v>5660</v>
      </c>
      <c r="C1481" s="29" t="s">
        <v>1540</v>
      </c>
      <c r="D1481" s="29">
        <v>49.949789000000003</v>
      </c>
      <c r="E1481" s="29">
        <v>4.5055290000000001</v>
      </c>
      <c r="F1481" s="29">
        <f>COUNTIFS(Questionnaire!BC:BC,codes_postales!B1481)</f>
        <v>5</v>
      </c>
    </row>
    <row r="1482" spans="1:6" x14ac:dyDescent="0.25">
      <c r="A1482" s="29" t="s">
        <v>2796</v>
      </c>
      <c r="B1482" s="29">
        <v>5660</v>
      </c>
      <c r="C1482" s="29" t="s">
        <v>1541</v>
      </c>
      <c r="D1482" s="29">
        <v>50.024789800000001</v>
      </c>
      <c r="E1482" s="29">
        <v>4.4206168000000003</v>
      </c>
      <c r="F1482" s="29">
        <f>COUNTIFS(Questionnaire!BC:BC,codes_postales!B1482)</f>
        <v>5</v>
      </c>
    </row>
    <row r="1483" spans="1:6" x14ac:dyDescent="0.25">
      <c r="A1483" s="29" t="s">
        <v>2796</v>
      </c>
      <c r="B1483" s="29">
        <v>5670</v>
      </c>
      <c r="C1483" s="29" t="s">
        <v>1542</v>
      </c>
      <c r="D1483" s="29">
        <v>50.091355999999998</v>
      </c>
      <c r="E1483" s="29">
        <v>4.59145</v>
      </c>
      <c r="F1483" s="29">
        <f>COUNTIFS(Questionnaire!BC:BC,codes_postales!B1483)</f>
        <v>2</v>
      </c>
    </row>
    <row r="1484" spans="1:6" x14ac:dyDescent="0.25">
      <c r="A1484" s="29" t="s">
        <v>2796</v>
      </c>
      <c r="B1484" s="29">
        <v>5670</v>
      </c>
      <c r="C1484" s="29" t="s">
        <v>1543</v>
      </c>
      <c r="D1484" s="29">
        <v>50.030867000000001</v>
      </c>
      <c r="E1484" s="29">
        <v>4.6712990999999997</v>
      </c>
      <c r="F1484" s="29">
        <f>COUNTIFS(Questionnaire!BC:BC,codes_postales!B1484)</f>
        <v>2</v>
      </c>
    </row>
    <row r="1485" spans="1:6" x14ac:dyDescent="0.25">
      <c r="A1485" s="29" t="s">
        <v>2796</v>
      </c>
      <c r="B1485" s="29">
        <v>5670</v>
      </c>
      <c r="C1485" s="29" t="s">
        <v>1544</v>
      </c>
      <c r="D1485" s="29">
        <v>50.100880500000002</v>
      </c>
      <c r="E1485" s="29">
        <v>4.6964874999999999</v>
      </c>
      <c r="F1485" s="29">
        <f>COUNTIFS(Questionnaire!BC:BC,codes_postales!B1485)</f>
        <v>2</v>
      </c>
    </row>
    <row r="1486" spans="1:6" x14ac:dyDescent="0.25">
      <c r="A1486" s="29" t="s">
        <v>2796</v>
      </c>
      <c r="B1486" s="29">
        <v>5670</v>
      </c>
      <c r="C1486" s="29" t="s">
        <v>1545</v>
      </c>
      <c r="D1486" s="29">
        <v>50.074527500000002</v>
      </c>
      <c r="E1486" s="29">
        <v>4.5486173000000001</v>
      </c>
      <c r="F1486" s="29">
        <f>COUNTIFS(Questionnaire!BC:BC,codes_postales!B1486)</f>
        <v>2</v>
      </c>
    </row>
    <row r="1487" spans="1:6" x14ac:dyDescent="0.25">
      <c r="A1487" s="29" t="s">
        <v>2796</v>
      </c>
      <c r="B1487" s="29">
        <v>5670</v>
      </c>
      <c r="C1487" s="29" t="s">
        <v>1546</v>
      </c>
      <c r="D1487" s="29">
        <v>50.023722100000001</v>
      </c>
      <c r="E1487" s="29">
        <v>4.6396987999999997</v>
      </c>
      <c r="F1487" s="29">
        <f>COUNTIFS(Questionnaire!BC:BC,codes_postales!B1487)</f>
        <v>2</v>
      </c>
    </row>
    <row r="1488" spans="1:6" x14ac:dyDescent="0.25">
      <c r="A1488" s="29" t="s">
        <v>2796</v>
      </c>
      <c r="B1488" s="29">
        <v>5670</v>
      </c>
      <c r="C1488" s="29" t="s">
        <v>1547</v>
      </c>
      <c r="D1488" s="29">
        <v>50.072683099999999</v>
      </c>
      <c r="E1488" s="29">
        <v>4.6072179999999996</v>
      </c>
      <c r="F1488" s="29">
        <f>COUNTIFS(Questionnaire!BC:BC,codes_postales!B1488)</f>
        <v>2</v>
      </c>
    </row>
    <row r="1489" spans="1:6" x14ac:dyDescent="0.25">
      <c r="A1489" s="29" t="s">
        <v>2796</v>
      </c>
      <c r="B1489" s="29">
        <v>5670</v>
      </c>
      <c r="C1489" s="29" t="s">
        <v>1548</v>
      </c>
      <c r="D1489" s="29">
        <v>50.092269799999997</v>
      </c>
      <c r="E1489" s="29">
        <v>4.6692714999999998</v>
      </c>
      <c r="F1489" s="29">
        <f>COUNTIFS(Questionnaire!BC:BC,codes_postales!B1489)</f>
        <v>2</v>
      </c>
    </row>
    <row r="1490" spans="1:6" x14ac:dyDescent="0.25">
      <c r="A1490" s="29" t="s">
        <v>2796</v>
      </c>
      <c r="B1490" s="29">
        <v>5670</v>
      </c>
      <c r="C1490" s="29" t="s">
        <v>1549</v>
      </c>
      <c r="D1490" s="29">
        <v>50.080269000000001</v>
      </c>
      <c r="E1490" s="29">
        <v>4.6342489999999996</v>
      </c>
      <c r="F1490" s="29">
        <f>COUNTIFS(Questionnaire!BC:BC,codes_postales!B1490)</f>
        <v>2</v>
      </c>
    </row>
    <row r="1491" spans="1:6" x14ac:dyDescent="0.25">
      <c r="A1491" s="29" t="s">
        <v>2796</v>
      </c>
      <c r="B1491" s="29">
        <v>5670</v>
      </c>
      <c r="C1491" s="29" t="s">
        <v>1550</v>
      </c>
      <c r="D1491" s="29">
        <v>50.051636100000003</v>
      </c>
      <c r="E1491" s="29">
        <v>4.6270287000000003</v>
      </c>
      <c r="F1491" s="29">
        <f>COUNTIFS(Questionnaire!BC:BC,codes_postales!B1491)</f>
        <v>2</v>
      </c>
    </row>
    <row r="1492" spans="1:6" x14ac:dyDescent="0.25">
      <c r="A1492" s="29" t="s">
        <v>2796</v>
      </c>
      <c r="B1492" s="29">
        <v>5680</v>
      </c>
      <c r="C1492" s="29" t="s">
        <v>1551</v>
      </c>
      <c r="D1492" s="29">
        <v>50.1357152</v>
      </c>
      <c r="E1492" s="29">
        <v>4.7458219000000001</v>
      </c>
      <c r="F1492" s="29">
        <f>COUNTIFS(Questionnaire!BC:BC,codes_postales!B1492)</f>
        <v>0</v>
      </c>
    </row>
    <row r="1493" spans="1:6" x14ac:dyDescent="0.25">
      <c r="A1493" s="29" t="s">
        <v>2796</v>
      </c>
      <c r="B1493" s="29">
        <v>5680</v>
      </c>
      <c r="C1493" s="29" t="s">
        <v>1552</v>
      </c>
      <c r="D1493" s="29">
        <v>50.131598599999997</v>
      </c>
      <c r="E1493" s="29">
        <v>4.7141333999999997</v>
      </c>
      <c r="F1493" s="29">
        <f>COUNTIFS(Questionnaire!BC:BC,codes_postales!B1493)</f>
        <v>0</v>
      </c>
    </row>
    <row r="1494" spans="1:6" x14ac:dyDescent="0.25">
      <c r="A1494" s="29" t="s">
        <v>2796</v>
      </c>
      <c r="B1494" s="29">
        <v>5680</v>
      </c>
      <c r="C1494" s="29" t="s">
        <v>1553</v>
      </c>
      <c r="D1494" s="29">
        <v>50.184187399999999</v>
      </c>
      <c r="E1494" s="29">
        <v>4.7597215000000004</v>
      </c>
      <c r="F1494" s="29">
        <f>COUNTIFS(Questionnaire!BC:BC,codes_postales!B1494)</f>
        <v>0</v>
      </c>
    </row>
    <row r="1495" spans="1:6" x14ac:dyDescent="0.25">
      <c r="A1495" s="29" t="s">
        <v>2796</v>
      </c>
      <c r="B1495" s="29">
        <v>5680</v>
      </c>
      <c r="C1495" s="29" t="s">
        <v>1554</v>
      </c>
      <c r="D1495" s="29">
        <v>50.117129300000002</v>
      </c>
      <c r="E1495" s="29">
        <v>4.6236448000000001</v>
      </c>
      <c r="F1495" s="29">
        <f>COUNTIFS(Questionnaire!BC:BC,codes_postales!B1495)</f>
        <v>0</v>
      </c>
    </row>
    <row r="1496" spans="1:6" x14ac:dyDescent="0.25">
      <c r="A1496" s="29" t="s">
        <v>2796</v>
      </c>
      <c r="B1496" s="29">
        <v>5680</v>
      </c>
      <c r="C1496" s="29" t="s">
        <v>1555</v>
      </c>
      <c r="D1496" s="29">
        <v>50.118600800000003</v>
      </c>
      <c r="E1496" s="29">
        <v>4.6468816000000004</v>
      </c>
      <c r="F1496" s="29">
        <f>COUNTIFS(Questionnaire!BC:BC,codes_postales!B1496)</f>
        <v>0</v>
      </c>
    </row>
    <row r="1497" spans="1:6" x14ac:dyDescent="0.25">
      <c r="A1497" s="29" t="s">
        <v>2796</v>
      </c>
      <c r="B1497" s="29">
        <v>5680</v>
      </c>
      <c r="C1497" s="29" t="s">
        <v>1556</v>
      </c>
      <c r="D1497" s="29">
        <v>50.1177554</v>
      </c>
      <c r="E1497" s="29">
        <v>4.7026857</v>
      </c>
      <c r="F1497" s="29">
        <f>COUNTIFS(Questionnaire!BC:BC,codes_postales!B1497)</f>
        <v>0</v>
      </c>
    </row>
    <row r="1498" spans="1:6" x14ac:dyDescent="0.25">
      <c r="A1498" s="29" t="s">
        <v>2796</v>
      </c>
      <c r="B1498" s="29">
        <v>5680</v>
      </c>
      <c r="C1498" s="29" t="s">
        <v>1557</v>
      </c>
      <c r="D1498" s="29">
        <v>50.135223000000003</v>
      </c>
      <c r="E1498" s="29">
        <v>4.6748776999999997</v>
      </c>
      <c r="F1498" s="29">
        <f>COUNTIFS(Questionnaire!BC:BC,codes_postales!B1498)</f>
        <v>0</v>
      </c>
    </row>
    <row r="1499" spans="1:6" x14ac:dyDescent="0.25">
      <c r="A1499" s="29" t="s">
        <v>2796</v>
      </c>
      <c r="B1499" s="29">
        <v>5680</v>
      </c>
      <c r="C1499" s="29" t="s">
        <v>1558</v>
      </c>
      <c r="D1499" s="29">
        <v>50.187342299999997</v>
      </c>
      <c r="E1499" s="29">
        <v>4.7367955000000004</v>
      </c>
      <c r="F1499" s="29">
        <f>COUNTIFS(Questionnaire!BC:BC,codes_postales!B1499)</f>
        <v>0</v>
      </c>
    </row>
    <row r="1500" spans="1:6" x14ac:dyDescent="0.25">
      <c r="A1500" s="29" t="s">
        <v>2796</v>
      </c>
      <c r="B1500" s="29">
        <v>5680</v>
      </c>
      <c r="C1500" s="29" t="s">
        <v>1559</v>
      </c>
      <c r="D1500" s="29">
        <v>50.113171199999996</v>
      </c>
      <c r="E1500" s="29">
        <v>4.7424980999999997</v>
      </c>
      <c r="F1500" s="29">
        <f>COUNTIFS(Questionnaire!BC:BC,codes_postales!B1500)</f>
        <v>0</v>
      </c>
    </row>
    <row r="1501" spans="1:6" x14ac:dyDescent="0.25">
      <c r="A1501" s="29" t="s">
        <v>2796</v>
      </c>
      <c r="B1501" s="29">
        <v>5680</v>
      </c>
      <c r="C1501" s="29" t="s">
        <v>1560</v>
      </c>
      <c r="D1501" s="29">
        <v>50.170239299999999</v>
      </c>
      <c r="E1501" s="29">
        <v>4.7323157</v>
      </c>
      <c r="F1501" s="29">
        <f>COUNTIFS(Questionnaire!BC:BC,codes_postales!B1501)</f>
        <v>0</v>
      </c>
    </row>
    <row r="1502" spans="1:6" x14ac:dyDescent="0.25">
      <c r="A1502" s="29" t="s">
        <v>2797</v>
      </c>
      <c r="B1502" s="29">
        <v>6000</v>
      </c>
      <c r="C1502" s="29" t="s">
        <v>1561</v>
      </c>
      <c r="D1502" s="29">
        <v>50.415710249999997</v>
      </c>
      <c r="E1502" s="29">
        <v>4.4491649999999998</v>
      </c>
      <c r="F1502" s="29">
        <f>COUNTIFS(Questionnaire!BC:BC,codes_postales!B1502)</f>
        <v>0</v>
      </c>
    </row>
    <row r="1503" spans="1:6" x14ac:dyDescent="0.25">
      <c r="A1503" s="29" t="s">
        <v>2797</v>
      </c>
      <c r="B1503" s="29">
        <v>6001</v>
      </c>
      <c r="C1503" s="29" t="s">
        <v>1562</v>
      </c>
      <c r="D1503" s="29">
        <v>50.397724500000002</v>
      </c>
      <c r="E1503" s="29">
        <v>4.4442531000000001</v>
      </c>
      <c r="F1503" s="29">
        <f>COUNTIFS(Questionnaire!BC:BC,codes_postales!B1503)</f>
        <v>0</v>
      </c>
    </row>
    <row r="1504" spans="1:6" x14ac:dyDescent="0.25">
      <c r="A1504" s="29" t="s">
        <v>2797</v>
      </c>
      <c r="B1504" s="29">
        <v>6010</v>
      </c>
      <c r="C1504" s="29" t="s">
        <v>1563</v>
      </c>
      <c r="D1504" s="29">
        <v>50.391219</v>
      </c>
      <c r="E1504" s="29">
        <v>4.4686310000000002</v>
      </c>
      <c r="F1504" s="29">
        <f>COUNTIFS(Questionnaire!BC:BC,codes_postales!B1504)</f>
        <v>0</v>
      </c>
    </row>
    <row r="1505" spans="1:8" x14ac:dyDescent="0.25">
      <c r="A1505" s="29" t="s">
        <v>2797</v>
      </c>
      <c r="B1505" s="29">
        <v>6020</v>
      </c>
      <c r="C1505" s="29" t="s">
        <v>1564</v>
      </c>
      <c r="D1505" s="29">
        <v>50.418618100000003</v>
      </c>
      <c r="E1505" s="29">
        <v>4.4322464000000004</v>
      </c>
      <c r="F1505" s="29">
        <f>COUNTIFS(Questionnaire!BC:BC,codes_postales!B1505)</f>
        <v>0</v>
      </c>
    </row>
    <row r="1506" spans="1:8" x14ac:dyDescent="0.25">
      <c r="A1506" s="29" t="s">
        <v>2797</v>
      </c>
      <c r="B1506" s="29">
        <v>6030</v>
      </c>
      <c r="C1506" s="29" t="s">
        <v>1565</v>
      </c>
      <c r="D1506" s="29">
        <v>50.416844249999997</v>
      </c>
      <c r="E1506" s="29">
        <v>4.3611946149999996</v>
      </c>
      <c r="F1506" s="29">
        <f>COUNTIFS(Questionnaire!BC:BC,codes_postales!B1506)</f>
        <v>0</v>
      </c>
      <c r="H1506">
        <f>FREQUENCY(A1503,A:A)</f>
        <v>0</v>
      </c>
    </row>
    <row r="1507" spans="1:8" x14ac:dyDescent="0.25">
      <c r="A1507" s="29" t="s">
        <v>2797</v>
      </c>
      <c r="B1507" s="29">
        <v>6030</v>
      </c>
      <c r="C1507" s="29" t="s">
        <v>1566</v>
      </c>
      <c r="D1507" s="29">
        <v>50.406710199999999</v>
      </c>
      <c r="E1507" s="29">
        <v>4.3960065000000004</v>
      </c>
      <c r="F1507" s="29">
        <f>COUNTIFS(Questionnaire!BC:BC,codes_postales!B1507)</f>
        <v>0</v>
      </c>
    </row>
    <row r="1508" spans="1:8" x14ac:dyDescent="0.25">
      <c r="A1508" s="29" t="s">
        <v>2797</v>
      </c>
      <c r="B1508" s="29">
        <v>6031</v>
      </c>
      <c r="C1508" s="29" t="s">
        <v>1567</v>
      </c>
      <c r="D1508" s="29">
        <v>50.417016799999999</v>
      </c>
      <c r="E1508" s="29">
        <v>4.3824019999999999</v>
      </c>
      <c r="F1508" s="29">
        <f>COUNTIFS(Questionnaire!BC:BC,codes_postales!B1508)</f>
        <v>0</v>
      </c>
    </row>
    <row r="1509" spans="1:8" x14ac:dyDescent="0.25">
      <c r="A1509" s="29" t="s">
        <v>2797</v>
      </c>
      <c r="B1509" s="29">
        <v>6032</v>
      </c>
      <c r="C1509" s="29" t="s">
        <v>1568</v>
      </c>
      <c r="D1509" s="29">
        <v>50.390204599999997</v>
      </c>
      <c r="E1509" s="29">
        <v>4.4046364999999996</v>
      </c>
      <c r="F1509" s="29">
        <f>COUNTIFS(Questionnaire!BC:BC,codes_postales!B1509)</f>
        <v>0</v>
      </c>
    </row>
    <row r="1510" spans="1:8" x14ac:dyDescent="0.25">
      <c r="A1510" s="29" t="s">
        <v>2797</v>
      </c>
      <c r="B1510" s="29">
        <v>6040</v>
      </c>
      <c r="C1510" s="29" t="s">
        <v>1569</v>
      </c>
      <c r="D1510" s="29">
        <v>50.444660650000003</v>
      </c>
      <c r="E1510" s="29">
        <v>4.4360232750000002</v>
      </c>
      <c r="F1510" s="29">
        <f>COUNTIFS(Questionnaire!BC:BC,codes_postales!B1510)</f>
        <v>0</v>
      </c>
    </row>
    <row r="1511" spans="1:8" x14ac:dyDescent="0.25">
      <c r="A1511" s="29" t="s">
        <v>2797</v>
      </c>
      <c r="B1511" s="29">
        <v>6041</v>
      </c>
      <c r="C1511" s="29" t="s">
        <v>1570</v>
      </c>
      <c r="D1511" s="29">
        <v>50.4653846</v>
      </c>
      <c r="E1511" s="29">
        <v>4.4301757000000004</v>
      </c>
      <c r="F1511" s="29">
        <f>COUNTIFS(Questionnaire!BC:BC,codes_postales!B1511)</f>
        <v>0</v>
      </c>
    </row>
    <row r="1512" spans="1:8" x14ac:dyDescent="0.25">
      <c r="A1512" s="29" t="s">
        <v>2797</v>
      </c>
      <c r="B1512" s="29">
        <v>6042</v>
      </c>
      <c r="C1512" s="29" t="s">
        <v>1571</v>
      </c>
      <c r="D1512" s="29">
        <v>50.431852999999997</v>
      </c>
      <c r="E1512" s="29">
        <v>4.4489421</v>
      </c>
      <c r="F1512" s="29">
        <f>COUNTIFS(Questionnaire!BC:BC,codes_postales!B1512)</f>
        <v>0</v>
      </c>
    </row>
    <row r="1513" spans="1:8" x14ac:dyDescent="0.25">
      <c r="A1513" s="29" t="s">
        <v>2797</v>
      </c>
      <c r="B1513" s="29">
        <v>6043</v>
      </c>
      <c r="C1513" s="29" t="s">
        <v>1572</v>
      </c>
      <c r="D1513" s="29">
        <v>50.456156550000003</v>
      </c>
      <c r="E1513" s="29">
        <v>4.4815730780000003</v>
      </c>
      <c r="F1513" s="29">
        <f>COUNTIFS(Questionnaire!BC:BC,codes_postales!B1513)</f>
        <v>0</v>
      </c>
    </row>
    <row r="1514" spans="1:8" x14ac:dyDescent="0.25">
      <c r="A1514" s="29" t="s">
        <v>2797</v>
      </c>
      <c r="B1514" s="29">
        <v>6044</v>
      </c>
      <c r="C1514" s="29" t="s">
        <v>1573</v>
      </c>
      <c r="D1514" s="29">
        <v>50.4415002</v>
      </c>
      <c r="E1514" s="29">
        <v>4.3907758269999997</v>
      </c>
      <c r="F1514" s="29">
        <f>COUNTIFS(Questionnaire!BC:BC,codes_postales!B1514)</f>
        <v>0</v>
      </c>
    </row>
    <row r="1515" spans="1:8" x14ac:dyDescent="0.25">
      <c r="A1515" s="29" t="s">
        <v>2797</v>
      </c>
      <c r="B1515" s="29">
        <v>6060</v>
      </c>
      <c r="C1515" s="29" t="s">
        <v>1574</v>
      </c>
      <c r="D1515" s="29">
        <v>50.426970500000003</v>
      </c>
      <c r="E1515" s="29">
        <v>4.4856490129999997</v>
      </c>
      <c r="F1515" s="29">
        <f>COUNTIFS(Questionnaire!BC:BC,codes_postales!B1515)</f>
        <v>0</v>
      </c>
    </row>
    <row r="1516" spans="1:8" x14ac:dyDescent="0.25">
      <c r="A1516" s="29" t="s">
        <v>2797</v>
      </c>
      <c r="B1516" s="29">
        <v>6061</v>
      </c>
      <c r="C1516" s="29" t="s">
        <v>1575</v>
      </c>
      <c r="D1516" s="29">
        <v>50.410921600000002</v>
      </c>
      <c r="E1516" s="29">
        <v>4.472923486</v>
      </c>
      <c r="F1516" s="29">
        <f>COUNTIFS(Questionnaire!BC:BC,codes_postales!B1516)</f>
        <v>0</v>
      </c>
    </row>
    <row r="1517" spans="1:8" x14ac:dyDescent="0.25">
      <c r="A1517" s="29" t="s">
        <v>2797</v>
      </c>
      <c r="B1517" s="29">
        <v>6110</v>
      </c>
      <c r="C1517" s="29" t="s">
        <v>1576</v>
      </c>
      <c r="D1517" s="29">
        <v>50.36907205</v>
      </c>
      <c r="E1517" s="29">
        <v>4.3602314809999996</v>
      </c>
      <c r="F1517" s="29">
        <f>COUNTIFS(Questionnaire!BC:BC,codes_postales!B1517)</f>
        <v>0</v>
      </c>
    </row>
    <row r="1518" spans="1:8" x14ac:dyDescent="0.25">
      <c r="A1518" s="29" t="s">
        <v>2797</v>
      </c>
      <c r="B1518" s="29">
        <v>6111</v>
      </c>
      <c r="C1518" s="29" t="s">
        <v>1577</v>
      </c>
      <c r="D1518" s="29">
        <v>50.377822000000002</v>
      </c>
      <c r="E1518" s="29">
        <v>4.3496404000000002</v>
      </c>
      <c r="F1518" s="29">
        <f>COUNTIFS(Questionnaire!BC:BC,codes_postales!B1518)</f>
        <v>0</v>
      </c>
    </row>
    <row r="1519" spans="1:8" x14ac:dyDescent="0.25">
      <c r="A1519" s="29" t="s">
        <v>2797</v>
      </c>
      <c r="B1519" s="29">
        <v>6120</v>
      </c>
      <c r="C1519" s="29" t="s">
        <v>1578</v>
      </c>
      <c r="D1519" s="29">
        <v>50.297470099999998</v>
      </c>
      <c r="E1519" s="29">
        <v>4.3868963000000001</v>
      </c>
      <c r="F1519" s="29">
        <f>COUNTIFS(Questionnaire!BC:BC,codes_postales!B1519)</f>
        <v>1</v>
      </c>
    </row>
    <row r="1520" spans="1:8" x14ac:dyDescent="0.25">
      <c r="A1520" s="29" t="s">
        <v>2797</v>
      </c>
      <c r="B1520" s="29">
        <v>6120</v>
      </c>
      <c r="C1520" s="29" t="s">
        <v>1579</v>
      </c>
      <c r="D1520" s="29">
        <v>50.321989700000003</v>
      </c>
      <c r="E1520" s="29">
        <v>4.3889214000000001</v>
      </c>
      <c r="F1520" s="29">
        <f>COUNTIFS(Questionnaire!BC:BC,codes_postales!B1520)</f>
        <v>1</v>
      </c>
    </row>
    <row r="1521" spans="1:6" x14ac:dyDescent="0.25">
      <c r="A1521" s="29" t="s">
        <v>2797</v>
      </c>
      <c r="B1521" s="29">
        <v>6120</v>
      </c>
      <c r="C1521" s="29" t="s">
        <v>1580</v>
      </c>
      <c r="D1521" s="29">
        <v>50.352870199999998</v>
      </c>
      <c r="E1521" s="29">
        <v>4.4127634999999996</v>
      </c>
      <c r="F1521" s="29">
        <f>COUNTIFS(Questionnaire!BC:BC,codes_postales!B1521)</f>
        <v>1</v>
      </c>
    </row>
    <row r="1522" spans="1:6" x14ac:dyDescent="0.25">
      <c r="A1522" s="29" t="s">
        <v>2797</v>
      </c>
      <c r="B1522" s="29">
        <v>6120</v>
      </c>
      <c r="C1522" s="29" t="s">
        <v>1581</v>
      </c>
      <c r="D1522" s="29">
        <v>50.326807199999998</v>
      </c>
      <c r="E1522" s="29">
        <v>4.3713936000000002</v>
      </c>
      <c r="F1522" s="29">
        <f>COUNTIFS(Questionnaire!BC:BC,codes_postales!B1522)</f>
        <v>1</v>
      </c>
    </row>
    <row r="1523" spans="1:6" x14ac:dyDescent="0.25">
      <c r="A1523" s="29" t="s">
        <v>2797</v>
      </c>
      <c r="B1523" s="29">
        <v>6120</v>
      </c>
      <c r="C1523" s="29" t="s">
        <v>1582</v>
      </c>
      <c r="D1523" s="29">
        <v>50.324948599999999</v>
      </c>
      <c r="E1523" s="29">
        <v>4.4466922000000002</v>
      </c>
      <c r="F1523" s="29">
        <f>COUNTIFS(Questionnaire!BC:BC,codes_postales!B1523)</f>
        <v>1</v>
      </c>
    </row>
    <row r="1524" spans="1:6" x14ac:dyDescent="0.25">
      <c r="A1524" s="29" t="s">
        <v>2797</v>
      </c>
      <c r="B1524" s="29">
        <v>6140</v>
      </c>
      <c r="C1524" s="29" t="s">
        <v>1583</v>
      </c>
      <c r="D1524" s="29">
        <v>50.411224660000002</v>
      </c>
      <c r="E1524" s="29">
        <v>4.3239637929999999</v>
      </c>
      <c r="F1524" s="29">
        <f>COUNTIFS(Questionnaire!BC:BC,codes_postales!B1524)</f>
        <v>0</v>
      </c>
    </row>
    <row r="1525" spans="1:6" x14ac:dyDescent="0.25">
      <c r="A1525" s="29" t="s">
        <v>2797</v>
      </c>
      <c r="B1525" s="29">
        <v>6141</v>
      </c>
      <c r="C1525" s="29" t="s">
        <v>1584</v>
      </c>
      <c r="D1525" s="29">
        <v>50.438379400000002</v>
      </c>
      <c r="E1525" s="29">
        <v>4.3198191000000001</v>
      </c>
      <c r="F1525" s="29">
        <f>COUNTIFS(Questionnaire!BC:BC,codes_postales!B1525)</f>
        <v>0</v>
      </c>
    </row>
    <row r="1526" spans="1:6" x14ac:dyDescent="0.25">
      <c r="A1526" s="29" t="s">
        <v>2797</v>
      </c>
      <c r="B1526" s="29">
        <v>6142</v>
      </c>
      <c r="C1526" s="29" t="s">
        <v>1585</v>
      </c>
      <c r="D1526" s="29">
        <v>50.397439800000001</v>
      </c>
      <c r="E1526" s="29">
        <v>4.3307850999999999</v>
      </c>
      <c r="F1526" s="29">
        <f>COUNTIFS(Questionnaire!BC:BC,codes_postales!B1526)</f>
        <v>0</v>
      </c>
    </row>
    <row r="1527" spans="1:6" x14ac:dyDescent="0.25">
      <c r="A1527" s="29" t="s">
        <v>2797</v>
      </c>
      <c r="B1527" s="29">
        <v>6150</v>
      </c>
      <c r="C1527" s="29" t="s">
        <v>1586</v>
      </c>
      <c r="D1527" s="29">
        <v>50.407996900000001</v>
      </c>
      <c r="E1527" s="29">
        <v>4.2696101999999998</v>
      </c>
      <c r="F1527" s="29">
        <f>COUNTIFS(Questionnaire!BC:BC,codes_postales!B1527)</f>
        <v>1</v>
      </c>
    </row>
    <row r="1528" spans="1:6" x14ac:dyDescent="0.25">
      <c r="A1528" s="29" t="s">
        <v>2797</v>
      </c>
      <c r="B1528" s="29">
        <v>6180</v>
      </c>
      <c r="C1528" s="29" t="s">
        <v>1587</v>
      </c>
      <c r="D1528" s="29">
        <v>50.460157600000002</v>
      </c>
      <c r="E1528" s="29">
        <v>4.3763405999999998</v>
      </c>
      <c r="F1528" s="29">
        <f>COUNTIFS(Questionnaire!BC:BC,codes_postales!B1528)</f>
        <v>0</v>
      </c>
    </row>
    <row r="1529" spans="1:6" x14ac:dyDescent="0.25">
      <c r="A1529" s="29" t="s">
        <v>2797</v>
      </c>
      <c r="B1529" s="29">
        <v>6181</v>
      </c>
      <c r="C1529" s="29" t="s">
        <v>1588</v>
      </c>
      <c r="D1529" s="29">
        <v>50.487562799999999</v>
      </c>
      <c r="E1529" s="29">
        <v>4.3287132000000001</v>
      </c>
      <c r="F1529" s="29">
        <f>COUNTIFS(Questionnaire!BC:BC,codes_postales!B1529)</f>
        <v>0</v>
      </c>
    </row>
    <row r="1530" spans="1:6" x14ac:dyDescent="0.25">
      <c r="A1530" s="29" t="s">
        <v>2797</v>
      </c>
      <c r="B1530" s="29">
        <v>6182</v>
      </c>
      <c r="C1530" s="29" t="s">
        <v>1589</v>
      </c>
      <c r="D1530" s="29">
        <v>50.450999000000003</v>
      </c>
      <c r="E1530" s="29">
        <v>4.3508269999999998</v>
      </c>
      <c r="F1530" s="29">
        <f>COUNTIFS(Questionnaire!BC:BC,codes_postales!B1530)</f>
        <v>0</v>
      </c>
    </row>
    <row r="1531" spans="1:6" x14ac:dyDescent="0.25">
      <c r="A1531" s="29" t="s">
        <v>2797</v>
      </c>
      <c r="B1531" s="29">
        <v>6183</v>
      </c>
      <c r="C1531" s="29" t="s">
        <v>1590</v>
      </c>
      <c r="D1531" s="29">
        <v>50.4665295</v>
      </c>
      <c r="E1531" s="29">
        <v>4.3317414999999997</v>
      </c>
      <c r="F1531" s="29">
        <f>COUNTIFS(Questionnaire!BC:BC,codes_postales!B1531)</f>
        <v>0</v>
      </c>
    </row>
    <row r="1532" spans="1:6" x14ac:dyDescent="0.25">
      <c r="A1532" s="29" t="s">
        <v>2797</v>
      </c>
      <c r="B1532" s="29">
        <v>6200</v>
      </c>
      <c r="C1532" s="29" t="s">
        <v>1591</v>
      </c>
      <c r="D1532" s="29">
        <v>50.390213000000003</v>
      </c>
      <c r="E1532" s="29">
        <v>4.5151960999999998</v>
      </c>
      <c r="F1532" s="29">
        <f>COUNTIFS(Questionnaire!BC:BC,codes_postales!B1532)</f>
        <v>0</v>
      </c>
    </row>
    <row r="1533" spans="1:6" x14ac:dyDescent="0.25">
      <c r="A1533" s="29" t="s">
        <v>2797</v>
      </c>
      <c r="B1533" s="29">
        <v>6200</v>
      </c>
      <c r="C1533" s="29" t="s">
        <v>1592</v>
      </c>
      <c r="D1533" s="29">
        <v>50.404607499999997</v>
      </c>
      <c r="E1533" s="29">
        <v>4.5243510999999996</v>
      </c>
      <c r="F1533" s="29">
        <f>COUNTIFS(Questionnaire!BC:BC,codes_postales!B1533)</f>
        <v>0</v>
      </c>
    </row>
    <row r="1534" spans="1:6" x14ac:dyDescent="0.25">
      <c r="A1534" s="29" t="s">
        <v>2797</v>
      </c>
      <c r="B1534" s="29">
        <v>6200</v>
      </c>
      <c r="C1534" s="29" t="s">
        <v>1593</v>
      </c>
      <c r="D1534" s="29">
        <v>50.415593800000003</v>
      </c>
      <c r="E1534" s="29">
        <v>4.5179327999999996</v>
      </c>
      <c r="F1534" s="29">
        <f>COUNTIFS(Questionnaire!BC:BC,codes_postales!B1534)</f>
        <v>0</v>
      </c>
    </row>
    <row r="1535" spans="1:6" x14ac:dyDescent="0.25">
      <c r="A1535" s="29" t="s">
        <v>2797</v>
      </c>
      <c r="B1535" s="29">
        <v>6210</v>
      </c>
      <c r="C1535" s="29" t="s">
        <v>1594</v>
      </c>
      <c r="D1535" s="29">
        <v>50.537647700000001</v>
      </c>
      <c r="E1535" s="29">
        <v>4.4501524999999997</v>
      </c>
      <c r="F1535" s="29">
        <f>COUNTIFS(Questionnaire!BC:BC,codes_postales!B1535)</f>
        <v>0</v>
      </c>
    </row>
    <row r="1536" spans="1:6" x14ac:dyDescent="0.25">
      <c r="A1536" s="29" t="s">
        <v>2797</v>
      </c>
      <c r="B1536" s="29">
        <v>6210</v>
      </c>
      <c r="C1536" s="29" t="s">
        <v>1595</v>
      </c>
      <c r="D1536" s="29">
        <v>50.534957749999997</v>
      </c>
      <c r="E1536" s="29">
        <v>4.4252588130000001</v>
      </c>
      <c r="F1536" s="29">
        <f>COUNTIFS(Questionnaire!BC:BC,codes_postales!B1536)</f>
        <v>0</v>
      </c>
    </row>
    <row r="1537" spans="1:6" x14ac:dyDescent="0.25">
      <c r="A1537" s="29" t="s">
        <v>2797</v>
      </c>
      <c r="B1537" s="29">
        <v>6210</v>
      </c>
      <c r="C1537" s="29" t="s">
        <v>1596</v>
      </c>
      <c r="D1537" s="29">
        <v>50.543725000000002</v>
      </c>
      <c r="E1537" s="29">
        <v>4.4054735660000004</v>
      </c>
      <c r="F1537" s="29">
        <f>COUNTIFS(Questionnaire!BC:BC,codes_postales!B1537)</f>
        <v>0</v>
      </c>
    </row>
    <row r="1538" spans="1:6" x14ac:dyDescent="0.25">
      <c r="A1538" s="29" t="s">
        <v>2797</v>
      </c>
      <c r="B1538" s="29">
        <v>6210</v>
      </c>
      <c r="C1538" s="29" t="s">
        <v>1597</v>
      </c>
      <c r="D1538" s="29">
        <v>50.526201399999998</v>
      </c>
      <c r="E1538" s="29">
        <v>4.4783773</v>
      </c>
      <c r="F1538" s="29">
        <f>COUNTIFS(Questionnaire!BC:BC,codes_postales!B1538)</f>
        <v>0</v>
      </c>
    </row>
    <row r="1539" spans="1:6" x14ac:dyDescent="0.25">
      <c r="A1539" s="29" t="s">
        <v>2797</v>
      </c>
      <c r="B1539" s="29">
        <v>6210</v>
      </c>
      <c r="C1539" s="29" t="s">
        <v>1598</v>
      </c>
      <c r="D1539" s="29">
        <v>50.489630900000002</v>
      </c>
      <c r="E1539" s="29">
        <v>4.4723313999999998</v>
      </c>
      <c r="F1539" s="29">
        <f>COUNTIFS(Questionnaire!BC:BC,codes_postales!B1539)</f>
        <v>0</v>
      </c>
    </row>
    <row r="1540" spans="1:6" x14ac:dyDescent="0.25">
      <c r="A1540" s="29" t="s">
        <v>2797</v>
      </c>
      <c r="B1540" s="29">
        <v>6211</v>
      </c>
      <c r="C1540" s="29" t="s">
        <v>1599</v>
      </c>
      <c r="D1540" s="29">
        <v>50.504620750000001</v>
      </c>
      <c r="E1540" s="29">
        <v>4.4782006000000001</v>
      </c>
      <c r="F1540" s="29">
        <f>COUNTIFS(Questionnaire!BC:BC,codes_postales!B1540)</f>
        <v>0</v>
      </c>
    </row>
    <row r="1541" spans="1:6" x14ac:dyDescent="0.25">
      <c r="A1541" s="29" t="s">
        <v>2797</v>
      </c>
      <c r="B1541" s="29">
        <v>6220</v>
      </c>
      <c r="C1541" s="29" t="s">
        <v>1600</v>
      </c>
      <c r="D1541" s="29">
        <v>50.471949049999999</v>
      </c>
      <c r="E1541" s="29">
        <v>4.5446545330000001</v>
      </c>
      <c r="F1541" s="29">
        <f>COUNTIFS(Questionnaire!BC:BC,codes_postales!B1541)</f>
        <v>0</v>
      </c>
    </row>
    <row r="1542" spans="1:6" x14ac:dyDescent="0.25">
      <c r="A1542" s="29" t="s">
        <v>2797</v>
      </c>
      <c r="B1542" s="29">
        <v>6220</v>
      </c>
      <c r="C1542" s="29" t="s">
        <v>1601</v>
      </c>
      <c r="D1542" s="29">
        <v>50.481705900000001</v>
      </c>
      <c r="E1542" s="29">
        <v>4.4935447999999996</v>
      </c>
      <c r="F1542" s="29">
        <f>COUNTIFS(Questionnaire!BC:BC,codes_postales!B1542)</f>
        <v>0</v>
      </c>
    </row>
    <row r="1543" spans="1:6" x14ac:dyDescent="0.25">
      <c r="A1543" s="29" t="s">
        <v>2797</v>
      </c>
      <c r="B1543" s="29">
        <v>6220</v>
      </c>
      <c r="C1543" s="29" t="s">
        <v>1602</v>
      </c>
      <c r="D1543" s="29">
        <v>50.454725949999997</v>
      </c>
      <c r="E1543" s="29">
        <v>4.5579198969999997</v>
      </c>
      <c r="F1543" s="29">
        <f>COUNTIFS(Questionnaire!BC:BC,codes_postales!B1543)</f>
        <v>0</v>
      </c>
    </row>
    <row r="1544" spans="1:6" x14ac:dyDescent="0.25">
      <c r="A1544" s="29" t="s">
        <v>2797</v>
      </c>
      <c r="B1544" s="29">
        <v>6220</v>
      </c>
      <c r="C1544" s="29" t="s">
        <v>1603</v>
      </c>
      <c r="D1544" s="29">
        <v>50.477668899999998</v>
      </c>
      <c r="E1544" s="29">
        <v>4.5191119999999998</v>
      </c>
      <c r="F1544" s="29">
        <f>COUNTIFS(Questionnaire!BC:BC,codes_postales!B1544)</f>
        <v>0</v>
      </c>
    </row>
    <row r="1545" spans="1:6" x14ac:dyDescent="0.25">
      <c r="A1545" s="29" t="s">
        <v>2797</v>
      </c>
      <c r="B1545" s="29">
        <v>6221</v>
      </c>
      <c r="C1545" s="29" t="s">
        <v>1604</v>
      </c>
      <c r="D1545" s="29">
        <v>50.511167899999997</v>
      </c>
      <c r="E1545" s="29">
        <v>4.5319238039999998</v>
      </c>
      <c r="F1545" s="29">
        <f>COUNTIFS(Questionnaire!BC:BC,codes_postales!B1545)</f>
        <v>0</v>
      </c>
    </row>
    <row r="1546" spans="1:6" x14ac:dyDescent="0.25">
      <c r="A1546" s="29" t="s">
        <v>2797</v>
      </c>
      <c r="B1546" s="29">
        <v>6222</v>
      </c>
      <c r="C1546" s="29" t="s">
        <v>1605</v>
      </c>
      <c r="D1546" s="29">
        <v>50.530070049999999</v>
      </c>
      <c r="E1546" s="29">
        <v>4.5613564960000001</v>
      </c>
      <c r="F1546" s="29">
        <f>COUNTIFS(Questionnaire!BC:BC,codes_postales!B1546)</f>
        <v>0</v>
      </c>
    </row>
    <row r="1547" spans="1:6" x14ac:dyDescent="0.25">
      <c r="A1547" s="29" t="s">
        <v>2797</v>
      </c>
      <c r="B1547" s="29">
        <v>6223</v>
      </c>
      <c r="C1547" s="29" t="s">
        <v>1606</v>
      </c>
      <c r="D1547" s="29">
        <v>50.522621950000001</v>
      </c>
      <c r="E1547" s="29">
        <v>4.52731102</v>
      </c>
      <c r="F1547" s="29">
        <f>COUNTIFS(Questionnaire!BC:BC,codes_postales!B1547)</f>
        <v>0</v>
      </c>
    </row>
    <row r="1548" spans="1:6" x14ac:dyDescent="0.25">
      <c r="A1548" s="29" t="s">
        <v>2797</v>
      </c>
      <c r="B1548" s="29">
        <v>6224</v>
      </c>
      <c r="C1548" s="29" t="s">
        <v>1607</v>
      </c>
      <c r="D1548" s="29">
        <v>50.475843349999998</v>
      </c>
      <c r="E1548" s="29">
        <v>4.581627406</v>
      </c>
      <c r="F1548" s="29">
        <f>COUNTIFS(Questionnaire!BC:BC,codes_postales!B1548)</f>
        <v>0</v>
      </c>
    </row>
    <row r="1549" spans="1:6" x14ac:dyDescent="0.25">
      <c r="A1549" s="29" t="s">
        <v>2797</v>
      </c>
      <c r="B1549" s="29">
        <v>6230</v>
      </c>
      <c r="C1549" s="29" t="s">
        <v>1608</v>
      </c>
      <c r="D1549" s="29">
        <v>50.538933450000002</v>
      </c>
      <c r="E1549" s="29">
        <v>4.371309718</v>
      </c>
      <c r="F1549" s="29">
        <f>COUNTIFS(Questionnaire!BC:BC,codes_postales!B1549)</f>
        <v>0</v>
      </c>
    </row>
    <row r="1550" spans="1:6" x14ac:dyDescent="0.25">
      <c r="A1550" s="29" t="s">
        <v>2797</v>
      </c>
      <c r="B1550" s="29">
        <v>6230</v>
      </c>
      <c r="C1550" s="29" t="s">
        <v>1609</v>
      </c>
      <c r="D1550" s="29">
        <v>50.534398250000002</v>
      </c>
      <c r="E1550" s="29">
        <v>4.3401322240000004</v>
      </c>
      <c r="F1550" s="29">
        <f>COUNTIFS(Questionnaire!BC:BC,codes_postales!B1550)</f>
        <v>0</v>
      </c>
    </row>
    <row r="1551" spans="1:6" x14ac:dyDescent="0.25">
      <c r="A1551" s="29" t="s">
        <v>2797</v>
      </c>
      <c r="B1551" s="29">
        <v>6230</v>
      </c>
      <c r="C1551" s="29" t="s">
        <v>2798</v>
      </c>
      <c r="D1551" s="29">
        <v>50.504324199999999</v>
      </c>
      <c r="E1551" s="29">
        <v>4.3622972940000002</v>
      </c>
      <c r="F1551" s="29">
        <f>COUNTIFS(Questionnaire!BC:BC,codes_postales!B1551)</f>
        <v>0</v>
      </c>
    </row>
    <row r="1552" spans="1:6" x14ac:dyDescent="0.25">
      <c r="A1552" s="29" t="s">
        <v>2797</v>
      </c>
      <c r="B1552" s="29">
        <v>6230</v>
      </c>
      <c r="C1552" s="29" t="s">
        <v>1610</v>
      </c>
      <c r="D1552" s="29">
        <v>50.484282100000001</v>
      </c>
      <c r="E1552" s="29">
        <v>4.4306784620000004</v>
      </c>
      <c r="F1552" s="29">
        <f>COUNTIFS(Questionnaire!BC:BC,codes_postales!B1552)</f>
        <v>0</v>
      </c>
    </row>
    <row r="1553" spans="1:6" x14ac:dyDescent="0.25">
      <c r="A1553" s="29" t="s">
        <v>2797</v>
      </c>
      <c r="B1553" s="29">
        <v>6230</v>
      </c>
      <c r="C1553" s="29" t="s">
        <v>1611</v>
      </c>
      <c r="D1553" s="29">
        <v>50.490625799999997</v>
      </c>
      <c r="E1553" s="29">
        <v>4.4030299780000002</v>
      </c>
      <c r="F1553" s="29">
        <f>COUNTIFS(Questionnaire!BC:BC,codes_postales!B1553)</f>
        <v>0</v>
      </c>
    </row>
    <row r="1554" spans="1:6" x14ac:dyDescent="0.25">
      <c r="A1554" s="29" t="s">
        <v>2797</v>
      </c>
      <c r="B1554" s="29">
        <v>6238</v>
      </c>
      <c r="C1554" s="29" t="s">
        <v>1612</v>
      </c>
      <c r="D1554" s="29">
        <v>50.515242899999997</v>
      </c>
      <c r="E1554" s="29">
        <v>4.4243830940000004</v>
      </c>
      <c r="F1554" s="29">
        <f>COUNTIFS(Questionnaire!BC:BC,codes_postales!B1554)</f>
        <v>0</v>
      </c>
    </row>
    <row r="1555" spans="1:6" x14ac:dyDescent="0.25">
      <c r="A1555" s="29" t="s">
        <v>2797</v>
      </c>
      <c r="B1555" s="29">
        <v>6238</v>
      </c>
      <c r="C1555" s="29" t="s">
        <v>1613</v>
      </c>
      <c r="D1555" s="29">
        <v>50.514562650000002</v>
      </c>
      <c r="E1555" s="29">
        <v>4.3888817119999999</v>
      </c>
      <c r="F1555" s="29">
        <f>COUNTIFS(Questionnaire!BC:BC,codes_postales!B1555)</f>
        <v>0</v>
      </c>
    </row>
    <row r="1556" spans="1:6" x14ac:dyDescent="0.25">
      <c r="A1556" s="29" t="s">
        <v>2797</v>
      </c>
      <c r="B1556" s="29">
        <v>6240</v>
      </c>
      <c r="C1556" s="29" t="s">
        <v>1614</v>
      </c>
      <c r="D1556" s="29">
        <v>50.427322799999999</v>
      </c>
      <c r="E1556" s="29">
        <v>4.5530410000000003</v>
      </c>
      <c r="F1556" s="29">
        <f>COUNTIFS(Questionnaire!BC:BC,codes_postales!B1556)</f>
        <v>0</v>
      </c>
    </row>
    <row r="1557" spans="1:6" x14ac:dyDescent="0.25">
      <c r="A1557" s="29" t="s">
        <v>2797</v>
      </c>
      <c r="B1557" s="29">
        <v>6240</v>
      </c>
      <c r="C1557" s="29" t="s">
        <v>1615</v>
      </c>
      <c r="D1557" s="29">
        <v>50.428593200000002</v>
      </c>
      <c r="E1557" s="29">
        <v>4.5260559999999996</v>
      </c>
      <c r="F1557" s="29">
        <f>COUNTIFS(Questionnaire!BC:BC,codes_postales!B1557)</f>
        <v>0</v>
      </c>
    </row>
    <row r="1558" spans="1:6" x14ac:dyDescent="0.25">
      <c r="A1558" s="29" t="s">
        <v>2797</v>
      </c>
      <c r="B1558" s="29">
        <v>6250</v>
      </c>
      <c r="C1558" s="29" t="s">
        <v>1616</v>
      </c>
      <c r="D1558" s="29">
        <v>50.411123199999999</v>
      </c>
      <c r="E1558" s="29">
        <v>4.5870151999999997</v>
      </c>
      <c r="F1558" s="29">
        <f>COUNTIFS(Questionnaire!BC:BC,codes_postales!B1558)</f>
        <v>1</v>
      </c>
    </row>
    <row r="1559" spans="1:6" x14ac:dyDescent="0.25">
      <c r="A1559" s="29" t="s">
        <v>2797</v>
      </c>
      <c r="B1559" s="29">
        <v>6250</v>
      </c>
      <c r="C1559" s="29" t="s">
        <v>1617</v>
      </c>
      <c r="D1559" s="29">
        <v>50.406522799999998</v>
      </c>
      <c r="E1559" s="29">
        <v>4.5840810000000003</v>
      </c>
      <c r="F1559" s="29">
        <f>COUNTIFS(Questionnaire!BC:BC,codes_postales!B1559)</f>
        <v>1</v>
      </c>
    </row>
    <row r="1560" spans="1:6" x14ac:dyDescent="0.25">
      <c r="A1560" s="29" t="s">
        <v>2797</v>
      </c>
      <c r="B1560" s="29">
        <v>6250</v>
      </c>
      <c r="C1560" s="29" t="s">
        <v>1618</v>
      </c>
      <c r="D1560" s="29">
        <v>50.417370200000001</v>
      </c>
      <c r="E1560" s="29">
        <v>4.5459892000000002</v>
      </c>
      <c r="F1560" s="29">
        <f>COUNTIFS(Questionnaire!BC:BC,codes_postales!B1560)</f>
        <v>1</v>
      </c>
    </row>
    <row r="1561" spans="1:6" x14ac:dyDescent="0.25">
      <c r="A1561" s="29" t="s">
        <v>2797</v>
      </c>
      <c r="B1561" s="29">
        <v>6250</v>
      </c>
      <c r="C1561" s="29" t="s">
        <v>1619</v>
      </c>
      <c r="D1561" s="29">
        <v>50.385008800000001</v>
      </c>
      <c r="E1561" s="29">
        <v>4.5786616999999996</v>
      </c>
      <c r="F1561" s="29">
        <f>COUNTIFS(Questionnaire!BC:BC,codes_postales!B1561)</f>
        <v>1</v>
      </c>
    </row>
    <row r="1562" spans="1:6" x14ac:dyDescent="0.25">
      <c r="A1562" s="29" t="s">
        <v>2797</v>
      </c>
      <c r="B1562" s="29">
        <v>6250</v>
      </c>
      <c r="C1562" s="29" t="s">
        <v>1620</v>
      </c>
      <c r="D1562" s="29">
        <v>50.428914200000001</v>
      </c>
      <c r="E1562" s="29">
        <v>4.5728849</v>
      </c>
      <c r="F1562" s="29">
        <f>COUNTIFS(Questionnaire!BC:BC,codes_postales!B1562)</f>
        <v>1</v>
      </c>
    </row>
    <row r="1563" spans="1:6" x14ac:dyDescent="0.25">
      <c r="A1563" s="29" t="s">
        <v>2797</v>
      </c>
      <c r="B1563" s="29">
        <v>6280</v>
      </c>
      <c r="C1563" s="29" t="s">
        <v>1621</v>
      </c>
      <c r="D1563" s="29">
        <v>50.3588065</v>
      </c>
      <c r="E1563" s="29">
        <v>4.5323567999999996</v>
      </c>
      <c r="F1563" s="29">
        <f>COUNTIFS(Questionnaire!BC:BC,codes_postales!B1563)</f>
        <v>1</v>
      </c>
    </row>
    <row r="1564" spans="1:6" x14ac:dyDescent="0.25">
      <c r="A1564" s="29" t="s">
        <v>2797</v>
      </c>
      <c r="B1564" s="29">
        <v>6280</v>
      </c>
      <c r="C1564" s="29" t="s">
        <v>1622</v>
      </c>
      <c r="D1564" s="29">
        <v>50.337816599999996</v>
      </c>
      <c r="E1564" s="29">
        <v>4.5276771</v>
      </c>
      <c r="F1564" s="29">
        <f>COUNTIFS(Questionnaire!BC:BC,codes_postales!B1564)</f>
        <v>1</v>
      </c>
    </row>
    <row r="1565" spans="1:6" x14ac:dyDescent="0.25">
      <c r="A1565" s="29" t="s">
        <v>2797</v>
      </c>
      <c r="B1565" s="29">
        <v>6280</v>
      </c>
      <c r="C1565" s="29" t="s">
        <v>1623</v>
      </c>
      <c r="D1565" s="29">
        <v>50.354443699999997</v>
      </c>
      <c r="E1565" s="29">
        <v>4.5771625</v>
      </c>
      <c r="F1565" s="29">
        <f>COUNTIFS(Questionnaire!BC:BC,codes_postales!B1565)</f>
        <v>1</v>
      </c>
    </row>
    <row r="1566" spans="1:6" x14ac:dyDescent="0.25">
      <c r="A1566" s="29" t="s">
        <v>2797</v>
      </c>
      <c r="B1566" s="29">
        <v>6280</v>
      </c>
      <c r="C1566" s="29" t="s">
        <v>1624</v>
      </c>
      <c r="D1566" s="29">
        <v>50.352806399999999</v>
      </c>
      <c r="E1566" s="29">
        <v>4.5125951999999998</v>
      </c>
      <c r="F1566" s="29">
        <f>COUNTIFS(Questionnaire!BC:BC,codes_postales!B1566)</f>
        <v>1</v>
      </c>
    </row>
    <row r="1567" spans="1:6" x14ac:dyDescent="0.25">
      <c r="A1567" s="29" t="s">
        <v>2797</v>
      </c>
      <c r="B1567" s="29">
        <v>6280</v>
      </c>
      <c r="C1567" s="29" t="s">
        <v>1625</v>
      </c>
      <c r="D1567" s="29">
        <v>50.374997</v>
      </c>
      <c r="E1567" s="29">
        <v>4.47342</v>
      </c>
      <c r="F1567" s="29">
        <f>COUNTIFS(Questionnaire!BC:BC,codes_postales!B1567)</f>
        <v>1</v>
      </c>
    </row>
    <row r="1568" spans="1:6" x14ac:dyDescent="0.25">
      <c r="A1568" s="29" t="s">
        <v>2797</v>
      </c>
      <c r="B1568" s="29">
        <v>6280</v>
      </c>
      <c r="C1568" s="29" t="s">
        <v>1626</v>
      </c>
      <c r="D1568" s="29">
        <v>50.351300799999997</v>
      </c>
      <c r="E1568" s="29">
        <v>4.547498</v>
      </c>
      <c r="F1568" s="29">
        <f>COUNTIFS(Questionnaire!BC:BC,codes_postales!B1568)</f>
        <v>1</v>
      </c>
    </row>
    <row r="1569" spans="1:6" x14ac:dyDescent="0.25">
      <c r="A1569" s="29" t="s">
        <v>2797</v>
      </c>
      <c r="B1569" s="29">
        <v>6440</v>
      </c>
      <c r="C1569" s="29" t="s">
        <v>1627</v>
      </c>
      <c r="D1569" s="29">
        <v>50.226275299999998</v>
      </c>
      <c r="E1569" s="29">
        <v>4.3767743000000001</v>
      </c>
      <c r="F1569" s="29">
        <f>COUNTIFS(Questionnaire!BC:BC,codes_postales!B1569)</f>
        <v>5</v>
      </c>
    </row>
    <row r="1570" spans="1:6" x14ac:dyDescent="0.25">
      <c r="A1570" s="29" t="s">
        <v>2797</v>
      </c>
      <c r="B1570" s="29">
        <v>6440</v>
      </c>
      <c r="C1570" s="29" t="s">
        <v>1628</v>
      </c>
      <c r="D1570" s="29">
        <v>50.1666667</v>
      </c>
      <c r="E1570" s="29">
        <v>4.3166666999999999</v>
      </c>
      <c r="F1570" s="29">
        <f>COUNTIFS(Questionnaire!BC:BC,codes_postales!B1570)</f>
        <v>5</v>
      </c>
    </row>
    <row r="1571" spans="1:6" x14ac:dyDescent="0.25">
      <c r="A1571" s="29" t="s">
        <v>2797</v>
      </c>
      <c r="B1571" s="29">
        <v>6440</v>
      </c>
      <c r="C1571" s="29" t="s">
        <v>1629</v>
      </c>
      <c r="D1571" s="29">
        <v>50.151159700000001</v>
      </c>
      <c r="E1571" s="29">
        <v>4.3269129</v>
      </c>
      <c r="F1571" s="29">
        <f>COUNTIFS(Questionnaire!BC:BC,codes_postales!B1571)</f>
        <v>5</v>
      </c>
    </row>
    <row r="1572" spans="1:6" x14ac:dyDescent="0.25">
      <c r="A1572" s="29" t="s">
        <v>2797</v>
      </c>
      <c r="B1572" s="29">
        <v>6440</v>
      </c>
      <c r="C1572" s="29" t="s">
        <v>1630</v>
      </c>
      <c r="D1572" s="29">
        <v>50.198613999999999</v>
      </c>
      <c r="E1572" s="29">
        <v>4.3059105000000004</v>
      </c>
      <c r="F1572" s="29">
        <f>COUNTIFS(Questionnaire!BC:BC,codes_postales!B1572)</f>
        <v>5</v>
      </c>
    </row>
    <row r="1573" spans="1:6" x14ac:dyDescent="0.25">
      <c r="A1573" s="29" t="s">
        <v>2797</v>
      </c>
      <c r="B1573" s="29">
        <v>6441</v>
      </c>
      <c r="C1573" s="29" t="s">
        <v>1631</v>
      </c>
      <c r="D1573" s="29">
        <v>50.211889300000003</v>
      </c>
      <c r="E1573" s="29">
        <v>4.3512320999999998</v>
      </c>
      <c r="F1573" s="29">
        <f>COUNTIFS(Questionnaire!BC:BC,codes_postales!B1573)</f>
        <v>0</v>
      </c>
    </row>
    <row r="1574" spans="1:6" x14ac:dyDescent="0.25">
      <c r="A1574" s="29" t="s">
        <v>2797</v>
      </c>
      <c r="B1574" s="29">
        <v>6460</v>
      </c>
      <c r="C1574" s="29" t="s">
        <v>1632</v>
      </c>
      <c r="D1574" s="29">
        <v>50.069276000000002</v>
      </c>
      <c r="E1574" s="29">
        <v>4.2386169999999996</v>
      </c>
      <c r="F1574" s="29">
        <f>COUNTIFS(Questionnaire!BC:BC,codes_postales!B1574)</f>
        <v>2</v>
      </c>
    </row>
    <row r="1575" spans="1:6" x14ac:dyDescent="0.25">
      <c r="A1575" s="29" t="s">
        <v>2797</v>
      </c>
      <c r="B1575" s="29">
        <v>6460</v>
      </c>
      <c r="C1575" s="29" t="s">
        <v>1633</v>
      </c>
      <c r="D1575" s="29">
        <v>50.047926599999997</v>
      </c>
      <c r="E1575" s="29">
        <v>4.3173338000000001</v>
      </c>
      <c r="F1575" s="29">
        <f>COUNTIFS(Questionnaire!BC:BC,codes_postales!B1575)</f>
        <v>2</v>
      </c>
    </row>
    <row r="1576" spans="1:6" x14ac:dyDescent="0.25">
      <c r="A1576" s="29" t="s">
        <v>2797</v>
      </c>
      <c r="B1576" s="29">
        <v>6460</v>
      </c>
      <c r="C1576" s="29" t="s">
        <v>1634</v>
      </c>
      <c r="D1576" s="29">
        <v>50.072802000000003</v>
      </c>
      <c r="E1576" s="29">
        <v>4.278378</v>
      </c>
      <c r="F1576" s="29">
        <f>COUNTIFS(Questionnaire!BC:BC,codes_postales!B1576)</f>
        <v>2</v>
      </c>
    </row>
    <row r="1577" spans="1:6" x14ac:dyDescent="0.25">
      <c r="A1577" s="29" t="s">
        <v>2797</v>
      </c>
      <c r="B1577" s="29">
        <v>6460</v>
      </c>
      <c r="C1577" s="29" t="s">
        <v>1090</v>
      </c>
      <c r="D1577" s="29">
        <v>50.050353999999999</v>
      </c>
      <c r="E1577" s="29">
        <v>4.3092220000000001</v>
      </c>
      <c r="F1577" s="29">
        <f>COUNTIFS(Questionnaire!BC:BC,codes_postales!B1577)</f>
        <v>2</v>
      </c>
    </row>
    <row r="1578" spans="1:6" x14ac:dyDescent="0.25">
      <c r="A1578" s="29" t="s">
        <v>2797</v>
      </c>
      <c r="B1578" s="29">
        <v>6460</v>
      </c>
      <c r="C1578" s="29" t="s">
        <v>1635</v>
      </c>
      <c r="D1578" s="29">
        <v>50.056010200000003</v>
      </c>
      <c r="E1578" s="29">
        <v>4.2474030000000003</v>
      </c>
      <c r="F1578" s="29">
        <f>COUNTIFS(Questionnaire!BC:BC,codes_postales!B1578)</f>
        <v>2</v>
      </c>
    </row>
    <row r="1579" spans="1:6" x14ac:dyDescent="0.25">
      <c r="A1579" s="29" t="s">
        <v>2797</v>
      </c>
      <c r="B1579" s="29">
        <v>6460</v>
      </c>
      <c r="C1579" s="29" t="s">
        <v>1636</v>
      </c>
      <c r="D1579" s="29">
        <v>50.035369000000003</v>
      </c>
      <c r="E1579" s="29">
        <v>4.2628700000000004</v>
      </c>
      <c r="F1579" s="29">
        <f>COUNTIFS(Questionnaire!BC:BC,codes_postales!B1579)</f>
        <v>2</v>
      </c>
    </row>
    <row r="1580" spans="1:6" x14ac:dyDescent="0.25">
      <c r="A1580" s="29" t="s">
        <v>2797</v>
      </c>
      <c r="B1580" s="29">
        <v>6461</v>
      </c>
      <c r="C1580" s="29" t="s">
        <v>1637</v>
      </c>
      <c r="D1580" s="29">
        <v>50.0648008</v>
      </c>
      <c r="E1580" s="29">
        <v>4.3329804999999997</v>
      </c>
      <c r="F1580" s="29">
        <f>COUNTIFS(Questionnaire!BC:BC,codes_postales!B1580)</f>
        <v>0</v>
      </c>
    </row>
    <row r="1581" spans="1:6" x14ac:dyDescent="0.25">
      <c r="A1581" s="29" t="s">
        <v>2797</v>
      </c>
      <c r="B1581" s="29">
        <v>6462</v>
      </c>
      <c r="C1581" s="29" t="s">
        <v>1638</v>
      </c>
      <c r="D1581" s="29">
        <v>50.061112999999999</v>
      </c>
      <c r="E1581" s="29">
        <v>4.3635789999999997</v>
      </c>
      <c r="F1581" s="29">
        <f>COUNTIFS(Questionnaire!BC:BC,codes_postales!B1581)</f>
        <v>0</v>
      </c>
    </row>
    <row r="1582" spans="1:6" x14ac:dyDescent="0.25">
      <c r="A1582" s="29" t="s">
        <v>2797</v>
      </c>
      <c r="B1582" s="29">
        <v>6463</v>
      </c>
      <c r="C1582" s="29" t="s">
        <v>1639</v>
      </c>
      <c r="D1582" s="29">
        <v>50.0642146</v>
      </c>
      <c r="E1582" s="29">
        <v>4.3790041000000004</v>
      </c>
      <c r="F1582" s="29">
        <f>COUNTIFS(Questionnaire!BC:BC,codes_postales!B1582)</f>
        <v>0</v>
      </c>
    </row>
    <row r="1583" spans="1:6" x14ac:dyDescent="0.25">
      <c r="A1583" s="29" t="s">
        <v>2797</v>
      </c>
      <c r="B1583" s="29">
        <v>6464</v>
      </c>
      <c r="C1583" s="29" t="s">
        <v>1640</v>
      </c>
      <c r="D1583" s="29">
        <v>50.029854399999998</v>
      </c>
      <c r="E1583" s="29">
        <v>4.3755328999999996</v>
      </c>
      <c r="F1583" s="29">
        <f>COUNTIFS(Questionnaire!BC:BC,codes_postales!B1583)</f>
        <v>0</v>
      </c>
    </row>
    <row r="1584" spans="1:6" x14ac:dyDescent="0.25">
      <c r="A1584" s="29" t="s">
        <v>2797</v>
      </c>
      <c r="B1584" s="29">
        <v>6464</v>
      </c>
      <c r="C1584" s="29" t="s">
        <v>1641</v>
      </c>
      <c r="D1584" s="29">
        <v>50.027358999999997</v>
      </c>
      <c r="E1584" s="29">
        <v>4.3412930000000003</v>
      </c>
      <c r="F1584" s="29">
        <f>COUNTIFS(Questionnaire!BC:BC,codes_postales!B1584)</f>
        <v>0</v>
      </c>
    </row>
    <row r="1585" spans="1:6" x14ac:dyDescent="0.25">
      <c r="A1585" s="29" t="s">
        <v>2797</v>
      </c>
      <c r="B1585" s="29">
        <v>6464</v>
      </c>
      <c r="C1585" s="29" t="s">
        <v>1642</v>
      </c>
      <c r="D1585" s="29">
        <v>50.022579</v>
      </c>
      <c r="E1585" s="29">
        <v>4.3211041000000003</v>
      </c>
      <c r="F1585" s="29">
        <f>COUNTIFS(Questionnaire!BC:BC,codes_postales!B1585)</f>
        <v>0</v>
      </c>
    </row>
    <row r="1586" spans="1:6" x14ac:dyDescent="0.25">
      <c r="A1586" s="29" t="s">
        <v>2797</v>
      </c>
      <c r="B1586" s="29">
        <v>6464</v>
      </c>
      <c r="C1586" s="29" t="s">
        <v>1643</v>
      </c>
      <c r="D1586" s="29">
        <v>49.947246</v>
      </c>
      <c r="E1586" s="29">
        <v>4.4316639999999996</v>
      </c>
      <c r="F1586" s="29">
        <f>COUNTIFS(Questionnaire!BC:BC,codes_postales!B1586)</f>
        <v>0</v>
      </c>
    </row>
    <row r="1587" spans="1:6" x14ac:dyDescent="0.25">
      <c r="A1587" s="29" t="s">
        <v>2797</v>
      </c>
      <c r="B1587" s="29">
        <v>6464</v>
      </c>
      <c r="C1587" s="29" t="s">
        <v>1644</v>
      </c>
      <c r="D1587" s="29">
        <v>49.960822</v>
      </c>
      <c r="E1587" s="29">
        <v>4.3683110000000003</v>
      </c>
      <c r="F1587" s="29">
        <f>COUNTIFS(Questionnaire!BC:BC,codes_postales!B1587)</f>
        <v>0</v>
      </c>
    </row>
    <row r="1588" spans="1:6" x14ac:dyDescent="0.25">
      <c r="A1588" s="29" t="s">
        <v>2797</v>
      </c>
      <c r="B1588" s="29">
        <v>6470</v>
      </c>
      <c r="C1588" s="29" t="s">
        <v>1645</v>
      </c>
      <c r="D1588" s="29">
        <v>50.200516999999998</v>
      </c>
      <c r="E1588" s="29">
        <v>4.1714631000000004</v>
      </c>
      <c r="F1588" s="29">
        <f>COUNTIFS(Questionnaire!BC:BC,codes_postales!B1588)</f>
        <v>3</v>
      </c>
    </row>
    <row r="1589" spans="1:6" x14ac:dyDescent="0.25">
      <c r="A1589" s="29" t="s">
        <v>2797</v>
      </c>
      <c r="B1589" s="29">
        <v>6470</v>
      </c>
      <c r="C1589" s="29" t="s">
        <v>1646</v>
      </c>
      <c r="D1589" s="29">
        <v>50.134445700000001</v>
      </c>
      <c r="E1589" s="29">
        <v>4.2243649999999997</v>
      </c>
      <c r="F1589" s="29">
        <f>COUNTIFS(Questionnaire!BC:BC,codes_postales!B1589)</f>
        <v>3</v>
      </c>
    </row>
    <row r="1590" spans="1:6" x14ac:dyDescent="0.25">
      <c r="A1590" s="29" t="s">
        <v>2797</v>
      </c>
      <c r="B1590" s="29">
        <v>6470</v>
      </c>
      <c r="C1590" s="29" t="s">
        <v>1647</v>
      </c>
      <c r="D1590" s="29">
        <v>50.143011100000003</v>
      </c>
      <c r="E1590" s="29">
        <v>4.2731851000000001</v>
      </c>
      <c r="F1590" s="29">
        <f>COUNTIFS(Questionnaire!BC:BC,codes_postales!B1590)</f>
        <v>3</v>
      </c>
    </row>
    <row r="1591" spans="1:6" x14ac:dyDescent="0.25">
      <c r="A1591" s="29" t="s">
        <v>2797</v>
      </c>
      <c r="B1591" s="29">
        <v>6470</v>
      </c>
      <c r="C1591" s="29" t="s">
        <v>1648</v>
      </c>
      <c r="D1591" s="29">
        <v>50.163815999999997</v>
      </c>
      <c r="E1591" s="29">
        <v>4.2261430000000004</v>
      </c>
      <c r="F1591" s="29">
        <f>COUNTIFS(Questionnaire!BC:BC,codes_postales!B1591)</f>
        <v>3</v>
      </c>
    </row>
    <row r="1592" spans="1:6" x14ac:dyDescent="0.25">
      <c r="A1592" s="29" t="s">
        <v>2797</v>
      </c>
      <c r="B1592" s="29">
        <v>6470</v>
      </c>
      <c r="C1592" s="29" t="s">
        <v>1649</v>
      </c>
      <c r="D1592" s="29">
        <v>50.167897799999999</v>
      </c>
      <c r="E1592" s="29">
        <v>4.1792797000000004</v>
      </c>
      <c r="F1592" s="29">
        <f>COUNTIFS(Questionnaire!BC:BC,codes_postales!B1592)</f>
        <v>3</v>
      </c>
    </row>
    <row r="1593" spans="1:6" x14ac:dyDescent="0.25">
      <c r="A1593" s="29" t="s">
        <v>2797</v>
      </c>
      <c r="B1593" s="29">
        <v>6470</v>
      </c>
      <c r="C1593" s="29" t="s">
        <v>1650</v>
      </c>
      <c r="D1593" s="29">
        <v>50.1640023</v>
      </c>
      <c r="E1593" s="29">
        <v>4.1899981999999998</v>
      </c>
      <c r="F1593" s="29">
        <f>COUNTIFS(Questionnaire!BC:BC,codes_postales!B1593)</f>
        <v>3</v>
      </c>
    </row>
    <row r="1594" spans="1:6" x14ac:dyDescent="0.25">
      <c r="A1594" s="29" t="s">
        <v>2797</v>
      </c>
      <c r="B1594" s="29">
        <v>6500</v>
      </c>
      <c r="C1594" s="29" t="s">
        <v>1651</v>
      </c>
      <c r="D1594" s="29">
        <v>50.220690500000003</v>
      </c>
      <c r="E1594" s="29">
        <v>4.2859258999999996</v>
      </c>
      <c r="F1594" s="29">
        <f>COUNTIFS(Questionnaire!BC:BC,codes_postales!B1594)</f>
        <v>1</v>
      </c>
    </row>
    <row r="1595" spans="1:6" x14ac:dyDescent="0.25">
      <c r="A1595" s="29" t="s">
        <v>2797</v>
      </c>
      <c r="B1595" s="29">
        <v>6500</v>
      </c>
      <c r="C1595" s="29" t="s">
        <v>1652</v>
      </c>
      <c r="D1595" s="29">
        <v>50.235529399999997</v>
      </c>
      <c r="E1595" s="29">
        <v>4.2383115</v>
      </c>
      <c r="F1595" s="29">
        <f>COUNTIFS(Questionnaire!BC:BC,codes_postales!B1595)</f>
        <v>1</v>
      </c>
    </row>
    <row r="1596" spans="1:6" x14ac:dyDescent="0.25">
      <c r="A1596" s="29" t="s">
        <v>2797</v>
      </c>
      <c r="B1596" s="29">
        <v>6500</v>
      </c>
      <c r="C1596" s="29" t="s">
        <v>1653</v>
      </c>
      <c r="D1596" s="29">
        <v>50.224642000000003</v>
      </c>
      <c r="E1596" s="29">
        <v>4.1961550000000001</v>
      </c>
      <c r="F1596" s="29">
        <f>COUNTIFS(Questionnaire!BC:BC,codes_postales!B1596)</f>
        <v>1</v>
      </c>
    </row>
    <row r="1597" spans="1:6" x14ac:dyDescent="0.25">
      <c r="A1597" s="29" t="s">
        <v>2797</v>
      </c>
      <c r="B1597" s="29">
        <v>6500</v>
      </c>
      <c r="C1597" s="29" t="s">
        <v>1654</v>
      </c>
      <c r="D1597" s="29">
        <v>50.234936300000001</v>
      </c>
      <c r="E1597" s="29">
        <v>4.2289677000000001</v>
      </c>
      <c r="F1597" s="29">
        <f>COUNTIFS(Questionnaire!BC:BC,codes_postales!B1597)</f>
        <v>1</v>
      </c>
    </row>
    <row r="1598" spans="1:6" x14ac:dyDescent="0.25">
      <c r="A1598" s="29" t="s">
        <v>2797</v>
      </c>
      <c r="B1598" s="29">
        <v>6500</v>
      </c>
      <c r="C1598" s="29" t="s">
        <v>1655</v>
      </c>
      <c r="D1598" s="29">
        <v>50.189926999999997</v>
      </c>
      <c r="E1598" s="29">
        <v>4.2670431999999998</v>
      </c>
      <c r="F1598" s="29">
        <f>COUNTIFS(Questionnaire!BC:BC,codes_postales!B1598)</f>
        <v>1</v>
      </c>
    </row>
    <row r="1599" spans="1:6" x14ac:dyDescent="0.25">
      <c r="A1599" s="29" t="s">
        <v>2797</v>
      </c>
      <c r="B1599" s="29">
        <v>6500</v>
      </c>
      <c r="C1599" s="29" t="s">
        <v>1656</v>
      </c>
      <c r="D1599" s="29">
        <v>50.216245000000001</v>
      </c>
      <c r="E1599" s="29">
        <v>4.2463040000000003</v>
      </c>
      <c r="F1599" s="29">
        <f>COUNTIFS(Questionnaire!BC:BC,codes_postales!B1599)</f>
        <v>1</v>
      </c>
    </row>
    <row r="1600" spans="1:6" x14ac:dyDescent="0.25">
      <c r="A1600" s="29" t="s">
        <v>2797</v>
      </c>
      <c r="B1600" s="29">
        <v>6500</v>
      </c>
      <c r="C1600" s="29" t="s">
        <v>1657</v>
      </c>
      <c r="D1600" s="29">
        <v>50.2608137</v>
      </c>
      <c r="E1600" s="29">
        <v>4.2364417999999997</v>
      </c>
      <c r="F1600" s="29">
        <f>COUNTIFS(Questionnaire!BC:BC,codes_postales!B1600)</f>
        <v>1</v>
      </c>
    </row>
    <row r="1601" spans="1:6" x14ac:dyDescent="0.25">
      <c r="A1601" s="29" t="s">
        <v>2797</v>
      </c>
      <c r="B1601" s="29">
        <v>6511</v>
      </c>
      <c r="C1601" s="29" t="s">
        <v>1658</v>
      </c>
      <c r="D1601" s="29">
        <v>50.276633199999999</v>
      </c>
      <c r="E1601" s="29">
        <v>4.2980461999999999</v>
      </c>
      <c r="F1601" s="29">
        <f>COUNTIFS(Questionnaire!BC:BC,codes_postales!B1601)</f>
        <v>0</v>
      </c>
    </row>
    <row r="1602" spans="1:6" x14ac:dyDescent="0.25">
      <c r="A1602" s="29" t="s">
        <v>2797</v>
      </c>
      <c r="B1602" s="29">
        <v>6530</v>
      </c>
      <c r="C1602" s="29" t="s">
        <v>1659</v>
      </c>
      <c r="D1602" s="29">
        <v>50.304158899999997</v>
      </c>
      <c r="E1602" s="29">
        <v>4.2447670000000004</v>
      </c>
      <c r="F1602" s="29">
        <f>COUNTIFS(Questionnaire!BC:BC,codes_postales!B1602)</f>
        <v>1</v>
      </c>
    </row>
    <row r="1603" spans="1:6" x14ac:dyDescent="0.25">
      <c r="A1603" s="29" t="s">
        <v>2797</v>
      </c>
      <c r="B1603" s="29">
        <v>6530</v>
      </c>
      <c r="C1603" s="29" t="s">
        <v>1660</v>
      </c>
      <c r="D1603" s="29">
        <v>50.339744500000002</v>
      </c>
      <c r="E1603" s="29">
        <v>4.2870474999999999</v>
      </c>
      <c r="F1603" s="29">
        <f>COUNTIFS(Questionnaire!BC:BC,codes_postales!B1603)</f>
        <v>1</v>
      </c>
    </row>
    <row r="1604" spans="1:6" x14ac:dyDescent="0.25">
      <c r="A1604" s="29" t="s">
        <v>2797</v>
      </c>
      <c r="B1604" s="29">
        <v>6531</v>
      </c>
      <c r="C1604" s="29" t="s">
        <v>1661</v>
      </c>
      <c r="D1604" s="29">
        <v>50.320723999999998</v>
      </c>
      <c r="E1604" s="29">
        <v>4.3079897000000003</v>
      </c>
      <c r="F1604" s="29">
        <f>COUNTIFS(Questionnaire!BC:BC,codes_postales!B1604)</f>
        <v>0</v>
      </c>
    </row>
    <row r="1605" spans="1:6" x14ac:dyDescent="0.25">
      <c r="A1605" s="29" t="s">
        <v>2797</v>
      </c>
      <c r="B1605" s="29">
        <v>6532</v>
      </c>
      <c r="C1605" s="29" t="s">
        <v>1662</v>
      </c>
      <c r="D1605" s="29">
        <v>50.308197700000001</v>
      </c>
      <c r="E1605" s="29">
        <v>4.2837674000000003</v>
      </c>
      <c r="F1605" s="29">
        <f>COUNTIFS(Questionnaire!BC:BC,codes_postales!B1605)</f>
        <v>0</v>
      </c>
    </row>
    <row r="1606" spans="1:6" x14ac:dyDescent="0.25">
      <c r="A1606" s="29" t="s">
        <v>2797</v>
      </c>
      <c r="B1606" s="29">
        <v>6533</v>
      </c>
      <c r="C1606" s="29" t="s">
        <v>1663</v>
      </c>
      <c r="D1606" s="29">
        <v>50.325086200000001</v>
      </c>
      <c r="E1606" s="29">
        <v>4.2591396000000001</v>
      </c>
      <c r="F1606" s="29">
        <f>COUNTIFS(Questionnaire!BC:BC,codes_postales!B1606)</f>
        <v>0</v>
      </c>
    </row>
    <row r="1607" spans="1:6" x14ac:dyDescent="0.25">
      <c r="A1607" s="29" t="s">
        <v>2797</v>
      </c>
      <c r="B1607" s="29">
        <v>6534</v>
      </c>
      <c r="C1607" s="29" t="s">
        <v>1664</v>
      </c>
      <c r="D1607" s="29">
        <v>50.333227899999997</v>
      </c>
      <c r="E1607" s="29">
        <v>4.3515594999999996</v>
      </c>
      <c r="F1607" s="29">
        <f>COUNTIFS(Questionnaire!BC:BC,codes_postales!B1607)</f>
        <v>0</v>
      </c>
    </row>
    <row r="1608" spans="1:6" x14ac:dyDescent="0.25">
      <c r="A1608" s="29" t="s">
        <v>2797</v>
      </c>
      <c r="B1608" s="29">
        <v>6536</v>
      </c>
      <c r="C1608" s="29" t="s">
        <v>1665</v>
      </c>
      <c r="D1608" s="29">
        <v>50.285416699999999</v>
      </c>
      <c r="E1608" s="29">
        <v>4.3119991000000004</v>
      </c>
      <c r="F1608" s="29">
        <f>COUNTIFS(Questionnaire!BC:BC,codes_postales!B1608)</f>
        <v>0</v>
      </c>
    </row>
    <row r="1609" spans="1:6" x14ac:dyDescent="0.25">
      <c r="A1609" s="29" t="s">
        <v>2797</v>
      </c>
      <c r="B1609" s="29">
        <v>6536</v>
      </c>
      <c r="C1609" s="29" t="s">
        <v>1666</v>
      </c>
      <c r="D1609" s="29">
        <v>50.294730399999999</v>
      </c>
      <c r="E1609" s="29">
        <v>4.3290069999999998</v>
      </c>
      <c r="F1609" s="29">
        <f>COUNTIFS(Questionnaire!BC:BC,codes_postales!B1609)</f>
        <v>0</v>
      </c>
    </row>
    <row r="1610" spans="1:6" x14ac:dyDescent="0.25">
      <c r="A1610" s="29" t="s">
        <v>2797</v>
      </c>
      <c r="B1610" s="29">
        <v>6540</v>
      </c>
      <c r="C1610" s="29" t="s">
        <v>1667</v>
      </c>
      <c r="D1610" s="29">
        <v>50.346019400000003</v>
      </c>
      <c r="E1610" s="29">
        <v>4.2654873999999996</v>
      </c>
      <c r="F1610" s="29">
        <f>COUNTIFS(Questionnaire!BC:BC,codes_postales!B1610)</f>
        <v>0</v>
      </c>
    </row>
    <row r="1611" spans="1:6" x14ac:dyDescent="0.25">
      <c r="A1611" s="29" t="s">
        <v>2797</v>
      </c>
      <c r="B1611" s="29">
        <v>6540</v>
      </c>
      <c r="C1611" s="29" t="s">
        <v>1668</v>
      </c>
      <c r="D1611" s="29">
        <v>50.376621100000001</v>
      </c>
      <c r="E1611" s="29">
        <v>4.2377392</v>
      </c>
      <c r="F1611" s="29">
        <f>COUNTIFS(Questionnaire!BC:BC,codes_postales!B1611)</f>
        <v>0</v>
      </c>
    </row>
    <row r="1612" spans="1:6" x14ac:dyDescent="0.25">
      <c r="A1612" s="29" t="s">
        <v>2797</v>
      </c>
      <c r="B1612" s="29">
        <v>6542</v>
      </c>
      <c r="C1612" s="29" t="s">
        <v>1669</v>
      </c>
      <c r="D1612" s="29">
        <v>50.335254900000002</v>
      </c>
      <c r="E1612" s="29">
        <v>4.209803</v>
      </c>
      <c r="F1612" s="29">
        <f>COUNTIFS(Questionnaire!BC:BC,codes_postales!B1612)</f>
        <v>0</v>
      </c>
    </row>
    <row r="1613" spans="1:6" x14ac:dyDescent="0.25">
      <c r="A1613" s="29" t="s">
        <v>2797</v>
      </c>
      <c r="B1613" s="29">
        <v>6543</v>
      </c>
      <c r="C1613" s="29" t="s">
        <v>1670</v>
      </c>
      <c r="D1613" s="29">
        <v>50.351208700000001</v>
      </c>
      <c r="E1613" s="29">
        <v>4.2155807000000003</v>
      </c>
      <c r="F1613" s="29">
        <f>COUNTIFS(Questionnaire!BC:BC,codes_postales!B1613)</f>
        <v>1</v>
      </c>
    </row>
    <row r="1614" spans="1:6" x14ac:dyDescent="0.25">
      <c r="A1614" s="29" t="s">
        <v>2797</v>
      </c>
      <c r="B1614" s="29">
        <v>6560</v>
      </c>
      <c r="C1614" s="29" t="s">
        <v>1671</v>
      </c>
      <c r="D1614" s="29">
        <v>50.263191900000002</v>
      </c>
      <c r="E1614" s="29">
        <v>4.1520931000000001</v>
      </c>
      <c r="F1614" s="29">
        <f>COUNTIFS(Questionnaire!BC:BC,codes_postales!B1614)</f>
        <v>1</v>
      </c>
    </row>
    <row r="1615" spans="1:6" x14ac:dyDescent="0.25">
      <c r="A1615" s="29" t="s">
        <v>2797</v>
      </c>
      <c r="B1615" s="29">
        <v>6560</v>
      </c>
      <c r="C1615" s="29" t="s">
        <v>1672</v>
      </c>
      <c r="D1615" s="29">
        <v>50.310218399999997</v>
      </c>
      <c r="E1615" s="29">
        <v>4.1241436</v>
      </c>
      <c r="F1615" s="29">
        <f>COUNTIFS(Questionnaire!BC:BC,codes_postales!B1615)</f>
        <v>1</v>
      </c>
    </row>
    <row r="1616" spans="1:6" x14ac:dyDescent="0.25">
      <c r="A1616" s="29" t="s">
        <v>2797</v>
      </c>
      <c r="B1616" s="29">
        <v>6560</v>
      </c>
      <c r="C1616" s="29" t="s">
        <v>1673</v>
      </c>
      <c r="D1616" s="29">
        <v>50.328764200000002</v>
      </c>
      <c r="E1616" s="29">
        <v>4.0705909</v>
      </c>
      <c r="F1616" s="29">
        <f>COUNTIFS(Questionnaire!BC:BC,codes_postales!B1616)</f>
        <v>1</v>
      </c>
    </row>
    <row r="1617" spans="1:6" x14ac:dyDescent="0.25">
      <c r="A1617" s="29" t="s">
        <v>2797</v>
      </c>
      <c r="B1617" s="29">
        <v>6560</v>
      </c>
      <c r="C1617" s="29" t="s">
        <v>1674</v>
      </c>
      <c r="D1617" s="29">
        <v>50.305760499999998</v>
      </c>
      <c r="E1617" s="29">
        <v>4.1783638999999999</v>
      </c>
      <c r="F1617" s="29">
        <f>COUNTIFS(Questionnaire!BC:BC,codes_postales!B1617)</f>
        <v>1</v>
      </c>
    </row>
    <row r="1618" spans="1:6" x14ac:dyDescent="0.25">
      <c r="A1618" s="29" t="s">
        <v>2797</v>
      </c>
      <c r="B1618" s="29">
        <v>6560</v>
      </c>
      <c r="C1618" s="29" t="s">
        <v>1675</v>
      </c>
      <c r="D1618" s="29">
        <v>50.281573399999999</v>
      </c>
      <c r="E1618" s="29">
        <v>4.1884975000000004</v>
      </c>
      <c r="F1618" s="29">
        <f>COUNTIFS(Questionnaire!BC:BC,codes_postales!B1618)</f>
        <v>1</v>
      </c>
    </row>
    <row r="1619" spans="1:6" x14ac:dyDescent="0.25">
      <c r="A1619" s="29" t="s">
        <v>2797</v>
      </c>
      <c r="B1619" s="29">
        <v>6560</v>
      </c>
      <c r="C1619" s="29" t="s">
        <v>1676</v>
      </c>
      <c r="D1619" s="29">
        <v>50.306770899999997</v>
      </c>
      <c r="E1619" s="29">
        <v>4.1558267000000004</v>
      </c>
      <c r="F1619" s="29">
        <f>COUNTIFS(Questionnaire!BC:BC,codes_postales!B1619)</f>
        <v>1</v>
      </c>
    </row>
    <row r="1620" spans="1:6" x14ac:dyDescent="0.25">
      <c r="A1620" s="29" t="s">
        <v>2797</v>
      </c>
      <c r="B1620" s="29">
        <v>6567</v>
      </c>
      <c r="C1620" s="29" t="s">
        <v>1677</v>
      </c>
      <c r="D1620" s="29">
        <v>50.320813100000002</v>
      </c>
      <c r="E1620" s="29">
        <v>4.2137301999999996</v>
      </c>
      <c r="F1620" s="29">
        <f>COUNTIFS(Questionnaire!BC:BC,codes_postales!B1620)</f>
        <v>1</v>
      </c>
    </row>
    <row r="1621" spans="1:6" x14ac:dyDescent="0.25">
      <c r="A1621" s="29" t="s">
        <v>2797</v>
      </c>
      <c r="B1621" s="29">
        <v>6567</v>
      </c>
      <c r="C1621" s="29" t="s">
        <v>1678</v>
      </c>
      <c r="D1621" s="29">
        <v>50.314161200000001</v>
      </c>
      <c r="E1621" s="29">
        <v>4.1947960000000002</v>
      </c>
      <c r="F1621" s="29">
        <f>COUNTIFS(Questionnaire!BC:BC,codes_postales!B1621)</f>
        <v>1</v>
      </c>
    </row>
    <row r="1622" spans="1:6" x14ac:dyDescent="0.25">
      <c r="A1622" s="29" t="s">
        <v>2797</v>
      </c>
      <c r="B1622" s="29">
        <v>6567</v>
      </c>
      <c r="C1622" s="29" t="s">
        <v>1679</v>
      </c>
      <c r="D1622" s="29">
        <v>50.323403499999998</v>
      </c>
      <c r="E1622" s="29">
        <v>4.1644816000000002</v>
      </c>
      <c r="F1622" s="29">
        <f>COUNTIFS(Questionnaire!BC:BC,codes_postales!B1622)</f>
        <v>1</v>
      </c>
    </row>
    <row r="1623" spans="1:6" x14ac:dyDescent="0.25">
      <c r="A1623" s="29" t="s">
        <v>2797</v>
      </c>
      <c r="B1623" s="29">
        <v>6567</v>
      </c>
      <c r="C1623" s="29" t="s">
        <v>1680</v>
      </c>
      <c r="D1623" s="29">
        <v>50.355204100000002</v>
      </c>
      <c r="E1623" s="29">
        <v>4.1711042000000003</v>
      </c>
      <c r="F1623" s="29">
        <f>COUNTIFS(Questionnaire!BC:BC,codes_postales!B1623)</f>
        <v>1</v>
      </c>
    </row>
    <row r="1624" spans="1:6" x14ac:dyDescent="0.25">
      <c r="A1624" s="29" t="s">
        <v>2797</v>
      </c>
      <c r="B1624" s="29">
        <v>6590</v>
      </c>
      <c r="C1624" s="29" t="s">
        <v>1681</v>
      </c>
      <c r="D1624" s="29">
        <v>50.028631699999998</v>
      </c>
      <c r="E1624" s="29">
        <v>4.1649981</v>
      </c>
      <c r="F1624" s="29">
        <f>COUNTIFS(Questionnaire!BC:BC,codes_postales!B1624)</f>
        <v>1</v>
      </c>
    </row>
    <row r="1625" spans="1:6" x14ac:dyDescent="0.25">
      <c r="A1625" s="29" t="s">
        <v>2797</v>
      </c>
      <c r="B1625" s="29">
        <v>6591</v>
      </c>
      <c r="C1625" s="29" t="s">
        <v>1682</v>
      </c>
      <c r="D1625" s="29">
        <v>50.052121999999997</v>
      </c>
      <c r="E1625" s="29">
        <v>4.2096330999999996</v>
      </c>
      <c r="F1625" s="29">
        <f>COUNTIFS(Questionnaire!BC:BC,codes_postales!B1625)</f>
        <v>0</v>
      </c>
    </row>
    <row r="1626" spans="1:6" x14ac:dyDescent="0.25">
      <c r="A1626" s="29" t="s">
        <v>2797</v>
      </c>
      <c r="B1626" s="29">
        <v>6592</v>
      </c>
      <c r="C1626" s="29" t="s">
        <v>1683</v>
      </c>
      <c r="D1626" s="29">
        <v>50.036451999999997</v>
      </c>
      <c r="E1626" s="29">
        <v>4.2241179999999998</v>
      </c>
      <c r="F1626" s="29">
        <f>COUNTIFS(Questionnaire!BC:BC,codes_postales!B1626)</f>
        <v>0</v>
      </c>
    </row>
    <row r="1627" spans="1:6" x14ac:dyDescent="0.25">
      <c r="A1627" s="29" t="s">
        <v>2797</v>
      </c>
      <c r="B1627" s="29">
        <v>6593</v>
      </c>
      <c r="C1627" s="29" t="s">
        <v>1684</v>
      </c>
      <c r="D1627" s="29">
        <v>49.975539900000001</v>
      </c>
      <c r="E1627" s="29">
        <v>4.1802891000000004</v>
      </c>
      <c r="F1627" s="29">
        <f>COUNTIFS(Questionnaire!BC:BC,codes_postales!B1627)</f>
        <v>1</v>
      </c>
    </row>
    <row r="1628" spans="1:6" x14ac:dyDescent="0.25">
      <c r="A1628" s="29" t="s">
        <v>2797</v>
      </c>
      <c r="B1628" s="29">
        <v>6594</v>
      </c>
      <c r="C1628" s="29" t="s">
        <v>1685</v>
      </c>
      <c r="D1628" s="29">
        <v>50.015365000000003</v>
      </c>
      <c r="E1628" s="29">
        <v>4.1569719999999997</v>
      </c>
      <c r="F1628" s="29">
        <f>COUNTIFS(Questionnaire!BC:BC,codes_postales!B1628)</f>
        <v>1</v>
      </c>
    </row>
    <row r="1629" spans="1:6" x14ac:dyDescent="0.25">
      <c r="A1629" s="29" t="s">
        <v>2797</v>
      </c>
      <c r="B1629" s="29">
        <v>6596</v>
      </c>
      <c r="C1629" s="29" t="s">
        <v>1686</v>
      </c>
      <c r="D1629" s="29">
        <v>49.965429999999998</v>
      </c>
      <c r="E1629" s="29">
        <v>4.2520680999999998</v>
      </c>
      <c r="F1629" s="29">
        <f>COUNTIFS(Questionnaire!BC:BC,codes_postales!B1629)</f>
        <v>2</v>
      </c>
    </row>
    <row r="1630" spans="1:6" x14ac:dyDescent="0.25">
      <c r="A1630" s="29" t="s">
        <v>2797</v>
      </c>
      <c r="B1630" s="29">
        <v>6596</v>
      </c>
      <c r="C1630" s="29" t="s">
        <v>1687</v>
      </c>
      <c r="D1630" s="29">
        <v>50.016086999999999</v>
      </c>
      <c r="E1630" s="29">
        <v>4.2556149999999997</v>
      </c>
      <c r="F1630" s="29">
        <f>COUNTIFS(Questionnaire!BC:BC,codes_postales!B1630)</f>
        <v>2</v>
      </c>
    </row>
    <row r="1631" spans="1:6" x14ac:dyDescent="0.25">
      <c r="A1631" s="29" t="s">
        <v>2799</v>
      </c>
      <c r="B1631" s="29">
        <v>6600</v>
      </c>
      <c r="C1631" s="29" t="s">
        <v>1688</v>
      </c>
      <c r="D1631" s="29">
        <v>50.000995099999997</v>
      </c>
      <c r="E1631" s="29">
        <v>5.7153203000000001</v>
      </c>
      <c r="F1631" s="29">
        <f>COUNTIFS(Questionnaire!BC:BC,codes_postales!B1631)</f>
        <v>2</v>
      </c>
    </row>
    <row r="1632" spans="1:6" x14ac:dyDescent="0.25">
      <c r="A1632" s="29" t="s">
        <v>2799</v>
      </c>
      <c r="B1632" s="29">
        <v>6600</v>
      </c>
      <c r="C1632" s="29" t="s">
        <v>1689</v>
      </c>
      <c r="D1632" s="29">
        <v>50.024952399999997</v>
      </c>
      <c r="E1632" s="29">
        <v>5.8368150999999999</v>
      </c>
      <c r="F1632" s="29">
        <f>COUNTIFS(Questionnaire!BC:BC,codes_postales!B1632)</f>
        <v>2</v>
      </c>
    </row>
    <row r="1633" spans="1:6" x14ac:dyDescent="0.25">
      <c r="A1633" s="29" t="s">
        <v>2799</v>
      </c>
      <c r="B1633" s="29">
        <v>6600</v>
      </c>
      <c r="C1633" s="29" t="s">
        <v>946</v>
      </c>
      <c r="D1633" s="29">
        <v>50.065168399999997</v>
      </c>
      <c r="E1633" s="29">
        <v>5.7616864000000003</v>
      </c>
      <c r="F1633" s="29">
        <f>COUNTIFS(Questionnaire!BC:BC,codes_postales!B1633)</f>
        <v>2</v>
      </c>
    </row>
    <row r="1634" spans="1:6" x14ac:dyDescent="0.25">
      <c r="A1634" s="29" t="s">
        <v>2799</v>
      </c>
      <c r="B1634" s="29">
        <v>6600</v>
      </c>
      <c r="C1634" s="29" t="s">
        <v>1690</v>
      </c>
      <c r="D1634" s="29">
        <v>49.934556600000001</v>
      </c>
      <c r="E1634" s="29">
        <v>5.7477792000000001</v>
      </c>
      <c r="F1634" s="29">
        <f>COUNTIFS(Questionnaire!BC:BC,codes_postales!B1634)</f>
        <v>2</v>
      </c>
    </row>
    <row r="1635" spans="1:6" x14ac:dyDescent="0.25">
      <c r="A1635" s="29" t="s">
        <v>2799</v>
      </c>
      <c r="B1635" s="29">
        <v>6600</v>
      </c>
      <c r="C1635" s="29" t="s">
        <v>1691</v>
      </c>
      <c r="D1635" s="29">
        <v>49.990226800000002</v>
      </c>
      <c r="E1635" s="29">
        <v>5.7857947999999997</v>
      </c>
      <c r="F1635" s="29">
        <f>COUNTIFS(Questionnaire!BC:BC,codes_postales!B1635)</f>
        <v>2</v>
      </c>
    </row>
    <row r="1636" spans="1:6" x14ac:dyDescent="0.25">
      <c r="A1636" s="29" t="s">
        <v>2799</v>
      </c>
      <c r="B1636" s="29">
        <v>6630</v>
      </c>
      <c r="C1636" s="29" t="s">
        <v>1692</v>
      </c>
      <c r="D1636" s="29">
        <v>49.8313323</v>
      </c>
      <c r="E1636" s="29">
        <v>5.7376366000000001</v>
      </c>
      <c r="F1636" s="29">
        <f>COUNTIFS(Questionnaire!BC:BC,codes_postales!B1636)</f>
        <v>0</v>
      </c>
    </row>
    <row r="1637" spans="1:6" x14ac:dyDescent="0.25">
      <c r="A1637" s="29" t="s">
        <v>2799</v>
      </c>
      <c r="B1637" s="29">
        <v>6637</v>
      </c>
      <c r="C1637" s="29" t="s">
        <v>1693</v>
      </c>
      <c r="D1637" s="29">
        <v>49.850930599999998</v>
      </c>
      <c r="E1637" s="29">
        <v>5.6650309999999999</v>
      </c>
      <c r="F1637" s="29">
        <f>COUNTIFS(Questionnaire!BC:BC,codes_postales!B1637)</f>
        <v>0</v>
      </c>
    </row>
    <row r="1638" spans="1:6" x14ac:dyDescent="0.25">
      <c r="A1638" s="29" t="s">
        <v>2799</v>
      </c>
      <c r="B1638" s="29">
        <v>6637</v>
      </c>
      <c r="C1638" s="29" t="s">
        <v>1694</v>
      </c>
      <c r="D1638" s="29">
        <v>49.9064531</v>
      </c>
      <c r="E1638" s="29">
        <v>5.6881541000000002</v>
      </c>
      <c r="F1638" s="29">
        <f>COUNTIFS(Questionnaire!BC:BC,codes_postales!B1638)</f>
        <v>0</v>
      </c>
    </row>
    <row r="1639" spans="1:6" x14ac:dyDescent="0.25">
      <c r="A1639" s="29" t="s">
        <v>2799</v>
      </c>
      <c r="B1639" s="29">
        <v>6637</v>
      </c>
      <c r="C1639" s="29" t="s">
        <v>1695</v>
      </c>
      <c r="D1639" s="29">
        <v>49.878638000000002</v>
      </c>
      <c r="E1639" s="29">
        <v>5.7518437999999996</v>
      </c>
      <c r="F1639" s="29">
        <f>COUNTIFS(Questionnaire!BC:BC,codes_postales!B1639)</f>
        <v>0</v>
      </c>
    </row>
    <row r="1640" spans="1:6" x14ac:dyDescent="0.25">
      <c r="A1640" s="29" t="s">
        <v>2799</v>
      </c>
      <c r="B1640" s="29">
        <v>6640</v>
      </c>
      <c r="C1640" s="29" t="s">
        <v>1696</v>
      </c>
      <c r="D1640" s="29">
        <v>49.943783799999999</v>
      </c>
      <c r="E1640" s="29">
        <v>5.6866728000000002</v>
      </c>
      <c r="F1640" s="29">
        <f>COUNTIFS(Questionnaire!BC:BC,codes_postales!B1640)</f>
        <v>2</v>
      </c>
    </row>
    <row r="1641" spans="1:6" x14ac:dyDescent="0.25">
      <c r="A1641" s="29" t="s">
        <v>2799</v>
      </c>
      <c r="B1641" s="29">
        <v>6640</v>
      </c>
      <c r="C1641" s="29" t="s">
        <v>1697</v>
      </c>
      <c r="D1641" s="29">
        <v>49.957602999999999</v>
      </c>
      <c r="E1641" s="29">
        <v>5.5824265000000004</v>
      </c>
      <c r="F1641" s="29">
        <f>COUNTIFS(Questionnaire!BC:BC,codes_postales!B1641)</f>
        <v>2</v>
      </c>
    </row>
    <row r="1642" spans="1:6" x14ac:dyDescent="0.25">
      <c r="A1642" s="29" t="s">
        <v>2799</v>
      </c>
      <c r="B1642" s="29">
        <v>6640</v>
      </c>
      <c r="C1642" s="29" t="s">
        <v>1698</v>
      </c>
      <c r="D1642" s="29">
        <v>49.9121387</v>
      </c>
      <c r="E1642" s="29">
        <v>5.6027459999999998</v>
      </c>
      <c r="F1642" s="29">
        <f>COUNTIFS(Questionnaire!BC:BC,codes_postales!B1642)</f>
        <v>2</v>
      </c>
    </row>
    <row r="1643" spans="1:6" x14ac:dyDescent="0.25">
      <c r="A1643" s="29" t="s">
        <v>2799</v>
      </c>
      <c r="B1643" s="29">
        <v>6640</v>
      </c>
      <c r="C1643" s="29" t="s">
        <v>1699</v>
      </c>
      <c r="D1643" s="29">
        <v>49.968274999999998</v>
      </c>
      <c r="E1643" s="29">
        <v>5.6352460999999998</v>
      </c>
      <c r="F1643" s="29">
        <f>COUNTIFS(Questionnaire!BC:BC,codes_postales!B1643)</f>
        <v>2</v>
      </c>
    </row>
    <row r="1644" spans="1:6" x14ac:dyDescent="0.25">
      <c r="A1644" s="29" t="s">
        <v>2799</v>
      </c>
      <c r="B1644" s="29">
        <v>6640</v>
      </c>
      <c r="C1644" s="29" t="s">
        <v>1700</v>
      </c>
      <c r="D1644" s="29">
        <v>49.913363199999999</v>
      </c>
      <c r="E1644" s="29">
        <v>5.5705339</v>
      </c>
      <c r="F1644" s="29">
        <f>COUNTIFS(Questionnaire!BC:BC,codes_postales!B1644)</f>
        <v>2</v>
      </c>
    </row>
    <row r="1645" spans="1:6" x14ac:dyDescent="0.25">
      <c r="A1645" s="29" t="s">
        <v>2799</v>
      </c>
      <c r="B1645" s="29">
        <v>6640</v>
      </c>
      <c r="C1645" s="29" t="s">
        <v>1701</v>
      </c>
      <c r="D1645" s="29">
        <v>49.908755829999997</v>
      </c>
      <c r="E1645" s="29">
        <v>5.5908285600000003</v>
      </c>
      <c r="F1645" s="29">
        <f>COUNTIFS(Questionnaire!BC:BC,codes_postales!B1645)</f>
        <v>2</v>
      </c>
    </row>
    <row r="1646" spans="1:6" x14ac:dyDescent="0.25">
      <c r="A1646" s="29" t="s">
        <v>2799</v>
      </c>
      <c r="B1646" s="29">
        <v>6642</v>
      </c>
      <c r="C1646" s="29" t="s">
        <v>1702</v>
      </c>
      <c r="D1646" s="29">
        <v>49.880519300000003</v>
      </c>
      <c r="E1646" s="29">
        <v>5.5493341999999997</v>
      </c>
      <c r="F1646" s="29">
        <f>COUNTIFS(Questionnaire!BC:BC,codes_postales!B1646)</f>
        <v>0</v>
      </c>
    </row>
    <row r="1647" spans="1:6" x14ac:dyDescent="0.25">
      <c r="A1647" s="29" t="s">
        <v>2799</v>
      </c>
      <c r="B1647" s="29">
        <v>6660</v>
      </c>
      <c r="C1647" s="29" t="s">
        <v>1703</v>
      </c>
      <c r="D1647" s="29">
        <v>50.132376100000002</v>
      </c>
      <c r="E1647" s="29">
        <v>5.7886927999999997</v>
      </c>
      <c r="F1647" s="29">
        <f>COUNTIFS(Questionnaire!BC:BC,codes_postales!B1647)</f>
        <v>0</v>
      </c>
    </row>
    <row r="1648" spans="1:6" x14ac:dyDescent="0.25">
      <c r="A1648" s="29" t="s">
        <v>2799</v>
      </c>
      <c r="B1648" s="29">
        <v>6660</v>
      </c>
      <c r="C1648" s="29" t="s">
        <v>1704</v>
      </c>
      <c r="D1648" s="29">
        <v>50.1611829</v>
      </c>
      <c r="E1648" s="29">
        <v>5.6807442000000004</v>
      </c>
      <c r="F1648" s="29">
        <f>COUNTIFS(Questionnaire!BC:BC,codes_postales!B1648)</f>
        <v>0</v>
      </c>
    </row>
    <row r="1649" spans="1:6" x14ac:dyDescent="0.25">
      <c r="A1649" s="29" t="s">
        <v>2799</v>
      </c>
      <c r="B1649" s="29">
        <v>6661</v>
      </c>
      <c r="C1649" s="29" t="s">
        <v>1374</v>
      </c>
      <c r="D1649" s="29">
        <v>50.534160700000001</v>
      </c>
      <c r="E1649" s="29">
        <v>5.7909537999999996</v>
      </c>
      <c r="F1649" s="29">
        <f>COUNTIFS(Questionnaire!BC:BC,codes_postales!B1649)</f>
        <v>0</v>
      </c>
    </row>
    <row r="1650" spans="1:6" x14ac:dyDescent="0.25">
      <c r="A1650" s="29" t="s">
        <v>2799</v>
      </c>
      <c r="B1650" s="29">
        <v>6661</v>
      </c>
      <c r="C1650" s="29" t="s">
        <v>1705</v>
      </c>
      <c r="D1650" s="29">
        <v>50.227201200000003</v>
      </c>
      <c r="E1650" s="29">
        <v>5.7447558000000001</v>
      </c>
      <c r="F1650" s="29">
        <f>COUNTIFS(Questionnaire!BC:BC,codes_postales!B1650)</f>
        <v>0</v>
      </c>
    </row>
    <row r="1651" spans="1:6" x14ac:dyDescent="0.25">
      <c r="A1651" s="29" t="s">
        <v>2799</v>
      </c>
      <c r="B1651" s="29">
        <v>6662</v>
      </c>
      <c r="C1651" s="29" t="s">
        <v>1706</v>
      </c>
      <c r="D1651" s="29">
        <v>50.108148700000001</v>
      </c>
      <c r="E1651" s="29">
        <v>5.8377730000000003</v>
      </c>
      <c r="F1651" s="29">
        <f>COUNTIFS(Questionnaire!BC:BC,codes_postales!B1651)</f>
        <v>0</v>
      </c>
    </row>
    <row r="1652" spans="1:6" x14ac:dyDescent="0.25">
      <c r="A1652" s="29" t="s">
        <v>2799</v>
      </c>
      <c r="B1652" s="29">
        <v>6663</v>
      </c>
      <c r="C1652" s="29" t="s">
        <v>1707</v>
      </c>
      <c r="D1652" s="29">
        <v>50.098928999999998</v>
      </c>
      <c r="E1652" s="29">
        <v>5.7384526999999999</v>
      </c>
      <c r="F1652" s="29">
        <f>COUNTIFS(Questionnaire!BC:BC,codes_postales!B1652)</f>
        <v>0</v>
      </c>
    </row>
    <row r="1653" spans="1:6" x14ac:dyDescent="0.25">
      <c r="A1653" s="29" t="s">
        <v>2799</v>
      </c>
      <c r="B1653" s="29">
        <v>6666</v>
      </c>
      <c r="C1653" s="29" t="s">
        <v>1708</v>
      </c>
      <c r="D1653" s="29">
        <v>50.1661182</v>
      </c>
      <c r="E1653" s="29">
        <v>5.7156009000000001</v>
      </c>
      <c r="F1653" s="29">
        <f>COUNTIFS(Questionnaire!BC:BC,codes_postales!B1653)</f>
        <v>0</v>
      </c>
    </row>
    <row r="1654" spans="1:6" x14ac:dyDescent="0.25">
      <c r="A1654" s="29" t="s">
        <v>2799</v>
      </c>
      <c r="B1654" s="29">
        <v>6670</v>
      </c>
      <c r="C1654" s="29" t="s">
        <v>1709</v>
      </c>
      <c r="D1654" s="29">
        <v>50.190789500000001</v>
      </c>
      <c r="E1654" s="29">
        <v>5.9549304999999997</v>
      </c>
      <c r="F1654" s="29">
        <f>COUNTIFS(Questionnaire!BC:BC,codes_postales!B1654)</f>
        <v>2</v>
      </c>
    </row>
    <row r="1655" spans="1:6" x14ac:dyDescent="0.25">
      <c r="A1655" s="29" t="s">
        <v>2799</v>
      </c>
      <c r="B1655" s="29">
        <v>6670</v>
      </c>
      <c r="C1655" s="29" t="s">
        <v>1710</v>
      </c>
      <c r="D1655" s="29">
        <v>50.160855300000001</v>
      </c>
      <c r="E1655" s="29">
        <v>5.939376899</v>
      </c>
      <c r="F1655" s="29">
        <f>COUNTIFS(Questionnaire!BC:BC,codes_postales!B1655)</f>
        <v>2</v>
      </c>
    </row>
    <row r="1656" spans="1:6" x14ac:dyDescent="0.25">
      <c r="A1656" s="29" t="s">
        <v>2799</v>
      </c>
      <c r="B1656" s="29">
        <v>6671</v>
      </c>
      <c r="C1656" s="29" t="s">
        <v>1711</v>
      </c>
      <c r="D1656" s="29">
        <v>50.224419900000001</v>
      </c>
      <c r="E1656" s="29">
        <v>5.9182420999999996</v>
      </c>
      <c r="F1656" s="29">
        <f>COUNTIFS(Questionnaire!BC:BC,codes_postales!B1656)</f>
        <v>0</v>
      </c>
    </row>
    <row r="1657" spans="1:6" x14ac:dyDescent="0.25">
      <c r="A1657" s="29" t="s">
        <v>2799</v>
      </c>
      <c r="B1657" s="29">
        <v>6672</v>
      </c>
      <c r="C1657" s="29" t="s">
        <v>1712</v>
      </c>
      <c r="D1657" s="29">
        <v>50.220365000000001</v>
      </c>
      <c r="E1657" s="29">
        <v>5.9972691999999999</v>
      </c>
      <c r="F1657" s="29">
        <f>COUNTIFS(Questionnaire!BC:BC,codes_postales!B1657)</f>
        <v>0</v>
      </c>
    </row>
    <row r="1658" spans="1:6" x14ac:dyDescent="0.25">
      <c r="A1658" s="29" t="s">
        <v>2799</v>
      </c>
      <c r="B1658" s="29">
        <v>6673</v>
      </c>
      <c r="C1658" s="29" t="s">
        <v>1713</v>
      </c>
      <c r="D1658" s="29">
        <v>50.180674099999997</v>
      </c>
      <c r="E1658" s="29">
        <v>5.8646608999999996</v>
      </c>
      <c r="F1658" s="29">
        <f>COUNTIFS(Questionnaire!BC:BC,codes_postales!B1658)</f>
        <v>0</v>
      </c>
    </row>
    <row r="1659" spans="1:6" x14ac:dyDescent="0.25">
      <c r="A1659" s="29" t="s">
        <v>2799</v>
      </c>
      <c r="B1659" s="29">
        <v>6674</v>
      </c>
      <c r="C1659" s="29" t="s">
        <v>1714</v>
      </c>
      <c r="D1659" s="29">
        <v>50.187602099999999</v>
      </c>
      <c r="E1659" s="29">
        <v>5.8288862000000004</v>
      </c>
      <c r="F1659" s="29">
        <f>COUNTIFS(Questionnaire!BC:BC,codes_postales!B1659)</f>
        <v>0</v>
      </c>
    </row>
    <row r="1660" spans="1:6" x14ac:dyDescent="0.25">
      <c r="A1660" s="29" t="s">
        <v>2799</v>
      </c>
      <c r="B1660" s="29">
        <v>6680</v>
      </c>
      <c r="C1660" s="29" t="s">
        <v>1715</v>
      </c>
      <c r="D1660" s="29">
        <v>50.029295500000003</v>
      </c>
      <c r="E1660" s="29">
        <v>5.5272930999999996</v>
      </c>
      <c r="F1660" s="29">
        <f>COUNTIFS(Questionnaire!BC:BC,codes_postales!B1660)</f>
        <v>1</v>
      </c>
    </row>
    <row r="1661" spans="1:6" x14ac:dyDescent="0.25">
      <c r="A1661" s="29" t="s">
        <v>2799</v>
      </c>
      <c r="B1661" s="29">
        <v>6680</v>
      </c>
      <c r="C1661" s="29" t="s">
        <v>1716</v>
      </c>
      <c r="D1661" s="29">
        <v>50.036288800000001</v>
      </c>
      <c r="E1661" s="29">
        <v>5.5245094000000003</v>
      </c>
      <c r="F1661" s="29">
        <f>COUNTIFS(Questionnaire!BC:BC,codes_postales!B1661)</f>
        <v>1</v>
      </c>
    </row>
    <row r="1662" spans="1:6" x14ac:dyDescent="0.25">
      <c r="A1662" s="29" t="s">
        <v>2799</v>
      </c>
      <c r="B1662" s="29">
        <v>6680</v>
      </c>
      <c r="C1662" s="29" t="s">
        <v>1717</v>
      </c>
      <c r="D1662" s="29">
        <v>50.009793899999998</v>
      </c>
      <c r="E1662" s="29">
        <v>5.5297763</v>
      </c>
      <c r="F1662" s="29">
        <f>COUNTIFS(Questionnaire!BC:BC,codes_postales!B1662)</f>
        <v>1</v>
      </c>
    </row>
    <row r="1663" spans="1:6" x14ac:dyDescent="0.25">
      <c r="A1663" s="29" t="s">
        <v>2799</v>
      </c>
      <c r="B1663" s="29">
        <v>6681</v>
      </c>
      <c r="C1663" s="29" t="s">
        <v>1718</v>
      </c>
      <c r="D1663" s="29">
        <v>50.052317000000002</v>
      </c>
      <c r="E1663" s="29">
        <v>5.5136455</v>
      </c>
      <c r="F1663" s="29">
        <f>COUNTIFS(Questionnaire!BC:BC,codes_postales!B1663)</f>
        <v>0</v>
      </c>
    </row>
    <row r="1664" spans="1:6" x14ac:dyDescent="0.25">
      <c r="A1664" s="29" t="s">
        <v>2799</v>
      </c>
      <c r="B1664" s="29">
        <v>6686</v>
      </c>
      <c r="C1664" s="29" t="s">
        <v>1719</v>
      </c>
      <c r="D1664" s="29">
        <v>50.0333519</v>
      </c>
      <c r="E1664" s="29">
        <v>5.6038758</v>
      </c>
      <c r="F1664" s="29">
        <f>COUNTIFS(Questionnaire!BC:BC,codes_postales!B1664)</f>
        <v>0</v>
      </c>
    </row>
    <row r="1665" spans="1:6" x14ac:dyDescent="0.25">
      <c r="A1665" s="29" t="s">
        <v>2799</v>
      </c>
      <c r="B1665" s="29">
        <v>6687</v>
      </c>
      <c r="C1665" s="29" t="s">
        <v>1720</v>
      </c>
      <c r="D1665" s="29">
        <v>50.084290799999998</v>
      </c>
      <c r="E1665" s="29">
        <v>5.6675576999999997</v>
      </c>
      <c r="F1665" s="29">
        <f>COUNTIFS(Questionnaire!BC:BC,codes_postales!B1665)</f>
        <v>1</v>
      </c>
    </row>
    <row r="1666" spans="1:6" x14ac:dyDescent="0.25">
      <c r="A1666" s="29" t="s">
        <v>2799</v>
      </c>
      <c r="B1666" s="29">
        <v>6688</v>
      </c>
      <c r="C1666" s="29" t="s">
        <v>1292</v>
      </c>
      <c r="D1666" s="29">
        <v>50.053542800000002</v>
      </c>
      <c r="E1666" s="29">
        <v>5.6892465999999997</v>
      </c>
      <c r="F1666" s="29">
        <f>COUNTIFS(Questionnaire!BC:BC,codes_postales!B1666)</f>
        <v>0</v>
      </c>
    </row>
    <row r="1667" spans="1:6" x14ac:dyDescent="0.25">
      <c r="A1667" s="29" t="s">
        <v>2799</v>
      </c>
      <c r="B1667" s="29">
        <v>6690</v>
      </c>
      <c r="C1667" s="29" t="s">
        <v>1721</v>
      </c>
      <c r="D1667" s="29">
        <v>50.239024499999999</v>
      </c>
      <c r="E1667" s="29">
        <v>5.8082072</v>
      </c>
      <c r="F1667" s="29">
        <f>COUNTIFS(Questionnaire!BC:BC,codes_postales!B1667)</f>
        <v>4</v>
      </c>
    </row>
    <row r="1668" spans="1:6" x14ac:dyDescent="0.25">
      <c r="A1668" s="29" t="s">
        <v>2799</v>
      </c>
      <c r="B1668" s="29">
        <v>6690</v>
      </c>
      <c r="C1668" s="29" t="s">
        <v>1722</v>
      </c>
      <c r="D1668" s="29">
        <v>50.288368499999997</v>
      </c>
      <c r="E1668" s="29">
        <v>5.9170186999999999</v>
      </c>
      <c r="F1668" s="29">
        <f>COUNTIFS(Questionnaire!BC:BC,codes_postales!B1668)</f>
        <v>4</v>
      </c>
    </row>
    <row r="1669" spans="1:6" x14ac:dyDescent="0.25">
      <c r="A1669" s="29" t="s">
        <v>2799</v>
      </c>
      <c r="B1669" s="29">
        <v>6692</v>
      </c>
      <c r="C1669" s="29" t="s">
        <v>1723</v>
      </c>
      <c r="D1669" s="29">
        <v>50.3074461</v>
      </c>
      <c r="E1669" s="29">
        <v>5.9672765999999999</v>
      </c>
      <c r="F1669" s="29">
        <f>COUNTIFS(Questionnaire!BC:BC,codes_postales!B1669)</f>
        <v>0</v>
      </c>
    </row>
    <row r="1670" spans="1:6" x14ac:dyDescent="0.25">
      <c r="A1670" s="29" t="s">
        <v>2799</v>
      </c>
      <c r="B1670" s="29">
        <v>6698</v>
      </c>
      <c r="C1670" s="29" t="s">
        <v>1724</v>
      </c>
      <c r="D1670" s="29">
        <v>50.326275299999999</v>
      </c>
      <c r="E1670" s="29">
        <v>5.9072516999999998</v>
      </c>
      <c r="F1670" s="29">
        <f>COUNTIFS(Questionnaire!BC:BC,codes_postales!B1670)</f>
        <v>0</v>
      </c>
    </row>
    <row r="1671" spans="1:6" x14ac:dyDescent="0.25">
      <c r="A1671" s="29" t="s">
        <v>2799</v>
      </c>
      <c r="B1671" s="29">
        <v>6700</v>
      </c>
      <c r="C1671" s="29" t="s">
        <v>1725</v>
      </c>
      <c r="D1671" s="29">
        <v>49.682762500000003</v>
      </c>
      <c r="E1671" s="29">
        <v>5.8119189999999996</v>
      </c>
      <c r="F1671" s="29">
        <f>COUNTIFS(Questionnaire!BC:BC,codes_postales!B1671)</f>
        <v>1</v>
      </c>
    </row>
    <row r="1672" spans="1:6" x14ac:dyDescent="0.25">
      <c r="A1672" s="29" t="s">
        <v>2799</v>
      </c>
      <c r="B1672" s="29">
        <v>6700</v>
      </c>
      <c r="C1672" s="29" t="s">
        <v>1726</v>
      </c>
      <c r="D1672" s="29">
        <v>49.710772900000002</v>
      </c>
      <c r="E1672" s="29">
        <v>5.8190143000000001</v>
      </c>
      <c r="F1672" s="29">
        <f>COUNTIFS(Questionnaire!BC:BC,codes_postales!B1672)</f>
        <v>1</v>
      </c>
    </row>
    <row r="1673" spans="1:6" x14ac:dyDescent="0.25">
      <c r="A1673" s="29" t="s">
        <v>2799</v>
      </c>
      <c r="B1673" s="29">
        <v>6700</v>
      </c>
      <c r="C1673" s="29" t="s">
        <v>1727</v>
      </c>
      <c r="D1673" s="29">
        <v>49.700752600000001</v>
      </c>
      <c r="E1673" s="29">
        <v>5.7464566000000001</v>
      </c>
      <c r="F1673" s="29">
        <f>COUNTIFS(Questionnaire!BC:BC,codes_postales!B1673)</f>
        <v>1</v>
      </c>
    </row>
    <row r="1674" spans="1:6" x14ac:dyDescent="0.25">
      <c r="A1674" s="29" t="s">
        <v>2799</v>
      </c>
      <c r="B1674" s="29">
        <v>6700</v>
      </c>
      <c r="C1674" s="29" t="s">
        <v>1728</v>
      </c>
      <c r="D1674" s="29">
        <v>49.651235900000003</v>
      </c>
      <c r="E1674" s="29">
        <v>5.7795299</v>
      </c>
      <c r="F1674" s="29">
        <f>COUNTIFS(Questionnaire!BC:BC,codes_postales!B1674)</f>
        <v>1</v>
      </c>
    </row>
    <row r="1675" spans="1:6" x14ac:dyDescent="0.25">
      <c r="A1675" s="29" t="s">
        <v>2799</v>
      </c>
      <c r="B1675" s="29">
        <v>6704</v>
      </c>
      <c r="C1675" s="29" t="s">
        <v>1729</v>
      </c>
      <c r="D1675" s="29">
        <v>49.719357500000001</v>
      </c>
      <c r="E1675" s="29">
        <v>5.8533809999999997</v>
      </c>
      <c r="F1675" s="29">
        <f>COUNTIFS(Questionnaire!BC:BC,codes_postales!B1675)</f>
        <v>0</v>
      </c>
    </row>
    <row r="1676" spans="1:6" x14ac:dyDescent="0.25">
      <c r="A1676" s="29" t="s">
        <v>2799</v>
      </c>
      <c r="B1676" s="29">
        <v>6706</v>
      </c>
      <c r="C1676" s="29" t="s">
        <v>1730</v>
      </c>
      <c r="D1676" s="29">
        <v>49.649955900000002</v>
      </c>
      <c r="E1676" s="29">
        <v>5.8675666</v>
      </c>
      <c r="F1676" s="29">
        <f>COUNTIFS(Questionnaire!BC:BC,codes_postales!B1676)</f>
        <v>0</v>
      </c>
    </row>
    <row r="1677" spans="1:6" x14ac:dyDescent="0.25">
      <c r="A1677" s="29" t="s">
        <v>2799</v>
      </c>
      <c r="B1677" s="29">
        <v>6717</v>
      </c>
      <c r="C1677" s="29" t="s">
        <v>1731</v>
      </c>
      <c r="D1677" s="29">
        <v>49.7514982</v>
      </c>
      <c r="E1677" s="29">
        <v>5.7872216999999999</v>
      </c>
      <c r="F1677" s="29">
        <f>COUNTIFS(Questionnaire!BC:BC,codes_postales!B1677)</f>
        <v>2</v>
      </c>
    </row>
    <row r="1678" spans="1:6" x14ac:dyDescent="0.25">
      <c r="A1678" s="29" t="s">
        <v>2799</v>
      </c>
      <c r="B1678" s="29">
        <v>6717</v>
      </c>
      <c r="C1678" s="29" t="s">
        <v>1732</v>
      </c>
      <c r="D1678" s="29">
        <v>49.739933299999997</v>
      </c>
      <c r="E1678" s="29">
        <v>5.7187077000000004</v>
      </c>
      <c r="F1678" s="29">
        <f>COUNTIFS(Questionnaire!BC:BC,codes_postales!B1678)</f>
        <v>2</v>
      </c>
    </row>
    <row r="1679" spans="1:6" x14ac:dyDescent="0.25">
      <c r="A1679" s="29" t="s">
        <v>2799</v>
      </c>
      <c r="B1679" s="29">
        <v>6717</v>
      </c>
      <c r="C1679" s="29" t="s">
        <v>1733</v>
      </c>
      <c r="D1679" s="29">
        <v>49.771752900000003</v>
      </c>
      <c r="E1679" s="29">
        <v>5.7861374999999997</v>
      </c>
      <c r="F1679" s="29">
        <f>COUNTIFS(Questionnaire!BC:BC,codes_postales!B1679)</f>
        <v>2</v>
      </c>
    </row>
    <row r="1680" spans="1:6" x14ac:dyDescent="0.25">
      <c r="A1680" s="29" t="s">
        <v>2799</v>
      </c>
      <c r="B1680" s="29">
        <v>6717</v>
      </c>
      <c r="C1680" s="29" t="s">
        <v>1734</v>
      </c>
      <c r="D1680" s="29">
        <v>49.715995900000003</v>
      </c>
      <c r="E1680" s="29">
        <v>5.7291343000000001</v>
      </c>
      <c r="F1680" s="29">
        <f>COUNTIFS(Questionnaire!BC:BC,codes_postales!B1680)</f>
        <v>2</v>
      </c>
    </row>
    <row r="1681" spans="1:6" x14ac:dyDescent="0.25">
      <c r="A1681" s="29" t="s">
        <v>2799</v>
      </c>
      <c r="B1681" s="29">
        <v>6717</v>
      </c>
      <c r="C1681" s="29" t="s">
        <v>1735</v>
      </c>
      <c r="D1681" s="29">
        <v>49.726635199999997</v>
      </c>
      <c r="E1681" s="29">
        <v>5.8099376999999999</v>
      </c>
      <c r="F1681" s="29">
        <f>COUNTIFS(Questionnaire!BC:BC,codes_postales!B1681)</f>
        <v>2</v>
      </c>
    </row>
    <row r="1682" spans="1:6" x14ac:dyDescent="0.25">
      <c r="A1682" s="29" t="s">
        <v>2799</v>
      </c>
      <c r="B1682" s="29">
        <v>6720</v>
      </c>
      <c r="C1682" s="29" t="s">
        <v>1736</v>
      </c>
      <c r="D1682" s="29">
        <v>49.735580349999999</v>
      </c>
      <c r="E1682" s="29">
        <v>5.5932514329999998</v>
      </c>
      <c r="F1682" s="29">
        <f>COUNTIFS(Questionnaire!BC:BC,codes_postales!B1682)</f>
        <v>0</v>
      </c>
    </row>
    <row r="1683" spans="1:6" x14ac:dyDescent="0.25">
      <c r="A1683" s="29" t="s">
        <v>2799</v>
      </c>
      <c r="B1683" s="29">
        <v>6720</v>
      </c>
      <c r="C1683" s="29" t="s">
        <v>1737</v>
      </c>
      <c r="D1683" s="29">
        <v>49.7286061</v>
      </c>
      <c r="E1683" s="29">
        <v>5.6503942</v>
      </c>
      <c r="F1683" s="29">
        <f>COUNTIFS(Questionnaire!BC:BC,codes_postales!B1683)</f>
        <v>0</v>
      </c>
    </row>
    <row r="1684" spans="1:6" x14ac:dyDescent="0.25">
      <c r="A1684" s="29" t="s">
        <v>2799</v>
      </c>
      <c r="B1684" s="29">
        <v>6720</v>
      </c>
      <c r="C1684" s="29" t="s">
        <v>1738</v>
      </c>
      <c r="D1684" s="29">
        <v>49.701550699999999</v>
      </c>
      <c r="E1684" s="29">
        <v>5.6805003000000003</v>
      </c>
      <c r="F1684" s="29">
        <f>COUNTIFS(Questionnaire!BC:BC,codes_postales!B1684)</f>
        <v>0</v>
      </c>
    </row>
    <row r="1685" spans="1:6" x14ac:dyDescent="0.25">
      <c r="A1685" s="29" t="s">
        <v>2799</v>
      </c>
      <c r="B1685" s="29">
        <v>6721</v>
      </c>
      <c r="C1685" s="29" t="s">
        <v>1739</v>
      </c>
      <c r="D1685" s="29">
        <v>49.772081999999997</v>
      </c>
      <c r="E1685" s="29">
        <v>5.6204140000000002</v>
      </c>
      <c r="F1685" s="29">
        <f>COUNTIFS(Questionnaire!BC:BC,codes_postales!B1685)</f>
        <v>0</v>
      </c>
    </row>
    <row r="1686" spans="1:6" x14ac:dyDescent="0.25">
      <c r="A1686" s="29" t="s">
        <v>2799</v>
      </c>
      <c r="B1686" s="29">
        <v>6723</v>
      </c>
      <c r="C1686" s="29" t="s">
        <v>1740</v>
      </c>
      <c r="D1686" s="29">
        <v>49.722842399999998</v>
      </c>
      <c r="E1686" s="29">
        <v>5.6225107000000003</v>
      </c>
      <c r="F1686" s="29">
        <f>COUNTIFS(Questionnaire!BC:BC,codes_postales!B1686)</f>
        <v>0</v>
      </c>
    </row>
    <row r="1687" spans="1:6" x14ac:dyDescent="0.25">
      <c r="A1687" s="29" t="s">
        <v>2799</v>
      </c>
      <c r="B1687" s="29">
        <v>6724</v>
      </c>
      <c r="C1687" s="29" t="s">
        <v>1741</v>
      </c>
      <c r="D1687" s="29">
        <v>49.718901600000002</v>
      </c>
      <c r="E1687" s="29">
        <v>5.5843337000000002</v>
      </c>
      <c r="F1687" s="29">
        <f>COUNTIFS(Questionnaire!BC:BC,codes_postales!B1687)</f>
        <v>0</v>
      </c>
    </row>
    <row r="1688" spans="1:6" x14ac:dyDescent="0.25">
      <c r="A1688" s="29" t="s">
        <v>2799</v>
      </c>
      <c r="B1688" s="29">
        <v>6724</v>
      </c>
      <c r="C1688" s="29" t="s">
        <v>1742</v>
      </c>
      <c r="D1688" s="29">
        <v>49.718104099999998</v>
      </c>
      <c r="E1688" s="29">
        <v>5.5581160000000001</v>
      </c>
      <c r="F1688" s="29">
        <f>COUNTIFS(Questionnaire!BC:BC,codes_postales!B1688)</f>
        <v>0</v>
      </c>
    </row>
    <row r="1689" spans="1:6" x14ac:dyDescent="0.25">
      <c r="A1689" s="29" t="s">
        <v>2799</v>
      </c>
      <c r="B1689" s="29">
        <v>6730</v>
      </c>
      <c r="C1689" s="29" t="s">
        <v>1406</v>
      </c>
      <c r="D1689" s="29">
        <v>49.664954100000003</v>
      </c>
      <c r="E1689" s="29">
        <v>5.4979103</v>
      </c>
      <c r="F1689" s="29">
        <f>COUNTIFS(Questionnaire!BC:BC,codes_postales!B1689)</f>
        <v>1</v>
      </c>
    </row>
    <row r="1690" spans="1:6" x14ac:dyDescent="0.25">
      <c r="A1690" s="29" t="s">
        <v>2799</v>
      </c>
      <c r="B1690" s="29">
        <v>6730</v>
      </c>
      <c r="C1690" s="29" t="s">
        <v>1743</v>
      </c>
      <c r="D1690" s="29">
        <v>49.718767</v>
      </c>
      <c r="E1690" s="29">
        <v>5.4851581999999999</v>
      </c>
      <c r="F1690" s="29">
        <f>COUNTIFS(Questionnaire!BC:BC,codes_postales!B1690)</f>
        <v>1</v>
      </c>
    </row>
    <row r="1691" spans="1:6" x14ac:dyDescent="0.25">
      <c r="A1691" s="29" t="s">
        <v>2799</v>
      </c>
      <c r="B1691" s="29">
        <v>6730</v>
      </c>
      <c r="C1691" s="29" t="s">
        <v>1744</v>
      </c>
      <c r="D1691" s="29">
        <v>49.677411599999999</v>
      </c>
      <c r="E1691" s="29">
        <v>5.4756020000000003</v>
      </c>
      <c r="F1691" s="29">
        <f>COUNTIFS(Questionnaire!BC:BC,codes_postales!B1691)</f>
        <v>1</v>
      </c>
    </row>
    <row r="1692" spans="1:6" x14ac:dyDescent="0.25">
      <c r="A1692" s="29" t="s">
        <v>2799</v>
      </c>
      <c r="B1692" s="29">
        <v>6730</v>
      </c>
      <c r="C1692" s="29" t="s">
        <v>1745</v>
      </c>
      <c r="D1692" s="29">
        <v>49.682098600000003</v>
      </c>
      <c r="E1692" s="29">
        <v>5.5185152000000004</v>
      </c>
      <c r="F1692" s="29">
        <f>COUNTIFS(Questionnaire!BC:BC,codes_postales!B1692)</f>
        <v>1</v>
      </c>
    </row>
    <row r="1693" spans="1:6" x14ac:dyDescent="0.25">
      <c r="A1693" s="29" t="s">
        <v>2799</v>
      </c>
      <c r="B1693" s="29">
        <v>6740</v>
      </c>
      <c r="C1693" s="29" t="s">
        <v>1746</v>
      </c>
      <c r="D1693" s="29">
        <v>49.672952700000003</v>
      </c>
      <c r="E1693" s="29">
        <v>5.5982415000000003</v>
      </c>
      <c r="F1693" s="29">
        <f>COUNTIFS(Questionnaire!BC:BC,codes_postales!B1693)</f>
        <v>0</v>
      </c>
    </row>
    <row r="1694" spans="1:6" x14ac:dyDescent="0.25">
      <c r="A1694" s="29" t="s">
        <v>2799</v>
      </c>
      <c r="B1694" s="29">
        <v>6740</v>
      </c>
      <c r="C1694" s="29" t="s">
        <v>1747</v>
      </c>
      <c r="D1694" s="29">
        <v>49.673216799999999</v>
      </c>
      <c r="E1694" s="29">
        <v>5.5644887000000001</v>
      </c>
      <c r="F1694" s="29">
        <f>COUNTIFS(Questionnaire!BC:BC,codes_postales!B1694)</f>
        <v>0</v>
      </c>
    </row>
    <row r="1695" spans="1:6" x14ac:dyDescent="0.25">
      <c r="A1695" s="29" t="s">
        <v>2799</v>
      </c>
      <c r="B1695" s="29">
        <v>6740</v>
      </c>
      <c r="C1695" s="29" t="s">
        <v>1748</v>
      </c>
      <c r="D1695" s="29">
        <v>49.698745600000002</v>
      </c>
      <c r="E1695" s="29">
        <v>5.5614663000000002</v>
      </c>
      <c r="F1695" s="29">
        <f>COUNTIFS(Questionnaire!BC:BC,codes_postales!B1695)</f>
        <v>0</v>
      </c>
    </row>
    <row r="1696" spans="1:6" x14ac:dyDescent="0.25">
      <c r="A1696" s="29" t="s">
        <v>2799</v>
      </c>
      <c r="B1696" s="29">
        <v>6741</v>
      </c>
      <c r="C1696" s="29" t="s">
        <v>1749</v>
      </c>
      <c r="D1696" s="29">
        <v>49.670165500000003</v>
      </c>
      <c r="E1696" s="29">
        <v>5.6698138</v>
      </c>
      <c r="F1696" s="29">
        <f>COUNTIFS(Questionnaire!BC:BC,codes_postales!B1696)</f>
        <v>0</v>
      </c>
    </row>
    <row r="1697" spans="1:6" x14ac:dyDescent="0.25">
      <c r="A1697" s="29" t="s">
        <v>2799</v>
      </c>
      <c r="B1697" s="29">
        <v>6742</v>
      </c>
      <c r="C1697" s="29" t="s">
        <v>1750</v>
      </c>
      <c r="D1697" s="29">
        <v>49.653510599999997</v>
      </c>
      <c r="E1697" s="29">
        <v>5.6551334000000004</v>
      </c>
      <c r="F1697" s="29">
        <f>COUNTIFS(Questionnaire!BC:BC,codes_postales!B1697)</f>
        <v>0</v>
      </c>
    </row>
    <row r="1698" spans="1:6" x14ac:dyDescent="0.25">
      <c r="A1698" s="29" t="s">
        <v>2799</v>
      </c>
      <c r="B1698" s="29">
        <v>6743</v>
      </c>
      <c r="C1698" s="29" t="s">
        <v>1751</v>
      </c>
      <c r="D1698" s="29">
        <v>49.647896899999999</v>
      </c>
      <c r="E1698" s="29">
        <v>5.5942183999999999</v>
      </c>
      <c r="F1698" s="29">
        <f>COUNTIFS(Questionnaire!BC:BC,codes_postales!B1698)</f>
        <v>0</v>
      </c>
    </row>
    <row r="1699" spans="1:6" x14ac:dyDescent="0.25">
      <c r="A1699" s="29" t="s">
        <v>2799</v>
      </c>
      <c r="B1699" s="29">
        <v>6747</v>
      </c>
      <c r="C1699" s="29" t="s">
        <v>1752</v>
      </c>
      <c r="D1699" s="29">
        <v>49.625584799999999</v>
      </c>
      <c r="E1699" s="29">
        <v>5.6983632999999996</v>
      </c>
      <c r="F1699" s="29">
        <f>COUNTIFS(Questionnaire!BC:BC,codes_postales!B1699)</f>
        <v>1</v>
      </c>
    </row>
    <row r="1700" spans="1:6" x14ac:dyDescent="0.25">
      <c r="A1700" s="29" t="s">
        <v>2799</v>
      </c>
      <c r="B1700" s="29">
        <v>6747</v>
      </c>
      <c r="C1700" s="29" t="s">
        <v>1753</v>
      </c>
      <c r="D1700" s="29">
        <v>49.615195100000001</v>
      </c>
      <c r="E1700" s="29">
        <v>5.7187011999999999</v>
      </c>
      <c r="F1700" s="29">
        <f>COUNTIFS(Questionnaire!BC:BC,codes_postales!B1700)</f>
        <v>1</v>
      </c>
    </row>
    <row r="1701" spans="1:6" x14ac:dyDescent="0.25">
      <c r="A1701" s="29" t="s">
        <v>2799</v>
      </c>
      <c r="B1701" s="29">
        <v>6747</v>
      </c>
      <c r="C1701" s="29" t="s">
        <v>1754</v>
      </c>
      <c r="D1701" s="29">
        <v>49.613436200000002</v>
      </c>
      <c r="E1701" s="29">
        <v>5.6569569</v>
      </c>
      <c r="F1701" s="29">
        <f>COUNTIFS(Questionnaire!BC:BC,codes_postales!B1701)</f>
        <v>1</v>
      </c>
    </row>
    <row r="1702" spans="1:6" x14ac:dyDescent="0.25">
      <c r="A1702" s="29" t="s">
        <v>2799</v>
      </c>
      <c r="B1702" s="29">
        <v>6750</v>
      </c>
      <c r="C1702" s="29" t="s">
        <v>1755</v>
      </c>
      <c r="D1702" s="29">
        <v>49.558079399999997</v>
      </c>
      <c r="E1702" s="29">
        <v>5.7058809999999998</v>
      </c>
      <c r="F1702" s="29">
        <f>COUNTIFS(Questionnaire!BC:BC,codes_postales!B1702)</f>
        <v>0</v>
      </c>
    </row>
    <row r="1703" spans="1:6" x14ac:dyDescent="0.25">
      <c r="A1703" s="29" t="s">
        <v>2799</v>
      </c>
      <c r="B1703" s="29">
        <v>6750</v>
      </c>
      <c r="C1703" s="29" t="s">
        <v>1756</v>
      </c>
      <c r="D1703" s="29">
        <v>49.571414300000001</v>
      </c>
      <c r="E1703" s="29">
        <v>5.6617004</v>
      </c>
      <c r="F1703" s="29">
        <f>COUNTIFS(Questionnaire!BC:BC,codes_postales!B1703)</f>
        <v>0</v>
      </c>
    </row>
    <row r="1704" spans="1:6" x14ac:dyDescent="0.25">
      <c r="A1704" s="29" t="s">
        <v>2799</v>
      </c>
      <c r="B1704" s="29">
        <v>6750</v>
      </c>
      <c r="C1704" s="29" t="s">
        <v>1757</v>
      </c>
      <c r="D1704" s="29">
        <v>49.552860600000002</v>
      </c>
      <c r="E1704" s="29">
        <v>5.6403955000000003</v>
      </c>
      <c r="F1704" s="29">
        <f>COUNTIFS(Questionnaire!BC:BC,codes_postales!B1704)</f>
        <v>0</v>
      </c>
    </row>
    <row r="1705" spans="1:6" x14ac:dyDescent="0.25">
      <c r="A1705" s="29" t="s">
        <v>2799</v>
      </c>
      <c r="B1705" s="29">
        <v>6760</v>
      </c>
      <c r="C1705" s="29" t="s">
        <v>1758</v>
      </c>
      <c r="D1705" s="29">
        <v>49.568041899999997</v>
      </c>
      <c r="E1705" s="29">
        <v>5.6272894000000004</v>
      </c>
      <c r="F1705" s="29">
        <f>COUNTIFS(Questionnaire!BC:BC,codes_postales!B1705)</f>
        <v>1</v>
      </c>
    </row>
    <row r="1706" spans="1:6" x14ac:dyDescent="0.25">
      <c r="A1706" s="29" t="s">
        <v>2799</v>
      </c>
      <c r="B1706" s="29">
        <v>6760</v>
      </c>
      <c r="C1706" s="29" t="s">
        <v>1759</v>
      </c>
      <c r="D1706" s="29">
        <v>49.581420899999998</v>
      </c>
      <c r="E1706" s="29">
        <v>5.5766897000000002</v>
      </c>
      <c r="F1706" s="29">
        <f>COUNTIFS(Questionnaire!BC:BC,codes_postales!B1706)</f>
        <v>1</v>
      </c>
    </row>
    <row r="1707" spans="1:6" x14ac:dyDescent="0.25">
      <c r="A1707" s="29" t="s">
        <v>2799</v>
      </c>
      <c r="B1707" s="29">
        <v>6760</v>
      </c>
      <c r="C1707" s="29" t="s">
        <v>1760</v>
      </c>
      <c r="D1707" s="29">
        <v>49.537672299999997</v>
      </c>
      <c r="E1707" s="29">
        <v>5.5937884000000002</v>
      </c>
      <c r="F1707" s="29">
        <f>COUNTIFS(Questionnaire!BC:BC,codes_postales!B1707)</f>
        <v>1</v>
      </c>
    </row>
    <row r="1708" spans="1:6" x14ac:dyDescent="0.25">
      <c r="A1708" s="29" t="s">
        <v>2799</v>
      </c>
      <c r="B1708" s="29">
        <v>6760</v>
      </c>
      <c r="C1708" s="29" t="s">
        <v>1761</v>
      </c>
      <c r="D1708" s="29">
        <v>49.567726299999997</v>
      </c>
      <c r="E1708" s="29">
        <v>5.5329559000000001</v>
      </c>
      <c r="F1708" s="29">
        <f>COUNTIFS(Questionnaire!BC:BC,codes_postales!B1708)</f>
        <v>1</v>
      </c>
    </row>
    <row r="1709" spans="1:6" x14ac:dyDescent="0.25">
      <c r="A1709" s="29" t="s">
        <v>2799</v>
      </c>
      <c r="B1709" s="29">
        <v>6761</v>
      </c>
      <c r="C1709" s="29" t="s">
        <v>1762</v>
      </c>
      <c r="D1709" s="29">
        <v>49.558192499999997</v>
      </c>
      <c r="E1709" s="29">
        <v>5.5704642</v>
      </c>
      <c r="F1709" s="29">
        <f>COUNTIFS(Questionnaire!BC:BC,codes_postales!B1709)</f>
        <v>0</v>
      </c>
    </row>
    <row r="1710" spans="1:6" x14ac:dyDescent="0.25">
      <c r="A1710" s="29" t="s">
        <v>2799</v>
      </c>
      <c r="B1710" s="29">
        <v>6762</v>
      </c>
      <c r="C1710" s="29" t="s">
        <v>1763</v>
      </c>
      <c r="D1710" s="29">
        <v>49.5577562</v>
      </c>
      <c r="E1710" s="29">
        <v>5.5284510999999998</v>
      </c>
      <c r="F1710" s="29">
        <f>COUNTIFS(Questionnaire!BC:BC,codes_postales!B1710)</f>
        <v>0</v>
      </c>
    </row>
    <row r="1711" spans="1:6" x14ac:dyDescent="0.25">
      <c r="A1711" s="29" t="s">
        <v>2799</v>
      </c>
      <c r="B1711" s="29">
        <v>6767</v>
      </c>
      <c r="C1711" s="29" t="s">
        <v>1764</v>
      </c>
      <c r="D1711" s="29">
        <v>49.555301100000001</v>
      </c>
      <c r="E1711" s="29">
        <v>5.4979579000000003</v>
      </c>
      <c r="F1711" s="29">
        <f>COUNTIFS(Questionnaire!BC:BC,codes_postales!B1711)</f>
        <v>1</v>
      </c>
    </row>
    <row r="1712" spans="1:6" x14ac:dyDescent="0.25">
      <c r="A1712" s="29" t="s">
        <v>2799</v>
      </c>
      <c r="B1712" s="29">
        <v>6767</v>
      </c>
      <c r="C1712" s="29" t="s">
        <v>1765</v>
      </c>
      <c r="D1712" s="29">
        <v>49.534287999999997</v>
      </c>
      <c r="E1712" s="29">
        <v>5.4996796999999997</v>
      </c>
      <c r="F1712" s="29">
        <f>COUNTIFS(Questionnaire!BC:BC,codes_postales!B1712)</f>
        <v>1</v>
      </c>
    </row>
    <row r="1713" spans="1:6" x14ac:dyDescent="0.25">
      <c r="A1713" s="29" t="s">
        <v>2799</v>
      </c>
      <c r="B1713" s="29">
        <v>6767</v>
      </c>
      <c r="C1713" s="29" t="s">
        <v>1766</v>
      </c>
      <c r="D1713" s="29">
        <v>49.5262083</v>
      </c>
      <c r="E1713" s="29">
        <v>5.4795123999999999</v>
      </c>
      <c r="F1713" s="29">
        <f>COUNTIFS(Questionnaire!BC:BC,codes_postales!B1713)</f>
        <v>1</v>
      </c>
    </row>
    <row r="1714" spans="1:6" x14ac:dyDescent="0.25">
      <c r="A1714" s="29" t="s">
        <v>2799</v>
      </c>
      <c r="B1714" s="29">
        <v>6767</v>
      </c>
      <c r="C1714" s="29" t="s">
        <v>1767</v>
      </c>
      <c r="D1714" s="29">
        <v>49.539074999999997</v>
      </c>
      <c r="E1714" s="29">
        <v>5.4897099999999996</v>
      </c>
      <c r="F1714" s="29">
        <f>COUNTIFS(Questionnaire!BC:BC,codes_postales!B1714)</f>
        <v>1</v>
      </c>
    </row>
    <row r="1715" spans="1:6" x14ac:dyDescent="0.25">
      <c r="A1715" s="29" t="s">
        <v>2799</v>
      </c>
      <c r="B1715" s="29">
        <v>6767</v>
      </c>
      <c r="C1715" s="29" t="s">
        <v>1768</v>
      </c>
      <c r="D1715" s="29">
        <v>49.508501799999998</v>
      </c>
      <c r="E1715" s="29">
        <v>5.4735034999999996</v>
      </c>
      <c r="F1715" s="29">
        <f>COUNTIFS(Questionnaire!BC:BC,codes_postales!B1715)</f>
        <v>1</v>
      </c>
    </row>
    <row r="1716" spans="1:6" x14ac:dyDescent="0.25">
      <c r="A1716" s="29" t="s">
        <v>2799</v>
      </c>
      <c r="B1716" s="29">
        <v>6769</v>
      </c>
      <c r="C1716" s="29" t="s">
        <v>1769</v>
      </c>
      <c r="D1716" s="29">
        <v>49.618429499999998</v>
      </c>
      <c r="E1716" s="29">
        <v>5.4287901999999999</v>
      </c>
      <c r="F1716" s="29">
        <f>COUNTIFS(Questionnaire!BC:BC,codes_postales!B1716)</f>
        <v>0</v>
      </c>
    </row>
    <row r="1717" spans="1:6" x14ac:dyDescent="0.25">
      <c r="A1717" s="29" t="s">
        <v>2799</v>
      </c>
      <c r="B1717" s="29">
        <v>6769</v>
      </c>
      <c r="C1717" s="29" t="s">
        <v>1770</v>
      </c>
      <c r="D1717" s="29">
        <v>49.605593300000002</v>
      </c>
      <c r="E1717" s="29">
        <v>5.4816155999999996</v>
      </c>
      <c r="F1717" s="29">
        <f>COUNTIFS(Questionnaire!BC:BC,codes_postales!B1717)</f>
        <v>0</v>
      </c>
    </row>
    <row r="1718" spans="1:6" x14ac:dyDescent="0.25">
      <c r="A1718" s="29" t="s">
        <v>2799</v>
      </c>
      <c r="B1718" s="29">
        <v>6769</v>
      </c>
      <c r="C1718" s="29" t="s">
        <v>1771</v>
      </c>
      <c r="D1718" s="29">
        <v>49.595343999999997</v>
      </c>
      <c r="E1718" s="29">
        <v>5.5071291000000002</v>
      </c>
      <c r="F1718" s="29">
        <f>COUNTIFS(Questionnaire!BC:BC,codes_postales!B1718)</f>
        <v>0</v>
      </c>
    </row>
    <row r="1719" spans="1:6" x14ac:dyDescent="0.25">
      <c r="A1719" s="29" t="s">
        <v>2799</v>
      </c>
      <c r="B1719" s="29">
        <v>6769</v>
      </c>
      <c r="C1719" s="29" t="s">
        <v>1772</v>
      </c>
      <c r="D1719" s="29">
        <v>49.576458199999998</v>
      </c>
      <c r="E1719" s="29">
        <v>5.4456876000000003</v>
      </c>
      <c r="F1719" s="29">
        <f>COUNTIFS(Questionnaire!BC:BC,codes_postales!B1719)</f>
        <v>0</v>
      </c>
    </row>
    <row r="1720" spans="1:6" x14ac:dyDescent="0.25">
      <c r="A1720" s="29" t="s">
        <v>2799</v>
      </c>
      <c r="B1720" s="29">
        <v>6769</v>
      </c>
      <c r="C1720" s="29" t="s">
        <v>1773</v>
      </c>
      <c r="D1720" s="29">
        <v>49.574947899999998</v>
      </c>
      <c r="E1720" s="29">
        <v>5.4810429999999997</v>
      </c>
      <c r="F1720" s="29">
        <f>COUNTIFS(Questionnaire!BC:BC,codes_postales!B1720)</f>
        <v>0</v>
      </c>
    </row>
    <row r="1721" spans="1:6" x14ac:dyDescent="0.25">
      <c r="A1721" s="29" t="s">
        <v>2799</v>
      </c>
      <c r="B1721" s="29">
        <v>6780</v>
      </c>
      <c r="C1721" s="29" t="s">
        <v>1774</v>
      </c>
      <c r="D1721" s="29">
        <v>49.635171399999997</v>
      </c>
      <c r="E1721" s="29">
        <v>5.8350150999999997</v>
      </c>
      <c r="F1721" s="29">
        <f>COUNTIFS(Questionnaire!BC:BC,codes_postales!B1721)</f>
        <v>0</v>
      </c>
    </row>
    <row r="1722" spans="1:6" x14ac:dyDescent="0.25">
      <c r="A1722" s="29" t="s">
        <v>2799</v>
      </c>
      <c r="B1722" s="29">
        <v>6780</v>
      </c>
      <c r="C1722" s="29" t="s">
        <v>1775</v>
      </c>
      <c r="D1722" s="29">
        <v>49.596905499999998</v>
      </c>
      <c r="E1722" s="29">
        <v>5.8169285999999998</v>
      </c>
      <c r="F1722" s="29">
        <f>COUNTIFS(Questionnaire!BC:BC,codes_postales!B1722)</f>
        <v>0</v>
      </c>
    </row>
    <row r="1723" spans="1:6" x14ac:dyDescent="0.25">
      <c r="A1723" s="29" t="s">
        <v>2799</v>
      </c>
      <c r="B1723" s="29">
        <v>6780</v>
      </c>
      <c r="C1723" s="29" t="s">
        <v>1776</v>
      </c>
      <c r="D1723" s="29">
        <v>49.635002100000001</v>
      </c>
      <c r="E1723" s="29">
        <v>5.7983045000000004</v>
      </c>
      <c r="F1723" s="29">
        <f>COUNTIFS(Questionnaire!BC:BC,codes_postales!B1723)</f>
        <v>0</v>
      </c>
    </row>
    <row r="1724" spans="1:6" x14ac:dyDescent="0.25">
      <c r="A1724" s="29" t="s">
        <v>2799</v>
      </c>
      <c r="B1724" s="29">
        <v>6781</v>
      </c>
      <c r="C1724" s="29" t="s">
        <v>1777</v>
      </c>
      <c r="D1724" s="29">
        <v>49.608110500000002</v>
      </c>
      <c r="E1724" s="29">
        <v>5.8484090000000002</v>
      </c>
      <c r="F1724" s="29">
        <f>COUNTIFS(Questionnaire!BC:BC,codes_postales!B1724)</f>
        <v>0</v>
      </c>
    </row>
    <row r="1725" spans="1:6" x14ac:dyDescent="0.25">
      <c r="A1725" s="29" t="s">
        <v>2799</v>
      </c>
      <c r="B1725" s="29">
        <v>6782</v>
      </c>
      <c r="C1725" s="29" t="s">
        <v>1778</v>
      </c>
      <c r="D1725" s="29">
        <v>49.615337699999998</v>
      </c>
      <c r="E1725" s="29">
        <v>5.7608306999999996</v>
      </c>
      <c r="F1725" s="29">
        <f>COUNTIFS(Questionnaire!BC:BC,codes_postales!B1725)</f>
        <v>0</v>
      </c>
    </row>
    <row r="1726" spans="1:6" x14ac:dyDescent="0.25">
      <c r="A1726" s="29" t="s">
        <v>2799</v>
      </c>
      <c r="B1726" s="29">
        <v>6790</v>
      </c>
      <c r="C1726" s="29" t="s">
        <v>1779</v>
      </c>
      <c r="D1726" s="29">
        <v>49.5675296</v>
      </c>
      <c r="E1726" s="29">
        <v>5.8043519999999997</v>
      </c>
      <c r="F1726" s="29">
        <f>COUNTIFS(Questionnaire!BC:BC,codes_postales!B1726)</f>
        <v>0</v>
      </c>
    </row>
    <row r="1727" spans="1:6" x14ac:dyDescent="0.25">
      <c r="A1727" s="29" t="s">
        <v>2799</v>
      </c>
      <c r="B1727" s="29">
        <v>6791</v>
      </c>
      <c r="C1727" s="29" t="s">
        <v>1780</v>
      </c>
      <c r="D1727" s="29">
        <v>49.564206499999997</v>
      </c>
      <c r="E1727" s="29">
        <v>5.8317661000000003</v>
      </c>
      <c r="F1727" s="29">
        <f>COUNTIFS(Questionnaire!BC:BC,codes_postales!B1727)</f>
        <v>0</v>
      </c>
    </row>
    <row r="1728" spans="1:6" x14ac:dyDescent="0.25">
      <c r="A1728" s="29" t="s">
        <v>2799</v>
      </c>
      <c r="B1728" s="29">
        <v>6792</v>
      </c>
      <c r="C1728" s="29" t="s">
        <v>1781</v>
      </c>
      <c r="D1728" s="29">
        <v>49.559036399999997</v>
      </c>
      <c r="E1728" s="29">
        <v>5.7422466999999999</v>
      </c>
      <c r="F1728" s="29">
        <f>COUNTIFS(Questionnaire!BC:BC,codes_postales!B1728)</f>
        <v>0</v>
      </c>
    </row>
    <row r="1729" spans="1:6" x14ac:dyDescent="0.25">
      <c r="A1729" s="29" t="s">
        <v>2799</v>
      </c>
      <c r="B1729" s="29">
        <v>6792</v>
      </c>
      <c r="C1729" s="29" t="s">
        <v>1782</v>
      </c>
      <c r="D1729" s="29">
        <v>49.590312500000003</v>
      </c>
      <c r="E1729" s="29">
        <v>5.7248143000000002</v>
      </c>
      <c r="F1729" s="29">
        <f>COUNTIFS(Questionnaire!BC:BC,codes_postales!B1729)</f>
        <v>0</v>
      </c>
    </row>
    <row r="1730" spans="1:6" x14ac:dyDescent="0.25">
      <c r="A1730" s="29" t="s">
        <v>2799</v>
      </c>
      <c r="B1730" s="29">
        <v>6800</v>
      </c>
      <c r="C1730" s="29" t="s">
        <v>1783</v>
      </c>
      <c r="D1730" s="29">
        <v>49.976018199999999</v>
      </c>
      <c r="E1730" s="29">
        <v>5.3877654000000001</v>
      </c>
      <c r="F1730" s="29">
        <f>COUNTIFS(Questionnaire!BC:BC,codes_postales!B1730)</f>
        <v>2</v>
      </c>
    </row>
    <row r="1731" spans="1:6" x14ac:dyDescent="0.25">
      <c r="A1731" s="29" t="s">
        <v>2799</v>
      </c>
      <c r="B1731" s="29">
        <v>6800</v>
      </c>
      <c r="C1731" s="29" t="s">
        <v>1784</v>
      </c>
      <c r="D1731" s="29">
        <v>49.9708428</v>
      </c>
      <c r="E1731" s="29">
        <v>5.4497306999999999</v>
      </c>
      <c r="F1731" s="29">
        <f>COUNTIFS(Questionnaire!BC:BC,codes_postales!B1731)</f>
        <v>2</v>
      </c>
    </row>
    <row r="1732" spans="1:6" x14ac:dyDescent="0.25">
      <c r="A1732" s="29" t="s">
        <v>2799</v>
      </c>
      <c r="B1732" s="29">
        <v>6800</v>
      </c>
      <c r="C1732" s="29" t="s">
        <v>1785</v>
      </c>
      <c r="D1732" s="29">
        <v>49.919715400000001</v>
      </c>
      <c r="E1732" s="29">
        <v>5.3823537000000004</v>
      </c>
      <c r="F1732" s="29">
        <f>COUNTIFS(Questionnaire!BC:BC,codes_postales!B1732)</f>
        <v>2</v>
      </c>
    </row>
    <row r="1733" spans="1:6" x14ac:dyDescent="0.25">
      <c r="A1733" s="29" t="s">
        <v>2799</v>
      </c>
      <c r="B1733" s="29">
        <v>6800</v>
      </c>
      <c r="C1733" s="29" t="s">
        <v>1786</v>
      </c>
      <c r="D1733" s="29">
        <v>49.989484599999997</v>
      </c>
      <c r="E1733" s="29">
        <v>5.4680770000000001</v>
      </c>
      <c r="F1733" s="29">
        <f>COUNTIFS(Questionnaire!BC:BC,codes_postales!B1733)</f>
        <v>2</v>
      </c>
    </row>
    <row r="1734" spans="1:6" x14ac:dyDescent="0.25">
      <c r="A1734" s="29" t="s">
        <v>2799</v>
      </c>
      <c r="B1734" s="29">
        <v>6800</v>
      </c>
      <c r="C1734" s="29" t="s">
        <v>1787</v>
      </c>
      <c r="D1734" s="29">
        <v>49.911285300000003</v>
      </c>
      <c r="E1734" s="29">
        <v>5.3607943000000002</v>
      </c>
      <c r="F1734" s="29">
        <f>COUNTIFS(Questionnaire!BC:BC,codes_postales!B1734)</f>
        <v>2</v>
      </c>
    </row>
    <row r="1735" spans="1:6" x14ac:dyDescent="0.25">
      <c r="A1735" s="29" t="s">
        <v>2799</v>
      </c>
      <c r="B1735" s="29">
        <v>6800</v>
      </c>
      <c r="C1735" s="29" t="s">
        <v>1788</v>
      </c>
      <c r="D1735" s="29">
        <v>49.976449899999999</v>
      </c>
      <c r="E1735" s="29">
        <v>5.4946260000000002</v>
      </c>
      <c r="F1735" s="29">
        <f>COUNTIFS(Questionnaire!BC:BC,codes_postales!B1735)</f>
        <v>2</v>
      </c>
    </row>
    <row r="1736" spans="1:6" x14ac:dyDescent="0.25">
      <c r="A1736" s="29" t="s">
        <v>2799</v>
      </c>
      <c r="B1736" s="29">
        <v>6800</v>
      </c>
      <c r="C1736" s="29" t="s">
        <v>1789</v>
      </c>
      <c r="D1736" s="29">
        <v>49.904786799999997</v>
      </c>
      <c r="E1736" s="29">
        <v>5.3864330000000002</v>
      </c>
      <c r="F1736" s="29">
        <f>COUNTIFS(Questionnaire!BC:BC,codes_postales!B1736)</f>
        <v>2</v>
      </c>
    </row>
    <row r="1737" spans="1:6" x14ac:dyDescent="0.25">
      <c r="A1737" s="29" t="s">
        <v>2799</v>
      </c>
      <c r="B1737" s="29">
        <v>6800</v>
      </c>
      <c r="C1737" s="29" t="s">
        <v>1790</v>
      </c>
      <c r="D1737" s="29">
        <v>49.923574100000003</v>
      </c>
      <c r="E1737" s="29">
        <v>5.4578106000000002</v>
      </c>
      <c r="F1737" s="29">
        <f>COUNTIFS(Questionnaire!BC:BC,codes_postales!B1737)</f>
        <v>2</v>
      </c>
    </row>
    <row r="1738" spans="1:6" x14ac:dyDescent="0.25">
      <c r="A1738" s="29" t="s">
        <v>2799</v>
      </c>
      <c r="B1738" s="29">
        <v>6810</v>
      </c>
      <c r="C1738" s="29" t="s">
        <v>1791</v>
      </c>
      <c r="D1738" s="29">
        <v>49.738581000000003</v>
      </c>
      <c r="E1738" s="29">
        <v>5.3394252</v>
      </c>
      <c r="F1738" s="29">
        <f>COUNTIFS(Questionnaire!BC:BC,codes_postales!B1738)</f>
        <v>0</v>
      </c>
    </row>
    <row r="1739" spans="1:6" x14ac:dyDescent="0.25">
      <c r="A1739" s="29" t="s">
        <v>2799</v>
      </c>
      <c r="B1739" s="29">
        <v>6810</v>
      </c>
      <c r="C1739" s="29" t="s">
        <v>1792</v>
      </c>
      <c r="D1739" s="29">
        <v>49.693986000000002</v>
      </c>
      <c r="E1739" s="29">
        <v>5.3747806999999996</v>
      </c>
      <c r="F1739" s="29">
        <f>COUNTIFS(Questionnaire!BC:BC,codes_postales!B1739)</f>
        <v>0</v>
      </c>
    </row>
    <row r="1740" spans="1:6" x14ac:dyDescent="0.25">
      <c r="A1740" s="29" t="s">
        <v>2799</v>
      </c>
      <c r="B1740" s="29">
        <v>6810</v>
      </c>
      <c r="C1740" s="29" t="s">
        <v>1793</v>
      </c>
      <c r="D1740" s="29">
        <v>49.695808900000003</v>
      </c>
      <c r="E1740" s="29">
        <v>5.420477</v>
      </c>
      <c r="F1740" s="29">
        <f>COUNTIFS(Questionnaire!BC:BC,codes_postales!B1740)</f>
        <v>0</v>
      </c>
    </row>
    <row r="1741" spans="1:6" x14ac:dyDescent="0.25">
      <c r="A1741" s="29" t="s">
        <v>2799</v>
      </c>
      <c r="B1741" s="29">
        <v>6811</v>
      </c>
      <c r="C1741" s="29" t="s">
        <v>1794</v>
      </c>
      <c r="D1741" s="29">
        <v>49.703101099999998</v>
      </c>
      <c r="E1741" s="29">
        <v>5.4263272999999996</v>
      </c>
      <c r="F1741" s="29">
        <f>COUNTIFS(Questionnaire!BC:BC,codes_postales!B1741)</f>
        <v>1</v>
      </c>
    </row>
    <row r="1742" spans="1:6" x14ac:dyDescent="0.25">
      <c r="A1742" s="29" t="s">
        <v>2799</v>
      </c>
      <c r="B1742" s="29">
        <v>6812</v>
      </c>
      <c r="C1742" s="29" t="s">
        <v>1795</v>
      </c>
      <c r="D1742" s="29">
        <v>49.762687700000001</v>
      </c>
      <c r="E1742" s="29">
        <v>5.4005562999999999</v>
      </c>
      <c r="F1742" s="29">
        <f>COUNTIFS(Questionnaire!BC:BC,codes_postales!B1742)</f>
        <v>0</v>
      </c>
    </row>
    <row r="1743" spans="1:6" x14ac:dyDescent="0.25">
      <c r="A1743" s="29" t="s">
        <v>2799</v>
      </c>
      <c r="B1743" s="29">
        <v>6813</v>
      </c>
      <c r="C1743" s="29" t="s">
        <v>1796</v>
      </c>
      <c r="D1743" s="29">
        <v>49.707132799999997</v>
      </c>
      <c r="E1743" s="29">
        <v>5.4579753000000002</v>
      </c>
      <c r="F1743" s="29">
        <f>COUNTIFS(Questionnaire!BC:BC,codes_postales!B1743)</f>
        <v>0</v>
      </c>
    </row>
    <row r="1744" spans="1:6" x14ac:dyDescent="0.25">
      <c r="A1744" s="29" t="s">
        <v>2799</v>
      </c>
      <c r="B1744" s="29">
        <v>6820</v>
      </c>
      <c r="C1744" s="29" t="s">
        <v>1797</v>
      </c>
      <c r="D1744" s="29">
        <v>49.6993182</v>
      </c>
      <c r="E1744" s="29">
        <v>5.3100518000000001</v>
      </c>
      <c r="F1744" s="29">
        <f>COUNTIFS(Questionnaire!BC:BC,codes_postales!B1744)</f>
        <v>1</v>
      </c>
    </row>
    <row r="1745" spans="1:6" x14ac:dyDescent="0.25">
      <c r="A1745" s="29" t="s">
        <v>2799</v>
      </c>
      <c r="B1745" s="29">
        <v>6820</v>
      </c>
      <c r="C1745" s="29" t="s">
        <v>1798</v>
      </c>
      <c r="D1745" s="29">
        <v>49.71508</v>
      </c>
      <c r="E1745" s="29">
        <v>5.2344689999999998</v>
      </c>
      <c r="F1745" s="29">
        <f>COUNTIFS(Questionnaire!BC:BC,codes_postales!B1745)</f>
        <v>1</v>
      </c>
    </row>
    <row r="1746" spans="1:6" x14ac:dyDescent="0.25">
      <c r="A1746" s="29" t="s">
        <v>2799</v>
      </c>
      <c r="B1746" s="29">
        <v>6820</v>
      </c>
      <c r="C1746" s="29" t="s">
        <v>1799</v>
      </c>
      <c r="D1746" s="29">
        <v>49.717678999999997</v>
      </c>
      <c r="E1746" s="29">
        <v>5.1759523999999999</v>
      </c>
      <c r="F1746" s="29">
        <f>COUNTIFS(Questionnaire!BC:BC,codes_postales!B1746)</f>
        <v>1</v>
      </c>
    </row>
    <row r="1747" spans="1:6" x14ac:dyDescent="0.25">
      <c r="A1747" s="29" t="s">
        <v>2799</v>
      </c>
      <c r="B1747" s="29">
        <v>6820</v>
      </c>
      <c r="C1747" s="29" t="s">
        <v>1800</v>
      </c>
      <c r="D1747" s="29">
        <v>49.729374499999999</v>
      </c>
      <c r="E1747" s="29">
        <v>5.2429556000000002</v>
      </c>
      <c r="F1747" s="29">
        <f>COUNTIFS(Questionnaire!BC:BC,codes_postales!B1747)</f>
        <v>1</v>
      </c>
    </row>
    <row r="1748" spans="1:6" x14ac:dyDescent="0.25">
      <c r="A1748" s="29" t="s">
        <v>2799</v>
      </c>
      <c r="B1748" s="29">
        <v>6821</v>
      </c>
      <c r="C1748" s="29" t="s">
        <v>1801</v>
      </c>
      <c r="D1748" s="29">
        <v>49.717010600000002</v>
      </c>
      <c r="E1748" s="29">
        <v>5.3182619999999998</v>
      </c>
      <c r="F1748" s="29">
        <f>COUNTIFS(Questionnaire!BC:BC,codes_postales!B1748)</f>
        <v>0</v>
      </c>
    </row>
    <row r="1749" spans="1:6" x14ac:dyDescent="0.25">
      <c r="A1749" s="29" t="s">
        <v>2799</v>
      </c>
      <c r="B1749" s="29">
        <v>6823</v>
      </c>
      <c r="C1749" s="29" t="s">
        <v>1802</v>
      </c>
      <c r="D1749" s="29">
        <v>49.618577100000003</v>
      </c>
      <c r="E1749" s="29">
        <v>5.3314659999999998</v>
      </c>
      <c r="F1749" s="29">
        <f>COUNTIFS(Questionnaire!BC:BC,codes_postales!B1749)</f>
        <v>0</v>
      </c>
    </row>
    <row r="1750" spans="1:6" x14ac:dyDescent="0.25">
      <c r="A1750" s="29" t="s">
        <v>2799</v>
      </c>
      <c r="B1750" s="29">
        <v>6824</v>
      </c>
      <c r="C1750" s="29" t="s">
        <v>1803</v>
      </c>
      <c r="D1750" s="29">
        <v>49.707690499999998</v>
      </c>
      <c r="E1750" s="29">
        <v>5.2621817000000002</v>
      </c>
      <c r="F1750" s="29">
        <f>COUNTIFS(Questionnaire!BC:BC,codes_postales!B1750)</f>
        <v>0</v>
      </c>
    </row>
    <row r="1751" spans="1:6" x14ac:dyDescent="0.25">
      <c r="A1751" s="29" t="s">
        <v>2799</v>
      </c>
      <c r="B1751" s="29">
        <v>6830</v>
      </c>
      <c r="C1751" s="29" t="s">
        <v>1804</v>
      </c>
      <c r="D1751" s="29">
        <v>49.794983600000002</v>
      </c>
      <c r="E1751" s="29">
        <v>5.0672528000000003</v>
      </c>
      <c r="F1751" s="29">
        <f>COUNTIFS(Questionnaire!BC:BC,codes_postales!B1751)</f>
        <v>0</v>
      </c>
    </row>
    <row r="1752" spans="1:6" x14ac:dyDescent="0.25">
      <c r="A1752" s="29" t="s">
        <v>2799</v>
      </c>
      <c r="B1752" s="29">
        <v>6830</v>
      </c>
      <c r="C1752" s="29" t="s">
        <v>1805</v>
      </c>
      <c r="D1752" s="29">
        <v>49.813337900000001</v>
      </c>
      <c r="E1752" s="29">
        <v>5.1456628000000002</v>
      </c>
      <c r="F1752" s="29">
        <f>COUNTIFS(Questionnaire!BC:BC,codes_postales!B1752)</f>
        <v>0</v>
      </c>
    </row>
    <row r="1753" spans="1:6" x14ac:dyDescent="0.25">
      <c r="A1753" s="29" t="s">
        <v>2799</v>
      </c>
      <c r="B1753" s="29">
        <v>6830</v>
      </c>
      <c r="C1753" s="29" t="s">
        <v>1806</v>
      </c>
      <c r="D1753" s="29">
        <v>49.811558599999998</v>
      </c>
      <c r="E1753" s="29">
        <v>5.0035784999999997</v>
      </c>
      <c r="F1753" s="29">
        <f>COUNTIFS(Questionnaire!BC:BC,codes_postales!B1753)</f>
        <v>0</v>
      </c>
    </row>
    <row r="1754" spans="1:6" x14ac:dyDescent="0.25">
      <c r="A1754" s="29" t="s">
        <v>2799</v>
      </c>
      <c r="B1754" s="29">
        <v>6830</v>
      </c>
      <c r="C1754" s="29" t="s">
        <v>1807</v>
      </c>
      <c r="D1754" s="29">
        <v>49.840452200000001</v>
      </c>
      <c r="E1754" s="29">
        <v>5.0070138000000002</v>
      </c>
      <c r="F1754" s="29">
        <f>COUNTIFS(Questionnaire!BC:BC,codes_postales!B1754)</f>
        <v>0</v>
      </c>
    </row>
    <row r="1755" spans="1:6" x14ac:dyDescent="0.25">
      <c r="A1755" s="29" t="s">
        <v>2799</v>
      </c>
      <c r="B1755" s="29">
        <v>6831</v>
      </c>
      <c r="C1755" s="29" t="s">
        <v>1808</v>
      </c>
      <c r="D1755" s="29">
        <v>50.617577400000002</v>
      </c>
      <c r="E1755" s="29">
        <v>5.4122510000000004</v>
      </c>
      <c r="F1755" s="29">
        <f>COUNTIFS(Questionnaire!BC:BC,codes_postales!B1755)</f>
        <v>1</v>
      </c>
    </row>
    <row r="1756" spans="1:6" x14ac:dyDescent="0.25">
      <c r="A1756" s="29" t="s">
        <v>2799</v>
      </c>
      <c r="B1756" s="29">
        <v>6832</v>
      </c>
      <c r="C1756" s="29" t="s">
        <v>1809</v>
      </c>
      <c r="D1756" s="29">
        <v>49.825403700000003</v>
      </c>
      <c r="E1756" s="29">
        <v>5.0738804000000002</v>
      </c>
      <c r="F1756" s="29">
        <f>COUNTIFS(Questionnaire!BC:BC,codes_postales!B1756)</f>
        <v>0</v>
      </c>
    </row>
    <row r="1757" spans="1:6" x14ac:dyDescent="0.25">
      <c r="A1757" s="29" t="s">
        <v>2799</v>
      </c>
      <c r="B1757" s="29">
        <v>6833</v>
      </c>
      <c r="C1757" s="29" t="s">
        <v>1810</v>
      </c>
      <c r="D1757" s="29">
        <v>49.8314004</v>
      </c>
      <c r="E1757" s="29">
        <v>5.0573895999999996</v>
      </c>
      <c r="F1757" s="29">
        <f>COUNTIFS(Questionnaire!BC:BC,codes_postales!B1757)</f>
        <v>0</v>
      </c>
    </row>
    <row r="1758" spans="1:6" x14ac:dyDescent="0.25">
      <c r="A1758" s="29" t="s">
        <v>2799</v>
      </c>
      <c r="B1758" s="29">
        <v>6833</v>
      </c>
      <c r="C1758" s="29" t="s">
        <v>1811</v>
      </c>
      <c r="D1758" s="29">
        <v>49.8675973</v>
      </c>
      <c r="E1758" s="29">
        <v>5.0388783999999998</v>
      </c>
      <c r="F1758" s="29">
        <f>COUNTIFS(Questionnaire!BC:BC,codes_postales!B1758)</f>
        <v>0</v>
      </c>
    </row>
    <row r="1759" spans="1:6" x14ac:dyDescent="0.25">
      <c r="A1759" s="29" t="s">
        <v>2799</v>
      </c>
      <c r="B1759" s="29">
        <v>6834</v>
      </c>
      <c r="C1759" s="29" t="s">
        <v>1812</v>
      </c>
      <c r="D1759" s="29">
        <v>50.391277199999998</v>
      </c>
      <c r="E1759" s="29">
        <v>6.0129574999999997</v>
      </c>
      <c r="F1759" s="29">
        <f>COUNTIFS(Questionnaire!BC:BC,codes_postales!B1759)</f>
        <v>0</v>
      </c>
    </row>
    <row r="1760" spans="1:6" x14ac:dyDescent="0.25">
      <c r="A1760" s="29" t="s">
        <v>2799</v>
      </c>
      <c r="B1760" s="29">
        <v>6836</v>
      </c>
      <c r="C1760" s="29" t="s">
        <v>1813</v>
      </c>
      <c r="D1760" s="29">
        <v>49.797374099999999</v>
      </c>
      <c r="E1760" s="29">
        <v>5.1418578000000004</v>
      </c>
      <c r="F1760" s="29">
        <f>COUNTIFS(Questionnaire!BC:BC,codes_postales!B1760)</f>
        <v>0</v>
      </c>
    </row>
    <row r="1761" spans="1:6" x14ac:dyDescent="0.25">
      <c r="A1761" s="29" t="s">
        <v>2799</v>
      </c>
      <c r="B1761" s="29">
        <v>6838</v>
      </c>
      <c r="C1761" s="29" t="s">
        <v>1814</v>
      </c>
      <c r="D1761" s="29">
        <v>49.797629700000002</v>
      </c>
      <c r="E1761" s="29">
        <v>5.0065337000000003</v>
      </c>
      <c r="F1761" s="29">
        <f>COUNTIFS(Questionnaire!BC:BC,codes_postales!B1761)</f>
        <v>0</v>
      </c>
    </row>
    <row r="1762" spans="1:6" x14ac:dyDescent="0.25">
      <c r="A1762" s="29" t="s">
        <v>2799</v>
      </c>
      <c r="B1762" s="29">
        <v>6840</v>
      </c>
      <c r="C1762" s="29" t="s">
        <v>1815</v>
      </c>
      <c r="D1762" s="29">
        <v>49.857603400000002</v>
      </c>
      <c r="E1762" s="29">
        <v>5.3717959000000004</v>
      </c>
      <c r="F1762" s="29">
        <f>COUNTIFS(Questionnaire!BC:BC,codes_postales!B1762)</f>
        <v>0</v>
      </c>
    </row>
    <row r="1763" spans="1:6" x14ac:dyDescent="0.25">
      <c r="A1763" s="29" t="s">
        <v>2799</v>
      </c>
      <c r="B1763" s="29">
        <v>6840</v>
      </c>
      <c r="C1763" s="29" t="s">
        <v>1816</v>
      </c>
      <c r="D1763" s="29">
        <v>49.821503300000003</v>
      </c>
      <c r="E1763" s="29">
        <v>5.4076005</v>
      </c>
      <c r="F1763" s="29">
        <f>COUNTIFS(Questionnaire!BC:BC,codes_postales!B1763)</f>
        <v>0</v>
      </c>
    </row>
    <row r="1764" spans="1:6" x14ac:dyDescent="0.25">
      <c r="A1764" s="29" t="s">
        <v>2799</v>
      </c>
      <c r="B1764" s="29">
        <v>6840</v>
      </c>
      <c r="C1764" s="29" t="s">
        <v>1817</v>
      </c>
      <c r="D1764" s="29">
        <v>49.835961500000003</v>
      </c>
      <c r="E1764" s="29">
        <v>5.4564462000000002</v>
      </c>
      <c r="F1764" s="29">
        <f>COUNTIFS(Questionnaire!BC:BC,codes_postales!B1764)</f>
        <v>0</v>
      </c>
    </row>
    <row r="1765" spans="1:6" x14ac:dyDescent="0.25">
      <c r="A1765" s="29" t="s">
        <v>2799</v>
      </c>
      <c r="B1765" s="29">
        <v>6840</v>
      </c>
      <c r="C1765" s="29" t="s">
        <v>1818</v>
      </c>
      <c r="D1765" s="29">
        <v>49.856222199999998</v>
      </c>
      <c r="E1765" s="29">
        <v>5.4609005000000002</v>
      </c>
      <c r="F1765" s="29">
        <f>COUNTIFS(Questionnaire!BC:BC,codes_postales!B1765)</f>
        <v>0</v>
      </c>
    </row>
    <row r="1766" spans="1:6" x14ac:dyDescent="0.25">
      <c r="A1766" s="29" t="s">
        <v>2799</v>
      </c>
      <c r="B1766" s="29">
        <v>6840</v>
      </c>
      <c r="C1766" s="29" t="s">
        <v>1060</v>
      </c>
      <c r="D1766" s="29">
        <v>49.841176500000003</v>
      </c>
      <c r="E1766" s="29">
        <v>5.4339146999999999</v>
      </c>
      <c r="F1766" s="29">
        <f>COUNTIFS(Questionnaire!BC:BC,codes_postales!B1766)</f>
        <v>0</v>
      </c>
    </row>
    <row r="1767" spans="1:6" x14ac:dyDescent="0.25">
      <c r="A1767" s="29" t="s">
        <v>2799</v>
      </c>
      <c r="B1767" s="29">
        <v>6840</v>
      </c>
      <c r="C1767" s="29" t="s">
        <v>1819</v>
      </c>
      <c r="D1767" s="29">
        <v>49.8543387</v>
      </c>
      <c r="E1767" s="29">
        <v>5.3969927999999996</v>
      </c>
      <c r="F1767" s="29">
        <f>COUNTIFS(Questionnaire!BC:BC,codes_postales!B1767)</f>
        <v>0</v>
      </c>
    </row>
    <row r="1768" spans="1:6" x14ac:dyDescent="0.25">
      <c r="A1768" s="29" t="s">
        <v>2799</v>
      </c>
      <c r="B1768" s="29">
        <v>6850</v>
      </c>
      <c r="C1768" s="29" t="s">
        <v>1820</v>
      </c>
      <c r="D1768" s="29">
        <v>49.894761099999997</v>
      </c>
      <c r="E1768" s="29">
        <v>5.0830529000000002</v>
      </c>
      <c r="F1768" s="29">
        <f>COUNTIFS(Questionnaire!BC:BC,codes_postales!B1768)</f>
        <v>0</v>
      </c>
    </row>
    <row r="1769" spans="1:6" x14ac:dyDescent="0.25">
      <c r="A1769" s="29" t="s">
        <v>2799</v>
      </c>
      <c r="B1769" s="29">
        <v>6850</v>
      </c>
      <c r="C1769" s="29" t="s">
        <v>1821</v>
      </c>
      <c r="D1769" s="29">
        <v>49.885571400000003</v>
      </c>
      <c r="E1769" s="29">
        <v>5.1750129999999999</v>
      </c>
      <c r="F1769" s="29">
        <f>COUNTIFS(Questionnaire!BC:BC,codes_postales!B1769)</f>
        <v>0</v>
      </c>
    </row>
    <row r="1770" spans="1:6" x14ac:dyDescent="0.25">
      <c r="A1770" s="29" t="s">
        <v>2799</v>
      </c>
      <c r="B1770" s="29">
        <v>6850</v>
      </c>
      <c r="C1770" s="29" t="s">
        <v>1822</v>
      </c>
      <c r="D1770" s="29">
        <v>49.903526900000003</v>
      </c>
      <c r="E1770" s="29">
        <v>5.1349041</v>
      </c>
      <c r="F1770" s="29">
        <f>COUNTIFS(Questionnaire!BC:BC,codes_postales!B1770)</f>
        <v>0</v>
      </c>
    </row>
    <row r="1771" spans="1:6" x14ac:dyDescent="0.25">
      <c r="A1771" s="29" t="s">
        <v>2799</v>
      </c>
      <c r="B1771" s="29">
        <v>6851</v>
      </c>
      <c r="C1771" s="29" t="s">
        <v>1823</v>
      </c>
      <c r="D1771" s="29">
        <v>49.871059099999997</v>
      </c>
      <c r="E1771" s="29">
        <v>5.1220764000000001</v>
      </c>
      <c r="F1771" s="29">
        <f>COUNTIFS(Questionnaire!BC:BC,codes_postales!B1771)</f>
        <v>0</v>
      </c>
    </row>
    <row r="1772" spans="1:6" x14ac:dyDescent="0.25">
      <c r="A1772" s="29" t="s">
        <v>2799</v>
      </c>
      <c r="B1772" s="29">
        <v>6852</v>
      </c>
      <c r="C1772" s="29" t="s">
        <v>1824</v>
      </c>
      <c r="D1772" s="29">
        <v>49.965110600000003</v>
      </c>
      <c r="E1772" s="29">
        <v>5.1805775000000001</v>
      </c>
      <c r="F1772" s="29">
        <f>COUNTIFS(Questionnaire!BC:BC,codes_postales!B1772)</f>
        <v>1</v>
      </c>
    </row>
    <row r="1773" spans="1:6" x14ac:dyDescent="0.25">
      <c r="A1773" s="29" t="s">
        <v>2799</v>
      </c>
      <c r="B1773" s="29">
        <v>6852</v>
      </c>
      <c r="C1773" s="29" t="s">
        <v>1825</v>
      </c>
      <c r="D1773" s="29">
        <v>49.934851399999999</v>
      </c>
      <c r="E1773" s="29">
        <v>5.1201252000000004</v>
      </c>
      <c r="F1773" s="29">
        <f>COUNTIFS(Questionnaire!BC:BC,codes_postales!B1773)</f>
        <v>1</v>
      </c>
    </row>
    <row r="1774" spans="1:6" x14ac:dyDescent="0.25">
      <c r="A1774" s="29" t="s">
        <v>2799</v>
      </c>
      <c r="B1774" s="29">
        <v>6853</v>
      </c>
      <c r="C1774" s="29" t="s">
        <v>1826</v>
      </c>
      <c r="D1774" s="29">
        <v>49.918562899999998</v>
      </c>
      <c r="E1774" s="29">
        <v>5.1601932000000001</v>
      </c>
      <c r="F1774" s="29">
        <f>COUNTIFS(Questionnaire!BC:BC,codes_postales!B1774)</f>
        <v>1</v>
      </c>
    </row>
    <row r="1775" spans="1:6" x14ac:dyDescent="0.25">
      <c r="A1775" s="29" t="s">
        <v>2799</v>
      </c>
      <c r="B1775" s="29">
        <v>6856</v>
      </c>
      <c r="C1775" s="29" t="s">
        <v>1827</v>
      </c>
      <c r="D1775" s="29">
        <v>49.866205800000003</v>
      </c>
      <c r="E1775" s="29">
        <v>5.1607143999999998</v>
      </c>
      <c r="F1775" s="29">
        <f>COUNTIFS(Questionnaire!BC:BC,codes_postales!B1775)</f>
        <v>0</v>
      </c>
    </row>
    <row r="1776" spans="1:6" x14ac:dyDescent="0.25">
      <c r="A1776" s="29" t="s">
        <v>2799</v>
      </c>
      <c r="B1776" s="29">
        <v>6860</v>
      </c>
      <c r="C1776" s="29" t="s">
        <v>1828</v>
      </c>
      <c r="D1776" s="29">
        <v>49.802997699999999</v>
      </c>
      <c r="E1776" s="29">
        <v>5.4625425999999999</v>
      </c>
      <c r="F1776" s="29">
        <f>COUNTIFS(Questionnaire!BC:BC,codes_postales!B1776)</f>
        <v>1</v>
      </c>
    </row>
    <row r="1777" spans="1:6" x14ac:dyDescent="0.25">
      <c r="A1777" s="29" t="s">
        <v>2799</v>
      </c>
      <c r="B1777" s="29">
        <v>6860</v>
      </c>
      <c r="C1777" s="29" t="s">
        <v>1829</v>
      </c>
      <c r="D1777" s="29">
        <v>49.850881800000003</v>
      </c>
      <c r="E1777" s="29">
        <v>5.5348767069999996</v>
      </c>
      <c r="F1777" s="29">
        <f>COUNTIFS(Questionnaire!BC:BC,codes_postales!B1777)</f>
        <v>1</v>
      </c>
    </row>
    <row r="1778" spans="1:6" x14ac:dyDescent="0.25">
      <c r="A1778" s="29" t="s">
        <v>2799</v>
      </c>
      <c r="B1778" s="29">
        <v>6860</v>
      </c>
      <c r="C1778" s="29" t="s">
        <v>1830</v>
      </c>
      <c r="D1778" s="29">
        <v>49.800358199999998</v>
      </c>
      <c r="E1778" s="29">
        <v>5.5381495999999997</v>
      </c>
      <c r="F1778" s="29">
        <f>COUNTIFS(Questionnaire!BC:BC,codes_postales!B1778)</f>
        <v>1</v>
      </c>
    </row>
    <row r="1779" spans="1:6" x14ac:dyDescent="0.25">
      <c r="A1779" s="29" t="s">
        <v>2799</v>
      </c>
      <c r="B1779" s="29">
        <v>6860</v>
      </c>
      <c r="C1779" s="29" t="s">
        <v>1831</v>
      </c>
      <c r="D1779" s="29">
        <v>49.767153100000002</v>
      </c>
      <c r="E1779" s="29">
        <v>5.5209460999999997</v>
      </c>
      <c r="F1779" s="29">
        <f>COUNTIFS(Questionnaire!BC:BC,codes_postales!B1779)</f>
        <v>1</v>
      </c>
    </row>
    <row r="1780" spans="1:6" x14ac:dyDescent="0.25">
      <c r="A1780" s="29" t="s">
        <v>2799</v>
      </c>
      <c r="B1780" s="29">
        <v>6860</v>
      </c>
      <c r="C1780" s="29" t="s">
        <v>1832</v>
      </c>
      <c r="D1780" s="29">
        <v>49.858920300000001</v>
      </c>
      <c r="E1780" s="29">
        <v>5.6138516000000003</v>
      </c>
      <c r="F1780" s="29">
        <f>COUNTIFS(Questionnaire!BC:BC,codes_postales!B1780)</f>
        <v>1</v>
      </c>
    </row>
    <row r="1781" spans="1:6" x14ac:dyDescent="0.25">
      <c r="A1781" s="29" t="s">
        <v>2799</v>
      </c>
      <c r="B1781" s="29">
        <v>6870</v>
      </c>
      <c r="C1781" s="29" t="s">
        <v>1833</v>
      </c>
      <c r="D1781" s="29">
        <v>50.0323986</v>
      </c>
      <c r="E1781" s="29">
        <v>5.3166577000000004</v>
      </c>
      <c r="F1781" s="29">
        <f>COUNTIFS(Questionnaire!BC:BC,codes_postales!B1781)</f>
        <v>0</v>
      </c>
    </row>
    <row r="1782" spans="1:6" x14ac:dyDescent="0.25">
      <c r="A1782" s="29" t="s">
        <v>2799</v>
      </c>
      <c r="B1782" s="29">
        <v>6870</v>
      </c>
      <c r="C1782" s="29" t="s">
        <v>1834</v>
      </c>
      <c r="D1782" s="29">
        <v>50.074241999999998</v>
      </c>
      <c r="E1782" s="29">
        <v>5.3061879999999997</v>
      </c>
      <c r="F1782" s="29">
        <f>COUNTIFS(Questionnaire!BC:BC,codes_postales!B1782)</f>
        <v>0</v>
      </c>
    </row>
    <row r="1783" spans="1:6" x14ac:dyDescent="0.25">
      <c r="A1783" s="29" t="s">
        <v>2799</v>
      </c>
      <c r="B1783" s="29">
        <v>6870</v>
      </c>
      <c r="C1783" s="29" t="s">
        <v>1835</v>
      </c>
      <c r="D1783" s="29">
        <v>50.0052874</v>
      </c>
      <c r="E1783" s="29">
        <v>5.3481189999999996</v>
      </c>
      <c r="F1783" s="29">
        <f>COUNTIFS(Questionnaire!BC:BC,codes_postales!B1783)</f>
        <v>0</v>
      </c>
    </row>
    <row r="1784" spans="1:6" x14ac:dyDescent="0.25">
      <c r="A1784" s="29" t="s">
        <v>2799</v>
      </c>
      <c r="B1784" s="29">
        <v>6870</v>
      </c>
      <c r="C1784" s="29" t="s">
        <v>1836</v>
      </c>
      <c r="D1784" s="29">
        <v>50.056994500000002</v>
      </c>
      <c r="E1784" s="29">
        <v>5.2653303999999999</v>
      </c>
      <c r="F1784" s="29">
        <f>COUNTIFS(Questionnaire!BC:BC,codes_postales!B1784)</f>
        <v>0</v>
      </c>
    </row>
    <row r="1785" spans="1:6" x14ac:dyDescent="0.25">
      <c r="A1785" s="29" t="s">
        <v>2799</v>
      </c>
      <c r="B1785" s="29">
        <v>6870</v>
      </c>
      <c r="C1785" s="29" t="s">
        <v>1837</v>
      </c>
      <c r="D1785" s="29">
        <v>50.025142799999998</v>
      </c>
      <c r="E1785" s="29">
        <v>5.3738561000000002</v>
      </c>
      <c r="F1785" s="29">
        <f>COUNTIFS(Questionnaire!BC:BC,codes_postales!B1785)</f>
        <v>0</v>
      </c>
    </row>
    <row r="1786" spans="1:6" x14ac:dyDescent="0.25">
      <c r="A1786" s="29" t="s">
        <v>2799</v>
      </c>
      <c r="B1786" s="29">
        <v>6870</v>
      </c>
      <c r="C1786" s="29" t="s">
        <v>1838</v>
      </c>
      <c r="D1786" s="29">
        <v>50.005839100000003</v>
      </c>
      <c r="E1786" s="29">
        <v>5.3968708999999997</v>
      </c>
      <c r="F1786" s="29">
        <f>COUNTIFS(Questionnaire!BC:BC,codes_postales!B1786)</f>
        <v>0</v>
      </c>
    </row>
    <row r="1787" spans="1:6" x14ac:dyDescent="0.25">
      <c r="A1787" s="29" t="s">
        <v>2799</v>
      </c>
      <c r="B1787" s="29">
        <v>6880</v>
      </c>
      <c r="C1787" s="29" t="s">
        <v>1839</v>
      </c>
      <c r="D1787" s="29">
        <v>49.815717300000003</v>
      </c>
      <c r="E1787" s="29">
        <v>5.1823727999999996</v>
      </c>
      <c r="F1787" s="29">
        <f>COUNTIFS(Questionnaire!BC:BC,codes_postales!B1787)</f>
        <v>0</v>
      </c>
    </row>
    <row r="1788" spans="1:6" x14ac:dyDescent="0.25">
      <c r="A1788" s="29" t="s">
        <v>2799</v>
      </c>
      <c r="B1788" s="29">
        <v>6880</v>
      </c>
      <c r="C1788" s="29" t="s">
        <v>1840</v>
      </c>
      <c r="D1788" s="29">
        <v>49.854656400000003</v>
      </c>
      <c r="E1788" s="29">
        <v>5.2529266000000003</v>
      </c>
      <c r="F1788" s="29">
        <f>COUNTIFS(Questionnaire!BC:BC,codes_postales!B1788)</f>
        <v>0</v>
      </c>
    </row>
    <row r="1789" spans="1:6" x14ac:dyDescent="0.25">
      <c r="A1789" s="29" t="s">
        <v>2799</v>
      </c>
      <c r="B1789" s="29">
        <v>6880</v>
      </c>
      <c r="C1789" s="29" t="s">
        <v>1841</v>
      </c>
      <c r="D1789" s="29">
        <v>49.802042700000001</v>
      </c>
      <c r="E1789" s="29">
        <v>5.2033082000000004</v>
      </c>
      <c r="F1789" s="29">
        <f>COUNTIFS(Questionnaire!BC:BC,codes_postales!B1789)</f>
        <v>0</v>
      </c>
    </row>
    <row r="1790" spans="1:6" x14ac:dyDescent="0.25">
      <c r="A1790" s="29" t="s">
        <v>2799</v>
      </c>
      <c r="B1790" s="29">
        <v>6880</v>
      </c>
      <c r="C1790" s="29" t="s">
        <v>1842</v>
      </c>
      <c r="D1790" s="29">
        <v>49.906551499999999</v>
      </c>
      <c r="E1790" s="29">
        <v>5.2022069000000002</v>
      </c>
      <c r="F1790" s="29">
        <f>COUNTIFS(Questionnaire!BC:BC,codes_postales!B1790)</f>
        <v>0</v>
      </c>
    </row>
    <row r="1791" spans="1:6" x14ac:dyDescent="0.25">
      <c r="A1791" s="29" t="s">
        <v>2799</v>
      </c>
      <c r="B1791" s="29">
        <v>6880</v>
      </c>
      <c r="C1791" s="29" t="s">
        <v>1843</v>
      </c>
      <c r="D1791" s="29">
        <v>49.834307899999999</v>
      </c>
      <c r="E1791" s="29">
        <v>5.3022803999999999</v>
      </c>
      <c r="F1791" s="29">
        <f>COUNTIFS(Questionnaire!BC:BC,codes_postales!B1791)</f>
        <v>0</v>
      </c>
    </row>
    <row r="1792" spans="1:6" x14ac:dyDescent="0.25">
      <c r="A1792" s="29" t="s">
        <v>2799</v>
      </c>
      <c r="B1792" s="29">
        <v>6887</v>
      </c>
      <c r="C1792" s="29" t="s">
        <v>1844</v>
      </c>
      <c r="D1792" s="29">
        <v>49.7815364</v>
      </c>
      <c r="E1792" s="29">
        <v>5.2377735999999997</v>
      </c>
      <c r="F1792" s="29">
        <f>COUNTIFS(Questionnaire!BC:BC,codes_postales!B1792)</f>
        <v>0</v>
      </c>
    </row>
    <row r="1793" spans="1:6" x14ac:dyDescent="0.25">
      <c r="A1793" s="29" t="s">
        <v>2799</v>
      </c>
      <c r="B1793" s="29">
        <v>6887</v>
      </c>
      <c r="C1793" s="29" t="s">
        <v>1845</v>
      </c>
      <c r="D1793" s="29">
        <v>49.815882899999998</v>
      </c>
      <c r="E1793" s="29">
        <v>5.3277127999999996</v>
      </c>
      <c r="F1793" s="29">
        <f>COUNTIFS(Questionnaire!BC:BC,codes_postales!B1793)</f>
        <v>0</v>
      </c>
    </row>
    <row r="1794" spans="1:6" x14ac:dyDescent="0.25">
      <c r="A1794" s="29" t="s">
        <v>2799</v>
      </c>
      <c r="B1794" s="29">
        <v>6887</v>
      </c>
      <c r="C1794" s="29" t="s">
        <v>1846</v>
      </c>
      <c r="D1794" s="29">
        <v>49.796166700000001</v>
      </c>
      <c r="E1794" s="29">
        <v>5.3811714000000004</v>
      </c>
      <c r="F1794" s="29">
        <f>COUNTIFS(Questionnaire!BC:BC,codes_postales!B1794)</f>
        <v>0</v>
      </c>
    </row>
    <row r="1795" spans="1:6" x14ac:dyDescent="0.25">
      <c r="A1795" s="29" t="s">
        <v>2799</v>
      </c>
      <c r="B1795" s="29">
        <v>6890</v>
      </c>
      <c r="C1795" s="29" t="s">
        <v>1847</v>
      </c>
      <c r="D1795" s="29">
        <v>49.9499043</v>
      </c>
      <c r="E1795" s="29">
        <v>5.2215609000000001</v>
      </c>
      <c r="F1795" s="29">
        <f>COUNTIFS(Questionnaire!BC:BC,codes_postales!B1795)</f>
        <v>2</v>
      </c>
    </row>
    <row r="1796" spans="1:6" x14ac:dyDescent="0.25">
      <c r="A1796" s="29" t="s">
        <v>2799</v>
      </c>
      <c r="B1796" s="29">
        <v>6890</v>
      </c>
      <c r="C1796" s="29" t="s">
        <v>1848</v>
      </c>
      <c r="D1796" s="29">
        <v>49.980946400000001</v>
      </c>
      <c r="E1796" s="29">
        <v>5.2569017000000002</v>
      </c>
      <c r="F1796" s="29">
        <f>COUNTIFS(Questionnaire!BC:BC,codes_postales!B1796)</f>
        <v>2</v>
      </c>
    </row>
    <row r="1797" spans="1:6" x14ac:dyDescent="0.25">
      <c r="A1797" s="29" t="s">
        <v>2799</v>
      </c>
      <c r="B1797" s="29">
        <v>6890</v>
      </c>
      <c r="C1797" s="29" t="s">
        <v>1849</v>
      </c>
      <c r="D1797" s="29">
        <v>49.924461200000003</v>
      </c>
      <c r="E1797" s="29">
        <v>5.2781878000000004</v>
      </c>
      <c r="F1797" s="29">
        <f>COUNTIFS(Questionnaire!BC:BC,codes_postales!B1797)</f>
        <v>2</v>
      </c>
    </row>
    <row r="1798" spans="1:6" x14ac:dyDescent="0.25">
      <c r="A1798" s="29" t="s">
        <v>2799</v>
      </c>
      <c r="B1798" s="29">
        <v>6890</v>
      </c>
      <c r="C1798" s="29" t="s">
        <v>1850</v>
      </c>
      <c r="D1798" s="29">
        <v>50.007787299999997</v>
      </c>
      <c r="E1798" s="29">
        <v>5.1601828000000003</v>
      </c>
      <c r="F1798" s="29">
        <f>COUNTIFS(Questionnaire!BC:BC,codes_postales!B1798)</f>
        <v>2</v>
      </c>
    </row>
    <row r="1799" spans="1:6" x14ac:dyDescent="0.25">
      <c r="A1799" s="29" t="s">
        <v>2799</v>
      </c>
      <c r="B1799" s="29">
        <v>6890</v>
      </c>
      <c r="C1799" s="29" t="s">
        <v>1851</v>
      </c>
      <c r="D1799" s="29">
        <v>50.018802700000002</v>
      </c>
      <c r="E1799" s="29">
        <v>5.2662483</v>
      </c>
      <c r="F1799" s="29">
        <f>COUNTIFS(Questionnaire!BC:BC,codes_postales!B1799)</f>
        <v>2</v>
      </c>
    </row>
    <row r="1800" spans="1:6" x14ac:dyDescent="0.25">
      <c r="A1800" s="29" t="s">
        <v>2799</v>
      </c>
      <c r="B1800" s="29">
        <v>6890</v>
      </c>
      <c r="C1800" s="29" t="s">
        <v>1852</v>
      </c>
      <c r="D1800" s="29">
        <v>50.000446599999997</v>
      </c>
      <c r="E1800" s="29">
        <v>5.2026639000000001</v>
      </c>
      <c r="F1800" s="29">
        <f>COUNTIFS(Questionnaire!BC:BC,codes_postales!B1800)</f>
        <v>2</v>
      </c>
    </row>
    <row r="1801" spans="1:6" x14ac:dyDescent="0.25">
      <c r="A1801" s="29" t="s">
        <v>2799</v>
      </c>
      <c r="B1801" s="29">
        <v>6890</v>
      </c>
      <c r="C1801" s="29" t="s">
        <v>1853</v>
      </c>
      <c r="D1801" s="29">
        <v>49.9709626</v>
      </c>
      <c r="E1801" s="29">
        <v>5.2221196000000001</v>
      </c>
      <c r="F1801" s="29">
        <f>COUNTIFS(Questionnaire!BC:BC,codes_postales!B1801)</f>
        <v>2</v>
      </c>
    </row>
    <row r="1802" spans="1:6" x14ac:dyDescent="0.25">
      <c r="A1802" s="29" t="s">
        <v>2799</v>
      </c>
      <c r="B1802" s="29">
        <v>6900</v>
      </c>
      <c r="C1802" s="29" t="s">
        <v>1854</v>
      </c>
      <c r="D1802" s="29">
        <v>50.223296400000002</v>
      </c>
      <c r="E1802" s="29">
        <v>5.2931157999999998</v>
      </c>
      <c r="F1802" s="29">
        <f>COUNTIFS(Questionnaire!BC:BC,codes_postales!B1802)</f>
        <v>0</v>
      </c>
    </row>
    <row r="1803" spans="1:6" x14ac:dyDescent="0.25">
      <c r="A1803" s="29" t="s">
        <v>2799</v>
      </c>
      <c r="B1803" s="29">
        <v>6900</v>
      </c>
      <c r="C1803" s="29" t="s">
        <v>1855</v>
      </c>
      <c r="D1803" s="29">
        <v>50.182586800000003</v>
      </c>
      <c r="E1803" s="29">
        <v>5.3094652</v>
      </c>
      <c r="F1803" s="29">
        <f>COUNTIFS(Questionnaire!BC:BC,codes_postales!B1803)</f>
        <v>0</v>
      </c>
    </row>
    <row r="1804" spans="1:6" x14ac:dyDescent="0.25">
      <c r="A1804" s="29" t="s">
        <v>2799</v>
      </c>
      <c r="B1804" s="29">
        <v>6900</v>
      </c>
      <c r="C1804" s="29" t="s">
        <v>1856</v>
      </c>
      <c r="D1804" s="29">
        <v>50.205320200000003</v>
      </c>
      <c r="E1804" s="29">
        <v>5.2552434999999997</v>
      </c>
      <c r="F1804" s="29">
        <f>COUNTIFS(Questionnaire!BC:BC,codes_postales!B1804)</f>
        <v>0</v>
      </c>
    </row>
    <row r="1805" spans="1:6" x14ac:dyDescent="0.25">
      <c r="A1805" s="29" t="s">
        <v>2799</v>
      </c>
      <c r="B1805" s="29">
        <v>6900</v>
      </c>
      <c r="C1805" s="29" t="s">
        <v>1857</v>
      </c>
      <c r="D1805" s="29">
        <v>50.224081400000003</v>
      </c>
      <c r="E1805" s="29">
        <v>5.3428795999999998</v>
      </c>
      <c r="F1805" s="29">
        <f>COUNTIFS(Questionnaire!BC:BC,codes_postales!B1805)</f>
        <v>0</v>
      </c>
    </row>
    <row r="1806" spans="1:6" x14ac:dyDescent="0.25">
      <c r="A1806" s="29" t="s">
        <v>2799</v>
      </c>
      <c r="B1806" s="29">
        <v>6900</v>
      </c>
      <c r="C1806" s="29" t="s">
        <v>1858</v>
      </c>
      <c r="D1806" s="29">
        <v>50.171596700000002</v>
      </c>
      <c r="E1806" s="29">
        <v>5.2862777000000003</v>
      </c>
      <c r="F1806" s="29">
        <f>COUNTIFS(Questionnaire!BC:BC,codes_postales!B1806)</f>
        <v>0</v>
      </c>
    </row>
    <row r="1807" spans="1:6" x14ac:dyDescent="0.25">
      <c r="A1807" s="29" t="s">
        <v>2799</v>
      </c>
      <c r="B1807" s="29">
        <v>6900</v>
      </c>
      <c r="C1807" s="29" t="s">
        <v>1859</v>
      </c>
      <c r="D1807" s="29">
        <v>50.187903400000003</v>
      </c>
      <c r="E1807" s="29">
        <v>5.4095928999999998</v>
      </c>
      <c r="F1807" s="29">
        <f>COUNTIFS(Questionnaire!BC:BC,codes_postales!B1807)</f>
        <v>0</v>
      </c>
    </row>
    <row r="1808" spans="1:6" x14ac:dyDescent="0.25">
      <c r="A1808" s="29" t="s">
        <v>2799</v>
      </c>
      <c r="B1808" s="29">
        <v>6900</v>
      </c>
      <c r="C1808" s="29" t="s">
        <v>1860</v>
      </c>
      <c r="D1808" s="29">
        <v>50.211966599999997</v>
      </c>
      <c r="E1808" s="29">
        <v>5.3441742000000003</v>
      </c>
      <c r="F1808" s="29">
        <f>COUNTIFS(Questionnaire!BC:BC,codes_postales!B1808)</f>
        <v>0</v>
      </c>
    </row>
    <row r="1809" spans="1:6" x14ac:dyDescent="0.25">
      <c r="A1809" s="29" t="s">
        <v>2799</v>
      </c>
      <c r="B1809" s="29">
        <v>6920</v>
      </c>
      <c r="C1809" s="29" t="s">
        <v>1861</v>
      </c>
      <c r="D1809" s="29">
        <v>50.068588499999997</v>
      </c>
      <c r="E1809" s="29">
        <v>5.0702515000000004</v>
      </c>
      <c r="F1809" s="29">
        <f>COUNTIFS(Questionnaire!BC:BC,codes_postales!B1809)</f>
        <v>0</v>
      </c>
    </row>
    <row r="1810" spans="1:6" x14ac:dyDescent="0.25">
      <c r="A1810" s="29" t="s">
        <v>2799</v>
      </c>
      <c r="B1810" s="29">
        <v>6920</v>
      </c>
      <c r="C1810" s="29" t="s">
        <v>1862</v>
      </c>
      <c r="D1810" s="29">
        <v>50.082296700000001</v>
      </c>
      <c r="E1810" s="29">
        <v>5.1146707999999999</v>
      </c>
      <c r="F1810" s="29">
        <f>COUNTIFS(Questionnaire!BC:BC,codes_postales!B1810)</f>
        <v>0</v>
      </c>
    </row>
    <row r="1811" spans="1:6" x14ac:dyDescent="0.25">
      <c r="A1811" s="29" t="s">
        <v>2799</v>
      </c>
      <c r="B1811" s="29">
        <v>6921</v>
      </c>
      <c r="C1811" s="29" t="s">
        <v>1863</v>
      </c>
      <c r="D1811" s="29">
        <v>50.078653299999999</v>
      </c>
      <c r="E1811" s="29">
        <v>5.1559990999999998</v>
      </c>
      <c r="F1811" s="29">
        <f>COUNTIFS(Questionnaire!BC:BC,codes_postales!B1811)</f>
        <v>0</v>
      </c>
    </row>
    <row r="1812" spans="1:6" x14ac:dyDescent="0.25">
      <c r="A1812" s="29" t="s">
        <v>2799</v>
      </c>
      <c r="B1812" s="29">
        <v>6922</v>
      </c>
      <c r="C1812" s="29" t="s">
        <v>1864</v>
      </c>
      <c r="D1812" s="29">
        <v>50.075413500000003</v>
      </c>
      <c r="E1812" s="29">
        <v>5.1374205999999996</v>
      </c>
      <c r="F1812" s="29">
        <f>COUNTIFS(Questionnaire!BC:BC,codes_postales!B1812)</f>
        <v>0</v>
      </c>
    </row>
    <row r="1813" spans="1:6" x14ac:dyDescent="0.25">
      <c r="A1813" s="29" t="s">
        <v>2799</v>
      </c>
      <c r="B1813" s="29">
        <v>6924</v>
      </c>
      <c r="C1813" s="29" t="s">
        <v>1865</v>
      </c>
      <c r="D1813" s="29">
        <v>50.0762474</v>
      </c>
      <c r="E1813" s="29">
        <v>5.0921430000000001</v>
      </c>
      <c r="F1813" s="29">
        <f>COUNTIFS(Questionnaire!BC:BC,codes_postales!B1813)</f>
        <v>0</v>
      </c>
    </row>
    <row r="1814" spans="1:6" x14ac:dyDescent="0.25">
      <c r="A1814" s="29" t="s">
        <v>2799</v>
      </c>
      <c r="B1814" s="29">
        <v>6927</v>
      </c>
      <c r="C1814" s="29" t="s">
        <v>1866</v>
      </c>
      <c r="D1814" s="29">
        <v>50.088526199999997</v>
      </c>
      <c r="E1814" s="29">
        <v>5.2611619999999997</v>
      </c>
      <c r="F1814" s="29">
        <f>COUNTIFS(Questionnaire!BC:BC,codes_postales!B1814)</f>
        <v>0</v>
      </c>
    </row>
    <row r="1815" spans="1:6" x14ac:dyDescent="0.25">
      <c r="A1815" s="29" t="s">
        <v>2799</v>
      </c>
      <c r="B1815" s="29">
        <v>6927</v>
      </c>
      <c r="C1815" s="29" t="s">
        <v>1867</v>
      </c>
      <c r="D1815" s="29">
        <v>50.092343200000002</v>
      </c>
      <c r="E1815" s="29">
        <v>5.2798077000000001</v>
      </c>
      <c r="F1815" s="29">
        <f>COUNTIFS(Questionnaire!BC:BC,codes_postales!B1815)</f>
        <v>0</v>
      </c>
    </row>
    <row r="1816" spans="1:6" x14ac:dyDescent="0.25">
      <c r="A1816" s="29" t="s">
        <v>2799</v>
      </c>
      <c r="B1816" s="29">
        <v>6927</v>
      </c>
      <c r="C1816" s="29" t="s">
        <v>1868</v>
      </c>
      <c r="D1816" s="29">
        <v>50.082851599999998</v>
      </c>
      <c r="E1816" s="29">
        <v>5.1778088999999996</v>
      </c>
      <c r="F1816" s="29">
        <f>COUNTIFS(Questionnaire!BC:BC,codes_postales!B1816)</f>
        <v>0</v>
      </c>
    </row>
    <row r="1817" spans="1:6" x14ac:dyDescent="0.25">
      <c r="A1817" s="29" t="s">
        <v>2799</v>
      </c>
      <c r="B1817" s="29">
        <v>6927</v>
      </c>
      <c r="C1817" s="29" t="s">
        <v>1869</v>
      </c>
      <c r="D1817" s="29">
        <v>50.081018999999998</v>
      </c>
      <c r="E1817" s="29">
        <v>5.2168369999999999</v>
      </c>
      <c r="F1817" s="29">
        <f>COUNTIFS(Questionnaire!BC:BC,codes_postales!B1817)</f>
        <v>0</v>
      </c>
    </row>
    <row r="1818" spans="1:6" x14ac:dyDescent="0.25">
      <c r="A1818" s="29" t="s">
        <v>2799</v>
      </c>
      <c r="B1818" s="29">
        <v>6929</v>
      </c>
      <c r="C1818" s="29" t="s">
        <v>1870</v>
      </c>
      <c r="D1818" s="29">
        <v>50.021764599999997</v>
      </c>
      <c r="E1818" s="29">
        <v>5.1184643999999997</v>
      </c>
      <c r="F1818" s="29">
        <f>COUNTIFS(Questionnaire!BC:BC,codes_postales!B1818)</f>
        <v>1</v>
      </c>
    </row>
    <row r="1819" spans="1:6" x14ac:dyDescent="0.25">
      <c r="A1819" s="29" t="s">
        <v>2799</v>
      </c>
      <c r="B1819" s="29">
        <v>6929</v>
      </c>
      <c r="C1819" s="29" t="s">
        <v>1871</v>
      </c>
      <c r="D1819" s="29">
        <v>49.997197999999997</v>
      </c>
      <c r="E1819" s="29">
        <v>5.0632330000000003</v>
      </c>
      <c r="F1819" s="29">
        <f>COUNTIFS(Questionnaire!BC:BC,codes_postales!B1819)</f>
        <v>1</v>
      </c>
    </row>
    <row r="1820" spans="1:6" x14ac:dyDescent="0.25">
      <c r="A1820" s="29" t="s">
        <v>2799</v>
      </c>
      <c r="B1820" s="29">
        <v>6929</v>
      </c>
      <c r="C1820" s="29" t="s">
        <v>1872</v>
      </c>
      <c r="D1820" s="29">
        <v>50.001742100000001</v>
      </c>
      <c r="E1820" s="29">
        <v>5.016947</v>
      </c>
      <c r="F1820" s="29">
        <f>COUNTIFS(Questionnaire!BC:BC,codes_postales!B1820)</f>
        <v>1</v>
      </c>
    </row>
    <row r="1821" spans="1:6" x14ac:dyDescent="0.25">
      <c r="A1821" s="29" t="s">
        <v>2799</v>
      </c>
      <c r="B1821" s="29">
        <v>6929</v>
      </c>
      <c r="C1821" s="29" t="s">
        <v>1326</v>
      </c>
      <c r="D1821" s="29">
        <v>49.978800999999997</v>
      </c>
      <c r="E1821" s="29">
        <v>5.0866787000000002</v>
      </c>
      <c r="F1821" s="29">
        <f>COUNTIFS(Questionnaire!BC:BC,codes_postales!B1821)</f>
        <v>1</v>
      </c>
    </row>
    <row r="1822" spans="1:6" x14ac:dyDescent="0.25">
      <c r="A1822" s="29" t="s">
        <v>2799</v>
      </c>
      <c r="B1822" s="29">
        <v>6940</v>
      </c>
      <c r="C1822" s="29" t="s">
        <v>1873</v>
      </c>
      <c r="D1822" s="29">
        <v>50.352411600000003</v>
      </c>
      <c r="E1822" s="29">
        <v>5.4562480000000004</v>
      </c>
      <c r="F1822" s="29">
        <f>COUNTIFS(Questionnaire!BC:BC,codes_postales!B1822)</f>
        <v>0</v>
      </c>
    </row>
    <row r="1823" spans="1:6" x14ac:dyDescent="0.25">
      <c r="A1823" s="29" t="s">
        <v>2799</v>
      </c>
      <c r="B1823" s="29">
        <v>6940</v>
      </c>
      <c r="C1823" s="29" t="s">
        <v>1874</v>
      </c>
      <c r="D1823" s="29">
        <v>50.3299795</v>
      </c>
      <c r="E1823" s="29">
        <v>5.4086677999999999</v>
      </c>
      <c r="F1823" s="29">
        <f>COUNTIFS(Questionnaire!BC:BC,codes_postales!B1823)</f>
        <v>0</v>
      </c>
    </row>
    <row r="1824" spans="1:6" x14ac:dyDescent="0.25">
      <c r="A1824" s="29" t="s">
        <v>2799</v>
      </c>
      <c r="B1824" s="29">
        <v>6940</v>
      </c>
      <c r="C1824" s="29" t="s">
        <v>1875</v>
      </c>
      <c r="D1824" s="29">
        <v>50.357033800000004</v>
      </c>
      <c r="E1824" s="29">
        <v>5.4230280000000004</v>
      </c>
      <c r="F1824" s="29">
        <f>COUNTIFS(Questionnaire!BC:BC,codes_postales!B1824)</f>
        <v>0</v>
      </c>
    </row>
    <row r="1825" spans="1:6" x14ac:dyDescent="0.25">
      <c r="A1825" s="29" t="s">
        <v>2799</v>
      </c>
      <c r="B1825" s="29">
        <v>6940</v>
      </c>
      <c r="C1825" s="29" t="s">
        <v>1876</v>
      </c>
      <c r="D1825" s="29">
        <v>50.326639499999999</v>
      </c>
      <c r="E1825" s="29">
        <v>5.5307553</v>
      </c>
      <c r="F1825" s="29">
        <f>COUNTIFS(Questionnaire!BC:BC,codes_postales!B1825)</f>
        <v>0</v>
      </c>
    </row>
    <row r="1826" spans="1:6" x14ac:dyDescent="0.25">
      <c r="A1826" s="29" t="s">
        <v>2799</v>
      </c>
      <c r="B1826" s="29">
        <v>6941</v>
      </c>
      <c r="C1826" s="29" t="s">
        <v>1877</v>
      </c>
      <c r="D1826" s="29">
        <v>50.4176261</v>
      </c>
      <c r="E1826" s="29">
        <v>5.4142387000000003</v>
      </c>
      <c r="F1826" s="29">
        <f>COUNTIFS(Questionnaire!BC:BC,codes_postales!B1826)</f>
        <v>2</v>
      </c>
    </row>
    <row r="1827" spans="1:6" x14ac:dyDescent="0.25">
      <c r="A1827" s="29" t="s">
        <v>2799</v>
      </c>
      <c r="B1827" s="29">
        <v>6941</v>
      </c>
      <c r="C1827" s="29" t="s">
        <v>1878</v>
      </c>
      <c r="D1827" s="29">
        <v>50.3760087</v>
      </c>
      <c r="E1827" s="29">
        <v>5.5223751999999999</v>
      </c>
      <c r="F1827" s="29">
        <f>COUNTIFS(Questionnaire!BC:BC,codes_postales!B1827)</f>
        <v>2</v>
      </c>
    </row>
    <row r="1828" spans="1:6" x14ac:dyDescent="0.25">
      <c r="A1828" s="29" t="s">
        <v>2799</v>
      </c>
      <c r="B1828" s="29">
        <v>6941</v>
      </c>
      <c r="C1828" s="29" t="s">
        <v>1879</v>
      </c>
      <c r="D1828" s="29">
        <v>50.378396299999999</v>
      </c>
      <c r="E1828" s="29">
        <v>5.4048528999999998</v>
      </c>
      <c r="F1828" s="29">
        <f>COUNTIFS(Questionnaire!BC:BC,codes_postales!B1828)</f>
        <v>2</v>
      </c>
    </row>
    <row r="1829" spans="1:6" x14ac:dyDescent="0.25">
      <c r="A1829" s="29" t="s">
        <v>2799</v>
      </c>
      <c r="B1829" s="29">
        <v>6941</v>
      </c>
      <c r="C1829" s="29" t="s">
        <v>1880</v>
      </c>
      <c r="D1829" s="29">
        <v>50.346445000000003</v>
      </c>
      <c r="E1829" s="29">
        <v>5.5621580000000002</v>
      </c>
      <c r="F1829" s="29">
        <f>COUNTIFS(Questionnaire!BC:BC,codes_postales!B1829)</f>
        <v>2</v>
      </c>
    </row>
    <row r="1830" spans="1:6" x14ac:dyDescent="0.25">
      <c r="A1830" s="29" t="s">
        <v>2799</v>
      </c>
      <c r="B1830" s="29">
        <v>6941</v>
      </c>
      <c r="C1830" s="29" t="s">
        <v>1881</v>
      </c>
      <c r="D1830" s="29">
        <v>50.384893599999998</v>
      </c>
      <c r="E1830" s="29">
        <v>5.5793252000000004</v>
      </c>
      <c r="F1830" s="29">
        <f>COUNTIFS(Questionnaire!BC:BC,codes_postales!B1830)</f>
        <v>2</v>
      </c>
    </row>
    <row r="1831" spans="1:6" x14ac:dyDescent="0.25">
      <c r="A1831" s="29" t="s">
        <v>2799</v>
      </c>
      <c r="B1831" s="29">
        <v>6941</v>
      </c>
      <c r="C1831" s="29" t="s">
        <v>1882</v>
      </c>
      <c r="D1831" s="29">
        <v>50.381036100000003</v>
      </c>
      <c r="E1831" s="29">
        <v>5.4814049999999996</v>
      </c>
      <c r="F1831" s="29">
        <f>COUNTIFS(Questionnaire!BC:BC,codes_postales!B1831)</f>
        <v>2</v>
      </c>
    </row>
    <row r="1832" spans="1:6" x14ac:dyDescent="0.25">
      <c r="A1832" s="29" t="s">
        <v>2799</v>
      </c>
      <c r="B1832" s="29">
        <v>6941</v>
      </c>
      <c r="C1832" s="29" t="s">
        <v>1883</v>
      </c>
      <c r="D1832" s="29">
        <v>50.361916800000003</v>
      </c>
      <c r="E1832" s="29">
        <v>5.5764091999999996</v>
      </c>
      <c r="F1832" s="29">
        <f>COUNTIFS(Questionnaire!BC:BC,codes_postales!B1832)</f>
        <v>2</v>
      </c>
    </row>
    <row r="1833" spans="1:6" x14ac:dyDescent="0.25">
      <c r="A1833" s="29" t="s">
        <v>2799</v>
      </c>
      <c r="B1833" s="29">
        <v>6950</v>
      </c>
      <c r="C1833" s="29" t="s">
        <v>1884</v>
      </c>
      <c r="D1833" s="29">
        <v>50.173788000000002</v>
      </c>
      <c r="E1833" s="29">
        <v>5.3475606000000004</v>
      </c>
      <c r="F1833" s="29">
        <f>COUNTIFS(Questionnaire!BC:BC,codes_postales!B1833)</f>
        <v>0</v>
      </c>
    </row>
    <row r="1834" spans="1:6" x14ac:dyDescent="0.25">
      <c r="A1834" s="29" t="s">
        <v>2799</v>
      </c>
      <c r="B1834" s="29">
        <v>6950</v>
      </c>
      <c r="C1834" s="29" t="s">
        <v>1885</v>
      </c>
      <c r="D1834" s="29">
        <v>50.129403099999998</v>
      </c>
      <c r="E1834" s="29">
        <v>5.3455462000000002</v>
      </c>
      <c r="F1834" s="29">
        <f>COUNTIFS(Questionnaire!BC:BC,codes_postales!B1834)</f>
        <v>0</v>
      </c>
    </row>
    <row r="1835" spans="1:6" x14ac:dyDescent="0.25">
      <c r="A1835" s="29" t="s">
        <v>2799</v>
      </c>
      <c r="B1835" s="29">
        <v>6951</v>
      </c>
      <c r="C1835" s="29" t="s">
        <v>1886</v>
      </c>
      <c r="D1835" s="29">
        <v>50.166582200000001</v>
      </c>
      <c r="E1835" s="29">
        <v>5.4154821999999996</v>
      </c>
      <c r="F1835" s="29">
        <f>COUNTIFS(Questionnaire!BC:BC,codes_postales!B1835)</f>
        <v>0</v>
      </c>
    </row>
    <row r="1836" spans="1:6" x14ac:dyDescent="0.25">
      <c r="A1836" s="29" t="s">
        <v>2799</v>
      </c>
      <c r="B1836" s="29">
        <v>6952</v>
      </c>
      <c r="C1836" s="29" t="s">
        <v>1887</v>
      </c>
      <c r="D1836" s="29">
        <v>50.154991799999998</v>
      </c>
      <c r="E1836" s="29">
        <v>5.3828952000000001</v>
      </c>
      <c r="F1836" s="29">
        <f>COUNTIFS(Questionnaire!BC:BC,codes_postales!B1836)</f>
        <v>0</v>
      </c>
    </row>
    <row r="1837" spans="1:6" x14ac:dyDescent="0.25">
      <c r="A1837" s="29" t="s">
        <v>2799</v>
      </c>
      <c r="B1837" s="29">
        <v>6953</v>
      </c>
      <c r="C1837" s="29" t="s">
        <v>1888</v>
      </c>
      <c r="D1837" s="29">
        <v>50.144181500000002</v>
      </c>
      <c r="E1837" s="29">
        <v>5.3142288000000004</v>
      </c>
      <c r="F1837" s="29">
        <f>COUNTIFS(Questionnaire!BC:BC,codes_postales!B1837)</f>
        <v>0</v>
      </c>
    </row>
    <row r="1838" spans="1:6" x14ac:dyDescent="0.25">
      <c r="A1838" s="29" t="s">
        <v>2799</v>
      </c>
      <c r="B1838" s="29">
        <v>6953</v>
      </c>
      <c r="C1838" s="29" t="s">
        <v>1889</v>
      </c>
      <c r="D1838" s="29">
        <v>50.132494100000002</v>
      </c>
      <c r="E1838" s="29">
        <v>5.2842238999999998</v>
      </c>
      <c r="F1838" s="29">
        <f>COUNTIFS(Questionnaire!BC:BC,codes_postales!B1838)</f>
        <v>0</v>
      </c>
    </row>
    <row r="1839" spans="1:6" x14ac:dyDescent="0.25">
      <c r="A1839" s="29" t="s">
        <v>2799</v>
      </c>
      <c r="B1839" s="29">
        <v>6953</v>
      </c>
      <c r="C1839" s="29" t="s">
        <v>1890</v>
      </c>
      <c r="D1839" s="29">
        <v>50.110971300000003</v>
      </c>
      <c r="E1839" s="29">
        <v>5.2799208999999996</v>
      </c>
      <c r="F1839" s="29">
        <f>COUNTIFS(Questionnaire!BC:BC,codes_postales!B1839)</f>
        <v>0</v>
      </c>
    </row>
    <row r="1840" spans="1:6" x14ac:dyDescent="0.25">
      <c r="A1840" s="29" t="s">
        <v>2799</v>
      </c>
      <c r="B1840" s="29">
        <v>6953</v>
      </c>
      <c r="C1840" s="29" t="s">
        <v>1891</v>
      </c>
      <c r="D1840" s="29">
        <v>50.114352099999998</v>
      </c>
      <c r="E1840" s="29">
        <v>5.3136920999999999</v>
      </c>
      <c r="F1840" s="29">
        <f>COUNTIFS(Questionnaire!BC:BC,codes_postales!B1840)</f>
        <v>0</v>
      </c>
    </row>
    <row r="1841" spans="1:6" x14ac:dyDescent="0.25">
      <c r="A1841" s="29" t="s">
        <v>2799</v>
      </c>
      <c r="B1841" s="29">
        <v>6960</v>
      </c>
      <c r="C1841" s="29" t="s">
        <v>1892</v>
      </c>
      <c r="D1841" s="29">
        <v>50.234198999999997</v>
      </c>
      <c r="E1841" s="29">
        <v>5.6230297</v>
      </c>
      <c r="F1841" s="29">
        <f>COUNTIFS(Questionnaire!BC:BC,codes_postales!B1841)</f>
        <v>2</v>
      </c>
    </row>
    <row r="1842" spans="1:6" x14ac:dyDescent="0.25">
      <c r="A1842" s="29" t="s">
        <v>2799</v>
      </c>
      <c r="B1842" s="29">
        <v>6960</v>
      </c>
      <c r="C1842" s="29" t="s">
        <v>1893</v>
      </c>
      <c r="D1842" s="29">
        <v>50.292282299999997</v>
      </c>
      <c r="E1842" s="29">
        <v>5.6625445000000001</v>
      </c>
      <c r="F1842" s="29">
        <f>COUNTIFS(Questionnaire!BC:BC,codes_postales!B1842)</f>
        <v>2</v>
      </c>
    </row>
    <row r="1843" spans="1:6" x14ac:dyDescent="0.25">
      <c r="A1843" s="29" t="s">
        <v>2799</v>
      </c>
      <c r="B1843" s="29">
        <v>6960</v>
      </c>
      <c r="C1843" s="29" t="s">
        <v>1894</v>
      </c>
      <c r="D1843" s="29">
        <v>50.351677199999997</v>
      </c>
      <c r="E1843" s="29">
        <v>5.6587924999999997</v>
      </c>
      <c r="F1843" s="29">
        <f>COUNTIFS(Questionnaire!BC:BC,codes_postales!B1843)</f>
        <v>2</v>
      </c>
    </row>
    <row r="1844" spans="1:6" x14ac:dyDescent="0.25">
      <c r="A1844" s="29" t="s">
        <v>2799</v>
      </c>
      <c r="B1844" s="29">
        <v>6960</v>
      </c>
      <c r="C1844" s="29" t="s">
        <v>1895</v>
      </c>
      <c r="D1844" s="29">
        <v>50.281615899999998</v>
      </c>
      <c r="E1844" s="29">
        <v>5.7155249000000001</v>
      </c>
      <c r="F1844" s="29">
        <f>COUNTIFS(Questionnaire!BC:BC,codes_postales!B1844)</f>
        <v>2</v>
      </c>
    </row>
    <row r="1845" spans="1:6" x14ac:dyDescent="0.25">
      <c r="A1845" s="29" t="s">
        <v>2799</v>
      </c>
      <c r="B1845" s="29">
        <v>6960</v>
      </c>
      <c r="C1845" s="29" t="s">
        <v>1896</v>
      </c>
      <c r="D1845" s="29">
        <v>50.292963499999999</v>
      </c>
      <c r="E1845" s="29">
        <v>5.6756340999999999</v>
      </c>
      <c r="F1845" s="29">
        <f>COUNTIFS(Questionnaire!BC:BC,codes_postales!B1845)</f>
        <v>2</v>
      </c>
    </row>
    <row r="1846" spans="1:6" x14ac:dyDescent="0.25">
      <c r="A1846" s="29" t="s">
        <v>2799</v>
      </c>
      <c r="B1846" s="29">
        <v>6960</v>
      </c>
      <c r="C1846" s="29" t="s">
        <v>1897</v>
      </c>
      <c r="D1846" s="29">
        <v>50.256368600000002</v>
      </c>
      <c r="E1846" s="29">
        <v>5.6825510000000001</v>
      </c>
      <c r="F1846" s="29">
        <f>COUNTIFS(Questionnaire!BC:BC,codes_postales!B1846)</f>
        <v>2</v>
      </c>
    </row>
    <row r="1847" spans="1:6" x14ac:dyDescent="0.25">
      <c r="A1847" s="29" t="s">
        <v>2799</v>
      </c>
      <c r="B1847" s="29">
        <v>6960</v>
      </c>
      <c r="C1847" s="29" t="s">
        <v>1898</v>
      </c>
      <c r="D1847" s="29">
        <v>50.302151600000002</v>
      </c>
      <c r="E1847" s="29">
        <v>5.6968766999999998</v>
      </c>
      <c r="F1847" s="29">
        <f>COUNTIFS(Questionnaire!BC:BC,codes_postales!B1847)</f>
        <v>2</v>
      </c>
    </row>
    <row r="1848" spans="1:6" x14ac:dyDescent="0.25">
      <c r="A1848" s="29" t="s">
        <v>2799</v>
      </c>
      <c r="B1848" s="29">
        <v>6970</v>
      </c>
      <c r="C1848" s="29" t="s">
        <v>1899</v>
      </c>
      <c r="D1848" s="29">
        <v>50.091248</v>
      </c>
      <c r="E1848" s="29">
        <v>5.5242133000000004</v>
      </c>
      <c r="F1848" s="29">
        <f>COUNTIFS(Questionnaire!BC:BC,codes_postales!B1848)</f>
        <v>0</v>
      </c>
    </row>
    <row r="1849" spans="1:6" x14ac:dyDescent="0.25">
      <c r="A1849" s="29" t="s">
        <v>2799</v>
      </c>
      <c r="B1849" s="29">
        <v>6971</v>
      </c>
      <c r="C1849" s="29" t="s">
        <v>1900</v>
      </c>
      <c r="D1849" s="29">
        <v>50.107750299999999</v>
      </c>
      <c r="E1849" s="29">
        <v>5.5034046999999999</v>
      </c>
      <c r="F1849" s="29">
        <f>COUNTIFS(Questionnaire!BC:BC,codes_postales!B1849)</f>
        <v>0</v>
      </c>
    </row>
    <row r="1850" spans="1:6" x14ac:dyDescent="0.25">
      <c r="A1850" s="29" t="s">
        <v>2799</v>
      </c>
      <c r="B1850" s="29">
        <v>6972</v>
      </c>
      <c r="C1850" s="29" t="s">
        <v>1901</v>
      </c>
      <c r="D1850" s="29">
        <v>50.113783099999999</v>
      </c>
      <c r="E1850" s="29">
        <v>5.5507904999999997</v>
      </c>
      <c r="F1850" s="29">
        <f>COUNTIFS(Questionnaire!BC:BC,codes_postales!B1850)</f>
        <v>0</v>
      </c>
    </row>
    <row r="1851" spans="1:6" x14ac:dyDescent="0.25">
      <c r="A1851" s="29" t="s">
        <v>2799</v>
      </c>
      <c r="B1851" s="29">
        <v>6980</v>
      </c>
      <c r="C1851" s="29" t="s">
        <v>1902</v>
      </c>
      <c r="D1851" s="29">
        <v>50.170321999999999</v>
      </c>
      <c r="E1851" s="29">
        <v>5.5532564999999998</v>
      </c>
      <c r="F1851" s="29">
        <f>COUNTIFS(Questionnaire!BC:BC,codes_postales!B1851)</f>
        <v>0</v>
      </c>
    </row>
    <row r="1852" spans="1:6" x14ac:dyDescent="0.25">
      <c r="A1852" s="29" t="s">
        <v>2799</v>
      </c>
      <c r="B1852" s="29">
        <v>6980</v>
      </c>
      <c r="C1852" s="29" t="s">
        <v>1903</v>
      </c>
      <c r="D1852" s="29">
        <v>50.18291602</v>
      </c>
      <c r="E1852" s="29">
        <v>5.5701521879999998</v>
      </c>
      <c r="F1852" s="29">
        <f>COUNTIFS(Questionnaire!BC:BC,codes_postales!B1852)</f>
        <v>0</v>
      </c>
    </row>
    <row r="1853" spans="1:6" x14ac:dyDescent="0.25">
      <c r="A1853" s="29" t="s">
        <v>2799</v>
      </c>
      <c r="B1853" s="29">
        <v>6982</v>
      </c>
      <c r="C1853" s="29" t="s">
        <v>1904</v>
      </c>
      <c r="D1853" s="29">
        <v>50.209256000000003</v>
      </c>
      <c r="E1853" s="29">
        <v>5.6394827999999997</v>
      </c>
      <c r="F1853" s="29">
        <f>COUNTIFS(Questionnaire!BC:BC,codes_postales!B1853)</f>
        <v>0</v>
      </c>
    </row>
    <row r="1854" spans="1:6" x14ac:dyDescent="0.25">
      <c r="A1854" s="29" t="s">
        <v>2799</v>
      </c>
      <c r="B1854" s="29">
        <v>6983</v>
      </c>
      <c r="C1854" s="29" t="s">
        <v>1905</v>
      </c>
      <c r="D1854" s="29">
        <v>50.124911099999998</v>
      </c>
      <c r="E1854" s="29">
        <v>5.6138064999999999</v>
      </c>
      <c r="F1854" s="29">
        <f>COUNTIFS(Questionnaire!BC:BC,codes_postales!B1854)</f>
        <v>0</v>
      </c>
    </row>
    <row r="1855" spans="1:6" x14ac:dyDescent="0.25">
      <c r="A1855" s="29" t="s">
        <v>2799</v>
      </c>
      <c r="B1855" s="29">
        <v>6984</v>
      </c>
      <c r="C1855" s="29" t="s">
        <v>1906</v>
      </c>
      <c r="D1855" s="29">
        <v>50.150670400000003</v>
      </c>
      <c r="E1855" s="29">
        <v>5.5783344000000001</v>
      </c>
      <c r="F1855" s="29">
        <f>COUNTIFS(Questionnaire!BC:BC,codes_postales!B1855)</f>
        <v>0</v>
      </c>
    </row>
    <row r="1856" spans="1:6" x14ac:dyDescent="0.25">
      <c r="A1856" s="29" t="s">
        <v>2799</v>
      </c>
      <c r="B1856" s="29">
        <v>6986</v>
      </c>
      <c r="C1856" s="29" t="s">
        <v>1907</v>
      </c>
      <c r="D1856" s="29">
        <v>50.1717133</v>
      </c>
      <c r="E1856" s="29">
        <v>5.5020384</v>
      </c>
      <c r="F1856" s="29">
        <f>COUNTIFS(Questionnaire!BC:BC,codes_postales!B1856)</f>
        <v>0</v>
      </c>
    </row>
    <row r="1857" spans="1:6" x14ac:dyDescent="0.25">
      <c r="A1857" s="29" t="s">
        <v>2799</v>
      </c>
      <c r="B1857" s="29">
        <v>6987</v>
      </c>
      <c r="C1857" s="29" t="s">
        <v>1908</v>
      </c>
      <c r="D1857" s="29">
        <v>50.245424999999997</v>
      </c>
      <c r="E1857" s="29">
        <v>5.5230607999999997</v>
      </c>
      <c r="F1857" s="29">
        <f>COUNTIFS(Questionnaire!BC:BC,codes_postales!B1857)</f>
        <v>1</v>
      </c>
    </row>
    <row r="1858" spans="1:6" x14ac:dyDescent="0.25">
      <c r="A1858" s="29" t="s">
        <v>2799</v>
      </c>
      <c r="B1858" s="29">
        <v>6987</v>
      </c>
      <c r="C1858" s="29" t="s">
        <v>1909</v>
      </c>
      <c r="D1858" s="29">
        <v>50.200665200000003</v>
      </c>
      <c r="E1858" s="29">
        <v>5.4954367</v>
      </c>
      <c r="F1858" s="29">
        <f>COUNTIFS(Questionnaire!BC:BC,codes_postales!B1858)</f>
        <v>1</v>
      </c>
    </row>
    <row r="1859" spans="1:6" x14ac:dyDescent="0.25">
      <c r="A1859" s="29" t="s">
        <v>2799</v>
      </c>
      <c r="B1859" s="29">
        <v>6987</v>
      </c>
      <c r="C1859" s="29" t="s">
        <v>1910</v>
      </c>
      <c r="D1859" s="29">
        <v>50.214539600000002</v>
      </c>
      <c r="E1859" s="29">
        <v>5.5268173000000003</v>
      </c>
      <c r="F1859" s="29">
        <f>COUNTIFS(Questionnaire!BC:BC,codes_postales!B1859)</f>
        <v>1</v>
      </c>
    </row>
    <row r="1860" spans="1:6" x14ac:dyDescent="0.25">
      <c r="A1860" s="29" t="s">
        <v>2799</v>
      </c>
      <c r="B1860" s="29">
        <v>6987</v>
      </c>
      <c r="C1860" s="29" t="s">
        <v>1911</v>
      </c>
      <c r="D1860" s="29">
        <v>50.233046600000002</v>
      </c>
      <c r="E1860" s="29">
        <v>5.5043243000000004</v>
      </c>
      <c r="F1860" s="29">
        <f>COUNTIFS(Questionnaire!BC:BC,codes_postales!B1860)</f>
        <v>1</v>
      </c>
    </row>
    <row r="1861" spans="1:6" x14ac:dyDescent="0.25">
      <c r="A1861" s="29" t="s">
        <v>2799</v>
      </c>
      <c r="B1861" s="29">
        <v>6990</v>
      </c>
      <c r="C1861" s="29" t="s">
        <v>1912</v>
      </c>
      <c r="D1861" s="29">
        <v>50.294329300000001</v>
      </c>
      <c r="E1861" s="29">
        <v>5.4221284000000001</v>
      </c>
      <c r="F1861" s="29">
        <f>COUNTIFS(Questionnaire!BC:BC,codes_postales!B1861)</f>
        <v>0</v>
      </c>
    </row>
    <row r="1862" spans="1:6" x14ac:dyDescent="0.25">
      <c r="A1862" s="29" t="s">
        <v>2799</v>
      </c>
      <c r="B1862" s="29">
        <v>6990</v>
      </c>
      <c r="C1862" s="29" t="s">
        <v>1913</v>
      </c>
      <c r="D1862" s="29">
        <v>50.257903900000002</v>
      </c>
      <c r="E1862" s="29">
        <v>5.4729019000000001</v>
      </c>
      <c r="F1862" s="29">
        <f>COUNTIFS(Questionnaire!BC:BC,codes_postales!B1862)</f>
        <v>0</v>
      </c>
    </row>
    <row r="1863" spans="1:6" x14ac:dyDescent="0.25">
      <c r="A1863" s="29" t="s">
        <v>2799</v>
      </c>
      <c r="B1863" s="29">
        <v>6990</v>
      </c>
      <c r="C1863" s="29" t="s">
        <v>1914</v>
      </c>
      <c r="D1863" s="29">
        <v>50.268801099999997</v>
      </c>
      <c r="E1863" s="29">
        <v>5.4463303999999999</v>
      </c>
      <c r="F1863" s="29">
        <f>COUNTIFS(Questionnaire!BC:BC,codes_postales!B1863)</f>
        <v>0</v>
      </c>
    </row>
    <row r="1864" spans="1:6" x14ac:dyDescent="0.25">
      <c r="A1864" s="29" t="s">
        <v>2799</v>
      </c>
      <c r="B1864" s="29">
        <v>6990</v>
      </c>
      <c r="C1864" s="29" t="s">
        <v>1915</v>
      </c>
      <c r="D1864" s="29">
        <v>50.241835100000003</v>
      </c>
      <c r="E1864" s="29">
        <v>5.4165812000000004</v>
      </c>
      <c r="F1864" s="29">
        <f>COUNTIFS(Questionnaire!BC:BC,codes_postales!B1864)</f>
        <v>0</v>
      </c>
    </row>
    <row r="1865" spans="1:6" x14ac:dyDescent="0.25">
      <c r="A1865" s="29" t="s">
        <v>2799</v>
      </c>
      <c r="B1865" s="29">
        <v>6997</v>
      </c>
      <c r="C1865" s="29" t="s">
        <v>1916</v>
      </c>
      <c r="D1865" s="29">
        <v>50.265519699999999</v>
      </c>
      <c r="E1865" s="29">
        <v>5.5571508999999999</v>
      </c>
      <c r="F1865" s="29">
        <f>COUNTIFS(Questionnaire!BC:BC,codes_postales!B1865)</f>
        <v>1</v>
      </c>
    </row>
    <row r="1866" spans="1:6" x14ac:dyDescent="0.25">
      <c r="A1866" s="29" t="s">
        <v>2799</v>
      </c>
      <c r="B1866" s="29">
        <v>6997</v>
      </c>
      <c r="C1866" s="29" t="s">
        <v>1917</v>
      </c>
      <c r="D1866" s="29">
        <v>50.293089700000003</v>
      </c>
      <c r="E1866" s="29">
        <v>5.5597228999999997</v>
      </c>
      <c r="F1866" s="29">
        <f>COUNTIFS(Questionnaire!BC:BC,codes_postales!B1866)</f>
        <v>1</v>
      </c>
    </row>
    <row r="1867" spans="1:6" x14ac:dyDescent="0.25">
      <c r="A1867" s="29" t="s">
        <v>2799</v>
      </c>
      <c r="B1867" s="29">
        <v>6997</v>
      </c>
      <c r="C1867" s="29" t="s">
        <v>1918</v>
      </c>
      <c r="D1867" s="29">
        <v>50.145806499999999</v>
      </c>
      <c r="E1867" s="29">
        <v>5.7189107999999997</v>
      </c>
      <c r="F1867" s="29">
        <f>COUNTIFS(Questionnaire!BC:BC,codes_postales!B1867)</f>
        <v>1</v>
      </c>
    </row>
    <row r="1868" spans="1:6" x14ac:dyDescent="0.25">
      <c r="A1868" s="29" t="s">
        <v>2799</v>
      </c>
      <c r="B1868" s="29">
        <v>6997</v>
      </c>
      <c r="C1868" s="29" t="s">
        <v>1919</v>
      </c>
      <c r="D1868" s="29">
        <v>50.285577000000004</v>
      </c>
      <c r="E1868" s="29">
        <v>5.5100929000000001</v>
      </c>
      <c r="F1868" s="29">
        <f>COUNTIFS(Questionnaire!BC:BC,codes_postales!B1868)</f>
        <v>1</v>
      </c>
    </row>
    <row r="1869" spans="1:6" x14ac:dyDescent="0.25">
      <c r="A1869" s="29" t="s">
        <v>2797</v>
      </c>
      <c r="B1869" s="29">
        <v>7000</v>
      </c>
      <c r="C1869" s="29" t="s">
        <v>1920</v>
      </c>
      <c r="D1869" s="29">
        <v>50.454956799999998</v>
      </c>
      <c r="E1869" s="29">
        <v>3.9519579999999999</v>
      </c>
      <c r="F1869" s="29">
        <f>COUNTIFS(Questionnaire!BC:BC,codes_postales!B1869)</f>
        <v>0</v>
      </c>
    </row>
    <row r="1870" spans="1:6" x14ac:dyDescent="0.25">
      <c r="A1870" s="29" t="s">
        <v>2797</v>
      </c>
      <c r="B1870" s="29">
        <v>7011</v>
      </c>
      <c r="C1870" s="29" t="s">
        <v>1921</v>
      </c>
      <c r="D1870" s="29">
        <v>50.476050200000003</v>
      </c>
      <c r="E1870" s="29">
        <v>3.9037459999999999</v>
      </c>
      <c r="F1870" s="29">
        <f>COUNTIFS(Questionnaire!BC:BC,codes_postales!B1870)</f>
        <v>0</v>
      </c>
    </row>
    <row r="1871" spans="1:6" x14ac:dyDescent="0.25">
      <c r="A1871" s="29" t="s">
        <v>2797</v>
      </c>
      <c r="B1871" s="29">
        <v>7012</v>
      </c>
      <c r="C1871" s="29" t="s">
        <v>1922</v>
      </c>
      <c r="D1871" s="29">
        <v>50.436757100000001</v>
      </c>
      <c r="E1871" s="29">
        <v>3.8878381000000002</v>
      </c>
      <c r="F1871" s="29">
        <f>COUNTIFS(Questionnaire!BC:BC,codes_postales!B1871)</f>
        <v>0</v>
      </c>
    </row>
    <row r="1872" spans="1:6" x14ac:dyDescent="0.25">
      <c r="A1872" s="29" t="s">
        <v>2797</v>
      </c>
      <c r="B1872" s="29">
        <v>7012</v>
      </c>
      <c r="C1872" s="29" t="s">
        <v>1923</v>
      </c>
      <c r="D1872" s="29">
        <v>50.448422000000001</v>
      </c>
      <c r="E1872" s="29">
        <v>3.8894392</v>
      </c>
      <c r="F1872" s="29">
        <f>COUNTIFS(Questionnaire!BC:BC,codes_postales!B1872)</f>
        <v>0</v>
      </c>
    </row>
    <row r="1873" spans="1:6" x14ac:dyDescent="0.25">
      <c r="A1873" s="29" t="s">
        <v>2797</v>
      </c>
      <c r="B1873" s="29">
        <v>7020</v>
      </c>
      <c r="C1873" s="29" t="s">
        <v>1924</v>
      </c>
      <c r="D1873" s="29">
        <v>50.490152199999997</v>
      </c>
      <c r="E1873" s="29">
        <v>3.9627629999999998</v>
      </c>
      <c r="F1873" s="29">
        <f>COUNTIFS(Questionnaire!BC:BC,codes_postales!B1873)</f>
        <v>0</v>
      </c>
    </row>
    <row r="1874" spans="1:6" x14ac:dyDescent="0.25">
      <c r="A1874" s="29" t="s">
        <v>2797</v>
      </c>
      <c r="B1874" s="29">
        <v>7020</v>
      </c>
      <c r="C1874" s="29" t="s">
        <v>1925</v>
      </c>
      <c r="D1874" s="29">
        <v>50.475935800000002</v>
      </c>
      <c r="E1874" s="29">
        <v>3.9545894000000001</v>
      </c>
      <c r="F1874" s="29">
        <f>COUNTIFS(Questionnaire!BC:BC,codes_postales!B1874)</f>
        <v>0</v>
      </c>
    </row>
    <row r="1875" spans="1:6" x14ac:dyDescent="0.25">
      <c r="A1875" s="29" t="s">
        <v>2797</v>
      </c>
      <c r="B1875" s="29">
        <v>7021</v>
      </c>
      <c r="C1875" s="29" t="s">
        <v>1926</v>
      </c>
      <c r="D1875" s="29">
        <v>50.464343399999997</v>
      </c>
      <c r="E1875" s="29">
        <v>4.0453329</v>
      </c>
      <c r="F1875" s="29">
        <f>COUNTIFS(Questionnaire!BC:BC,codes_postales!B1875)</f>
        <v>0</v>
      </c>
    </row>
    <row r="1876" spans="1:6" x14ac:dyDescent="0.25">
      <c r="A1876" s="29" t="s">
        <v>2797</v>
      </c>
      <c r="B1876" s="29">
        <v>7022</v>
      </c>
      <c r="C1876" s="29" t="s">
        <v>1927</v>
      </c>
      <c r="D1876" s="29">
        <v>50.407644599999998</v>
      </c>
      <c r="E1876" s="29">
        <v>4.0177899000000004</v>
      </c>
      <c r="F1876" s="29">
        <f>COUNTIFS(Questionnaire!BC:BC,codes_postales!B1876)</f>
        <v>1</v>
      </c>
    </row>
    <row r="1877" spans="1:6" x14ac:dyDescent="0.25">
      <c r="A1877" s="29" t="s">
        <v>2797</v>
      </c>
      <c r="B1877" s="29">
        <v>7022</v>
      </c>
      <c r="C1877" s="29" t="s">
        <v>1928</v>
      </c>
      <c r="D1877" s="29">
        <v>50.394900399999997</v>
      </c>
      <c r="E1877" s="29">
        <v>3.9868839999999999</v>
      </c>
      <c r="F1877" s="29">
        <f>COUNTIFS(Questionnaire!BC:BC,codes_postales!B1877)</f>
        <v>1</v>
      </c>
    </row>
    <row r="1878" spans="1:6" x14ac:dyDescent="0.25">
      <c r="A1878" s="29" t="s">
        <v>2797</v>
      </c>
      <c r="B1878" s="29">
        <v>7022</v>
      </c>
      <c r="C1878" s="29" t="s">
        <v>1929</v>
      </c>
      <c r="D1878" s="29">
        <v>50.4392359</v>
      </c>
      <c r="E1878" s="29">
        <v>3.9619447000000001</v>
      </c>
      <c r="F1878" s="29">
        <f>COUNTIFS(Questionnaire!BC:BC,codes_postales!B1878)</f>
        <v>1</v>
      </c>
    </row>
    <row r="1879" spans="1:6" x14ac:dyDescent="0.25">
      <c r="A1879" s="29" t="s">
        <v>2797</v>
      </c>
      <c r="B1879" s="29">
        <v>7022</v>
      </c>
      <c r="C1879" s="29" t="s">
        <v>1930</v>
      </c>
      <c r="D1879" s="29">
        <v>50.428367199999997</v>
      </c>
      <c r="E1879" s="29">
        <v>3.9606680000000001</v>
      </c>
      <c r="F1879" s="29">
        <f>COUNTIFS(Questionnaire!BC:BC,codes_postales!B1879)</f>
        <v>1</v>
      </c>
    </row>
    <row r="1880" spans="1:6" x14ac:dyDescent="0.25">
      <c r="A1880" s="29" t="s">
        <v>2797</v>
      </c>
      <c r="B1880" s="29">
        <v>7022</v>
      </c>
      <c r="C1880" s="29" t="s">
        <v>1931</v>
      </c>
      <c r="D1880" s="29">
        <v>50.410079799999998</v>
      </c>
      <c r="E1880" s="29">
        <v>3.9689185</v>
      </c>
      <c r="F1880" s="29">
        <f>COUNTIFS(Questionnaire!BC:BC,codes_postales!B1880)</f>
        <v>1</v>
      </c>
    </row>
    <row r="1881" spans="1:6" x14ac:dyDescent="0.25">
      <c r="A1881" s="29" t="s">
        <v>2797</v>
      </c>
      <c r="B1881" s="29">
        <v>7024</v>
      </c>
      <c r="C1881" s="29" t="s">
        <v>1932</v>
      </c>
      <c r="D1881" s="29">
        <v>50.419304199999999</v>
      </c>
      <c r="E1881" s="29">
        <v>3.9438349000000001</v>
      </c>
      <c r="F1881" s="29">
        <f>COUNTIFS(Questionnaire!BC:BC,codes_postales!B1881)</f>
        <v>1</v>
      </c>
    </row>
    <row r="1882" spans="1:6" x14ac:dyDescent="0.25">
      <c r="A1882" s="29" t="s">
        <v>2797</v>
      </c>
      <c r="B1882" s="29">
        <v>7030</v>
      </c>
      <c r="C1882" s="29" t="s">
        <v>1933</v>
      </c>
      <c r="D1882" s="29">
        <v>50.436625300000003</v>
      </c>
      <c r="E1882" s="29">
        <v>4.0125739999999999</v>
      </c>
      <c r="F1882" s="29">
        <f>COUNTIFS(Questionnaire!BC:BC,codes_postales!B1882)</f>
        <v>0</v>
      </c>
    </row>
    <row r="1883" spans="1:6" x14ac:dyDescent="0.25">
      <c r="A1883" s="29" t="s">
        <v>2797</v>
      </c>
      <c r="B1883" s="29">
        <v>7031</v>
      </c>
      <c r="C1883" s="29" t="s">
        <v>1934</v>
      </c>
      <c r="D1883" s="29">
        <v>50.431242099999999</v>
      </c>
      <c r="E1883" s="29">
        <v>4.0389071000000003</v>
      </c>
      <c r="F1883" s="29">
        <f>COUNTIFS(Questionnaire!BC:BC,codes_postales!B1883)</f>
        <v>0</v>
      </c>
    </row>
    <row r="1884" spans="1:6" x14ac:dyDescent="0.25">
      <c r="A1884" s="29" t="s">
        <v>2797</v>
      </c>
      <c r="B1884" s="29">
        <v>7032</v>
      </c>
      <c r="C1884" s="29" t="s">
        <v>1935</v>
      </c>
      <c r="D1884" s="29">
        <v>50.425450499999997</v>
      </c>
      <c r="E1884" s="29">
        <v>3.9868956999999998</v>
      </c>
      <c r="F1884" s="29">
        <f>COUNTIFS(Questionnaire!BC:BC,codes_postales!B1884)</f>
        <v>0</v>
      </c>
    </row>
    <row r="1885" spans="1:6" x14ac:dyDescent="0.25">
      <c r="A1885" s="29" t="s">
        <v>2797</v>
      </c>
      <c r="B1885" s="29">
        <v>7033</v>
      </c>
      <c r="C1885" s="29" t="s">
        <v>1936</v>
      </c>
      <c r="D1885" s="29">
        <v>50.436171000000002</v>
      </c>
      <c r="E1885" s="29">
        <v>3.9206652000000002</v>
      </c>
      <c r="F1885" s="29">
        <f>COUNTIFS(Questionnaire!BC:BC,codes_postales!B1885)</f>
        <v>1</v>
      </c>
    </row>
    <row r="1886" spans="1:6" x14ac:dyDescent="0.25">
      <c r="A1886" s="29" t="s">
        <v>2797</v>
      </c>
      <c r="B1886" s="29">
        <v>7034</v>
      </c>
      <c r="C1886" s="29" t="s">
        <v>1937</v>
      </c>
      <c r="D1886" s="29">
        <v>50.476028900000003</v>
      </c>
      <c r="E1886" s="29">
        <v>4.0062232</v>
      </c>
      <c r="F1886" s="29">
        <f>COUNTIFS(Questionnaire!BC:BC,codes_postales!B1886)</f>
        <v>0</v>
      </c>
    </row>
    <row r="1887" spans="1:6" x14ac:dyDescent="0.25">
      <c r="A1887" s="29" t="s">
        <v>2797</v>
      </c>
      <c r="B1887" s="29">
        <v>7034</v>
      </c>
      <c r="C1887" s="29" t="s">
        <v>1938</v>
      </c>
      <c r="D1887" s="29">
        <v>50.492047200000002</v>
      </c>
      <c r="E1887" s="29">
        <v>4.0181787</v>
      </c>
      <c r="F1887" s="29">
        <f>COUNTIFS(Questionnaire!BC:BC,codes_postales!B1887)</f>
        <v>0</v>
      </c>
    </row>
    <row r="1888" spans="1:6" x14ac:dyDescent="0.25">
      <c r="A1888" s="29" t="s">
        <v>2797</v>
      </c>
      <c r="B1888" s="29">
        <v>7040</v>
      </c>
      <c r="C1888" s="29" t="s">
        <v>1939</v>
      </c>
      <c r="D1888" s="29">
        <v>50.402000899999997</v>
      </c>
      <c r="E1888" s="29">
        <v>3.9570563000000001</v>
      </c>
      <c r="F1888" s="29">
        <f>COUNTIFS(Questionnaire!BC:BC,codes_postales!B1888)</f>
        <v>0</v>
      </c>
    </row>
    <row r="1889" spans="1:6" x14ac:dyDescent="0.25">
      <c r="A1889" s="29" t="s">
        <v>2797</v>
      </c>
      <c r="B1889" s="29">
        <v>7040</v>
      </c>
      <c r="C1889" s="29" t="s">
        <v>1940</v>
      </c>
      <c r="D1889" s="29">
        <v>50.340828999999999</v>
      </c>
      <c r="E1889" s="29">
        <v>3.9031861999999999</v>
      </c>
      <c r="F1889" s="29">
        <f>COUNTIFS(Questionnaire!BC:BC,codes_postales!B1889)</f>
        <v>0</v>
      </c>
    </row>
    <row r="1890" spans="1:6" x14ac:dyDescent="0.25">
      <c r="A1890" s="29" t="s">
        <v>2797</v>
      </c>
      <c r="B1890" s="29">
        <v>7040</v>
      </c>
      <c r="C1890" s="29" t="s">
        <v>1941</v>
      </c>
      <c r="D1890" s="29">
        <v>50.357776999999999</v>
      </c>
      <c r="E1890" s="29">
        <v>3.8980429000000001</v>
      </c>
      <c r="F1890" s="29">
        <f>COUNTIFS(Questionnaire!BC:BC,codes_postales!B1890)</f>
        <v>0</v>
      </c>
    </row>
    <row r="1891" spans="1:6" x14ac:dyDescent="0.25">
      <c r="A1891" s="29" t="s">
        <v>2797</v>
      </c>
      <c r="B1891" s="29">
        <v>7040</v>
      </c>
      <c r="C1891" s="29" t="s">
        <v>1942</v>
      </c>
      <c r="D1891" s="29">
        <v>50.386750999999997</v>
      </c>
      <c r="E1891" s="29">
        <v>3.9391701000000001</v>
      </c>
      <c r="F1891" s="29">
        <f>COUNTIFS(Questionnaire!BC:BC,codes_postales!B1891)</f>
        <v>0</v>
      </c>
    </row>
    <row r="1892" spans="1:6" x14ac:dyDescent="0.25">
      <c r="A1892" s="29" t="s">
        <v>2797</v>
      </c>
      <c r="B1892" s="29">
        <v>7040</v>
      </c>
      <c r="C1892" s="29" t="s">
        <v>1943</v>
      </c>
      <c r="D1892" s="29">
        <v>50.392286400000003</v>
      </c>
      <c r="E1892" s="29">
        <v>3.9168758000000001</v>
      </c>
      <c r="F1892" s="29">
        <f>COUNTIFS(Questionnaire!BC:BC,codes_postales!B1892)</f>
        <v>0</v>
      </c>
    </row>
    <row r="1893" spans="1:6" x14ac:dyDescent="0.25">
      <c r="A1893" s="29" t="s">
        <v>2797</v>
      </c>
      <c r="B1893" s="29">
        <v>7040</v>
      </c>
      <c r="C1893" s="29" t="s">
        <v>1944</v>
      </c>
      <c r="D1893" s="29">
        <v>50.342283600000002</v>
      </c>
      <c r="E1893" s="29">
        <v>3.9442029000000001</v>
      </c>
      <c r="F1893" s="29">
        <f>COUNTIFS(Questionnaire!BC:BC,codes_postales!B1893)</f>
        <v>0</v>
      </c>
    </row>
    <row r="1894" spans="1:6" x14ac:dyDescent="0.25">
      <c r="A1894" s="29" t="s">
        <v>2797</v>
      </c>
      <c r="B1894" s="29">
        <v>7040</v>
      </c>
      <c r="C1894" s="29" t="s">
        <v>1945</v>
      </c>
      <c r="D1894" s="29">
        <v>50.366722600000003</v>
      </c>
      <c r="E1894" s="29">
        <v>3.9439033000000001</v>
      </c>
      <c r="F1894" s="29">
        <f>COUNTIFS(Questionnaire!BC:BC,codes_postales!B1894)</f>
        <v>0</v>
      </c>
    </row>
    <row r="1895" spans="1:6" x14ac:dyDescent="0.25">
      <c r="A1895" s="29" t="s">
        <v>2797</v>
      </c>
      <c r="B1895" s="29">
        <v>7040</v>
      </c>
      <c r="C1895" s="29" t="s">
        <v>1946</v>
      </c>
      <c r="D1895" s="29">
        <v>50.360963699999999</v>
      </c>
      <c r="E1895" s="29">
        <v>3.9492346999999999</v>
      </c>
      <c r="F1895" s="29">
        <f>COUNTIFS(Questionnaire!BC:BC,codes_postales!B1895)</f>
        <v>0</v>
      </c>
    </row>
    <row r="1896" spans="1:6" x14ac:dyDescent="0.25">
      <c r="A1896" s="29" t="s">
        <v>2797</v>
      </c>
      <c r="B1896" s="29">
        <v>7040</v>
      </c>
      <c r="C1896" s="29" t="s">
        <v>1947</v>
      </c>
      <c r="D1896" s="29">
        <v>50.367995999999998</v>
      </c>
      <c r="E1896" s="29">
        <v>3.9375200000000001</v>
      </c>
      <c r="F1896" s="29">
        <f>COUNTIFS(Questionnaire!BC:BC,codes_postales!B1896)</f>
        <v>0</v>
      </c>
    </row>
    <row r="1897" spans="1:6" x14ac:dyDescent="0.25">
      <c r="A1897" s="29" t="s">
        <v>2797</v>
      </c>
      <c r="B1897" s="29">
        <v>7041</v>
      </c>
      <c r="C1897" s="29" t="s">
        <v>1948</v>
      </c>
      <c r="D1897" s="29">
        <v>50.379514200000003</v>
      </c>
      <c r="E1897" s="29">
        <v>4.0293435000000004</v>
      </c>
      <c r="F1897" s="29">
        <f>COUNTIFS(Questionnaire!BC:BC,codes_postales!B1897)</f>
        <v>1</v>
      </c>
    </row>
    <row r="1898" spans="1:6" x14ac:dyDescent="0.25">
      <c r="A1898" s="29" t="s">
        <v>2797</v>
      </c>
      <c r="B1898" s="29">
        <v>7041</v>
      </c>
      <c r="C1898" s="29" t="s">
        <v>1949</v>
      </c>
      <c r="D1898" s="29">
        <v>50.3611541</v>
      </c>
      <c r="E1898" s="29">
        <v>3.9841693</v>
      </c>
      <c r="F1898" s="29">
        <f>COUNTIFS(Questionnaire!BC:BC,codes_postales!B1898)</f>
        <v>1</v>
      </c>
    </row>
    <row r="1899" spans="1:6" x14ac:dyDescent="0.25">
      <c r="A1899" s="29" t="s">
        <v>2797</v>
      </c>
      <c r="B1899" s="29">
        <v>7050</v>
      </c>
      <c r="C1899" s="29" t="s">
        <v>1950</v>
      </c>
      <c r="D1899" s="29">
        <v>50.533090000000001</v>
      </c>
      <c r="E1899" s="29">
        <v>3.8844089999999998</v>
      </c>
      <c r="F1899" s="29">
        <f>COUNTIFS(Questionnaire!BC:BC,codes_postales!B1899)</f>
        <v>4</v>
      </c>
    </row>
    <row r="1900" spans="1:6" x14ac:dyDescent="0.25">
      <c r="A1900" s="29" t="s">
        <v>2797</v>
      </c>
      <c r="B1900" s="29">
        <v>7050</v>
      </c>
      <c r="C1900" s="29" t="s">
        <v>1951</v>
      </c>
      <c r="D1900" s="29">
        <v>50.515549499999999</v>
      </c>
      <c r="E1900" s="29">
        <v>3.8961158</v>
      </c>
      <c r="F1900" s="29">
        <f>COUNTIFS(Questionnaire!BC:BC,codes_postales!B1900)</f>
        <v>4</v>
      </c>
    </row>
    <row r="1901" spans="1:6" x14ac:dyDescent="0.25">
      <c r="A1901" s="29" t="s">
        <v>2797</v>
      </c>
      <c r="B1901" s="29">
        <v>7050</v>
      </c>
      <c r="C1901" s="29" t="s">
        <v>1952</v>
      </c>
      <c r="D1901" s="29">
        <v>50.528238000000002</v>
      </c>
      <c r="E1901" s="29">
        <v>3.8577094999999999</v>
      </c>
      <c r="F1901" s="29">
        <f>COUNTIFS(Questionnaire!BC:BC,codes_postales!B1901)</f>
        <v>4</v>
      </c>
    </row>
    <row r="1902" spans="1:6" x14ac:dyDescent="0.25">
      <c r="A1902" s="29" t="s">
        <v>2797</v>
      </c>
      <c r="B1902" s="29">
        <v>7050</v>
      </c>
      <c r="C1902" s="29" t="s">
        <v>1953</v>
      </c>
      <c r="D1902" s="29">
        <v>50.532506699999999</v>
      </c>
      <c r="E1902" s="29">
        <v>3.9113178999999998</v>
      </c>
      <c r="F1902" s="29">
        <f>COUNTIFS(Questionnaire!BC:BC,codes_postales!B1902)</f>
        <v>4</v>
      </c>
    </row>
    <row r="1903" spans="1:6" x14ac:dyDescent="0.25">
      <c r="A1903" s="29" t="s">
        <v>2797</v>
      </c>
      <c r="B1903" s="29">
        <v>7050</v>
      </c>
      <c r="C1903" s="29" t="s">
        <v>1954</v>
      </c>
      <c r="D1903" s="29">
        <v>50.531020599999998</v>
      </c>
      <c r="E1903" s="29">
        <v>3.9423599</v>
      </c>
      <c r="F1903" s="29">
        <f>COUNTIFS(Questionnaire!BC:BC,codes_postales!B1903)</f>
        <v>4</v>
      </c>
    </row>
    <row r="1904" spans="1:6" x14ac:dyDescent="0.25">
      <c r="A1904" s="29" t="s">
        <v>2797</v>
      </c>
      <c r="B1904" s="29">
        <v>7050</v>
      </c>
      <c r="C1904" s="29" t="s">
        <v>1955</v>
      </c>
      <c r="D1904" s="29">
        <v>50.536993899999999</v>
      </c>
      <c r="E1904" s="29">
        <v>3.9598418</v>
      </c>
      <c r="F1904" s="29">
        <f>COUNTIFS(Questionnaire!BC:BC,codes_postales!B1904)</f>
        <v>4</v>
      </c>
    </row>
    <row r="1905" spans="1:6" x14ac:dyDescent="0.25">
      <c r="A1905" s="29" t="s">
        <v>2797</v>
      </c>
      <c r="B1905" s="29">
        <v>7060</v>
      </c>
      <c r="C1905" s="29" t="s">
        <v>1956</v>
      </c>
      <c r="D1905" s="29">
        <v>50.609344499999999</v>
      </c>
      <c r="E1905" s="29">
        <v>4.0413075999999997</v>
      </c>
      <c r="F1905" s="29">
        <f>COUNTIFS(Questionnaire!BC:BC,codes_postales!B1905)</f>
        <v>3</v>
      </c>
    </row>
    <row r="1906" spans="1:6" x14ac:dyDescent="0.25">
      <c r="A1906" s="29" t="s">
        <v>2797</v>
      </c>
      <c r="B1906" s="29">
        <v>7060</v>
      </c>
      <c r="C1906" s="29" t="s">
        <v>1957</v>
      </c>
      <c r="D1906" s="29">
        <v>50.577530899999999</v>
      </c>
      <c r="E1906" s="29">
        <v>4.0732967999999996</v>
      </c>
      <c r="F1906" s="29">
        <f>COUNTIFS(Questionnaire!BC:BC,codes_postales!B1906)</f>
        <v>3</v>
      </c>
    </row>
    <row r="1907" spans="1:6" x14ac:dyDescent="0.25">
      <c r="A1907" s="29" t="s">
        <v>2797</v>
      </c>
      <c r="B1907" s="29">
        <v>7061</v>
      </c>
      <c r="C1907" s="29" t="s">
        <v>1958</v>
      </c>
      <c r="D1907" s="29">
        <v>50.513019499999999</v>
      </c>
      <c r="E1907" s="29">
        <v>4.0031318999999996</v>
      </c>
      <c r="F1907" s="29">
        <f>COUNTIFS(Questionnaire!BC:BC,codes_postales!B1907)</f>
        <v>2</v>
      </c>
    </row>
    <row r="1908" spans="1:6" x14ac:dyDescent="0.25">
      <c r="A1908" s="29" t="s">
        <v>2797</v>
      </c>
      <c r="B1908" s="29">
        <v>7061</v>
      </c>
      <c r="C1908" s="29" t="s">
        <v>1959</v>
      </c>
      <c r="D1908" s="29">
        <v>50.5151015</v>
      </c>
      <c r="E1908" s="29">
        <v>4.0489552</v>
      </c>
      <c r="F1908" s="29">
        <f>COUNTIFS(Questionnaire!BC:BC,codes_postales!B1908)</f>
        <v>2</v>
      </c>
    </row>
    <row r="1909" spans="1:6" x14ac:dyDescent="0.25">
      <c r="A1909" s="29" t="s">
        <v>2797</v>
      </c>
      <c r="B1909" s="29">
        <v>7062</v>
      </c>
      <c r="C1909" s="29" t="s">
        <v>1960</v>
      </c>
      <c r="D1909" s="29">
        <v>50.553688299999997</v>
      </c>
      <c r="E1909" s="29">
        <v>4.1011661999999998</v>
      </c>
      <c r="F1909" s="29">
        <f>COUNTIFS(Questionnaire!BC:BC,codes_postales!B1909)</f>
        <v>1</v>
      </c>
    </row>
    <row r="1910" spans="1:6" x14ac:dyDescent="0.25">
      <c r="A1910" s="29" t="s">
        <v>2797</v>
      </c>
      <c r="B1910" s="29">
        <v>7063</v>
      </c>
      <c r="C1910" s="29" t="s">
        <v>1961</v>
      </c>
      <c r="D1910" s="29">
        <v>50.5921606</v>
      </c>
      <c r="E1910" s="29">
        <v>3.9979808000000001</v>
      </c>
      <c r="F1910" s="29">
        <f>COUNTIFS(Questionnaire!BC:BC,codes_postales!B1910)</f>
        <v>4</v>
      </c>
    </row>
    <row r="1911" spans="1:6" x14ac:dyDescent="0.25">
      <c r="A1911" s="29" t="s">
        <v>2797</v>
      </c>
      <c r="B1911" s="29">
        <v>7063</v>
      </c>
      <c r="C1911" s="29" t="s">
        <v>1962</v>
      </c>
      <c r="D1911" s="29">
        <v>50.568307500000003</v>
      </c>
      <c r="E1911" s="29">
        <v>4.0029098000000003</v>
      </c>
      <c r="F1911" s="29">
        <f>COUNTIFS(Questionnaire!BC:BC,codes_postales!B1911)</f>
        <v>4</v>
      </c>
    </row>
    <row r="1912" spans="1:6" x14ac:dyDescent="0.25">
      <c r="A1912" s="29" t="s">
        <v>2797</v>
      </c>
      <c r="B1912" s="29">
        <v>7070</v>
      </c>
      <c r="C1912" s="29" t="s">
        <v>1963</v>
      </c>
      <c r="D1912" s="29">
        <v>50.497187500000003</v>
      </c>
      <c r="E1912" s="29">
        <v>4.0622053999999999</v>
      </c>
      <c r="F1912" s="29">
        <f>COUNTIFS(Questionnaire!BC:BC,codes_postales!B1912)</f>
        <v>0</v>
      </c>
    </row>
    <row r="1913" spans="1:6" x14ac:dyDescent="0.25">
      <c r="A1913" s="29" t="s">
        <v>2797</v>
      </c>
      <c r="B1913" s="29">
        <v>7070</v>
      </c>
      <c r="C1913" s="29" t="s">
        <v>1964</v>
      </c>
      <c r="D1913" s="29">
        <v>50.503403400000003</v>
      </c>
      <c r="E1913" s="29">
        <v>4.1122449999999997</v>
      </c>
      <c r="F1913" s="29">
        <f>COUNTIFS(Questionnaire!BC:BC,codes_postales!B1913)</f>
        <v>0</v>
      </c>
    </row>
    <row r="1914" spans="1:6" x14ac:dyDescent="0.25">
      <c r="A1914" s="29" t="s">
        <v>2797</v>
      </c>
      <c r="B1914" s="29">
        <v>7070</v>
      </c>
      <c r="C1914" s="29" t="s">
        <v>1965</v>
      </c>
      <c r="D1914" s="29">
        <v>50.529180099999998</v>
      </c>
      <c r="E1914" s="29">
        <v>4.1521119999999998</v>
      </c>
      <c r="F1914" s="29">
        <f>COUNTIFS(Questionnaire!BC:BC,codes_postales!B1914)</f>
        <v>0</v>
      </c>
    </row>
    <row r="1915" spans="1:6" x14ac:dyDescent="0.25">
      <c r="A1915" s="29" t="s">
        <v>2797</v>
      </c>
      <c r="B1915" s="29">
        <v>7070</v>
      </c>
      <c r="C1915" s="29" t="s">
        <v>1966</v>
      </c>
      <c r="D1915" s="29">
        <v>50.473351999999998</v>
      </c>
      <c r="E1915" s="29">
        <v>4.0922223999999998</v>
      </c>
      <c r="F1915" s="29">
        <f>COUNTIFS(Questionnaire!BC:BC,codes_postales!B1915)</f>
        <v>0</v>
      </c>
    </row>
    <row r="1916" spans="1:6" x14ac:dyDescent="0.25">
      <c r="A1916" s="29" t="s">
        <v>2797</v>
      </c>
      <c r="B1916" s="29">
        <v>7070</v>
      </c>
      <c r="C1916" s="29" t="s">
        <v>1967</v>
      </c>
      <c r="D1916" s="29">
        <v>50.476790600000001</v>
      </c>
      <c r="E1916" s="29">
        <v>4.0655313</v>
      </c>
      <c r="F1916" s="29">
        <f>COUNTIFS(Questionnaire!BC:BC,codes_postales!B1916)</f>
        <v>0</v>
      </c>
    </row>
    <row r="1917" spans="1:6" x14ac:dyDescent="0.25">
      <c r="A1917" s="29" t="s">
        <v>2797</v>
      </c>
      <c r="B1917" s="29">
        <v>7080</v>
      </c>
      <c r="C1917" s="29" t="s">
        <v>1968</v>
      </c>
      <c r="D1917" s="29">
        <v>50.390669199999998</v>
      </c>
      <c r="E1917" s="29">
        <v>3.8883703000000001</v>
      </c>
      <c r="F1917" s="29">
        <f>COUNTIFS(Questionnaire!BC:BC,codes_postales!B1917)</f>
        <v>0</v>
      </c>
    </row>
    <row r="1918" spans="1:6" x14ac:dyDescent="0.25">
      <c r="A1918" s="29" t="s">
        <v>2797</v>
      </c>
      <c r="B1918" s="29">
        <v>7080</v>
      </c>
      <c r="C1918" s="29" t="s">
        <v>1969</v>
      </c>
      <c r="D1918" s="29">
        <v>50.408757100000003</v>
      </c>
      <c r="E1918" s="29">
        <v>3.8905656</v>
      </c>
      <c r="F1918" s="29">
        <f>COUNTIFS(Questionnaire!BC:BC,codes_postales!B1918)</f>
        <v>0</v>
      </c>
    </row>
    <row r="1919" spans="1:6" x14ac:dyDescent="0.25">
      <c r="A1919" s="29" t="s">
        <v>2797</v>
      </c>
      <c r="B1919" s="29">
        <v>7080</v>
      </c>
      <c r="C1919" s="29" t="s">
        <v>1970</v>
      </c>
      <c r="D1919" s="29">
        <v>50.407950999999997</v>
      </c>
      <c r="E1919" s="29">
        <v>3.8774491000000002</v>
      </c>
      <c r="F1919" s="29">
        <f>COUNTIFS(Questionnaire!BC:BC,codes_postales!B1919)</f>
        <v>0</v>
      </c>
    </row>
    <row r="1920" spans="1:6" x14ac:dyDescent="0.25">
      <c r="A1920" s="29" t="s">
        <v>2797</v>
      </c>
      <c r="B1920" s="29">
        <v>7080</v>
      </c>
      <c r="C1920" s="29" t="s">
        <v>1971</v>
      </c>
      <c r="D1920" s="29">
        <v>50.401870700000003</v>
      </c>
      <c r="E1920" s="29">
        <v>3.9298869000000001</v>
      </c>
      <c r="F1920" s="29">
        <f>COUNTIFS(Questionnaire!BC:BC,codes_postales!B1920)</f>
        <v>0</v>
      </c>
    </row>
    <row r="1921" spans="1:6" x14ac:dyDescent="0.25">
      <c r="A1921" s="29" t="s">
        <v>2797</v>
      </c>
      <c r="B1921" s="29">
        <v>7080</v>
      </c>
      <c r="C1921" s="29" t="s">
        <v>1972</v>
      </c>
      <c r="D1921" s="29">
        <v>50.371901899999997</v>
      </c>
      <c r="E1921" s="29">
        <v>3.8764088000000001</v>
      </c>
      <c r="F1921" s="29">
        <f>COUNTIFS(Questionnaire!BC:BC,codes_postales!B1921)</f>
        <v>0</v>
      </c>
    </row>
    <row r="1922" spans="1:6" x14ac:dyDescent="0.25">
      <c r="A1922" s="29" t="s">
        <v>2797</v>
      </c>
      <c r="B1922" s="29">
        <v>7090</v>
      </c>
      <c r="C1922" s="29" t="s">
        <v>1973</v>
      </c>
      <c r="D1922" s="29">
        <v>50.612348099999998</v>
      </c>
      <c r="E1922" s="29">
        <v>4.1425137999999997</v>
      </c>
      <c r="F1922" s="29">
        <f>COUNTIFS(Questionnaire!BC:BC,codes_postales!B1922)</f>
        <v>5</v>
      </c>
    </row>
    <row r="1923" spans="1:6" x14ac:dyDescent="0.25">
      <c r="A1923" s="29" t="s">
        <v>2797</v>
      </c>
      <c r="B1923" s="29">
        <v>7090</v>
      </c>
      <c r="C1923" s="29" t="s">
        <v>1974</v>
      </c>
      <c r="D1923" s="29">
        <v>50.638698099999999</v>
      </c>
      <c r="E1923" s="29">
        <v>4.1715688999999996</v>
      </c>
      <c r="F1923" s="29">
        <f>COUNTIFS(Questionnaire!BC:BC,codes_postales!B1923)</f>
        <v>5</v>
      </c>
    </row>
    <row r="1924" spans="1:6" x14ac:dyDescent="0.25">
      <c r="A1924" s="29" t="s">
        <v>2797</v>
      </c>
      <c r="B1924" s="29">
        <v>7090</v>
      </c>
      <c r="C1924" s="29" t="s">
        <v>1975</v>
      </c>
      <c r="D1924" s="29">
        <v>50.599611899999999</v>
      </c>
      <c r="E1924" s="29">
        <v>4.1861018999999997</v>
      </c>
      <c r="F1924" s="29">
        <f>COUNTIFS(Questionnaire!BC:BC,codes_postales!B1924)</f>
        <v>5</v>
      </c>
    </row>
    <row r="1925" spans="1:6" x14ac:dyDescent="0.25">
      <c r="A1925" s="29" t="s">
        <v>2797</v>
      </c>
      <c r="B1925" s="29">
        <v>7090</v>
      </c>
      <c r="C1925" s="29" t="s">
        <v>1976</v>
      </c>
      <c r="D1925" s="29">
        <v>50.624085700000002</v>
      </c>
      <c r="E1925" s="29">
        <v>4.0894781</v>
      </c>
      <c r="F1925" s="29">
        <f>COUNTIFS(Questionnaire!BC:BC,codes_postales!B1925)</f>
        <v>5</v>
      </c>
    </row>
    <row r="1926" spans="1:6" x14ac:dyDescent="0.25">
      <c r="A1926" s="29" t="s">
        <v>2797</v>
      </c>
      <c r="B1926" s="29">
        <v>7090</v>
      </c>
      <c r="C1926" s="29" t="s">
        <v>1977</v>
      </c>
      <c r="D1926" s="29">
        <v>50.608432800000003</v>
      </c>
      <c r="E1926" s="29">
        <v>4.2235456999999998</v>
      </c>
      <c r="F1926" s="29">
        <f>COUNTIFS(Questionnaire!BC:BC,codes_postales!B1926)</f>
        <v>5</v>
      </c>
    </row>
    <row r="1927" spans="1:6" x14ac:dyDescent="0.25">
      <c r="A1927" s="29" t="s">
        <v>2797</v>
      </c>
      <c r="B1927" s="29">
        <v>7090</v>
      </c>
      <c r="C1927" s="29" t="s">
        <v>1978</v>
      </c>
      <c r="D1927" s="29">
        <v>50.643269199999999</v>
      </c>
      <c r="E1927" s="29">
        <v>4.0698505000000003</v>
      </c>
      <c r="F1927" s="29">
        <f>COUNTIFS(Questionnaire!BC:BC,codes_postales!B1927)</f>
        <v>5</v>
      </c>
    </row>
    <row r="1928" spans="1:6" x14ac:dyDescent="0.25">
      <c r="A1928" s="29" t="s">
        <v>2797</v>
      </c>
      <c r="B1928" s="29">
        <v>7100</v>
      </c>
      <c r="C1928" s="29" t="s">
        <v>1979</v>
      </c>
      <c r="D1928" s="29">
        <v>50.454942000000003</v>
      </c>
      <c r="E1928" s="29">
        <v>4.1883093999999996</v>
      </c>
      <c r="F1928" s="29">
        <f>COUNTIFS(Questionnaire!BC:BC,codes_postales!B1928)</f>
        <v>2</v>
      </c>
    </row>
    <row r="1929" spans="1:6" x14ac:dyDescent="0.25">
      <c r="A1929" s="29" t="s">
        <v>2797</v>
      </c>
      <c r="B1929" s="29">
        <v>7100</v>
      </c>
      <c r="C1929" s="29" t="s">
        <v>1980</v>
      </c>
      <c r="D1929" s="29">
        <v>50.4547557</v>
      </c>
      <c r="E1929" s="29">
        <v>4.2000181000000003</v>
      </c>
      <c r="F1929" s="29">
        <f>COUNTIFS(Questionnaire!BC:BC,codes_postales!B1929)</f>
        <v>2</v>
      </c>
    </row>
    <row r="1930" spans="1:6" x14ac:dyDescent="0.25">
      <c r="A1930" s="29" t="s">
        <v>2797</v>
      </c>
      <c r="B1930" s="29">
        <v>7100</v>
      </c>
      <c r="C1930" s="29" t="s">
        <v>1981</v>
      </c>
      <c r="D1930" s="29">
        <v>50.479486999999999</v>
      </c>
      <c r="E1930" s="29">
        <v>4.1852682000000003</v>
      </c>
      <c r="F1930" s="29">
        <f>COUNTIFS(Questionnaire!BC:BC,codes_postales!B1930)</f>
        <v>2</v>
      </c>
    </row>
    <row r="1931" spans="1:6" x14ac:dyDescent="0.25">
      <c r="A1931" s="29" t="s">
        <v>2797</v>
      </c>
      <c r="B1931" s="29">
        <v>7100</v>
      </c>
      <c r="C1931" s="29" t="s">
        <v>1982</v>
      </c>
      <c r="D1931" s="29">
        <v>50.4525018</v>
      </c>
      <c r="E1931" s="29">
        <v>4.1604101</v>
      </c>
      <c r="F1931" s="29">
        <f>COUNTIFS(Questionnaire!BC:BC,codes_postales!B1931)</f>
        <v>2</v>
      </c>
    </row>
    <row r="1932" spans="1:6" x14ac:dyDescent="0.25">
      <c r="A1932" s="29" t="s">
        <v>2797</v>
      </c>
      <c r="B1932" s="29">
        <v>7100</v>
      </c>
      <c r="C1932" s="29" t="s">
        <v>1983</v>
      </c>
      <c r="D1932" s="29">
        <v>50.451737799999997</v>
      </c>
      <c r="E1932" s="29">
        <v>4.1475856999999996</v>
      </c>
      <c r="F1932" s="29">
        <f>COUNTIFS(Questionnaire!BC:BC,codes_postales!B1932)</f>
        <v>2</v>
      </c>
    </row>
    <row r="1933" spans="1:6" x14ac:dyDescent="0.25">
      <c r="A1933" s="29" t="s">
        <v>2797</v>
      </c>
      <c r="B1933" s="29">
        <v>7110</v>
      </c>
      <c r="C1933" s="29" t="s">
        <v>1984</v>
      </c>
      <c r="D1933" s="29">
        <v>50.458809100000003</v>
      </c>
      <c r="E1933" s="29">
        <v>4.081995</v>
      </c>
      <c r="F1933" s="29">
        <f>COUNTIFS(Questionnaire!BC:BC,codes_postales!B1933)</f>
        <v>0</v>
      </c>
    </row>
    <row r="1934" spans="1:6" x14ac:dyDescent="0.25">
      <c r="A1934" s="29" t="s">
        <v>2797</v>
      </c>
      <c r="B1934" s="29">
        <v>7110</v>
      </c>
      <c r="C1934" s="29" t="s">
        <v>1985</v>
      </c>
      <c r="D1934" s="29">
        <v>50.483595800000003</v>
      </c>
      <c r="E1934" s="29">
        <v>4.1524459</v>
      </c>
      <c r="F1934" s="29">
        <f>COUNTIFS(Questionnaire!BC:BC,codes_postales!B1934)</f>
        <v>0</v>
      </c>
    </row>
    <row r="1935" spans="1:6" x14ac:dyDescent="0.25">
      <c r="A1935" s="29" t="s">
        <v>2797</v>
      </c>
      <c r="B1935" s="29">
        <v>7110</v>
      </c>
      <c r="C1935" s="29" t="s">
        <v>1986</v>
      </c>
      <c r="D1935" s="29">
        <v>50.487986300000003</v>
      </c>
      <c r="E1935" s="29">
        <v>4.1575303000000003</v>
      </c>
      <c r="F1935" s="29">
        <f>COUNTIFS(Questionnaire!BC:BC,codes_postales!B1935)</f>
        <v>0</v>
      </c>
    </row>
    <row r="1936" spans="1:6" x14ac:dyDescent="0.25">
      <c r="A1936" s="29" t="s">
        <v>2797</v>
      </c>
      <c r="B1936" s="29">
        <v>7110</v>
      </c>
      <c r="C1936" s="29" t="s">
        <v>1987</v>
      </c>
      <c r="D1936" s="29">
        <v>50.457727900000002</v>
      </c>
      <c r="E1936" s="29">
        <v>4.0979858</v>
      </c>
      <c r="F1936" s="29">
        <f>COUNTIFS(Questionnaire!BC:BC,codes_postales!B1936)</f>
        <v>0</v>
      </c>
    </row>
    <row r="1937" spans="1:6" x14ac:dyDescent="0.25">
      <c r="A1937" s="29" t="s">
        <v>2797</v>
      </c>
      <c r="B1937" s="29">
        <v>7110</v>
      </c>
      <c r="C1937" s="29" t="s">
        <v>1988</v>
      </c>
      <c r="D1937" s="29">
        <v>50.474474000000001</v>
      </c>
      <c r="E1937" s="29">
        <v>4.1207031000000001</v>
      </c>
      <c r="F1937" s="29">
        <f>COUNTIFS(Questionnaire!BC:BC,codes_postales!B1937)</f>
        <v>0</v>
      </c>
    </row>
    <row r="1938" spans="1:6" x14ac:dyDescent="0.25">
      <c r="A1938" s="29" t="s">
        <v>2797</v>
      </c>
      <c r="B1938" s="29">
        <v>7120</v>
      </c>
      <c r="C1938" s="29" t="s">
        <v>1989</v>
      </c>
      <c r="D1938" s="29">
        <v>50.360940800000002</v>
      </c>
      <c r="E1938" s="29">
        <v>4.0758701000000004</v>
      </c>
      <c r="F1938" s="29">
        <f>COUNTIFS(Questionnaire!BC:BC,codes_postales!B1938)</f>
        <v>1</v>
      </c>
    </row>
    <row r="1939" spans="1:6" x14ac:dyDescent="0.25">
      <c r="A1939" s="29" t="s">
        <v>2797</v>
      </c>
      <c r="B1939" s="29">
        <v>7120</v>
      </c>
      <c r="C1939" s="29" t="s">
        <v>1990</v>
      </c>
      <c r="D1939" s="29">
        <v>50.3976702</v>
      </c>
      <c r="E1939" s="29">
        <v>4.0975758000000004</v>
      </c>
      <c r="F1939" s="29">
        <f>COUNTIFS(Questionnaire!BC:BC,codes_postales!B1939)</f>
        <v>1</v>
      </c>
    </row>
    <row r="1940" spans="1:6" x14ac:dyDescent="0.25">
      <c r="A1940" s="29" t="s">
        <v>2797</v>
      </c>
      <c r="B1940" s="29">
        <v>7120</v>
      </c>
      <c r="C1940" s="29" t="s">
        <v>1991</v>
      </c>
      <c r="D1940" s="29">
        <v>50.395211699999997</v>
      </c>
      <c r="E1940" s="29">
        <v>4.0989347</v>
      </c>
      <c r="F1940" s="29">
        <f>COUNTIFS(Questionnaire!BC:BC,codes_postales!B1940)</f>
        <v>1</v>
      </c>
    </row>
    <row r="1941" spans="1:6" x14ac:dyDescent="0.25">
      <c r="A1941" s="29" t="s">
        <v>2797</v>
      </c>
      <c r="B1941" s="29">
        <v>7120</v>
      </c>
      <c r="C1941" s="29" t="s">
        <v>1992</v>
      </c>
      <c r="D1941" s="29">
        <v>50.412790800000003</v>
      </c>
      <c r="E1941" s="29">
        <v>4.1064835000000004</v>
      </c>
      <c r="F1941" s="29">
        <f>COUNTIFS(Questionnaire!BC:BC,codes_postales!B1941)</f>
        <v>1</v>
      </c>
    </row>
    <row r="1942" spans="1:6" x14ac:dyDescent="0.25">
      <c r="A1942" s="29" t="s">
        <v>2797</v>
      </c>
      <c r="B1942" s="29">
        <v>7120</v>
      </c>
      <c r="C1942" s="29" t="s">
        <v>1993</v>
      </c>
      <c r="D1942" s="29">
        <v>50.370335500000003</v>
      </c>
      <c r="E1942" s="29">
        <v>4.1095708999999996</v>
      </c>
      <c r="F1942" s="29">
        <f>COUNTIFS(Questionnaire!BC:BC,codes_postales!B1942)</f>
        <v>1</v>
      </c>
    </row>
    <row r="1943" spans="1:6" x14ac:dyDescent="0.25">
      <c r="A1943" s="29" t="s">
        <v>2797</v>
      </c>
      <c r="B1943" s="29">
        <v>7120</v>
      </c>
      <c r="C1943" s="29" t="s">
        <v>1994</v>
      </c>
      <c r="D1943" s="29">
        <v>50.383152299999999</v>
      </c>
      <c r="E1943" s="29">
        <v>4.0801347999999997</v>
      </c>
      <c r="F1943" s="29">
        <f>COUNTIFS(Questionnaire!BC:BC,codes_postales!B1943)</f>
        <v>1</v>
      </c>
    </row>
    <row r="1944" spans="1:6" x14ac:dyDescent="0.25">
      <c r="A1944" s="29" t="s">
        <v>2797</v>
      </c>
      <c r="B1944" s="29">
        <v>7120</v>
      </c>
      <c r="C1944" s="29" t="s">
        <v>1995</v>
      </c>
      <c r="D1944" s="29">
        <v>50.351213600000001</v>
      </c>
      <c r="E1944" s="29">
        <v>4.1208612000000002</v>
      </c>
      <c r="F1944" s="29">
        <f>COUNTIFS(Questionnaire!BC:BC,codes_postales!B1944)</f>
        <v>1</v>
      </c>
    </row>
    <row r="1945" spans="1:6" x14ac:dyDescent="0.25">
      <c r="A1945" s="29" t="s">
        <v>2797</v>
      </c>
      <c r="B1945" s="29">
        <v>7120</v>
      </c>
      <c r="C1945" s="29" t="s">
        <v>1996</v>
      </c>
      <c r="D1945" s="29">
        <v>50.355562499999998</v>
      </c>
      <c r="E1945" s="29">
        <v>4.0628450000000003</v>
      </c>
      <c r="F1945" s="29">
        <f>COUNTIFS(Questionnaire!BC:BC,codes_postales!B1945)</f>
        <v>1</v>
      </c>
    </row>
    <row r="1946" spans="1:6" x14ac:dyDescent="0.25">
      <c r="A1946" s="29" t="s">
        <v>2797</v>
      </c>
      <c r="B1946" s="29">
        <v>7120</v>
      </c>
      <c r="C1946" s="29" t="s">
        <v>1997</v>
      </c>
      <c r="D1946" s="29">
        <v>50.401795999999997</v>
      </c>
      <c r="E1946" s="29">
        <v>4.0573258000000001</v>
      </c>
      <c r="F1946" s="29">
        <f>COUNTIFS(Questionnaire!BC:BC,codes_postales!B1946)</f>
        <v>1</v>
      </c>
    </row>
    <row r="1947" spans="1:6" x14ac:dyDescent="0.25">
      <c r="A1947" s="29" t="s">
        <v>2797</v>
      </c>
      <c r="B1947" s="29">
        <v>7120</v>
      </c>
      <c r="C1947" s="29" t="s">
        <v>1998</v>
      </c>
      <c r="D1947" s="29">
        <v>50.3790081</v>
      </c>
      <c r="E1947" s="29">
        <v>4.1507915000000004</v>
      </c>
      <c r="F1947" s="29">
        <f>COUNTIFS(Questionnaire!BC:BC,codes_postales!B1947)</f>
        <v>1</v>
      </c>
    </row>
    <row r="1948" spans="1:6" x14ac:dyDescent="0.25">
      <c r="A1948" s="29" t="s">
        <v>2797</v>
      </c>
      <c r="B1948" s="29">
        <v>7130</v>
      </c>
      <c r="C1948" s="29" t="s">
        <v>1999</v>
      </c>
      <c r="D1948" s="29">
        <v>50.416512500000003</v>
      </c>
      <c r="E1948" s="29">
        <v>4.1685575000000004</v>
      </c>
      <c r="F1948" s="29">
        <f>COUNTIFS(Questionnaire!BC:BC,codes_postales!B1948)</f>
        <v>0</v>
      </c>
    </row>
    <row r="1949" spans="1:6" x14ac:dyDescent="0.25">
      <c r="A1949" s="29" t="s">
        <v>2797</v>
      </c>
      <c r="B1949" s="29">
        <v>7130</v>
      </c>
      <c r="C1949" s="29" t="s">
        <v>2000</v>
      </c>
      <c r="D1949" s="29">
        <v>50.41282485</v>
      </c>
      <c r="E1949" s="29">
        <v>4.1701677159999999</v>
      </c>
      <c r="F1949" s="29">
        <f>COUNTIFS(Questionnaire!BC:BC,codes_postales!B1949)</f>
        <v>0</v>
      </c>
    </row>
    <row r="1950" spans="1:6" x14ac:dyDescent="0.25">
      <c r="A1950" s="29" t="s">
        <v>2797</v>
      </c>
      <c r="B1950" s="29">
        <v>7130</v>
      </c>
      <c r="C1950" s="29" t="s">
        <v>2001</v>
      </c>
      <c r="D1950" s="29">
        <v>50.429990599999996</v>
      </c>
      <c r="E1950" s="29">
        <v>4.1024947000000003</v>
      </c>
      <c r="F1950" s="29">
        <f>COUNTIFS(Questionnaire!BC:BC,codes_postales!B1950)</f>
        <v>0</v>
      </c>
    </row>
    <row r="1951" spans="1:6" x14ac:dyDescent="0.25">
      <c r="A1951" s="29" t="s">
        <v>2797</v>
      </c>
      <c r="B1951" s="29">
        <v>7131</v>
      </c>
      <c r="C1951" s="29" t="s">
        <v>2002</v>
      </c>
      <c r="D1951" s="29">
        <v>50.413780799999998</v>
      </c>
      <c r="E1951" s="29">
        <v>4.1509809999999998</v>
      </c>
      <c r="F1951" s="29">
        <f>COUNTIFS(Questionnaire!BC:BC,codes_postales!B1951)</f>
        <v>0</v>
      </c>
    </row>
    <row r="1952" spans="1:6" x14ac:dyDescent="0.25">
      <c r="A1952" s="29" t="s">
        <v>2797</v>
      </c>
      <c r="B1952" s="29">
        <v>7133</v>
      </c>
      <c r="C1952" s="29" t="s">
        <v>2003</v>
      </c>
      <c r="D1952" s="29">
        <v>50.389753800000001</v>
      </c>
      <c r="E1952" s="29">
        <v>4.2055425</v>
      </c>
      <c r="F1952" s="29">
        <f>COUNTIFS(Questionnaire!BC:BC,codes_postales!B1952)</f>
        <v>0</v>
      </c>
    </row>
    <row r="1953" spans="1:6" x14ac:dyDescent="0.25">
      <c r="A1953" s="29" t="s">
        <v>2797</v>
      </c>
      <c r="B1953" s="29">
        <v>7134</v>
      </c>
      <c r="C1953" s="29" t="s">
        <v>2004</v>
      </c>
      <c r="D1953" s="29">
        <v>50.4049792</v>
      </c>
      <c r="E1953" s="29">
        <v>4.2093685000000001</v>
      </c>
      <c r="F1953" s="29">
        <f>COUNTIFS(Questionnaire!BC:BC,codes_postales!B1953)</f>
        <v>1</v>
      </c>
    </row>
    <row r="1954" spans="1:6" x14ac:dyDescent="0.25">
      <c r="A1954" s="29" t="s">
        <v>2797</v>
      </c>
      <c r="B1954" s="29">
        <v>7134</v>
      </c>
      <c r="C1954" s="29" t="s">
        <v>2005</v>
      </c>
      <c r="D1954" s="29">
        <v>50.416547000000001</v>
      </c>
      <c r="E1954" s="29">
        <v>4.2180730000000004</v>
      </c>
      <c r="F1954" s="29">
        <f>COUNTIFS(Questionnaire!BC:BC,codes_postales!B1954)</f>
        <v>1</v>
      </c>
    </row>
    <row r="1955" spans="1:6" x14ac:dyDescent="0.25">
      <c r="A1955" s="29" t="s">
        <v>2797</v>
      </c>
      <c r="B1955" s="29">
        <v>7134</v>
      </c>
      <c r="C1955" s="29" t="s">
        <v>2006</v>
      </c>
      <c r="D1955" s="29">
        <v>50.4364165</v>
      </c>
      <c r="E1955" s="29">
        <v>4.1458468000000002</v>
      </c>
      <c r="F1955" s="29">
        <f>COUNTIFS(Questionnaire!BC:BC,codes_postales!B1955)</f>
        <v>1</v>
      </c>
    </row>
    <row r="1956" spans="1:6" x14ac:dyDescent="0.25">
      <c r="A1956" s="29" t="s">
        <v>2797</v>
      </c>
      <c r="B1956" s="29">
        <v>7134</v>
      </c>
      <c r="C1956" s="29" t="s">
        <v>2007</v>
      </c>
      <c r="D1956" s="29">
        <v>50.423810899999999</v>
      </c>
      <c r="E1956" s="29">
        <v>4.1910482</v>
      </c>
      <c r="F1956" s="29">
        <f>COUNTIFS(Questionnaire!BC:BC,codes_postales!B1956)</f>
        <v>1</v>
      </c>
    </row>
    <row r="1957" spans="1:6" x14ac:dyDescent="0.25">
      <c r="A1957" s="29" t="s">
        <v>2797</v>
      </c>
      <c r="B1957" s="29">
        <v>7140</v>
      </c>
      <c r="C1957" s="29" t="s">
        <v>2008</v>
      </c>
      <c r="D1957" s="29">
        <v>50.450984300000002</v>
      </c>
      <c r="E1957" s="29">
        <v>4.2523562000000004</v>
      </c>
      <c r="F1957" s="29">
        <f>COUNTIFS(Questionnaire!BC:BC,codes_postales!B1957)</f>
        <v>0</v>
      </c>
    </row>
    <row r="1958" spans="1:6" x14ac:dyDescent="0.25">
      <c r="A1958" s="29" t="s">
        <v>2797</v>
      </c>
      <c r="B1958" s="29">
        <v>7140</v>
      </c>
      <c r="C1958" s="29" t="s">
        <v>2009</v>
      </c>
      <c r="D1958" s="29">
        <v>50.454462599999999</v>
      </c>
      <c r="E1958" s="29">
        <v>4.2439090000000004</v>
      </c>
      <c r="F1958" s="29">
        <f>COUNTIFS(Questionnaire!BC:BC,codes_postales!B1958)</f>
        <v>0</v>
      </c>
    </row>
    <row r="1959" spans="1:6" x14ac:dyDescent="0.25">
      <c r="A1959" s="29" t="s">
        <v>2797</v>
      </c>
      <c r="B1959" s="29">
        <v>7141</v>
      </c>
      <c r="C1959" s="29" t="s">
        <v>2010</v>
      </c>
      <c r="D1959" s="29">
        <v>50.443038999999999</v>
      </c>
      <c r="E1959" s="29">
        <v>4.2542125999999998</v>
      </c>
      <c r="F1959" s="29">
        <f>COUNTIFS(Questionnaire!BC:BC,codes_postales!B1959)</f>
        <v>0</v>
      </c>
    </row>
    <row r="1960" spans="1:6" x14ac:dyDescent="0.25">
      <c r="A1960" s="29" t="s">
        <v>2797</v>
      </c>
      <c r="B1960" s="29">
        <v>7141</v>
      </c>
      <c r="C1960" s="29" t="s">
        <v>2011</v>
      </c>
      <c r="D1960" s="29">
        <v>50.429388699999997</v>
      </c>
      <c r="E1960" s="29">
        <v>4.2340726999999996</v>
      </c>
      <c r="F1960" s="29">
        <f>COUNTIFS(Questionnaire!BC:BC,codes_postales!B1960)</f>
        <v>0</v>
      </c>
    </row>
    <row r="1961" spans="1:6" x14ac:dyDescent="0.25">
      <c r="A1961" s="29" t="s">
        <v>2797</v>
      </c>
      <c r="B1961" s="29">
        <v>7160</v>
      </c>
      <c r="C1961" s="29" t="s">
        <v>2012</v>
      </c>
      <c r="D1961" s="29">
        <v>50.471326500000004</v>
      </c>
      <c r="E1961" s="29">
        <v>4.2804202</v>
      </c>
      <c r="F1961" s="29">
        <f>COUNTIFS(Questionnaire!BC:BC,codes_postales!B1961)</f>
        <v>0</v>
      </c>
    </row>
    <row r="1962" spans="1:6" x14ac:dyDescent="0.25">
      <c r="A1962" s="29" t="s">
        <v>2797</v>
      </c>
      <c r="B1962" s="29">
        <v>7160</v>
      </c>
      <c r="C1962" s="29" t="s">
        <v>2013</v>
      </c>
      <c r="D1962" s="29">
        <v>50.495550299999998</v>
      </c>
      <c r="E1962" s="29">
        <v>4.2865899000000001</v>
      </c>
      <c r="F1962" s="29">
        <f>COUNTIFS(Questionnaire!BC:BC,codes_postales!B1962)</f>
        <v>0</v>
      </c>
    </row>
    <row r="1963" spans="1:6" x14ac:dyDescent="0.25">
      <c r="A1963" s="29" t="s">
        <v>2797</v>
      </c>
      <c r="B1963" s="29">
        <v>7160</v>
      </c>
      <c r="C1963" s="29" t="s">
        <v>2014</v>
      </c>
      <c r="D1963" s="29">
        <v>50.441494400000003</v>
      </c>
      <c r="E1963" s="29">
        <v>4.2984261000000004</v>
      </c>
      <c r="F1963" s="29">
        <f>COUNTIFS(Questionnaire!BC:BC,codes_postales!B1963)</f>
        <v>0</v>
      </c>
    </row>
    <row r="1964" spans="1:6" x14ac:dyDescent="0.25">
      <c r="A1964" s="29" t="s">
        <v>2797</v>
      </c>
      <c r="B1964" s="29">
        <v>7170</v>
      </c>
      <c r="C1964" s="29" t="s">
        <v>2015</v>
      </c>
      <c r="D1964" s="29">
        <v>50.484314500000004</v>
      </c>
      <c r="E1964" s="29">
        <v>4.2540129999999996</v>
      </c>
      <c r="F1964" s="29">
        <f>COUNTIFS(Questionnaire!BC:BC,codes_postales!B1964)</f>
        <v>1</v>
      </c>
    </row>
    <row r="1965" spans="1:6" x14ac:dyDescent="0.25">
      <c r="A1965" s="29" t="s">
        <v>2797</v>
      </c>
      <c r="B1965" s="29">
        <v>7170</v>
      </c>
      <c r="C1965" s="29" t="s">
        <v>2016</v>
      </c>
      <c r="D1965" s="29">
        <v>50.5023427</v>
      </c>
      <c r="E1965" s="29">
        <v>4.2156931000000002</v>
      </c>
      <c r="F1965" s="29">
        <f>COUNTIFS(Questionnaire!BC:BC,codes_postales!B1965)</f>
        <v>1</v>
      </c>
    </row>
    <row r="1966" spans="1:6" x14ac:dyDescent="0.25">
      <c r="A1966" s="29" t="s">
        <v>2797</v>
      </c>
      <c r="B1966" s="29">
        <v>7170</v>
      </c>
      <c r="C1966" s="29" t="s">
        <v>2017</v>
      </c>
      <c r="D1966" s="29">
        <v>50.489823600000001</v>
      </c>
      <c r="E1966" s="29">
        <v>4.2282510999999996</v>
      </c>
      <c r="F1966" s="29">
        <f>COUNTIFS(Questionnaire!BC:BC,codes_postales!B1966)</f>
        <v>1</v>
      </c>
    </row>
    <row r="1967" spans="1:6" x14ac:dyDescent="0.25">
      <c r="A1967" s="29" t="s">
        <v>2797</v>
      </c>
      <c r="B1967" s="29">
        <v>7170</v>
      </c>
      <c r="C1967" s="29" t="s">
        <v>2018</v>
      </c>
      <c r="D1967" s="29">
        <v>50.473872399999998</v>
      </c>
      <c r="E1967" s="29">
        <v>4.2358174000000002</v>
      </c>
      <c r="F1967" s="29">
        <f>COUNTIFS(Questionnaire!BC:BC,codes_postales!B1967)</f>
        <v>1</v>
      </c>
    </row>
    <row r="1968" spans="1:6" x14ac:dyDescent="0.25">
      <c r="A1968" s="29" t="s">
        <v>2797</v>
      </c>
      <c r="B1968" s="29">
        <v>7170</v>
      </c>
      <c r="C1968" s="29" t="s">
        <v>2019</v>
      </c>
      <c r="D1968" s="29">
        <v>50.503613299999998</v>
      </c>
      <c r="E1968" s="29">
        <v>4.2343288000000001</v>
      </c>
      <c r="F1968" s="29">
        <f>COUNTIFS(Questionnaire!BC:BC,codes_postales!B1968)</f>
        <v>1</v>
      </c>
    </row>
    <row r="1969" spans="1:6" x14ac:dyDescent="0.25">
      <c r="A1969" s="29" t="s">
        <v>2797</v>
      </c>
      <c r="B1969" s="29">
        <v>7180</v>
      </c>
      <c r="C1969" s="29" t="s">
        <v>2020</v>
      </c>
      <c r="D1969" s="29">
        <v>50.525055450000004</v>
      </c>
      <c r="E1969" s="29">
        <v>4.2664609240000004</v>
      </c>
      <c r="F1969" s="29">
        <f>COUNTIFS(Questionnaire!BC:BC,codes_postales!B1969)</f>
        <v>0</v>
      </c>
    </row>
    <row r="1970" spans="1:6" x14ac:dyDescent="0.25">
      <c r="A1970" s="29" t="s">
        <v>2797</v>
      </c>
      <c r="B1970" s="29">
        <v>7181</v>
      </c>
      <c r="C1970" s="29" t="s">
        <v>2021</v>
      </c>
      <c r="D1970" s="29">
        <v>50.564040499999997</v>
      </c>
      <c r="E1970" s="29">
        <v>4.2875148200000002</v>
      </c>
      <c r="F1970" s="29">
        <f>COUNTIFS(Questionnaire!BC:BC,codes_postales!B1970)</f>
        <v>1</v>
      </c>
    </row>
    <row r="1971" spans="1:6" x14ac:dyDescent="0.25">
      <c r="A1971" s="29" t="s">
        <v>2797</v>
      </c>
      <c r="B1971" s="29">
        <v>7181</v>
      </c>
      <c r="C1971" s="29" t="s">
        <v>2022</v>
      </c>
      <c r="D1971" s="29">
        <v>50.525676249999997</v>
      </c>
      <c r="E1971" s="29">
        <v>4.1996576909999996</v>
      </c>
      <c r="F1971" s="29">
        <f>COUNTIFS(Questionnaire!BC:BC,codes_postales!B1971)</f>
        <v>1</v>
      </c>
    </row>
    <row r="1972" spans="1:6" x14ac:dyDescent="0.25">
      <c r="A1972" s="29" t="s">
        <v>2797</v>
      </c>
      <c r="B1972" s="29">
        <v>7181</v>
      </c>
      <c r="C1972" s="29" t="s">
        <v>2023</v>
      </c>
      <c r="D1972" s="29">
        <v>50.562563900000001</v>
      </c>
      <c r="E1972" s="29">
        <v>4.2430926040000001</v>
      </c>
      <c r="F1972" s="29">
        <f>COUNTIFS(Questionnaire!BC:BC,codes_postales!B1972)</f>
        <v>1</v>
      </c>
    </row>
    <row r="1973" spans="1:6" x14ac:dyDescent="0.25">
      <c r="A1973" s="29" t="s">
        <v>2797</v>
      </c>
      <c r="B1973" s="29">
        <v>7181</v>
      </c>
      <c r="C1973" s="29" t="s">
        <v>2024</v>
      </c>
      <c r="D1973" s="29">
        <v>50.558767150000001</v>
      </c>
      <c r="E1973" s="29">
        <v>4.3186986630000002</v>
      </c>
      <c r="F1973" s="29">
        <f>COUNTIFS(Questionnaire!BC:BC,codes_postales!B1973)</f>
        <v>1</v>
      </c>
    </row>
    <row r="1974" spans="1:6" x14ac:dyDescent="0.25">
      <c r="A1974" s="29" t="s">
        <v>2797</v>
      </c>
      <c r="B1974" s="29">
        <v>7190</v>
      </c>
      <c r="C1974" s="29" t="s">
        <v>2025</v>
      </c>
      <c r="D1974" s="29">
        <v>50.569612900000003</v>
      </c>
      <c r="E1974" s="29">
        <v>4.1752491999999997</v>
      </c>
      <c r="F1974" s="29">
        <f>COUNTIFS(Questionnaire!BC:BC,codes_postales!B1974)</f>
        <v>1</v>
      </c>
    </row>
    <row r="1975" spans="1:6" x14ac:dyDescent="0.25">
      <c r="A1975" s="29" t="s">
        <v>2797</v>
      </c>
      <c r="B1975" s="29">
        <v>7190</v>
      </c>
      <c r="C1975" s="29" t="s">
        <v>2026</v>
      </c>
      <c r="D1975" s="29">
        <v>50.571479500000002</v>
      </c>
      <c r="E1975" s="29">
        <v>4.1776302999999997</v>
      </c>
      <c r="F1975" s="29">
        <f>COUNTIFS(Questionnaire!BC:BC,codes_postales!B1975)</f>
        <v>1</v>
      </c>
    </row>
    <row r="1976" spans="1:6" x14ac:dyDescent="0.25">
      <c r="A1976" s="29" t="s">
        <v>2797</v>
      </c>
      <c r="B1976" s="29">
        <v>7190</v>
      </c>
      <c r="C1976" s="29" t="s">
        <v>2027</v>
      </c>
      <c r="D1976" s="29">
        <v>50.546895300000003</v>
      </c>
      <c r="E1976" s="29">
        <v>4.1832813</v>
      </c>
      <c r="F1976" s="29">
        <f>COUNTIFS(Questionnaire!BC:BC,codes_postales!B1976)</f>
        <v>1</v>
      </c>
    </row>
    <row r="1977" spans="1:6" x14ac:dyDescent="0.25">
      <c r="A1977" s="29" t="s">
        <v>2797</v>
      </c>
      <c r="B1977" s="29">
        <v>7191</v>
      </c>
      <c r="C1977" s="29" t="s">
        <v>2028</v>
      </c>
      <c r="D1977" s="29">
        <v>50.5703563</v>
      </c>
      <c r="E1977" s="29">
        <v>4.1785518000000001</v>
      </c>
      <c r="F1977" s="29">
        <f>COUNTIFS(Questionnaire!BC:BC,codes_postales!B1977)</f>
        <v>0</v>
      </c>
    </row>
    <row r="1978" spans="1:6" x14ac:dyDescent="0.25">
      <c r="A1978" s="29" t="s">
        <v>2797</v>
      </c>
      <c r="B1978" s="29">
        <v>7300</v>
      </c>
      <c r="C1978" s="29" t="s">
        <v>2029</v>
      </c>
      <c r="D1978" s="29">
        <v>50.4331253</v>
      </c>
      <c r="E1978" s="29">
        <v>3.7960902000000001</v>
      </c>
      <c r="F1978" s="29">
        <f>COUNTIFS(Questionnaire!BC:BC,codes_postales!B1978)</f>
        <v>0</v>
      </c>
    </row>
    <row r="1979" spans="1:6" x14ac:dyDescent="0.25">
      <c r="A1979" s="29" t="s">
        <v>2797</v>
      </c>
      <c r="B1979" s="29">
        <v>7301</v>
      </c>
      <c r="C1979" s="29" t="s">
        <v>2030</v>
      </c>
      <c r="D1979" s="29">
        <v>50.4337613</v>
      </c>
      <c r="E1979" s="29">
        <v>3.8276077000000002</v>
      </c>
      <c r="F1979" s="29">
        <f>COUNTIFS(Questionnaire!BC:BC,codes_postales!B1979)</f>
        <v>0</v>
      </c>
    </row>
    <row r="1980" spans="1:6" x14ac:dyDescent="0.25">
      <c r="A1980" s="29" t="s">
        <v>2797</v>
      </c>
      <c r="B1980" s="29">
        <v>7320</v>
      </c>
      <c r="C1980" s="29" t="s">
        <v>2031</v>
      </c>
      <c r="D1980" s="29">
        <v>50.475501999999999</v>
      </c>
      <c r="E1980" s="29">
        <v>3.6504677000000001</v>
      </c>
      <c r="F1980" s="29">
        <f>COUNTIFS(Questionnaire!BC:BC,codes_postales!B1980)</f>
        <v>0</v>
      </c>
    </row>
    <row r="1981" spans="1:6" x14ac:dyDescent="0.25">
      <c r="A1981" s="29" t="s">
        <v>2797</v>
      </c>
      <c r="B1981" s="29">
        <v>7321</v>
      </c>
      <c r="C1981" s="29" t="s">
        <v>2032</v>
      </c>
      <c r="D1981" s="29">
        <v>50.501172400000002</v>
      </c>
      <c r="E1981" s="29">
        <v>3.6611753999999999</v>
      </c>
      <c r="F1981" s="29">
        <f>COUNTIFS(Questionnaire!BC:BC,codes_postales!B1981)</f>
        <v>1</v>
      </c>
    </row>
    <row r="1982" spans="1:6" x14ac:dyDescent="0.25">
      <c r="A1982" s="29" t="s">
        <v>2797</v>
      </c>
      <c r="B1982" s="29">
        <v>7321</v>
      </c>
      <c r="C1982" s="29" t="s">
        <v>2033</v>
      </c>
      <c r="D1982" s="29">
        <v>50.4794445</v>
      </c>
      <c r="E1982" s="29">
        <v>3.6936</v>
      </c>
      <c r="F1982" s="29">
        <f>COUNTIFS(Questionnaire!BC:BC,codes_postales!B1982)</f>
        <v>1</v>
      </c>
    </row>
    <row r="1983" spans="1:6" x14ac:dyDescent="0.25">
      <c r="A1983" s="29" t="s">
        <v>2797</v>
      </c>
      <c r="B1983" s="29">
        <v>7322</v>
      </c>
      <c r="C1983" s="29" t="s">
        <v>2034</v>
      </c>
      <c r="D1983" s="29">
        <v>50.461132200000002</v>
      </c>
      <c r="E1983" s="29">
        <v>3.7107353999999999</v>
      </c>
      <c r="F1983" s="29">
        <f>COUNTIFS(Questionnaire!BC:BC,codes_postales!B1983)</f>
        <v>0</v>
      </c>
    </row>
    <row r="1984" spans="1:6" x14ac:dyDescent="0.25">
      <c r="A1984" s="29" t="s">
        <v>2797</v>
      </c>
      <c r="B1984" s="29">
        <v>7322</v>
      </c>
      <c r="C1984" s="29" t="s">
        <v>2035</v>
      </c>
      <c r="D1984" s="29">
        <v>50.471651999999999</v>
      </c>
      <c r="E1984" s="29">
        <v>3.7304436999999999</v>
      </c>
      <c r="F1984" s="29">
        <f>COUNTIFS(Questionnaire!BC:BC,codes_postales!B1984)</f>
        <v>0</v>
      </c>
    </row>
    <row r="1985" spans="1:6" x14ac:dyDescent="0.25">
      <c r="A1985" s="29" t="s">
        <v>2797</v>
      </c>
      <c r="B1985" s="29">
        <v>7330</v>
      </c>
      <c r="C1985" s="29" t="s">
        <v>2036</v>
      </c>
      <c r="D1985" s="29">
        <v>50.448359500000002</v>
      </c>
      <c r="E1985" s="29">
        <v>3.82147814</v>
      </c>
      <c r="F1985" s="29">
        <f>COUNTIFS(Questionnaire!BC:BC,codes_postales!B1985)</f>
        <v>0</v>
      </c>
    </row>
    <row r="1986" spans="1:6" x14ac:dyDescent="0.25">
      <c r="A1986" s="29" t="s">
        <v>2797</v>
      </c>
      <c r="B1986" s="29">
        <v>7331</v>
      </c>
      <c r="C1986" s="29" t="s">
        <v>2037</v>
      </c>
      <c r="D1986" s="29">
        <v>50.4814352</v>
      </c>
      <c r="E1986" s="29">
        <v>3.8327577000000002</v>
      </c>
      <c r="F1986" s="29">
        <f>COUNTIFS(Questionnaire!BC:BC,codes_postales!B1986)</f>
        <v>0</v>
      </c>
    </row>
    <row r="1987" spans="1:6" x14ac:dyDescent="0.25">
      <c r="A1987" s="29" t="s">
        <v>2797</v>
      </c>
      <c r="B1987" s="29">
        <v>7332</v>
      </c>
      <c r="C1987" s="29" t="s">
        <v>2038</v>
      </c>
      <c r="D1987" s="29">
        <v>50.530467199999997</v>
      </c>
      <c r="E1987" s="29">
        <v>3.7918519000000002</v>
      </c>
      <c r="F1987" s="29">
        <f>COUNTIFS(Questionnaire!BC:BC,codes_postales!B1987)</f>
        <v>1</v>
      </c>
    </row>
    <row r="1988" spans="1:6" x14ac:dyDescent="0.25">
      <c r="A1988" s="29" t="s">
        <v>2797</v>
      </c>
      <c r="B1988" s="29">
        <v>7332</v>
      </c>
      <c r="C1988" s="29" t="s">
        <v>2039</v>
      </c>
      <c r="D1988" s="29">
        <v>50.506059200000003</v>
      </c>
      <c r="E1988" s="29">
        <v>3.7881266999999998</v>
      </c>
      <c r="F1988" s="29">
        <f>COUNTIFS(Questionnaire!BC:BC,codes_postales!B1988)</f>
        <v>1</v>
      </c>
    </row>
    <row r="1989" spans="1:6" x14ac:dyDescent="0.25">
      <c r="A1989" s="29" t="s">
        <v>2797</v>
      </c>
      <c r="B1989" s="29">
        <v>7333</v>
      </c>
      <c r="C1989" s="29" t="s">
        <v>2040</v>
      </c>
      <c r="D1989" s="29">
        <v>50.467314899999998</v>
      </c>
      <c r="E1989" s="29">
        <v>3.8081735000000001</v>
      </c>
      <c r="F1989" s="29">
        <f>COUNTIFS(Questionnaire!BC:BC,codes_postales!B1989)</f>
        <v>0</v>
      </c>
    </row>
    <row r="1990" spans="1:6" x14ac:dyDescent="0.25">
      <c r="A1990" s="29" t="s">
        <v>2797</v>
      </c>
      <c r="B1990" s="29">
        <v>7334</v>
      </c>
      <c r="C1990" s="29" t="s">
        <v>2041</v>
      </c>
      <c r="D1990" s="29">
        <v>50.482386400000003</v>
      </c>
      <c r="E1990" s="29">
        <v>3.7650049000000001</v>
      </c>
      <c r="F1990" s="29">
        <f>COUNTIFS(Questionnaire!BC:BC,codes_postales!B1990)</f>
        <v>0</v>
      </c>
    </row>
    <row r="1991" spans="1:6" x14ac:dyDescent="0.25">
      <c r="A1991" s="29" t="s">
        <v>2797</v>
      </c>
      <c r="B1991" s="29">
        <v>7334</v>
      </c>
      <c r="C1991" s="29" t="s">
        <v>2042</v>
      </c>
      <c r="D1991" s="29">
        <v>50.486162899999997</v>
      </c>
      <c r="E1991" s="29">
        <v>3.7902776999999999</v>
      </c>
      <c r="F1991" s="29">
        <f>COUNTIFS(Questionnaire!BC:BC,codes_postales!B1991)</f>
        <v>0</v>
      </c>
    </row>
    <row r="1992" spans="1:6" x14ac:dyDescent="0.25">
      <c r="A1992" s="29" t="s">
        <v>2797</v>
      </c>
      <c r="B1992" s="29">
        <v>7340</v>
      </c>
      <c r="C1992" s="29" t="s">
        <v>2043</v>
      </c>
      <c r="D1992" s="29">
        <v>50.405663500000003</v>
      </c>
      <c r="E1992" s="29">
        <v>3.8513958000000001</v>
      </c>
      <c r="F1992" s="29">
        <f>COUNTIFS(Questionnaire!BC:BC,codes_postales!B1992)</f>
        <v>0</v>
      </c>
    </row>
    <row r="1993" spans="1:6" x14ac:dyDescent="0.25">
      <c r="A1993" s="29" t="s">
        <v>2797</v>
      </c>
      <c r="B1993" s="29">
        <v>7340</v>
      </c>
      <c r="C1993" s="29" t="s">
        <v>2044</v>
      </c>
      <c r="D1993" s="29">
        <v>50.413650699999998</v>
      </c>
      <c r="E1993" s="29">
        <v>3.8629223000000001</v>
      </c>
      <c r="F1993" s="29">
        <f>COUNTIFS(Questionnaire!BC:BC,codes_postales!B1993)</f>
        <v>0</v>
      </c>
    </row>
    <row r="1994" spans="1:6" x14ac:dyDescent="0.25">
      <c r="A1994" s="29" t="s">
        <v>2797</v>
      </c>
      <c r="B1994" s="29">
        <v>7340</v>
      </c>
      <c r="C1994" s="29" t="s">
        <v>2045</v>
      </c>
      <c r="D1994" s="29">
        <v>50.400263799999998</v>
      </c>
      <c r="E1994" s="29">
        <v>3.8223517</v>
      </c>
      <c r="F1994" s="29">
        <f>COUNTIFS(Questionnaire!BC:BC,codes_postales!B1994)</f>
        <v>0</v>
      </c>
    </row>
    <row r="1995" spans="1:6" x14ac:dyDescent="0.25">
      <c r="A1995" s="29" t="s">
        <v>2797</v>
      </c>
      <c r="B1995" s="29">
        <v>7340</v>
      </c>
      <c r="C1995" s="29" t="s">
        <v>2046</v>
      </c>
      <c r="D1995" s="29">
        <v>50.414180999999999</v>
      </c>
      <c r="E1995" s="29">
        <v>3.8466369999999999</v>
      </c>
      <c r="F1995" s="29">
        <f>COUNTIFS(Questionnaire!BC:BC,codes_postales!B1995)</f>
        <v>0</v>
      </c>
    </row>
    <row r="1996" spans="1:6" x14ac:dyDescent="0.25">
      <c r="A1996" s="29" t="s">
        <v>2797</v>
      </c>
      <c r="B1996" s="29">
        <v>7350</v>
      </c>
      <c r="C1996" s="29" t="s">
        <v>2047</v>
      </c>
      <c r="D1996" s="29">
        <v>50.431151399999997</v>
      </c>
      <c r="E1996" s="29">
        <v>3.7661218000000001</v>
      </c>
      <c r="F1996" s="29">
        <f>COUNTIFS(Questionnaire!BC:BC,codes_postales!B1996)</f>
        <v>2</v>
      </c>
    </row>
    <row r="1997" spans="1:6" x14ac:dyDescent="0.25">
      <c r="A1997" s="29" t="s">
        <v>2797</v>
      </c>
      <c r="B1997" s="29">
        <v>7350</v>
      </c>
      <c r="C1997" s="29" t="s">
        <v>2048</v>
      </c>
      <c r="D1997" s="29">
        <v>50.432838799999999</v>
      </c>
      <c r="E1997" s="29">
        <v>3.6847215000000002</v>
      </c>
      <c r="F1997" s="29">
        <f>COUNTIFS(Questionnaire!BC:BC,codes_postales!B1997)</f>
        <v>2</v>
      </c>
    </row>
    <row r="1998" spans="1:6" x14ac:dyDescent="0.25">
      <c r="A1998" s="29" t="s">
        <v>2797</v>
      </c>
      <c r="B1998" s="29">
        <v>7350</v>
      </c>
      <c r="C1998" s="29" t="s">
        <v>2049</v>
      </c>
      <c r="D1998" s="29">
        <v>50.436000999999997</v>
      </c>
      <c r="E1998" s="29">
        <v>3.7036660000000001</v>
      </c>
      <c r="F1998" s="29">
        <f>COUNTIFS(Questionnaire!BC:BC,codes_postales!B1998)</f>
        <v>2</v>
      </c>
    </row>
    <row r="1999" spans="1:6" x14ac:dyDescent="0.25">
      <c r="A1999" s="29" t="s">
        <v>2797</v>
      </c>
      <c r="B1999" s="29">
        <v>7350</v>
      </c>
      <c r="C1999" s="29" t="s">
        <v>2050</v>
      </c>
      <c r="D1999" s="29">
        <v>50.4292832</v>
      </c>
      <c r="E1999" s="29">
        <v>3.7393228999999999</v>
      </c>
      <c r="F1999" s="29">
        <f>COUNTIFS(Questionnaire!BC:BC,codes_postales!B1999)</f>
        <v>2</v>
      </c>
    </row>
    <row r="2000" spans="1:6" x14ac:dyDescent="0.25">
      <c r="A2000" s="29" t="s">
        <v>2797</v>
      </c>
      <c r="B2000" s="29">
        <v>7370</v>
      </c>
      <c r="C2000" s="29" t="s">
        <v>2051</v>
      </c>
      <c r="D2000" s="29">
        <v>50.372977900000002</v>
      </c>
      <c r="E2000" s="29">
        <v>3.8051335000000002</v>
      </c>
      <c r="F2000" s="29">
        <f>COUNTIFS(Questionnaire!BC:BC,codes_postales!B2000)</f>
        <v>2</v>
      </c>
    </row>
    <row r="2001" spans="1:6" x14ac:dyDescent="0.25">
      <c r="A2001" s="29" t="s">
        <v>2797</v>
      </c>
      <c r="B2001" s="29">
        <v>7370</v>
      </c>
      <c r="C2001" s="29" t="s">
        <v>2052</v>
      </c>
      <c r="D2001" s="29">
        <v>50.397881499999997</v>
      </c>
      <c r="E2001" s="29">
        <v>3.7806896999999999</v>
      </c>
      <c r="F2001" s="29">
        <f>COUNTIFS(Questionnaire!BC:BC,codes_postales!B2001)</f>
        <v>2</v>
      </c>
    </row>
    <row r="2002" spans="1:6" x14ac:dyDescent="0.25">
      <c r="A2002" s="29" t="s">
        <v>2797</v>
      </c>
      <c r="B2002" s="29">
        <v>7370</v>
      </c>
      <c r="C2002" s="29" t="s">
        <v>2053</v>
      </c>
      <c r="D2002" s="29">
        <v>50.403696799999999</v>
      </c>
      <c r="E2002" s="29">
        <v>3.7521046999999998</v>
      </c>
      <c r="F2002" s="29">
        <f>COUNTIFS(Questionnaire!BC:BC,codes_postales!B2002)</f>
        <v>2</v>
      </c>
    </row>
    <row r="2003" spans="1:6" x14ac:dyDescent="0.25">
      <c r="A2003" s="29" t="s">
        <v>2797</v>
      </c>
      <c r="B2003" s="29">
        <v>7370</v>
      </c>
      <c r="C2003" s="29" t="s">
        <v>2054</v>
      </c>
      <c r="D2003" s="29">
        <v>50.3852902</v>
      </c>
      <c r="E2003" s="29">
        <v>3.7521224000000002</v>
      </c>
      <c r="F2003" s="29">
        <f>COUNTIFS(Questionnaire!BC:BC,codes_postales!B2003)</f>
        <v>2</v>
      </c>
    </row>
    <row r="2004" spans="1:6" x14ac:dyDescent="0.25">
      <c r="A2004" s="29" t="s">
        <v>2797</v>
      </c>
      <c r="B2004" s="29">
        <v>7380</v>
      </c>
      <c r="C2004" s="29" t="s">
        <v>2055</v>
      </c>
      <c r="D2004" s="29">
        <v>50.387884</v>
      </c>
      <c r="E2004" s="29">
        <v>3.6957835000000001</v>
      </c>
      <c r="F2004" s="29">
        <f>COUNTIFS(Questionnaire!BC:BC,codes_postales!B2004)</f>
        <v>1</v>
      </c>
    </row>
    <row r="2005" spans="1:6" x14ac:dyDescent="0.25">
      <c r="A2005" s="29" t="s">
        <v>2797</v>
      </c>
      <c r="B2005" s="29">
        <v>7380</v>
      </c>
      <c r="C2005" s="29" t="s">
        <v>2056</v>
      </c>
      <c r="D2005" s="29">
        <v>50.408481799999997</v>
      </c>
      <c r="E2005" s="29">
        <v>3.6819263000000002</v>
      </c>
      <c r="F2005" s="29">
        <f>COUNTIFS(Questionnaire!BC:BC,codes_postales!B2005)</f>
        <v>1</v>
      </c>
    </row>
    <row r="2006" spans="1:6" x14ac:dyDescent="0.25">
      <c r="A2006" s="29" t="s">
        <v>2797</v>
      </c>
      <c r="B2006" s="29">
        <v>7382</v>
      </c>
      <c r="C2006" s="29" t="s">
        <v>2057</v>
      </c>
      <c r="D2006" s="29">
        <v>50.383013499999997</v>
      </c>
      <c r="E2006" s="29">
        <v>3.7177788000000001</v>
      </c>
      <c r="F2006" s="29">
        <f>COUNTIFS(Questionnaire!BC:BC,codes_postales!B2006)</f>
        <v>0</v>
      </c>
    </row>
    <row r="2007" spans="1:6" x14ac:dyDescent="0.25">
      <c r="A2007" s="29" t="s">
        <v>2797</v>
      </c>
      <c r="B2007" s="29">
        <v>7387</v>
      </c>
      <c r="C2007" s="29" t="s">
        <v>2058</v>
      </c>
      <c r="D2007" s="29">
        <v>50.366982999999998</v>
      </c>
      <c r="E2007" s="29">
        <v>3.6954509</v>
      </c>
      <c r="F2007" s="29">
        <f>COUNTIFS(Questionnaire!BC:BC,codes_postales!B2007)</f>
        <v>2</v>
      </c>
    </row>
    <row r="2008" spans="1:6" x14ac:dyDescent="0.25">
      <c r="A2008" s="29" t="s">
        <v>2797</v>
      </c>
      <c r="B2008" s="29">
        <v>7387</v>
      </c>
      <c r="C2008" s="29" t="s">
        <v>2059</v>
      </c>
      <c r="D2008" s="29">
        <v>50.350928500000002</v>
      </c>
      <c r="E2008" s="29">
        <v>3.6911258999999998</v>
      </c>
      <c r="F2008" s="29">
        <f>COUNTIFS(Questionnaire!BC:BC,codes_postales!B2008)</f>
        <v>2</v>
      </c>
    </row>
    <row r="2009" spans="1:6" x14ac:dyDescent="0.25">
      <c r="A2009" s="29" t="s">
        <v>2797</v>
      </c>
      <c r="B2009" s="29">
        <v>7387</v>
      </c>
      <c r="C2009" s="29" t="s">
        <v>2060</v>
      </c>
      <c r="D2009" s="29">
        <v>50.364771099999999</v>
      </c>
      <c r="E2009" s="29">
        <v>3.7760590000000001</v>
      </c>
      <c r="F2009" s="29">
        <f>COUNTIFS(Questionnaire!BC:BC,codes_postales!B2009)</f>
        <v>2</v>
      </c>
    </row>
    <row r="2010" spans="1:6" x14ac:dyDescent="0.25">
      <c r="A2010" s="29" t="s">
        <v>2797</v>
      </c>
      <c r="B2010" s="29">
        <v>7387</v>
      </c>
      <c r="C2010" s="29" t="s">
        <v>2061</v>
      </c>
      <c r="D2010" s="29">
        <v>50.346318799999999</v>
      </c>
      <c r="E2010" s="29">
        <v>3.7317059000000001</v>
      </c>
      <c r="F2010" s="29">
        <f>COUNTIFS(Questionnaire!BC:BC,codes_postales!B2010)</f>
        <v>2</v>
      </c>
    </row>
    <row r="2011" spans="1:6" x14ac:dyDescent="0.25">
      <c r="A2011" s="29" t="s">
        <v>2797</v>
      </c>
      <c r="B2011" s="29">
        <v>7387</v>
      </c>
      <c r="C2011" s="29" t="s">
        <v>2062</v>
      </c>
      <c r="D2011" s="29">
        <v>50.359004300000002</v>
      </c>
      <c r="E2011" s="29">
        <v>3.7933403999999999</v>
      </c>
      <c r="F2011" s="29">
        <f>COUNTIFS(Questionnaire!BC:BC,codes_postales!B2011)</f>
        <v>2</v>
      </c>
    </row>
    <row r="2012" spans="1:6" x14ac:dyDescent="0.25">
      <c r="A2012" s="29" t="s">
        <v>2797</v>
      </c>
      <c r="B2012" s="29">
        <v>7387</v>
      </c>
      <c r="C2012" s="29" t="s">
        <v>2063</v>
      </c>
      <c r="D2012" s="29">
        <v>50.356692799999998</v>
      </c>
      <c r="E2012" s="29">
        <v>3.7724828000000001</v>
      </c>
      <c r="F2012" s="29">
        <f>COUNTIFS(Questionnaire!BC:BC,codes_postales!B2012)</f>
        <v>2</v>
      </c>
    </row>
    <row r="2013" spans="1:6" x14ac:dyDescent="0.25">
      <c r="A2013" s="29" t="s">
        <v>2797</v>
      </c>
      <c r="B2013" s="29">
        <v>7387</v>
      </c>
      <c r="C2013" s="29" t="s">
        <v>2064</v>
      </c>
      <c r="D2013" s="29">
        <v>50.352088999999999</v>
      </c>
      <c r="E2013" s="29">
        <v>3.7310189999999999</v>
      </c>
      <c r="F2013" s="29">
        <f>COUNTIFS(Questionnaire!BC:BC,codes_postales!B2013)</f>
        <v>2</v>
      </c>
    </row>
    <row r="2014" spans="1:6" x14ac:dyDescent="0.25">
      <c r="A2014" s="29" t="s">
        <v>2797</v>
      </c>
      <c r="B2014" s="29">
        <v>7387</v>
      </c>
      <c r="C2014" s="29" t="s">
        <v>2065</v>
      </c>
      <c r="D2014" s="29">
        <v>50.377884999999999</v>
      </c>
      <c r="E2014" s="29">
        <v>3.666982</v>
      </c>
      <c r="F2014" s="29">
        <f>COUNTIFS(Questionnaire!BC:BC,codes_postales!B2014)</f>
        <v>2</v>
      </c>
    </row>
    <row r="2015" spans="1:6" x14ac:dyDescent="0.25">
      <c r="A2015" s="29" t="s">
        <v>2797</v>
      </c>
      <c r="B2015" s="29">
        <v>7387</v>
      </c>
      <c r="C2015" s="29" t="s">
        <v>2066</v>
      </c>
      <c r="D2015" s="29">
        <v>50.368007900000002</v>
      </c>
      <c r="E2015" s="29">
        <v>3.7333223000000002</v>
      </c>
      <c r="F2015" s="29">
        <f>COUNTIFS(Questionnaire!BC:BC,codes_postales!B2015)</f>
        <v>2</v>
      </c>
    </row>
    <row r="2016" spans="1:6" x14ac:dyDescent="0.25">
      <c r="A2016" s="29" t="s">
        <v>2797</v>
      </c>
      <c r="B2016" s="29">
        <v>7387</v>
      </c>
      <c r="C2016" s="29" t="s">
        <v>2067</v>
      </c>
      <c r="D2016" s="29">
        <v>50.363512999999998</v>
      </c>
      <c r="E2016" s="29">
        <v>3.7163300000000001</v>
      </c>
      <c r="F2016" s="29">
        <f>COUNTIFS(Questionnaire!BC:BC,codes_postales!B2016)</f>
        <v>2</v>
      </c>
    </row>
    <row r="2017" spans="1:6" x14ac:dyDescent="0.25">
      <c r="A2017" s="29" t="s">
        <v>2797</v>
      </c>
      <c r="B2017" s="29">
        <v>7387</v>
      </c>
      <c r="C2017" s="29" t="s">
        <v>2068</v>
      </c>
      <c r="D2017" s="29">
        <v>50.333081999999997</v>
      </c>
      <c r="E2017" s="29">
        <v>3.6938100999999999</v>
      </c>
      <c r="F2017" s="29">
        <f>COUNTIFS(Questionnaire!BC:BC,codes_postales!B2017)</f>
        <v>2</v>
      </c>
    </row>
    <row r="2018" spans="1:6" x14ac:dyDescent="0.25">
      <c r="A2018" s="29" t="s">
        <v>2797</v>
      </c>
      <c r="B2018" s="29">
        <v>7390</v>
      </c>
      <c r="C2018" s="29" t="s">
        <v>2069</v>
      </c>
      <c r="D2018" s="29">
        <v>50.442180399999998</v>
      </c>
      <c r="E2018" s="29">
        <v>3.8636971</v>
      </c>
      <c r="F2018" s="29">
        <f>COUNTIFS(Questionnaire!BC:BC,codes_postales!B2018)</f>
        <v>0</v>
      </c>
    </row>
    <row r="2019" spans="1:6" x14ac:dyDescent="0.25">
      <c r="A2019" s="29" t="s">
        <v>2797</v>
      </c>
      <c r="B2019" s="29">
        <v>7390</v>
      </c>
      <c r="C2019" s="29" t="s">
        <v>2070</v>
      </c>
      <c r="D2019" s="29">
        <v>50.445726999999998</v>
      </c>
      <c r="E2019" s="29">
        <v>3.8466719</v>
      </c>
      <c r="F2019" s="29">
        <f>COUNTIFS(Questionnaire!BC:BC,codes_postales!B2019)</f>
        <v>0</v>
      </c>
    </row>
    <row r="2020" spans="1:6" x14ac:dyDescent="0.25">
      <c r="A2020" s="29" t="s">
        <v>2797</v>
      </c>
      <c r="B2020" s="29">
        <v>7500</v>
      </c>
      <c r="C2020" s="29" t="s">
        <v>2071</v>
      </c>
      <c r="D2020" s="29">
        <v>50.582221699999998</v>
      </c>
      <c r="E2020" s="29">
        <v>3.3668477000000001</v>
      </c>
      <c r="F2020" s="29">
        <f>COUNTIFS(Questionnaire!BC:BC,codes_postales!B2020)</f>
        <v>0</v>
      </c>
    </row>
    <row r="2021" spans="1:6" x14ac:dyDescent="0.25">
      <c r="A2021" s="29" t="s">
        <v>2797</v>
      </c>
      <c r="B2021" s="29">
        <v>7500</v>
      </c>
      <c r="C2021" s="29" t="s">
        <v>2072</v>
      </c>
      <c r="D2021" s="29">
        <v>50.572166799999998</v>
      </c>
      <c r="E2021" s="29">
        <v>3.3923657999999999</v>
      </c>
      <c r="F2021" s="29">
        <f>COUNTIFS(Questionnaire!BC:BC,codes_postales!B2021)</f>
        <v>0</v>
      </c>
    </row>
    <row r="2022" spans="1:6" x14ac:dyDescent="0.25">
      <c r="A2022" s="29" t="s">
        <v>2797</v>
      </c>
      <c r="B2022" s="29">
        <v>7500</v>
      </c>
      <c r="C2022" s="29" t="s">
        <v>2073</v>
      </c>
      <c r="D2022" s="29">
        <v>50.60566</v>
      </c>
      <c r="E2022" s="29">
        <v>3.3878259000000002</v>
      </c>
      <c r="F2022" s="29">
        <f>COUNTIFS(Questionnaire!BC:BC,codes_postales!B2022)</f>
        <v>0</v>
      </c>
    </row>
    <row r="2023" spans="1:6" x14ac:dyDescent="0.25">
      <c r="A2023" s="29" t="s">
        <v>2797</v>
      </c>
      <c r="B2023" s="29">
        <v>7501</v>
      </c>
      <c r="C2023" s="29" t="s">
        <v>2074</v>
      </c>
      <c r="D2023" s="29">
        <v>50.604954900000003</v>
      </c>
      <c r="E2023" s="29">
        <v>3.3492864</v>
      </c>
      <c r="F2023" s="29">
        <f>COUNTIFS(Questionnaire!BC:BC,codes_postales!B2023)</f>
        <v>0</v>
      </c>
    </row>
    <row r="2024" spans="1:6" x14ac:dyDescent="0.25">
      <c r="A2024" s="29" t="s">
        <v>2797</v>
      </c>
      <c r="B2024" s="29">
        <v>7502</v>
      </c>
      <c r="C2024" s="29" t="s">
        <v>2075</v>
      </c>
      <c r="D2024" s="29">
        <v>50.574385200000002</v>
      </c>
      <c r="E2024" s="29">
        <v>3.3038112000000002</v>
      </c>
      <c r="F2024" s="29">
        <f>COUNTIFS(Questionnaire!BC:BC,codes_postales!B2024)</f>
        <v>0</v>
      </c>
    </row>
    <row r="2025" spans="1:6" x14ac:dyDescent="0.25">
      <c r="A2025" s="29" t="s">
        <v>2797</v>
      </c>
      <c r="B2025" s="29">
        <v>7503</v>
      </c>
      <c r="C2025" s="29" t="s">
        <v>2076</v>
      </c>
      <c r="D2025" s="29">
        <v>50.619548899999998</v>
      </c>
      <c r="E2025" s="29">
        <v>3.3569841999999999</v>
      </c>
      <c r="F2025" s="29">
        <f>COUNTIFS(Questionnaire!BC:BC,codes_postales!B2025)</f>
        <v>0</v>
      </c>
    </row>
    <row r="2026" spans="1:6" x14ac:dyDescent="0.25">
      <c r="A2026" s="29" t="s">
        <v>2797</v>
      </c>
      <c r="B2026" s="29">
        <v>7504</v>
      </c>
      <c r="C2026" s="29" t="s">
        <v>2077</v>
      </c>
      <c r="D2026" s="29">
        <v>50.577919999999999</v>
      </c>
      <c r="E2026" s="29">
        <v>3.3287795</v>
      </c>
      <c r="F2026" s="29">
        <f>COUNTIFS(Questionnaire!BC:BC,codes_postales!B2026)</f>
        <v>0</v>
      </c>
    </row>
    <row r="2027" spans="1:6" x14ac:dyDescent="0.25">
      <c r="A2027" s="29" t="s">
        <v>2797</v>
      </c>
      <c r="B2027" s="29">
        <v>7506</v>
      </c>
      <c r="C2027" s="29" t="s">
        <v>2078</v>
      </c>
      <c r="D2027" s="29">
        <v>50.573981000000003</v>
      </c>
      <c r="E2027" s="29">
        <v>3.350025</v>
      </c>
      <c r="F2027" s="29">
        <f>COUNTIFS(Questionnaire!BC:BC,codes_postales!B2027)</f>
        <v>1</v>
      </c>
    </row>
    <row r="2028" spans="1:6" x14ac:dyDescent="0.25">
      <c r="A2028" s="29" t="s">
        <v>2797</v>
      </c>
      <c r="B2028" s="29">
        <v>7520</v>
      </c>
      <c r="C2028" s="29" t="s">
        <v>2079</v>
      </c>
      <c r="D2028" s="29">
        <v>50.651294999999998</v>
      </c>
      <c r="E2028" s="29">
        <v>3.335337</v>
      </c>
      <c r="F2028" s="29">
        <f>COUNTIFS(Questionnaire!BC:BC,codes_postales!B2028)</f>
        <v>1</v>
      </c>
    </row>
    <row r="2029" spans="1:6" x14ac:dyDescent="0.25">
      <c r="A2029" s="29" t="s">
        <v>2797</v>
      </c>
      <c r="B2029" s="29">
        <v>7520</v>
      </c>
      <c r="C2029" s="29" t="s">
        <v>2080</v>
      </c>
      <c r="D2029" s="29">
        <v>50.644905600000001</v>
      </c>
      <c r="E2029" s="29">
        <v>3.2831576999999998</v>
      </c>
      <c r="F2029" s="29">
        <f>COUNTIFS(Questionnaire!BC:BC,codes_postales!B2029)</f>
        <v>1</v>
      </c>
    </row>
    <row r="2030" spans="1:6" x14ac:dyDescent="0.25">
      <c r="A2030" s="29" t="s">
        <v>2797</v>
      </c>
      <c r="B2030" s="29">
        <v>7521</v>
      </c>
      <c r="C2030" s="29" t="s">
        <v>2081</v>
      </c>
      <c r="D2030" s="29">
        <v>50.588551600000002</v>
      </c>
      <c r="E2030" s="29">
        <v>3.4212541999999999</v>
      </c>
      <c r="F2030" s="29">
        <f>COUNTIFS(Questionnaire!BC:BC,codes_postales!B2030)</f>
        <v>0</v>
      </c>
    </row>
    <row r="2031" spans="1:6" x14ac:dyDescent="0.25">
      <c r="A2031" s="29" t="s">
        <v>2797</v>
      </c>
      <c r="B2031" s="29">
        <v>7522</v>
      </c>
      <c r="C2031" s="29" t="s">
        <v>2082</v>
      </c>
      <c r="D2031" s="29">
        <v>50.624966499999999</v>
      </c>
      <c r="E2031" s="29">
        <v>3.3035014999999999</v>
      </c>
      <c r="F2031" s="29">
        <f>COUNTIFS(Questionnaire!BC:BC,codes_postales!B2031)</f>
        <v>0</v>
      </c>
    </row>
    <row r="2032" spans="1:6" x14ac:dyDescent="0.25">
      <c r="A2032" s="29" t="s">
        <v>2797</v>
      </c>
      <c r="B2032" s="29">
        <v>7522</v>
      </c>
      <c r="C2032" s="29" t="s">
        <v>2083</v>
      </c>
      <c r="D2032" s="29">
        <v>50.614111100000002</v>
      </c>
      <c r="E2032" s="29">
        <v>3.2880161000000001</v>
      </c>
      <c r="F2032" s="29">
        <f>COUNTIFS(Questionnaire!BC:BC,codes_postales!B2032)</f>
        <v>0</v>
      </c>
    </row>
    <row r="2033" spans="1:6" x14ac:dyDescent="0.25">
      <c r="A2033" s="29" t="s">
        <v>2797</v>
      </c>
      <c r="B2033" s="29">
        <v>7522</v>
      </c>
      <c r="C2033" s="29" t="s">
        <v>2084</v>
      </c>
      <c r="D2033" s="29">
        <v>50.598261800000003</v>
      </c>
      <c r="E2033" s="29">
        <v>3.2931148000000001</v>
      </c>
      <c r="F2033" s="29">
        <f>COUNTIFS(Questionnaire!BC:BC,codes_postales!B2033)</f>
        <v>0</v>
      </c>
    </row>
    <row r="2034" spans="1:6" x14ac:dyDescent="0.25">
      <c r="A2034" s="29" t="s">
        <v>2797</v>
      </c>
      <c r="B2034" s="29">
        <v>7522</v>
      </c>
      <c r="C2034" s="29" t="s">
        <v>2085</v>
      </c>
      <c r="D2034" s="29">
        <v>50.607884300000002</v>
      </c>
      <c r="E2034" s="29">
        <v>3.3226398000000001</v>
      </c>
      <c r="F2034" s="29">
        <f>COUNTIFS(Questionnaire!BC:BC,codes_postales!B2034)</f>
        <v>0</v>
      </c>
    </row>
    <row r="2035" spans="1:6" x14ac:dyDescent="0.25">
      <c r="A2035" s="29" t="s">
        <v>2797</v>
      </c>
      <c r="B2035" s="29">
        <v>7530</v>
      </c>
      <c r="C2035" s="29" t="s">
        <v>2086</v>
      </c>
      <c r="D2035" s="29">
        <v>50.592489100000002</v>
      </c>
      <c r="E2035" s="29">
        <v>3.4834445000000001</v>
      </c>
      <c r="F2035" s="29">
        <f>COUNTIFS(Questionnaire!BC:BC,codes_postales!B2035)</f>
        <v>0</v>
      </c>
    </row>
    <row r="2036" spans="1:6" x14ac:dyDescent="0.25">
      <c r="A2036" s="29" t="s">
        <v>2797</v>
      </c>
      <c r="B2036" s="29">
        <v>7531</v>
      </c>
      <c r="C2036" s="29" t="s">
        <v>2087</v>
      </c>
      <c r="D2036" s="29">
        <v>50.615695299999999</v>
      </c>
      <c r="E2036" s="29">
        <v>3.4655917000000001</v>
      </c>
      <c r="F2036" s="29">
        <f>COUNTIFS(Questionnaire!BC:BC,codes_postales!B2036)</f>
        <v>1</v>
      </c>
    </row>
    <row r="2037" spans="1:6" x14ac:dyDescent="0.25">
      <c r="A2037" s="29" t="s">
        <v>2797</v>
      </c>
      <c r="B2037" s="29">
        <v>7532</v>
      </c>
      <c r="C2037" s="29" t="s">
        <v>2088</v>
      </c>
      <c r="D2037" s="29">
        <v>50.621777399999999</v>
      </c>
      <c r="E2037" s="29">
        <v>3.5028760999999999</v>
      </c>
      <c r="F2037" s="29">
        <f>COUNTIFS(Questionnaire!BC:BC,codes_postales!B2037)</f>
        <v>2</v>
      </c>
    </row>
    <row r="2038" spans="1:6" x14ac:dyDescent="0.25">
      <c r="A2038" s="29" t="s">
        <v>2797</v>
      </c>
      <c r="B2038" s="29">
        <v>7533</v>
      </c>
      <c r="C2038" s="29" t="s">
        <v>2089</v>
      </c>
      <c r="D2038" s="29">
        <v>50.634945799999997</v>
      </c>
      <c r="E2038" s="29">
        <v>3.5102508000000001</v>
      </c>
      <c r="F2038" s="29">
        <f>COUNTIFS(Questionnaire!BC:BC,codes_postales!B2038)</f>
        <v>1</v>
      </c>
    </row>
    <row r="2039" spans="1:6" x14ac:dyDescent="0.25">
      <c r="A2039" s="29" t="s">
        <v>2797</v>
      </c>
      <c r="B2039" s="29">
        <v>7534</v>
      </c>
      <c r="C2039" s="29" t="s">
        <v>2090</v>
      </c>
      <c r="D2039" s="29">
        <v>50.587542300000003</v>
      </c>
      <c r="E2039" s="29">
        <v>3.5430622999999999</v>
      </c>
      <c r="F2039" s="29">
        <f>COUNTIFS(Questionnaire!BC:BC,codes_postales!B2039)</f>
        <v>0</v>
      </c>
    </row>
    <row r="2040" spans="1:6" x14ac:dyDescent="0.25">
      <c r="A2040" s="29" t="s">
        <v>2797</v>
      </c>
      <c r="B2040" s="29">
        <v>7534</v>
      </c>
      <c r="C2040" s="29" t="s">
        <v>2091</v>
      </c>
      <c r="D2040" s="29">
        <v>50.616964600000003</v>
      </c>
      <c r="E2040" s="29">
        <v>3.5483951</v>
      </c>
      <c r="F2040" s="29">
        <f>COUNTIFS(Questionnaire!BC:BC,codes_postales!B2040)</f>
        <v>0</v>
      </c>
    </row>
    <row r="2041" spans="1:6" x14ac:dyDescent="0.25">
      <c r="A2041" s="29" t="s">
        <v>2797</v>
      </c>
      <c r="B2041" s="29">
        <v>7536</v>
      </c>
      <c r="C2041" s="29" t="s">
        <v>2092</v>
      </c>
      <c r="D2041" s="29">
        <v>50.589888999999999</v>
      </c>
      <c r="E2041" s="29">
        <v>3.4261720000000002</v>
      </c>
      <c r="F2041" s="29">
        <f>COUNTIFS(Questionnaire!BC:BC,codes_postales!B2041)</f>
        <v>0</v>
      </c>
    </row>
    <row r="2042" spans="1:6" x14ac:dyDescent="0.25">
      <c r="A2042" s="29" t="s">
        <v>2797</v>
      </c>
      <c r="B2042" s="29">
        <v>7538</v>
      </c>
      <c r="C2042" s="29" t="s">
        <v>2093</v>
      </c>
      <c r="D2042" s="29">
        <v>50.568397599999997</v>
      </c>
      <c r="E2042" s="29">
        <v>3.5017887999999999</v>
      </c>
      <c r="F2042" s="29">
        <f>COUNTIFS(Questionnaire!BC:BC,codes_postales!B2042)</f>
        <v>0</v>
      </c>
    </row>
    <row r="2043" spans="1:6" x14ac:dyDescent="0.25">
      <c r="A2043" s="29" t="s">
        <v>2797</v>
      </c>
      <c r="B2043" s="29">
        <v>7540</v>
      </c>
      <c r="C2043" s="29" t="s">
        <v>2094</v>
      </c>
      <c r="D2043" s="29">
        <v>50.637909700000002</v>
      </c>
      <c r="E2043" s="29">
        <v>3.3809106</v>
      </c>
      <c r="F2043" s="29">
        <f>COUNTIFS(Questionnaire!BC:BC,codes_postales!B2043)</f>
        <v>2</v>
      </c>
    </row>
    <row r="2044" spans="1:6" x14ac:dyDescent="0.25">
      <c r="A2044" s="29" t="s">
        <v>2797</v>
      </c>
      <c r="B2044" s="29">
        <v>7540</v>
      </c>
      <c r="C2044" s="29" t="s">
        <v>2095</v>
      </c>
      <c r="D2044" s="29">
        <v>50.646728000000003</v>
      </c>
      <c r="E2044" s="29">
        <v>3.4818996000000002</v>
      </c>
      <c r="F2044" s="29">
        <f>COUNTIFS(Questionnaire!BC:BC,codes_postales!B2044)</f>
        <v>2</v>
      </c>
    </row>
    <row r="2045" spans="1:6" x14ac:dyDescent="0.25">
      <c r="A2045" s="29" t="s">
        <v>2797</v>
      </c>
      <c r="B2045" s="29">
        <v>7540</v>
      </c>
      <c r="C2045" s="29" t="s">
        <v>2096</v>
      </c>
      <c r="D2045" s="29">
        <v>50.650142500000001</v>
      </c>
      <c r="E2045" s="29">
        <v>3.5120068</v>
      </c>
      <c r="F2045" s="29">
        <f>COUNTIFS(Questionnaire!BC:BC,codes_postales!B2045)</f>
        <v>2</v>
      </c>
    </row>
    <row r="2046" spans="1:6" x14ac:dyDescent="0.25">
      <c r="A2046" s="29" t="s">
        <v>2797</v>
      </c>
      <c r="B2046" s="29">
        <v>7540</v>
      </c>
      <c r="C2046" s="29" t="s">
        <v>2097</v>
      </c>
      <c r="D2046" s="29">
        <v>50.620103899999997</v>
      </c>
      <c r="E2046" s="29">
        <v>3.4372617999999999</v>
      </c>
      <c r="F2046" s="29">
        <f>COUNTIFS(Questionnaire!BC:BC,codes_postales!B2046)</f>
        <v>2</v>
      </c>
    </row>
    <row r="2047" spans="1:6" x14ac:dyDescent="0.25">
      <c r="A2047" s="29" t="s">
        <v>2797</v>
      </c>
      <c r="B2047" s="29">
        <v>7542</v>
      </c>
      <c r="C2047" s="29" t="s">
        <v>2098</v>
      </c>
      <c r="D2047" s="29">
        <v>50.655435199999999</v>
      </c>
      <c r="E2047" s="29">
        <v>3.4000170999999999</v>
      </c>
      <c r="F2047" s="29">
        <f>COUNTIFS(Questionnaire!BC:BC,codes_postales!B2047)</f>
        <v>0</v>
      </c>
    </row>
    <row r="2048" spans="1:6" x14ac:dyDescent="0.25">
      <c r="A2048" s="29" t="s">
        <v>2797</v>
      </c>
      <c r="B2048" s="29">
        <v>7543</v>
      </c>
      <c r="C2048" s="29" t="s">
        <v>2099</v>
      </c>
      <c r="D2048" s="29">
        <v>50.653040900000001</v>
      </c>
      <c r="E2048" s="29">
        <v>3.4451640000000001</v>
      </c>
      <c r="F2048" s="29">
        <f>COUNTIFS(Questionnaire!BC:BC,codes_postales!B2048)</f>
        <v>2</v>
      </c>
    </row>
    <row r="2049" spans="1:6" x14ac:dyDescent="0.25">
      <c r="A2049" s="29" t="s">
        <v>2797</v>
      </c>
      <c r="B2049" s="29">
        <v>7548</v>
      </c>
      <c r="C2049" s="29" t="s">
        <v>2100</v>
      </c>
      <c r="D2049" s="29">
        <v>50.609618699999999</v>
      </c>
      <c r="E2049" s="29">
        <v>3.4267528</v>
      </c>
      <c r="F2049" s="29">
        <f>COUNTIFS(Questionnaire!BC:BC,codes_postales!B2049)</f>
        <v>0</v>
      </c>
    </row>
    <row r="2050" spans="1:6" x14ac:dyDescent="0.25">
      <c r="A2050" s="29" t="s">
        <v>2797</v>
      </c>
      <c r="B2050" s="29">
        <v>7600</v>
      </c>
      <c r="C2050" s="29" t="s">
        <v>2101</v>
      </c>
      <c r="D2050" s="29">
        <v>50.509789699999999</v>
      </c>
      <c r="E2050" s="29">
        <v>3.5908864</v>
      </c>
      <c r="F2050" s="29">
        <f>COUNTIFS(Questionnaire!BC:BC,codes_postales!B2050)</f>
        <v>4</v>
      </c>
    </row>
    <row r="2051" spans="1:6" x14ac:dyDescent="0.25">
      <c r="A2051" s="29" t="s">
        <v>2797</v>
      </c>
      <c r="B2051" s="29">
        <v>7601</v>
      </c>
      <c r="C2051" s="29" t="s">
        <v>2102</v>
      </c>
      <c r="D2051" s="29">
        <v>50.529164999999999</v>
      </c>
      <c r="E2051" s="29">
        <v>3.5870901000000002</v>
      </c>
      <c r="F2051" s="29">
        <f>COUNTIFS(Questionnaire!BC:BC,codes_postales!B2051)</f>
        <v>0</v>
      </c>
    </row>
    <row r="2052" spans="1:6" x14ac:dyDescent="0.25">
      <c r="A2052" s="29" t="s">
        <v>2797</v>
      </c>
      <c r="B2052" s="29">
        <v>7602</v>
      </c>
      <c r="C2052" s="29" t="s">
        <v>2103</v>
      </c>
      <c r="D2052" s="29">
        <v>50.542638400000001</v>
      </c>
      <c r="E2052" s="29">
        <v>3.5945800000000001</v>
      </c>
      <c r="F2052" s="29">
        <f>COUNTIFS(Questionnaire!BC:BC,codes_postales!B2052)</f>
        <v>0</v>
      </c>
    </row>
    <row r="2053" spans="1:6" x14ac:dyDescent="0.25">
      <c r="A2053" s="29" t="s">
        <v>2797</v>
      </c>
      <c r="B2053" s="29">
        <v>7603</v>
      </c>
      <c r="C2053" s="29" t="s">
        <v>2104</v>
      </c>
      <c r="D2053" s="29">
        <v>50.4976184</v>
      </c>
      <c r="E2053" s="29">
        <v>3.6074830000000002</v>
      </c>
      <c r="F2053" s="29">
        <f>COUNTIFS(Questionnaire!BC:BC,codes_postales!B2053)</f>
        <v>0</v>
      </c>
    </row>
    <row r="2054" spans="1:6" x14ac:dyDescent="0.25">
      <c r="A2054" s="29" t="s">
        <v>2797</v>
      </c>
      <c r="B2054" s="29">
        <v>7604</v>
      </c>
      <c r="C2054" s="29" t="s">
        <v>2105</v>
      </c>
      <c r="D2054" s="29">
        <v>50.561585999999998</v>
      </c>
      <c r="E2054" s="29">
        <v>3.5522469999999999</v>
      </c>
      <c r="F2054" s="29">
        <f>COUNTIFS(Questionnaire!BC:BC,codes_postales!B2054)</f>
        <v>1</v>
      </c>
    </row>
    <row r="2055" spans="1:6" x14ac:dyDescent="0.25">
      <c r="A2055" s="29" t="s">
        <v>2797</v>
      </c>
      <c r="B2055" s="29">
        <v>7604</v>
      </c>
      <c r="C2055" s="29" t="s">
        <v>2106</v>
      </c>
      <c r="D2055" s="29">
        <v>50.552351799999997</v>
      </c>
      <c r="E2055" s="29">
        <v>3.5828589000000002</v>
      </c>
      <c r="F2055" s="29">
        <f>COUNTIFS(Questionnaire!BC:BC,codes_postales!B2055)</f>
        <v>1</v>
      </c>
    </row>
    <row r="2056" spans="1:6" x14ac:dyDescent="0.25">
      <c r="A2056" s="29" t="s">
        <v>2797</v>
      </c>
      <c r="B2056" s="29">
        <v>7604</v>
      </c>
      <c r="C2056" s="29" t="s">
        <v>2107</v>
      </c>
      <c r="D2056" s="29">
        <v>50.5417372</v>
      </c>
      <c r="E2056" s="29">
        <v>3.5472807999999998</v>
      </c>
      <c r="F2056" s="29">
        <f>COUNTIFS(Questionnaire!BC:BC,codes_postales!B2056)</f>
        <v>1</v>
      </c>
    </row>
    <row r="2057" spans="1:6" x14ac:dyDescent="0.25">
      <c r="A2057" s="29" t="s">
        <v>2797</v>
      </c>
      <c r="B2057" s="29">
        <v>7604</v>
      </c>
      <c r="C2057" s="29" t="s">
        <v>2108</v>
      </c>
      <c r="D2057" s="29">
        <v>50.5297342</v>
      </c>
      <c r="E2057" s="29">
        <v>3.5253447000000002</v>
      </c>
      <c r="F2057" s="29">
        <f>COUNTIFS(Questionnaire!BC:BC,codes_postales!B2057)</f>
        <v>1</v>
      </c>
    </row>
    <row r="2058" spans="1:6" x14ac:dyDescent="0.25">
      <c r="A2058" s="29" t="s">
        <v>2797</v>
      </c>
      <c r="B2058" s="29">
        <v>7604</v>
      </c>
      <c r="C2058" s="29" t="s">
        <v>2109</v>
      </c>
      <c r="D2058" s="29">
        <v>50.5539524</v>
      </c>
      <c r="E2058" s="29">
        <v>3.5352247000000001</v>
      </c>
      <c r="F2058" s="29">
        <f>COUNTIFS(Questionnaire!BC:BC,codes_postales!B2058)</f>
        <v>1</v>
      </c>
    </row>
    <row r="2059" spans="1:6" x14ac:dyDescent="0.25">
      <c r="A2059" s="29" t="s">
        <v>2797</v>
      </c>
      <c r="B2059" s="29">
        <v>7608</v>
      </c>
      <c r="C2059" s="29" t="s">
        <v>2110</v>
      </c>
      <c r="D2059" s="29">
        <v>50.508665000000001</v>
      </c>
      <c r="E2059" s="29">
        <v>3.5330349999999999</v>
      </c>
      <c r="F2059" s="29">
        <f>COUNTIFS(Questionnaire!BC:BC,codes_postales!B2059)</f>
        <v>1</v>
      </c>
    </row>
    <row r="2060" spans="1:6" x14ac:dyDescent="0.25">
      <c r="A2060" s="29" t="s">
        <v>2797</v>
      </c>
      <c r="B2060" s="29">
        <v>7610</v>
      </c>
      <c r="C2060" s="29" t="s">
        <v>2111</v>
      </c>
      <c r="D2060" s="29">
        <v>50.555767799999998</v>
      </c>
      <c r="E2060" s="29">
        <v>3.3039250999999998</v>
      </c>
      <c r="F2060" s="29">
        <f>COUNTIFS(Questionnaire!BC:BC,codes_postales!B2060)</f>
        <v>1</v>
      </c>
    </row>
    <row r="2061" spans="1:6" x14ac:dyDescent="0.25">
      <c r="A2061" s="29" t="s">
        <v>2797</v>
      </c>
      <c r="B2061" s="29">
        <v>7611</v>
      </c>
      <c r="C2061" s="29" t="s">
        <v>2112</v>
      </c>
      <c r="D2061" s="29">
        <v>50.529841599999997</v>
      </c>
      <c r="E2061" s="29">
        <v>3.3010202</v>
      </c>
      <c r="F2061" s="29">
        <f>COUNTIFS(Questionnaire!BC:BC,codes_postales!B2061)</f>
        <v>0</v>
      </c>
    </row>
    <row r="2062" spans="1:6" x14ac:dyDescent="0.25">
      <c r="A2062" s="29" t="s">
        <v>2797</v>
      </c>
      <c r="B2062" s="29">
        <v>7618</v>
      </c>
      <c r="C2062" s="29" t="s">
        <v>2113</v>
      </c>
      <c r="D2062" s="29">
        <v>50.550202800000001</v>
      </c>
      <c r="E2062" s="29">
        <v>3.3416855000000001</v>
      </c>
      <c r="F2062" s="29">
        <f>COUNTIFS(Questionnaire!BC:BC,codes_postales!B2062)</f>
        <v>0</v>
      </c>
    </row>
    <row r="2063" spans="1:6" x14ac:dyDescent="0.25">
      <c r="A2063" s="29" t="s">
        <v>2797</v>
      </c>
      <c r="B2063" s="29">
        <v>7620</v>
      </c>
      <c r="C2063" s="29" t="s">
        <v>2114</v>
      </c>
      <c r="D2063" s="29">
        <v>50.5131151</v>
      </c>
      <c r="E2063" s="29">
        <v>3.4155171000000002</v>
      </c>
      <c r="F2063" s="29">
        <f>COUNTIFS(Questionnaire!BC:BC,codes_postales!B2063)</f>
        <v>0</v>
      </c>
    </row>
    <row r="2064" spans="1:6" x14ac:dyDescent="0.25">
      <c r="A2064" s="29" t="s">
        <v>2797</v>
      </c>
      <c r="B2064" s="29">
        <v>7620</v>
      </c>
      <c r="C2064" s="29" t="s">
        <v>2115</v>
      </c>
      <c r="D2064" s="29">
        <v>50.517806299999997</v>
      </c>
      <c r="E2064" s="29">
        <v>3.3795619000000001</v>
      </c>
      <c r="F2064" s="29">
        <f>COUNTIFS(Questionnaire!BC:BC,codes_postales!B2064)</f>
        <v>0</v>
      </c>
    </row>
    <row r="2065" spans="1:6" x14ac:dyDescent="0.25">
      <c r="A2065" s="29" t="s">
        <v>2797</v>
      </c>
      <c r="B2065" s="29">
        <v>7620</v>
      </c>
      <c r="C2065" s="29" t="s">
        <v>2116</v>
      </c>
      <c r="D2065" s="29">
        <v>50.547138500000003</v>
      </c>
      <c r="E2065" s="29">
        <v>3.3663017000000002</v>
      </c>
      <c r="F2065" s="29">
        <f>COUNTIFS(Questionnaire!BC:BC,codes_postales!B2065)</f>
        <v>0</v>
      </c>
    </row>
    <row r="2066" spans="1:6" x14ac:dyDescent="0.25">
      <c r="A2066" s="29" t="s">
        <v>2797</v>
      </c>
      <c r="B2066" s="29">
        <v>7620</v>
      </c>
      <c r="C2066" s="29" t="s">
        <v>2117</v>
      </c>
      <c r="D2066" s="29">
        <v>50.5421847</v>
      </c>
      <c r="E2066" s="29">
        <v>3.4271843</v>
      </c>
      <c r="F2066" s="29">
        <f>COUNTIFS(Questionnaire!BC:BC,codes_postales!B2066)</f>
        <v>0</v>
      </c>
    </row>
    <row r="2067" spans="1:6" x14ac:dyDescent="0.25">
      <c r="A2067" s="29" t="s">
        <v>2797</v>
      </c>
      <c r="B2067" s="29">
        <v>7620</v>
      </c>
      <c r="C2067" s="29" t="s">
        <v>2118</v>
      </c>
      <c r="D2067" s="29">
        <v>50.545981650000002</v>
      </c>
      <c r="E2067" s="29">
        <v>3.4041047459999998</v>
      </c>
      <c r="F2067" s="29">
        <f>COUNTIFS(Questionnaire!BC:BC,codes_postales!B2067)</f>
        <v>0</v>
      </c>
    </row>
    <row r="2068" spans="1:6" x14ac:dyDescent="0.25">
      <c r="A2068" s="29" t="s">
        <v>2797</v>
      </c>
      <c r="B2068" s="29">
        <v>7620</v>
      </c>
      <c r="C2068" s="29" t="s">
        <v>2119</v>
      </c>
      <c r="D2068" s="29">
        <v>50.546842699999999</v>
      </c>
      <c r="E2068" s="29">
        <v>3.3885860000000001</v>
      </c>
      <c r="F2068" s="29">
        <f>COUNTIFS(Questionnaire!BC:BC,codes_postales!B2068)</f>
        <v>0</v>
      </c>
    </row>
    <row r="2069" spans="1:6" x14ac:dyDescent="0.25">
      <c r="A2069" s="29" t="s">
        <v>2797</v>
      </c>
      <c r="B2069" s="29">
        <v>7621</v>
      </c>
      <c r="C2069" s="29" t="s">
        <v>2120</v>
      </c>
      <c r="D2069" s="29">
        <v>50.520291</v>
      </c>
      <c r="E2069" s="29">
        <v>3.3880963290000001</v>
      </c>
      <c r="F2069" s="29">
        <f>COUNTIFS(Questionnaire!BC:BC,codes_postales!B2069)</f>
        <v>0</v>
      </c>
    </row>
    <row r="2070" spans="1:6" x14ac:dyDescent="0.25">
      <c r="A2070" s="29" t="s">
        <v>2797</v>
      </c>
      <c r="B2070" s="29">
        <v>7622</v>
      </c>
      <c r="C2070" s="29" t="s">
        <v>2121</v>
      </c>
      <c r="D2070" s="29">
        <v>50.522961549999998</v>
      </c>
      <c r="E2070" s="29">
        <v>3.4418587629999999</v>
      </c>
      <c r="F2070" s="29">
        <f>COUNTIFS(Questionnaire!BC:BC,codes_postales!B2070)</f>
        <v>0</v>
      </c>
    </row>
    <row r="2071" spans="1:6" x14ac:dyDescent="0.25">
      <c r="A2071" s="29" t="s">
        <v>2797</v>
      </c>
      <c r="B2071" s="29">
        <v>7623</v>
      </c>
      <c r="C2071" s="29" t="s">
        <v>2122</v>
      </c>
      <c r="D2071" s="29">
        <v>50.50665205</v>
      </c>
      <c r="E2071" s="29">
        <v>3.3815632029999998</v>
      </c>
      <c r="F2071" s="29">
        <f>COUNTIFS(Questionnaire!BC:BC,codes_postales!B2071)</f>
        <v>1</v>
      </c>
    </row>
    <row r="2072" spans="1:6" x14ac:dyDescent="0.25">
      <c r="A2072" s="29" t="s">
        <v>2797</v>
      </c>
      <c r="B2072" s="29">
        <v>7624</v>
      </c>
      <c r="C2072" s="29" t="s">
        <v>2123</v>
      </c>
      <c r="D2072" s="29">
        <v>50.517028699999997</v>
      </c>
      <c r="E2072" s="29">
        <v>3.3541900390000001</v>
      </c>
      <c r="F2072" s="29">
        <f>COUNTIFS(Questionnaire!BC:BC,codes_postales!B2072)</f>
        <v>0</v>
      </c>
    </row>
    <row r="2073" spans="1:6" x14ac:dyDescent="0.25">
      <c r="A2073" s="29" t="s">
        <v>2797</v>
      </c>
      <c r="B2073" s="29">
        <v>7640</v>
      </c>
      <c r="C2073" s="29" t="s">
        <v>2124</v>
      </c>
      <c r="D2073" s="29">
        <v>50.565911</v>
      </c>
      <c r="E2073" s="29">
        <v>3.4513115999999999</v>
      </c>
      <c r="F2073" s="29">
        <f>COUNTIFS(Questionnaire!BC:BC,codes_postales!B2073)</f>
        <v>0</v>
      </c>
    </row>
    <row r="2074" spans="1:6" x14ac:dyDescent="0.25">
      <c r="A2074" s="29" t="s">
        <v>2797</v>
      </c>
      <c r="B2074" s="29">
        <v>7640</v>
      </c>
      <c r="C2074" s="29" t="s">
        <v>2125</v>
      </c>
      <c r="D2074" s="29">
        <v>50.551510800000003</v>
      </c>
      <c r="E2074" s="29">
        <v>3.5020267</v>
      </c>
      <c r="F2074" s="29">
        <f>COUNTIFS(Questionnaire!BC:BC,codes_postales!B2074)</f>
        <v>0</v>
      </c>
    </row>
    <row r="2075" spans="1:6" x14ac:dyDescent="0.25">
      <c r="A2075" s="29" t="s">
        <v>2797</v>
      </c>
      <c r="B2075" s="29">
        <v>7640</v>
      </c>
      <c r="C2075" s="29" t="s">
        <v>2126</v>
      </c>
      <c r="D2075" s="29">
        <v>50.551862</v>
      </c>
      <c r="E2075" s="29">
        <v>3.4538057000000002</v>
      </c>
      <c r="F2075" s="29">
        <f>COUNTIFS(Questionnaire!BC:BC,codes_postales!B2075)</f>
        <v>0</v>
      </c>
    </row>
    <row r="2076" spans="1:6" x14ac:dyDescent="0.25">
      <c r="A2076" s="29" t="s">
        <v>2797</v>
      </c>
      <c r="B2076" s="29">
        <v>7641</v>
      </c>
      <c r="C2076" s="29" t="s">
        <v>2127</v>
      </c>
      <c r="D2076" s="29">
        <v>50.557403000000001</v>
      </c>
      <c r="E2076" s="29">
        <v>3.4269919999999998</v>
      </c>
      <c r="F2076" s="29">
        <f>COUNTIFS(Questionnaire!BC:BC,codes_postales!B2076)</f>
        <v>0</v>
      </c>
    </row>
    <row r="2077" spans="1:6" x14ac:dyDescent="0.25">
      <c r="A2077" s="29" t="s">
        <v>2797</v>
      </c>
      <c r="B2077" s="29">
        <v>7642</v>
      </c>
      <c r="C2077" s="29" t="s">
        <v>2128</v>
      </c>
      <c r="D2077" s="29">
        <v>50.578325</v>
      </c>
      <c r="E2077" s="29">
        <v>3.4371660999999998</v>
      </c>
      <c r="F2077" s="29">
        <f>COUNTIFS(Questionnaire!BC:BC,codes_postales!B2077)</f>
        <v>0</v>
      </c>
    </row>
    <row r="2078" spans="1:6" x14ac:dyDescent="0.25">
      <c r="A2078" s="29" t="s">
        <v>2797</v>
      </c>
      <c r="B2078" s="29">
        <v>7643</v>
      </c>
      <c r="C2078" s="29" t="s">
        <v>2129</v>
      </c>
      <c r="D2078" s="29">
        <v>50.567886999999999</v>
      </c>
      <c r="E2078" s="29">
        <v>3.473373</v>
      </c>
      <c r="F2078" s="29">
        <f>COUNTIFS(Questionnaire!BC:BC,codes_postales!B2078)</f>
        <v>0</v>
      </c>
    </row>
    <row r="2079" spans="1:6" x14ac:dyDescent="0.25">
      <c r="A2079" s="29" t="s">
        <v>2797</v>
      </c>
      <c r="B2079" s="29">
        <v>7700</v>
      </c>
      <c r="C2079" s="29" t="s">
        <v>2130</v>
      </c>
      <c r="D2079" s="29">
        <v>50.738618600000002</v>
      </c>
      <c r="E2079" s="29">
        <v>3.2344941999999999</v>
      </c>
      <c r="F2079" s="29">
        <f>COUNTIFS(Questionnaire!BC:BC,codes_postales!B2079)</f>
        <v>0</v>
      </c>
    </row>
    <row r="2080" spans="1:6" x14ac:dyDescent="0.25">
      <c r="A2080" s="29" t="s">
        <v>2797</v>
      </c>
      <c r="B2080" s="29">
        <v>7700</v>
      </c>
      <c r="C2080" s="29" t="s">
        <v>2131</v>
      </c>
      <c r="D2080" s="29">
        <v>50.743335100000003</v>
      </c>
      <c r="E2080" s="29">
        <v>3.2139093000000001</v>
      </c>
      <c r="F2080" s="29">
        <f>COUNTIFS(Questionnaire!BC:BC,codes_postales!B2080)</f>
        <v>0</v>
      </c>
    </row>
    <row r="2081" spans="1:6" x14ac:dyDescent="0.25">
      <c r="A2081" s="29" t="s">
        <v>2797</v>
      </c>
      <c r="B2081" s="29">
        <v>7711</v>
      </c>
      <c r="C2081" s="29" t="s">
        <v>2132</v>
      </c>
      <c r="D2081" s="29">
        <v>50.727398100000002</v>
      </c>
      <c r="E2081" s="29">
        <v>3.3037301000000001</v>
      </c>
      <c r="F2081" s="29">
        <f>COUNTIFS(Questionnaire!BC:BC,codes_postales!B2081)</f>
        <v>0</v>
      </c>
    </row>
    <row r="2082" spans="1:6" x14ac:dyDescent="0.25">
      <c r="A2082" s="29" t="s">
        <v>2797</v>
      </c>
      <c r="B2082" s="29">
        <v>7712</v>
      </c>
      <c r="C2082" s="29" t="s">
        <v>2133</v>
      </c>
      <c r="D2082" s="29">
        <v>50.722712700000002</v>
      </c>
      <c r="E2082" s="29">
        <v>3.2342043999999999</v>
      </c>
      <c r="F2082" s="29">
        <f>COUNTIFS(Questionnaire!BC:BC,codes_postales!B2082)</f>
        <v>1</v>
      </c>
    </row>
    <row r="2083" spans="1:6" x14ac:dyDescent="0.25">
      <c r="A2083" s="29" t="s">
        <v>2797</v>
      </c>
      <c r="B2083" s="29">
        <v>7730</v>
      </c>
      <c r="C2083" s="29" t="s">
        <v>2134</v>
      </c>
      <c r="D2083" s="29">
        <v>50.668921400000002</v>
      </c>
      <c r="E2083" s="29">
        <v>3.3176014999999999</v>
      </c>
      <c r="F2083" s="29">
        <f>COUNTIFS(Questionnaire!BC:BC,codes_postales!B2083)</f>
        <v>3</v>
      </c>
    </row>
    <row r="2084" spans="1:6" x14ac:dyDescent="0.25">
      <c r="A2084" s="29" t="s">
        <v>2797</v>
      </c>
      <c r="B2084" s="29">
        <v>7730</v>
      </c>
      <c r="C2084" s="29" t="s">
        <v>2135</v>
      </c>
      <c r="D2084" s="29">
        <v>50.682619799999998</v>
      </c>
      <c r="E2084" s="29">
        <v>3.3180722</v>
      </c>
      <c r="F2084" s="29">
        <f>COUNTIFS(Questionnaire!BC:BC,codes_postales!B2084)</f>
        <v>3</v>
      </c>
    </row>
    <row r="2085" spans="1:6" x14ac:dyDescent="0.25">
      <c r="A2085" s="29" t="s">
        <v>2797</v>
      </c>
      <c r="B2085" s="29">
        <v>7730</v>
      </c>
      <c r="C2085" s="29" t="s">
        <v>2136</v>
      </c>
      <c r="D2085" s="29">
        <v>50.705979399999997</v>
      </c>
      <c r="E2085" s="29">
        <v>3.2640183999999999</v>
      </c>
      <c r="F2085" s="29">
        <f>COUNTIFS(Questionnaire!BC:BC,codes_postales!B2085)</f>
        <v>3</v>
      </c>
    </row>
    <row r="2086" spans="1:6" x14ac:dyDescent="0.25">
      <c r="A2086" s="29" t="s">
        <v>2797</v>
      </c>
      <c r="B2086" s="29">
        <v>7730</v>
      </c>
      <c r="C2086" s="29" t="s">
        <v>2137</v>
      </c>
      <c r="D2086" s="29">
        <v>50.713052300000001</v>
      </c>
      <c r="E2086" s="29">
        <v>3.2875443</v>
      </c>
      <c r="F2086" s="29">
        <f>COUNTIFS(Questionnaire!BC:BC,codes_postales!B2086)</f>
        <v>3</v>
      </c>
    </row>
    <row r="2087" spans="1:6" x14ac:dyDescent="0.25">
      <c r="A2087" s="29" t="s">
        <v>2797</v>
      </c>
      <c r="B2087" s="29">
        <v>7730</v>
      </c>
      <c r="C2087" s="29" t="s">
        <v>2138</v>
      </c>
      <c r="D2087" s="29">
        <v>50.687557599999998</v>
      </c>
      <c r="E2087" s="29">
        <v>3.2703910999999999</v>
      </c>
      <c r="F2087" s="29">
        <f>COUNTIFS(Questionnaire!BC:BC,codes_postales!B2087)</f>
        <v>3</v>
      </c>
    </row>
    <row r="2088" spans="1:6" x14ac:dyDescent="0.25">
      <c r="A2088" s="29" t="s">
        <v>2797</v>
      </c>
      <c r="B2088" s="29">
        <v>7730</v>
      </c>
      <c r="C2088" s="29" t="s">
        <v>2139</v>
      </c>
      <c r="D2088" s="29">
        <v>50.666943799999999</v>
      </c>
      <c r="E2088" s="29">
        <v>3.2690174999999999</v>
      </c>
      <c r="F2088" s="29">
        <f>COUNTIFS(Questionnaire!BC:BC,codes_postales!B2088)</f>
        <v>3</v>
      </c>
    </row>
    <row r="2089" spans="1:6" x14ac:dyDescent="0.25">
      <c r="A2089" s="29" t="s">
        <v>2797</v>
      </c>
      <c r="B2089" s="29">
        <v>7730</v>
      </c>
      <c r="C2089" s="29" t="s">
        <v>1754</v>
      </c>
      <c r="D2089" s="29">
        <v>50.705653300000002</v>
      </c>
      <c r="E2089" s="29">
        <v>3.3149728999999999</v>
      </c>
      <c r="F2089" s="29">
        <f>COUNTIFS(Questionnaire!BC:BC,codes_postales!B2089)</f>
        <v>3</v>
      </c>
    </row>
    <row r="2090" spans="1:6" x14ac:dyDescent="0.25">
      <c r="A2090" s="29" t="s">
        <v>2797</v>
      </c>
      <c r="B2090" s="29">
        <v>7740</v>
      </c>
      <c r="C2090" s="29" t="s">
        <v>2140</v>
      </c>
      <c r="D2090" s="29">
        <v>50.685616000000003</v>
      </c>
      <c r="E2090" s="29">
        <v>3.3407491999999999</v>
      </c>
      <c r="F2090" s="29">
        <f>COUNTIFS(Questionnaire!BC:BC,codes_postales!B2090)</f>
        <v>0</v>
      </c>
    </row>
    <row r="2091" spans="1:6" x14ac:dyDescent="0.25">
      <c r="A2091" s="29" t="s">
        <v>2797</v>
      </c>
      <c r="B2091" s="29">
        <v>7740</v>
      </c>
      <c r="C2091" s="29" t="s">
        <v>2141</v>
      </c>
      <c r="D2091" s="29">
        <v>50.702173000000002</v>
      </c>
      <c r="E2091" s="29">
        <v>3.3451985</v>
      </c>
      <c r="F2091" s="29">
        <f>COUNTIFS(Questionnaire!BC:BC,codes_postales!B2091)</f>
        <v>0</v>
      </c>
    </row>
    <row r="2092" spans="1:6" x14ac:dyDescent="0.25">
      <c r="A2092" s="29" t="s">
        <v>2797</v>
      </c>
      <c r="B2092" s="29">
        <v>7742</v>
      </c>
      <c r="C2092" s="29" t="s">
        <v>2142</v>
      </c>
      <c r="D2092" s="29">
        <v>50.700879800000003</v>
      </c>
      <c r="E2092" s="29">
        <v>3.3623580999999998</v>
      </c>
      <c r="F2092" s="29">
        <f>COUNTIFS(Questionnaire!BC:BC,codes_postales!B2092)</f>
        <v>2</v>
      </c>
    </row>
    <row r="2093" spans="1:6" x14ac:dyDescent="0.25">
      <c r="A2093" s="29" t="s">
        <v>2797</v>
      </c>
      <c r="B2093" s="29">
        <v>7743</v>
      </c>
      <c r="C2093" s="29" t="s">
        <v>2143</v>
      </c>
      <c r="D2093" s="29">
        <v>50.665076999999997</v>
      </c>
      <c r="E2093" s="29">
        <v>3.3477790000000001</v>
      </c>
      <c r="F2093" s="29">
        <f>COUNTIFS(Questionnaire!BC:BC,codes_postales!B2093)</f>
        <v>0</v>
      </c>
    </row>
    <row r="2094" spans="1:6" x14ac:dyDescent="0.25">
      <c r="A2094" s="29" t="s">
        <v>2797</v>
      </c>
      <c r="B2094" s="29">
        <v>7743</v>
      </c>
      <c r="C2094" s="29" t="s">
        <v>2144</v>
      </c>
      <c r="D2094" s="29">
        <v>50.662055000000002</v>
      </c>
      <c r="E2094" s="29">
        <v>3.3642810000000001</v>
      </c>
      <c r="F2094" s="29">
        <f>COUNTIFS(Questionnaire!BC:BC,codes_postales!B2094)</f>
        <v>0</v>
      </c>
    </row>
    <row r="2095" spans="1:6" x14ac:dyDescent="0.25">
      <c r="A2095" s="29" t="s">
        <v>2797</v>
      </c>
      <c r="B2095" s="29">
        <v>7750</v>
      </c>
      <c r="C2095" s="29" t="s">
        <v>2145</v>
      </c>
      <c r="D2095" s="29">
        <v>50.743718999999999</v>
      </c>
      <c r="E2095" s="29">
        <v>3.5066795000000002</v>
      </c>
      <c r="F2095" s="29">
        <f>COUNTIFS(Questionnaire!BC:BC,codes_postales!B2095)</f>
        <v>0</v>
      </c>
    </row>
    <row r="2096" spans="1:6" x14ac:dyDescent="0.25">
      <c r="A2096" s="29" t="s">
        <v>2797</v>
      </c>
      <c r="B2096" s="29">
        <v>7750</v>
      </c>
      <c r="C2096" s="29" t="s">
        <v>2146</v>
      </c>
      <c r="D2096" s="29">
        <v>50.728033000000003</v>
      </c>
      <c r="E2096" s="29">
        <v>3.5205579999999999</v>
      </c>
      <c r="F2096" s="29">
        <f>COUNTIFS(Questionnaire!BC:BC,codes_postales!B2096)</f>
        <v>0</v>
      </c>
    </row>
    <row r="2097" spans="1:6" x14ac:dyDescent="0.25">
      <c r="A2097" s="29" t="s">
        <v>2797</v>
      </c>
      <c r="B2097" s="29">
        <v>7750</v>
      </c>
      <c r="C2097" s="29" t="s">
        <v>2147</v>
      </c>
      <c r="D2097" s="29">
        <v>50.745651100000003</v>
      </c>
      <c r="E2097" s="29">
        <v>3.5110541999999998</v>
      </c>
      <c r="F2097" s="29">
        <f>COUNTIFS(Questionnaire!BC:BC,codes_postales!B2097)</f>
        <v>0</v>
      </c>
    </row>
    <row r="2098" spans="1:6" x14ac:dyDescent="0.25">
      <c r="A2098" s="29" t="s">
        <v>2797</v>
      </c>
      <c r="B2098" s="29">
        <v>7750</v>
      </c>
      <c r="C2098" s="29" t="s">
        <v>2148</v>
      </c>
      <c r="D2098" s="29">
        <v>50.747596000000001</v>
      </c>
      <c r="E2098" s="29">
        <v>3.4816630000000002</v>
      </c>
      <c r="F2098" s="29">
        <f>COUNTIFS(Questionnaire!BC:BC,codes_postales!B2098)</f>
        <v>0</v>
      </c>
    </row>
    <row r="2099" spans="1:6" x14ac:dyDescent="0.25">
      <c r="A2099" s="29" t="s">
        <v>2797</v>
      </c>
      <c r="B2099" s="29">
        <v>7750</v>
      </c>
      <c r="C2099" s="29" t="s">
        <v>2149</v>
      </c>
      <c r="D2099" s="29">
        <v>50.744763300000002</v>
      </c>
      <c r="E2099" s="29">
        <v>3.5309528000000001</v>
      </c>
      <c r="F2099" s="29">
        <f>COUNTIFS(Questionnaire!BC:BC,codes_postales!B2099)</f>
        <v>0</v>
      </c>
    </row>
    <row r="2100" spans="1:6" x14ac:dyDescent="0.25">
      <c r="A2100" s="29" t="s">
        <v>2797</v>
      </c>
      <c r="B2100" s="29">
        <v>7760</v>
      </c>
      <c r="C2100" s="29" t="s">
        <v>935</v>
      </c>
      <c r="D2100" s="29">
        <v>50.712543500000002</v>
      </c>
      <c r="E2100" s="29">
        <v>3.4571664000000002</v>
      </c>
      <c r="F2100" s="29">
        <f>COUNTIFS(Questionnaire!BC:BC,codes_postales!B2100)</f>
        <v>3</v>
      </c>
    </row>
    <row r="2101" spans="1:6" x14ac:dyDescent="0.25">
      <c r="A2101" s="29" t="s">
        <v>2797</v>
      </c>
      <c r="B2101" s="29">
        <v>7760</v>
      </c>
      <c r="C2101" s="29" t="s">
        <v>2150</v>
      </c>
      <c r="D2101" s="29">
        <v>50.754629199999997</v>
      </c>
      <c r="E2101" s="29">
        <v>3.4486113999999999</v>
      </c>
      <c r="F2101" s="29">
        <f>COUNTIFS(Questionnaire!BC:BC,codes_postales!B2101)</f>
        <v>3</v>
      </c>
    </row>
    <row r="2102" spans="1:6" x14ac:dyDescent="0.25">
      <c r="A2102" s="29" t="s">
        <v>2797</v>
      </c>
      <c r="B2102" s="29">
        <v>7760</v>
      </c>
      <c r="C2102" s="29" t="s">
        <v>2151</v>
      </c>
      <c r="D2102" s="29">
        <v>50.693004299999998</v>
      </c>
      <c r="E2102" s="29">
        <v>3.4294566999999998</v>
      </c>
      <c r="F2102" s="29">
        <f>COUNTIFS(Questionnaire!BC:BC,codes_postales!B2102)</f>
        <v>3</v>
      </c>
    </row>
    <row r="2103" spans="1:6" x14ac:dyDescent="0.25">
      <c r="A2103" s="29" t="s">
        <v>2797</v>
      </c>
      <c r="B2103" s="29">
        <v>7760</v>
      </c>
      <c r="C2103" s="29" t="s">
        <v>2152</v>
      </c>
      <c r="D2103" s="29">
        <v>50.662150099999998</v>
      </c>
      <c r="E2103" s="29">
        <v>3.5192597000000001</v>
      </c>
      <c r="F2103" s="29">
        <f>COUNTIFS(Questionnaire!BC:BC,codes_postales!B2103)</f>
        <v>3</v>
      </c>
    </row>
    <row r="2104" spans="1:6" x14ac:dyDescent="0.25">
      <c r="A2104" s="29" t="s">
        <v>2797</v>
      </c>
      <c r="B2104" s="29">
        <v>7760</v>
      </c>
      <c r="C2104" s="29" t="s">
        <v>2153</v>
      </c>
      <c r="D2104" s="29">
        <v>50.731416400000001</v>
      </c>
      <c r="E2104" s="29">
        <v>3.4050324999999999</v>
      </c>
      <c r="F2104" s="29">
        <f>COUNTIFS(Questionnaire!BC:BC,codes_postales!B2104)</f>
        <v>3</v>
      </c>
    </row>
    <row r="2105" spans="1:6" x14ac:dyDescent="0.25">
      <c r="A2105" s="29" t="s">
        <v>2797</v>
      </c>
      <c r="B2105" s="29">
        <v>7760</v>
      </c>
      <c r="C2105" s="29" t="s">
        <v>2154</v>
      </c>
      <c r="D2105" s="29">
        <v>50.668560399999997</v>
      </c>
      <c r="E2105" s="29">
        <v>3.4865933999999998</v>
      </c>
      <c r="F2105" s="29">
        <f>COUNTIFS(Questionnaire!BC:BC,codes_postales!B2105)</f>
        <v>3</v>
      </c>
    </row>
    <row r="2106" spans="1:6" x14ac:dyDescent="0.25">
      <c r="A2106" s="29" t="s">
        <v>2797</v>
      </c>
      <c r="B2106" s="29">
        <v>7780</v>
      </c>
      <c r="C2106" s="29" t="s">
        <v>2155</v>
      </c>
      <c r="D2106" s="29">
        <v>50.768735999999997</v>
      </c>
      <c r="E2106" s="29">
        <v>2.9986660000000001</v>
      </c>
      <c r="F2106" s="29">
        <f>COUNTIFS(Questionnaire!BC:BC,codes_postales!B2106)</f>
        <v>2</v>
      </c>
    </row>
    <row r="2107" spans="1:6" x14ac:dyDescent="0.25">
      <c r="A2107" s="29" t="s">
        <v>2797</v>
      </c>
      <c r="B2107" s="29">
        <v>7780</v>
      </c>
      <c r="C2107" s="29" t="s">
        <v>2156</v>
      </c>
      <c r="D2107" s="29">
        <v>50.771200120000003</v>
      </c>
      <c r="E2107" s="29">
        <v>3.001907782</v>
      </c>
      <c r="F2107" s="29">
        <f>COUNTIFS(Questionnaire!BC:BC,codes_postales!B2107)</f>
        <v>2</v>
      </c>
    </row>
    <row r="2108" spans="1:6" x14ac:dyDescent="0.25">
      <c r="A2108" s="29" t="s">
        <v>2797</v>
      </c>
      <c r="B2108" s="29">
        <v>7781</v>
      </c>
      <c r="C2108" s="29" t="s">
        <v>2157</v>
      </c>
      <c r="D2108" s="29">
        <v>50.786824299999999</v>
      </c>
      <c r="E2108" s="29">
        <v>2.9640553000000001</v>
      </c>
      <c r="F2108" s="29">
        <f>COUNTIFS(Questionnaire!BC:BC,codes_postales!B2108)</f>
        <v>0</v>
      </c>
    </row>
    <row r="2109" spans="1:6" x14ac:dyDescent="0.25">
      <c r="A2109" s="29" t="s">
        <v>2797</v>
      </c>
      <c r="B2109" s="29">
        <v>7782</v>
      </c>
      <c r="C2109" s="29" t="s">
        <v>2158</v>
      </c>
      <c r="D2109" s="29">
        <v>50.726220400000003</v>
      </c>
      <c r="E2109" s="29">
        <v>2.8803139</v>
      </c>
      <c r="F2109" s="29">
        <f>COUNTIFS(Questionnaire!BC:BC,codes_postales!B2109)</f>
        <v>0</v>
      </c>
    </row>
    <row r="2110" spans="1:6" x14ac:dyDescent="0.25">
      <c r="A2110" s="29" t="s">
        <v>2797</v>
      </c>
      <c r="B2110" s="29">
        <v>7783</v>
      </c>
      <c r="C2110" s="29" t="s">
        <v>2159</v>
      </c>
      <c r="D2110" s="29">
        <v>50.706094299999997</v>
      </c>
      <c r="E2110" s="29">
        <v>2.8899900000000001</v>
      </c>
      <c r="F2110" s="29">
        <f>COUNTIFS(Questionnaire!BC:BC,codes_postales!B2110)</f>
        <v>0</v>
      </c>
    </row>
    <row r="2111" spans="1:6" x14ac:dyDescent="0.25">
      <c r="A2111" s="29" t="s">
        <v>2797</v>
      </c>
      <c r="B2111" s="29">
        <v>7784</v>
      </c>
      <c r="C2111" s="29" t="s">
        <v>2160</v>
      </c>
      <c r="D2111" s="29">
        <v>50.758815300000002</v>
      </c>
      <c r="E2111" s="29">
        <v>2.9625205999999999</v>
      </c>
      <c r="F2111" s="29">
        <f>COUNTIFS(Questionnaire!BC:BC,codes_postales!B2111)</f>
        <v>0</v>
      </c>
    </row>
    <row r="2112" spans="1:6" x14ac:dyDescent="0.25">
      <c r="A2112" s="29" t="s">
        <v>2797</v>
      </c>
      <c r="B2112" s="29">
        <v>7784</v>
      </c>
      <c r="C2112" s="29" t="s">
        <v>2161</v>
      </c>
      <c r="D2112" s="29">
        <v>50.752993199999999</v>
      </c>
      <c r="E2112" s="29">
        <v>2.9502022999999999</v>
      </c>
      <c r="F2112" s="29">
        <f>COUNTIFS(Questionnaire!BC:BC,codes_postales!B2112)</f>
        <v>0</v>
      </c>
    </row>
    <row r="2113" spans="1:6" x14ac:dyDescent="0.25">
      <c r="A2113" s="29" t="s">
        <v>2797</v>
      </c>
      <c r="B2113" s="29">
        <v>7800</v>
      </c>
      <c r="C2113" s="29" t="s">
        <v>2162</v>
      </c>
      <c r="D2113" s="29">
        <v>50.639504500000001</v>
      </c>
      <c r="E2113" s="29">
        <v>3.7926793499999998</v>
      </c>
      <c r="F2113" s="29">
        <f>COUNTIFS(Questionnaire!BC:BC,codes_postales!B2113)</f>
        <v>1</v>
      </c>
    </row>
    <row r="2114" spans="1:6" x14ac:dyDescent="0.25">
      <c r="A2114" s="29" t="s">
        <v>2797</v>
      </c>
      <c r="B2114" s="29">
        <v>7800</v>
      </c>
      <c r="C2114" s="29" t="s">
        <v>2163</v>
      </c>
      <c r="D2114" s="29">
        <v>50.653424200000003</v>
      </c>
      <c r="E2114" s="29">
        <v>3.8042549000000001</v>
      </c>
      <c r="F2114" s="29">
        <f>COUNTIFS(Questionnaire!BC:BC,codes_postales!B2114)</f>
        <v>1</v>
      </c>
    </row>
    <row r="2115" spans="1:6" x14ac:dyDescent="0.25">
      <c r="A2115" s="29" t="s">
        <v>2797</v>
      </c>
      <c r="B2115" s="29">
        <v>7801</v>
      </c>
      <c r="C2115" s="29" t="s">
        <v>2164</v>
      </c>
      <c r="D2115" s="29">
        <v>50.620161899999999</v>
      </c>
      <c r="E2115" s="29">
        <v>3.7536768</v>
      </c>
      <c r="F2115" s="29">
        <f>COUNTIFS(Questionnaire!BC:BC,codes_postales!B2115)</f>
        <v>0</v>
      </c>
    </row>
    <row r="2116" spans="1:6" x14ac:dyDescent="0.25">
      <c r="A2116" s="29" t="s">
        <v>2797</v>
      </c>
      <c r="B2116" s="29">
        <v>7802</v>
      </c>
      <c r="C2116" s="29" t="s">
        <v>2165</v>
      </c>
      <c r="D2116" s="29">
        <v>50.594722400000002</v>
      </c>
      <c r="E2116" s="29">
        <v>3.7516335999999999</v>
      </c>
      <c r="F2116" s="29">
        <f>COUNTIFS(Questionnaire!BC:BC,codes_postales!B2116)</f>
        <v>1</v>
      </c>
    </row>
    <row r="2117" spans="1:6" x14ac:dyDescent="0.25">
      <c r="A2117" s="29" t="s">
        <v>2797</v>
      </c>
      <c r="B2117" s="29">
        <v>7803</v>
      </c>
      <c r="C2117" s="29" t="s">
        <v>2166</v>
      </c>
      <c r="D2117" s="29">
        <v>50.647705600000002</v>
      </c>
      <c r="E2117" s="29">
        <v>3.7677307</v>
      </c>
      <c r="F2117" s="29">
        <f>COUNTIFS(Questionnaire!BC:BC,codes_postales!B2117)</f>
        <v>0</v>
      </c>
    </row>
    <row r="2118" spans="1:6" x14ac:dyDescent="0.25">
      <c r="A2118" s="29" t="s">
        <v>2797</v>
      </c>
      <c r="B2118" s="29">
        <v>7804</v>
      </c>
      <c r="C2118" s="29" t="s">
        <v>2167</v>
      </c>
      <c r="D2118" s="29">
        <v>50.6788509</v>
      </c>
      <c r="E2118" s="29">
        <v>3.7584252</v>
      </c>
      <c r="F2118" s="29">
        <f>COUNTIFS(Questionnaire!BC:BC,codes_postales!B2118)</f>
        <v>1</v>
      </c>
    </row>
    <row r="2119" spans="1:6" x14ac:dyDescent="0.25">
      <c r="A2119" s="29" t="s">
        <v>2797</v>
      </c>
      <c r="B2119" s="29">
        <v>7804</v>
      </c>
      <c r="C2119" s="29" t="s">
        <v>2168</v>
      </c>
      <c r="D2119" s="29">
        <v>50.660198000000001</v>
      </c>
      <c r="E2119" s="29">
        <v>3.7836911</v>
      </c>
      <c r="F2119" s="29">
        <f>COUNTIFS(Questionnaire!BC:BC,codes_postales!B2119)</f>
        <v>1</v>
      </c>
    </row>
    <row r="2120" spans="1:6" x14ac:dyDescent="0.25">
      <c r="A2120" s="29" t="s">
        <v>2797</v>
      </c>
      <c r="B2120" s="29">
        <v>7810</v>
      </c>
      <c r="C2120" s="29" t="s">
        <v>2169</v>
      </c>
      <c r="D2120" s="29">
        <v>50.615068000000001</v>
      </c>
      <c r="E2120" s="29">
        <v>3.8060162000000002</v>
      </c>
      <c r="F2120" s="29">
        <f>COUNTIFS(Questionnaire!BC:BC,codes_postales!B2120)</f>
        <v>0</v>
      </c>
    </row>
    <row r="2121" spans="1:6" x14ac:dyDescent="0.25">
      <c r="A2121" s="29" t="s">
        <v>2797</v>
      </c>
      <c r="B2121" s="29">
        <v>7811</v>
      </c>
      <c r="C2121" s="29" t="s">
        <v>1259</v>
      </c>
      <c r="D2121" s="29">
        <v>50.610351700000002</v>
      </c>
      <c r="E2121" s="29">
        <v>3.8148309</v>
      </c>
      <c r="F2121" s="29">
        <f>COUNTIFS(Questionnaire!BC:BC,codes_postales!B2121)</f>
        <v>0</v>
      </c>
    </row>
    <row r="2122" spans="1:6" x14ac:dyDescent="0.25">
      <c r="A2122" s="29" t="s">
        <v>2797</v>
      </c>
      <c r="B2122" s="29">
        <v>7812</v>
      </c>
      <c r="C2122" s="29" t="s">
        <v>2170</v>
      </c>
      <c r="D2122" s="29">
        <v>50.639748500000003</v>
      </c>
      <c r="E2122" s="29">
        <v>3.67998</v>
      </c>
      <c r="F2122" s="29">
        <f>COUNTIFS(Questionnaire!BC:BC,codes_postales!B2122)</f>
        <v>1</v>
      </c>
    </row>
    <row r="2123" spans="1:6" x14ac:dyDescent="0.25">
      <c r="A2123" s="29" t="s">
        <v>2797</v>
      </c>
      <c r="B2123" s="29">
        <v>7812</v>
      </c>
      <c r="C2123" s="29" t="s">
        <v>2171</v>
      </c>
      <c r="D2123" s="29">
        <v>50.622278299999998</v>
      </c>
      <c r="E2123" s="29">
        <v>3.7054980999999998</v>
      </c>
      <c r="F2123" s="29">
        <f>COUNTIFS(Questionnaire!BC:BC,codes_postales!B2123)</f>
        <v>1</v>
      </c>
    </row>
    <row r="2124" spans="1:6" x14ac:dyDescent="0.25">
      <c r="A2124" s="29" t="s">
        <v>2797</v>
      </c>
      <c r="B2124" s="29">
        <v>7812</v>
      </c>
      <c r="C2124" s="29" t="s">
        <v>2172</v>
      </c>
      <c r="D2124" s="29">
        <v>50.649582899999999</v>
      </c>
      <c r="E2124" s="29">
        <v>3.7184420999999999</v>
      </c>
      <c r="F2124" s="29">
        <f>COUNTIFS(Questionnaire!BC:BC,codes_postales!B2124)</f>
        <v>1</v>
      </c>
    </row>
    <row r="2125" spans="1:6" x14ac:dyDescent="0.25">
      <c r="A2125" s="29" t="s">
        <v>2797</v>
      </c>
      <c r="B2125" s="29">
        <v>7812</v>
      </c>
      <c r="C2125" s="29" t="s">
        <v>2173</v>
      </c>
      <c r="D2125" s="29">
        <v>50.600191000000002</v>
      </c>
      <c r="E2125" s="29">
        <v>3.7156805999999998</v>
      </c>
      <c r="F2125" s="29">
        <f>COUNTIFS(Questionnaire!BC:BC,codes_postales!B2125)</f>
        <v>1</v>
      </c>
    </row>
    <row r="2126" spans="1:6" x14ac:dyDescent="0.25">
      <c r="A2126" s="29" t="s">
        <v>2797</v>
      </c>
      <c r="B2126" s="29">
        <v>7812</v>
      </c>
      <c r="C2126" s="29" t="s">
        <v>2174</v>
      </c>
      <c r="D2126" s="29">
        <v>50.617880999999997</v>
      </c>
      <c r="E2126" s="29">
        <v>3.7360962</v>
      </c>
      <c r="F2126" s="29">
        <f>COUNTIFS(Questionnaire!BC:BC,codes_postales!B2126)</f>
        <v>1</v>
      </c>
    </row>
    <row r="2127" spans="1:6" x14ac:dyDescent="0.25">
      <c r="A2127" s="29" t="s">
        <v>2797</v>
      </c>
      <c r="B2127" s="29">
        <v>7812</v>
      </c>
      <c r="C2127" s="29" t="s">
        <v>2175</v>
      </c>
      <c r="D2127" s="29">
        <v>50.622662400000003</v>
      </c>
      <c r="E2127" s="29">
        <v>3.730712</v>
      </c>
      <c r="F2127" s="29">
        <f>COUNTIFS(Questionnaire!BC:BC,codes_postales!B2127)</f>
        <v>1</v>
      </c>
    </row>
    <row r="2128" spans="1:6" x14ac:dyDescent="0.25">
      <c r="A2128" s="29" t="s">
        <v>2797</v>
      </c>
      <c r="B2128" s="29">
        <v>7822</v>
      </c>
      <c r="C2128" s="29" t="s">
        <v>2176</v>
      </c>
      <c r="D2128" s="29">
        <v>50.656686399999998</v>
      </c>
      <c r="E2128" s="29">
        <v>3.8758180000000002</v>
      </c>
      <c r="F2128" s="29">
        <f>COUNTIFS(Questionnaire!BC:BC,codes_postales!B2128)</f>
        <v>0</v>
      </c>
    </row>
    <row r="2129" spans="1:6" x14ac:dyDescent="0.25">
      <c r="A2129" s="29" t="s">
        <v>2797</v>
      </c>
      <c r="B2129" s="29">
        <v>7822</v>
      </c>
      <c r="C2129" s="29" t="s">
        <v>2177</v>
      </c>
      <c r="D2129" s="29">
        <v>50.6637962</v>
      </c>
      <c r="E2129" s="29">
        <v>3.8181687000000002</v>
      </c>
      <c r="F2129" s="29">
        <f>COUNTIFS(Questionnaire!BC:BC,codes_postales!B2129)</f>
        <v>0</v>
      </c>
    </row>
    <row r="2130" spans="1:6" x14ac:dyDescent="0.25">
      <c r="A2130" s="29" t="s">
        <v>2797</v>
      </c>
      <c r="B2130" s="29">
        <v>7822</v>
      </c>
      <c r="C2130" s="29" t="s">
        <v>2178</v>
      </c>
      <c r="D2130" s="29">
        <v>50.648578399999998</v>
      </c>
      <c r="E2130" s="29">
        <v>3.8480962000000001</v>
      </c>
      <c r="F2130" s="29">
        <f>COUNTIFS(Questionnaire!BC:BC,codes_postales!B2130)</f>
        <v>0</v>
      </c>
    </row>
    <row r="2131" spans="1:6" x14ac:dyDescent="0.25">
      <c r="A2131" s="29" t="s">
        <v>2797</v>
      </c>
      <c r="B2131" s="29">
        <v>7823</v>
      </c>
      <c r="C2131" s="29" t="s">
        <v>2179</v>
      </c>
      <c r="D2131" s="29">
        <v>50.637672999999999</v>
      </c>
      <c r="E2131" s="29">
        <v>3.8878195</v>
      </c>
      <c r="F2131" s="29">
        <f>COUNTIFS(Questionnaire!BC:BC,codes_postales!B2131)</f>
        <v>1</v>
      </c>
    </row>
    <row r="2132" spans="1:6" x14ac:dyDescent="0.25">
      <c r="A2132" s="29" t="s">
        <v>2797</v>
      </c>
      <c r="B2132" s="29">
        <v>7830</v>
      </c>
      <c r="C2132" s="29" t="s">
        <v>2180</v>
      </c>
      <c r="D2132" s="29">
        <v>50.672420299999999</v>
      </c>
      <c r="E2132" s="29">
        <v>3.9360496999999999</v>
      </c>
      <c r="F2132" s="29">
        <f>COUNTIFS(Questionnaire!BC:BC,codes_postales!B2132)</f>
        <v>4</v>
      </c>
    </row>
    <row r="2133" spans="1:6" x14ac:dyDescent="0.25">
      <c r="A2133" s="29" t="s">
        <v>2797</v>
      </c>
      <c r="B2133" s="29">
        <v>7830</v>
      </c>
      <c r="C2133" s="29" t="s">
        <v>2181</v>
      </c>
      <c r="D2133" s="29">
        <v>50.618284099999997</v>
      </c>
      <c r="E2133" s="29">
        <v>3.9282800999999998</v>
      </c>
      <c r="F2133" s="29">
        <f>COUNTIFS(Questionnaire!BC:BC,codes_postales!B2133)</f>
        <v>4</v>
      </c>
    </row>
    <row r="2134" spans="1:6" x14ac:dyDescent="0.25">
      <c r="A2134" s="29" t="s">
        <v>2797</v>
      </c>
      <c r="B2134" s="29">
        <v>7830</v>
      </c>
      <c r="C2134" s="29" t="s">
        <v>2182</v>
      </c>
      <c r="D2134" s="29">
        <v>50.627066999999997</v>
      </c>
      <c r="E2134" s="29">
        <v>3.9118667</v>
      </c>
      <c r="F2134" s="29">
        <f>COUNTIFS(Questionnaire!BC:BC,codes_postales!B2134)</f>
        <v>4</v>
      </c>
    </row>
    <row r="2135" spans="1:6" x14ac:dyDescent="0.25">
      <c r="A2135" s="29" t="s">
        <v>2797</v>
      </c>
      <c r="B2135" s="29">
        <v>7830</v>
      </c>
      <c r="C2135" s="29" t="s">
        <v>2183</v>
      </c>
      <c r="D2135" s="29">
        <v>50.631172599999999</v>
      </c>
      <c r="E2135" s="29">
        <v>3.9967288000000001</v>
      </c>
      <c r="F2135" s="29">
        <f>COUNTIFS(Questionnaire!BC:BC,codes_postales!B2135)</f>
        <v>4</v>
      </c>
    </row>
    <row r="2136" spans="1:6" x14ac:dyDescent="0.25">
      <c r="A2136" s="29" t="s">
        <v>2797</v>
      </c>
      <c r="B2136" s="29">
        <v>7830</v>
      </c>
      <c r="C2136" s="29" t="s">
        <v>2184</v>
      </c>
      <c r="D2136" s="29">
        <v>50.663164999999999</v>
      </c>
      <c r="E2136" s="29">
        <v>3.8887882</v>
      </c>
      <c r="F2136" s="29">
        <f>COUNTIFS(Questionnaire!BC:BC,codes_postales!B2136)</f>
        <v>4</v>
      </c>
    </row>
    <row r="2137" spans="1:6" x14ac:dyDescent="0.25">
      <c r="A2137" s="29" t="s">
        <v>2797</v>
      </c>
      <c r="B2137" s="29">
        <v>7830</v>
      </c>
      <c r="C2137" s="29" t="s">
        <v>2185</v>
      </c>
      <c r="D2137" s="29">
        <v>50.671709800000002</v>
      </c>
      <c r="E2137" s="29">
        <v>4.0358365000000003</v>
      </c>
      <c r="F2137" s="29">
        <f>COUNTIFS(Questionnaire!BC:BC,codes_postales!B2137)</f>
        <v>4</v>
      </c>
    </row>
    <row r="2138" spans="1:6" x14ac:dyDescent="0.25">
      <c r="A2138" s="29" t="s">
        <v>2797</v>
      </c>
      <c r="B2138" s="29">
        <v>7830</v>
      </c>
      <c r="C2138" s="29" t="s">
        <v>2186</v>
      </c>
      <c r="D2138" s="29">
        <v>50.648902800000002</v>
      </c>
      <c r="E2138" s="29">
        <v>3.9243972999999999</v>
      </c>
      <c r="F2138" s="29">
        <f>COUNTIFS(Questionnaire!BC:BC,codes_postales!B2138)</f>
        <v>4</v>
      </c>
    </row>
    <row r="2139" spans="1:6" x14ac:dyDescent="0.25">
      <c r="A2139" s="29" t="s">
        <v>2797</v>
      </c>
      <c r="B2139" s="29">
        <v>7830</v>
      </c>
      <c r="C2139" s="29" t="s">
        <v>2187</v>
      </c>
      <c r="D2139" s="29">
        <v>50.610116099999999</v>
      </c>
      <c r="E2139" s="29">
        <v>3.9509699</v>
      </c>
      <c r="F2139" s="29">
        <f>COUNTIFS(Questionnaire!BC:BC,codes_postales!B2139)</f>
        <v>4</v>
      </c>
    </row>
    <row r="2140" spans="1:6" x14ac:dyDescent="0.25">
      <c r="A2140" s="29" t="s">
        <v>2797</v>
      </c>
      <c r="B2140" s="29">
        <v>7850</v>
      </c>
      <c r="C2140" s="29" t="s">
        <v>2188</v>
      </c>
      <c r="D2140" s="29">
        <v>50.692755300000002</v>
      </c>
      <c r="E2140" s="29">
        <v>4.0406912000000004</v>
      </c>
      <c r="F2140" s="29">
        <f>COUNTIFS(Questionnaire!BC:BC,codes_postales!B2140)</f>
        <v>2</v>
      </c>
    </row>
    <row r="2141" spans="1:6" x14ac:dyDescent="0.25">
      <c r="A2141" s="29" t="s">
        <v>2797</v>
      </c>
      <c r="B2141" s="29">
        <v>7850</v>
      </c>
      <c r="C2141" s="29" t="s">
        <v>2189</v>
      </c>
      <c r="D2141" s="29">
        <v>50.6903571</v>
      </c>
      <c r="E2141" s="29">
        <v>4.0173478999999999</v>
      </c>
      <c r="F2141" s="29">
        <f>COUNTIFS(Questionnaire!BC:BC,codes_postales!B2141)</f>
        <v>2</v>
      </c>
    </row>
    <row r="2142" spans="1:6" x14ac:dyDescent="0.25">
      <c r="A2142" s="29" t="s">
        <v>2797</v>
      </c>
      <c r="B2142" s="29">
        <v>7850</v>
      </c>
      <c r="C2142" s="29" t="s">
        <v>2190</v>
      </c>
      <c r="D2142" s="29">
        <v>50.6899321</v>
      </c>
      <c r="E2142" s="29">
        <v>4.0845938999999998</v>
      </c>
      <c r="F2142" s="29">
        <f>COUNTIFS(Questionnaire!BC:BC,codes_postales!B2142)</f>
        <v>2</v>
      </c>
    </row>
    <row r="2143" spans="1:6" x14ac:dyDescent="0.25">
      <c r="A2143" s="29" t="s">
        <v>2797</v>
      </c>
      <c r="B2143" s="29">
        <v>7860</v>
      </c>
      <c r="C2143" s="29" t="s">
        <v>2191</v>
      </c>
      <c r="D2143" s="29">
        <v>50.712303599999998</v>
      </c>
      <c r="E2143" s="29">
        <v>3.8301131000000002</v>
      </c>
      <c r="F2143" s="29">
        <f>COUNTIFS(Questionnaire!BC:BC,codes_postales!B2143)</f>
        <v>0</v>
      </c>
    </row>
    <row r="2144" spans="1:6" x14ac:dyDescent="0.25">
      <c r="A2144" s="29" t="s">
        <v>2797</v>
      </c>
      <c r="B2144" s="29">
        <v>7861</v>
      </c>
      <c r="C2144" s="29" t="s">
        <v>2192</v>
      </c>
      <c r="D2144" s="29">
        <v>50.686153300000001</v>
      </c>
      <c r="E2144" s="29">
        <v>3.8191320000000002</v>
      </c>
      <c r="F2144" s="29">
        <f>COUNTIFS(Questionnaire!BC:BC,codes_postales!B2144)</f>
        <v>0</v>
      </c>
    </row>
    <row r="2145" spans="1:6" x14ac:dyDescent="0.25">
      <c r="A2145" s="29" t="s">
        <v>2797</v>
      </c>
      <c r="B2145" s="29">
        <v>7861</v>
      </c>
      <c r="C2145" s="29" t="s">
        <v>2193</v>
      </c>
      <c r="D2145" s="29">
        <v>50.6940794</v>
      </c>
      <c r="E2145" s="29">
        <v>3.7998354000000001</v>
      </c>
      <c r="F2145" s="29">
        <f>COUNTIFS(Questionnaire!BC:BC,codes_postales!B2145)</f>
        <v>0</v>
      </c>
    </row>
    <row r="2146" spans="1:6" x14ac:dyDescent="0.25">
      <c r="A2146" s="29" t="s">
        <v>2797</v>
      </c>
      <c r="B2146" s="29">
        <v>7862</v>
      </c>
      <c r="C2146" s="29" t="s">
        <v>2194</v>
      </c>
      <c r="D2146" s="29">
        <v>50.720840500000001</v>
      </c>
      <c r="E2146" s="29">
        <v>3.7802250000000002</v>
      </c>
      <c r="F2146" s="29">
        <f>COUNTIFS(Questionnaire!BC:BC,codes_postales!B2146)</f>
        <v>0</v>
      </c>
    </row>
    <row r="2147" spans="1:6" x14ac:dyDescent="0.25">
      <c r="A2147" s="29" t="s">
        <v>2797</v>
      </c>
      <c r="B2147" s="29">
        <v>7863</v>
      </c>
      <c r="C2147" s="29" t="s">
        <v>2195</v>
      </c>
      <c r="D2147" s="29">
        <v>50.728342699999999</v>
      </c>
      <c r="E2147" s="29">
        <v>3.8094385000000002</v>
      </c>
      <c r="F2147" s="29">
        <f>COUNTIFS(Questionnaire!BC:BC,codes_postales!B2147)</f>
        <v>0</v>
      </c>
    </row>
    <row r="2148" spans="1:6" x14ac:dyDescent="0.25">
      <c r="A2148" s="29" t="s">
        <v>2797</v>
      </c>
      <c r="B2148" s="29">
        <v>7864</v>
      </c>
      <c r="C2148" s="29" t="s">
        <v>2196</v>
      </c>
      <c r="D2148" s="29">
        <v>50.730733600000001</v>
      </c>
      <c r="E2148" s="29">
        <v>3.8522036000000002</v>
      </c>
      <c r="F2148" s="29">
        <f>COUNTIFS(Questionnaire!BC:BC,codes_postales!B2148)</f>
        <v>0</v>
      </c>
    </row>
    <row r="2149" spans="1:6" x14ac:dyDescent="0.25">
      <c r="A2149" s="29" t="s">
        <v>2797</v>
      </c>
      <c r="B2149" s="29">
        <v>7866</v>
      </c>
      <c r="C2149" s="29" t="s">
        <v>2197</v>
      </c>
      <c r="D2149" s="29">
        <v>50.695302300000002</v>
      </c>
      <c r="E2149" s="29">
        <v>3.8856305999999998</v>
      </c>
      <c r="F2149" s="29">
        <f>COUNTIFS(Questionnaire!BC:BC,codes_postales!B2149)</f>
        <v>2</v>
      </c>
    </row>
    <row r="2150" spans="1:6" x14ac:dyDescent="0.25">
      <c r="A2150" s="29" t="s">
        <v>2797</v>
      </c>
      <c r="B2150" s="29">
        <v>7866</v>
      </c>
      <c r="C2150" s="29" t="s">
        <v>2198</v>
      </c>
      <c r="D2150" s="29">
        <v>50.687415700000003</v>
      </c>
      <c r="E2150" s="29">
        <v>3.8598773</v>
      </c>
      <c r="F2150" s="29">
        <f>COUNTIFS(Questionnaire!BC:BC,codes_postales!B2150)</f>
        <v>2</v>
      </c>
    </row>
    <row r="2151" spans="1:6" x14ac:dyDescent="0.25">
      <c r="A2151" s="29" t="s">
        <v>2797</v>
      </c>
      <c r="B2151" s="29">
        <v>7870</v>
      </c>
      <c r="C2151" s="29" t="s">
        <v>2199</v>
      </c>
      <c r="D2151" s="29">
        <v>50.5701441</v>
      </c>
      <c r="E2151" s="29">
        <v>3.8537045000000001</v>
      </c>
      <c r="F2151" s="29">
        <f>COUNTIFS(Questionnaire!BC:BC,codes_postales!B2151)</f>
        <v>0</v>
      </c>
    </row>
    <row r="2152" spans="1:6" x14ac:dyDescent="0.25">
      <c r="A2152" s="29" t="s">
        <v>2797</v>
      </c>
      <c r="B2152" s="29">
        <v>7870</v>
      </c>
      <c r="C2152" s="29" t="s">
        <v>2200</v>
      </c>
      <c r="D2152" s="29">
        <v>50.582781099999998</v>
      </c>
      <c r="E2152" s="29">
        <v>3.9162237000000002</v>
      </c>
      <c r="F2152" s="29">
        <f>COUNTIFS(Questionnaire!BC:BC,codes_postales!B2152)</f>
        <v>0</v>
      </c>
    </row>
    <row r="2153" spans="1:6" x14ac:dyDescent="0.25">
      <c r="A2153" s="29" t="s">
        <v>2797</v>
      </c>
      <c r="B2153" s="29">
        <v>7870</v>
      </c>
      <c r="C2153" s="29" t="s">
        <v>2201</v>
      </c>
      <c r="D2153" s="29">
        <v>50.557081599999997</v>
      </c>
      <c r="E2153" s="29">
        <v>3.9005461000000001</v>
      </c>
      <c r="F2153" s="29">
        <f>COUNTIFS(Questionnaire!BC:BC,codes_postales!B2153)</f>
        <v>0</v>
      </c>
    </row>
    <row r="2154" spans="1:6" x14ac:dyDescent="0.25">
      <c r="A2154" s="29" t="s">
        <v>2797</v>
      </c>
      <c r="B2154" s="29">
        <v>7870</v>
      </c>
      <c r="C2154" s="29" t="s">
        <v>2202</v>
      </c>
      <c r="D2154" s="29">
        <v>50.600768199999997</v>
      </c>
      <c r="E2154" s="29">
        <v>3.9397913</v>
      </c>
      <c r="F2154" s="29">
        <f>COUNTIFS(Questionnaire!BC:BC,codes_postales!B2154)</f>
        <v>0</v>
      </c>
    </row>
    <row r="2155" spans="1:6" x14ac:dyDescent="0.25">
      <c r="A2155" s="29" t="s">
        <v>2797</v>
      </c>
      <c r="B2155" s="29">
        <v>7870</v>
      </c>
      <c r="C2155" s="29" t="s">
        <v>2203</v>
      </c>
      <c r="D2155" s="29">
        <v>50.564306500000001</v>
      </c>
      <c r="E2155" s="29">
        <v>3.9433794999999998</v>
      </c>
      <c r="F2155" s="29">
        <f>COUNTIFS(Questionnaire!BC:BC,codes_postales!B2155)</f>
        <v>0</v>
      </c>
    </row>
    <row r="2156" spans="1:6" x14ac:dyDescent="0.25">
      <c r="A2156" s="29" t="s">
        <v>2797</v>
      </c>
      <c r="B2156" s="29">
        <v>7880</v>
      </c>
      <c r="C2156" s="29" t="s">
        <v>2204</v>
      </c>
      <c r="D2156" s="29">
        <v>50.737167499999998</v>
      </c>
      <c r="E2156" s="29">
        <v>3.7378707000000002</v>
      </c>
      <c r="F2156" s="29">
        <f>COUNTIFS(Questionnaire!BC:BC,codes_postales!B2156)</f>
        <v>0</v>
      </c>
    </row>
    <row r="2157" spans="1:6" x14ac:dyDescent="0.25">
      <c r="A2157" s="29" t="s">
        <v>2797</v>
      </c>
      <c r="B2157" s="29">
        <v>7890</v>
      </c>
      <c r="C2157" s="29" t="s">
        <v>2205</v>
      </c>
      <c r="D2157" s="29">
        <v>50.733870099999997</v>
      </c>
      <c r="E2157" s="29">
        <v>3.6802062000000002</v>
      </c>
      <c r="F2157" s="29">
        <f>COUNTIFS(Questionnaire!BC:BC,codes_postales!B2157)</f>
        <v>3</v>
      </c>
    </row>
    <row r="2158" spans="1:6" x14ac:dyDescent="0.25">
      <c r="A2158" s="29" t="s">
        <v>2797</v>
      </c>
      <c r="B2158" s="29">
        <v>7890</v>
      </c>
      <c r="C2158" s="29" t="s">
        <v>2206</v>
      </c>
      <c r="D2158" s="29">
        <v>50.69558</v>
      </c>
      <c r="E2158" s="29">
        <v>3.7246735000000002</v>
      </c>
      <c r="F2158" s="29">
        <f>COUNTIFS(Questionnaire!BC:BC,codes_postales!B2158)</f>
        <v>3</v>
      </c>
    </row>
    <row r="2159" spans="1:6" x14ac:dyDescent="0.25">
      <c r="A2159" s="29" t="s">
        <v>2797</v>
      </c>
      <c r="B2159" s="29">
        <v>7890</v>
      </c>
      <c r="C2159" s="29" t="s">
        <v>2207</v>
      </c>
      <c r="D2159" s="29">
        <v>50.7178459</v>
      </c>
      <c r="E2159" s="29">
        <v>3.7444299000000001</v>
      </c>
      <c r="F2159" s="29">
        <f>COUNTIFS(Questionnaire!BC:BC,codes_postales!B2159)</f>
        <v>3</v>
      </c>
    </row>
    <row r="2160" spans="1:6" x14ac:dyDescent="0.25">
      <c r="A2160" s="29" t="s">
        <v>2797</v>
      </c>
      <c r="B2160" s="29">
        <v>7900</v>
      </c>
      <c r="C2160" s="29" t="s">
        <v>2208</v>
      </c>
      <c r="D2160" s="29">
        <v>50.622054400000003</v>
      </c>
      <c r="E2160" s="29">
        <v>3.6322713000000002</v>
      </c>
      <c r="F2160" s="29">
        <f>COUNTIFS(Questionnaire!BC:BC,codes_postales!B2160)</f>
        <v>2</v>
      </c>
    </row>
    <row r="2161" spans="1:6" x14ac:dyDescent="0.25">
      <c r="A2161" s="29" t="s">
        <v>2797</v>
      </c>
      <c r="B2161" s="29">
        <v>7900</v>
      </c>
      <c r="C2161" s="29" t="s">
        <v>2209</v>
      </c>
      <c r="D2161" s="29">
        <v>50.59904298</v>
      </c>
      <c r="E2161" s="29">
        <v>3.6177369029999999</v>
      </c>
      <c r="F2161" s="29">
        <f>COUNTIFS(Questionnaire!BC:BC,codes_postales!B2161)</f>
        <v>2</v>
      </c>
    </row>
    <row r="2162" spans="1:6" x14ac:dyDescent="0.25">
      <c r="A2162" s="29" t="s">
        <v>2797</v>
      </c>
      <c r="B2162" s="29">
        <v>7901</v>
      </c>
      <c r="C2162" s="29" t="s">
        <v>2210</v>
      </c>
      <c r="D2162" s="29">
        <v>50.617982599999998</v>
      </c>
      <c r="E2162" s="29">
        <v>3.6085856999999999</v>
      </c>
      <c r="F2162" s="29">
        <f>COUNTIFS(Questionnaire!BC:BC,codes_postales!B2162)</f>
        <v>1</v>
      </c>
    </row>
    <row r="2163" spans="1:6" x14ac:dyDescent="0.25">
      <c r="A2163" s="29" t="s">
        <v>2797</v>
      </c>
      <c r="B2163" s="29">
        <v>7903</v>
      </c>
      <c r="C2163" s="29" t="s">
        <v>2211</v>
      </c>
      <c r="D2163" s="29">
        <v>50.5878005</v>
      </c>
      <c r="E2163" s="29">
        <v>3.6857513000000002</v>
      </c>
      <c r="F2163" s="29">
        <f>COUNTIFS(Questionnaire!BC:BC,codes_postales!B2163)</f>
        <v>2</v>
      </c>
    </row>
    <row r="2164" spans="1:6" x14ac:dyDescent="0.25">
      <c r="A2164" s="29" t="s">
        <v>2797</v>
      </c>
      <c r="B2164" s="29">
        <v>7903</v>
      </c>
      <c r="C2164" s="29" t="s">
        <v>2787</v>
      </c>
      <c r="D2164" s="29">
        <v>50.596792700000002</v>
      </c>
      <c r="E2164" s="29">
        <v>3.6709445000000001</v>
      </c>
      <c r="F2164" s="29">
        <f>COUNTIFS(Questionnaire!BC:BC,codes_postales!B2164)</f>
        <v>2</v>
      </c>
    </row>
    <row r="2165" spans="1:6" x14ac:dyDescent="0.25">
      <c r="A2165" s="29" t="s">
        <v>2797</v>
      </c>
      <c r="B2165" s="29">
        <v>7903</v>
      </c>
      <c r="C2165" s="29" t="s">
        <v>2788</v>
      </c>
      <c r="D2165" s="29">
        <v>50.612500099999998</v>
      </c>
      <c r="E2165" s="29">
        <v>3.6551353999999998</v>
      </c>
      <c r="F2165" s="29">
        <f>COUNTIFS(Questionnaire!BC:BC,codes_postales!B2165)</f>
        <v>2</v>
      </c>
    </row>
    <row r="2166" spans="1:6" x14ac:dyDescent="0.25">
      <c r="A2166" s="29" t="s">
        <v>2797</v>
      </c>
      <c r="B2166" s="29">
        <v>7904</v>
      </c>
      <c r="C2166" s="29" t="s">
        <v>2212</v>
      </c>
      <c r="D2166" s="29">
        <v>50.582864999999998</v>
      </c>
      <c r="E2166" s="29">
        <v>3.5758869999999998</v>
      </c>
      <c r="F2166" s="29">
        <f>COUNTIFS(Questionnaire!BC:BC,codes_postales!B2166)</f>
        <v>0</v>
      </c>
    </row>
    <row r="2167" spans="1:6" x14ac:dyDescent="0.25">
      <c r="A2167" s="29" t="s">
        <v>2797</v>
      </c>
      <c r="B2167" s="29">
        <v>7904</v>
      </c>
      <c r="C2167" s="29" t="s">
        <v>2213</v>
      </c>
      <c r="D2167" s="29">
        <v>50.572687999999999</v>
      </c>
      <c r="E2167" s="29">
        <v>3.6493593</v>
      </c>
      <c r="F2167" s="29">
        <f>COUNTIFS(Questionnaire!BC:BC,codes_postales!B2167)</f>
        <v>0</v>
      </c>
    </row>
    <row r="2168" spans="1:6" x14ac:dyDescent="0.25">
      <c r="A2168" s="29" t="s">
        <v>2797</v>
      </c>
      <c r="B2168" s="29">
        <v>7904</v>
      </c>
      <c r="C2168" s="29" t="s">
        <v>2214</v>
      </c>
      <c r="D2168" s="29">
        <v>50.566634999999998</v>
      </c>
      <c r="E2168" s="29">
        <v>3.6038961</v>
      </c>
      <c r="F2168" s="29">
        <f>COUNTIFS(Questionnaire!BC:BC,codes_postales!B2168)</f>
        <v>0</v>
      </c>
    </row>
    <row r="2169" spans="1:6" x14ac:dyDescent="0.25">
      <c r="A2169" s="29" t="s">
        <v>2797</v>
      </c>
      <c r="B2169" s="29">
        <v>7906</v>
      </c>
      <c r="C2169" s="29" t="s">
        <v>2215</v>
      </c>
      <c r="D2169" s="29">
        <v>50.606071499999999</v>
      </c>
      <c r="E2169" s="29">
        <v>3.5748348999999999</v>
      </c>
      <c r="F2169" s="29">
        <f>COUNTIFS(Questionnaire!BC:BC,codes_postales!B2169)</f>
        <v>1</v>
      </c>
    </row>
    <row r="2170" spans="1:6" x14ac:dyDescent="0.25">
      <c r="A2170" s="29" t="s">
        <v>2797</v>
      </c>
      <c r="B2170" s="29">
        <v>7910</v>
      </c>
      <c r="C2170" s="29" t="s">
        <v>2216</v>
      </c>
      <c r="D2170" s="29">
        <v>50.681766099999997</v>
      </c>
      <c r="E2170" s="29">
        <v>3.5617225000000001</v>
      </c>
      <c r="F2170" s="29">
        <f>COUNTIFS(Questionnaire!BC:BC,codes_postales!B2170)</f>
        <v>0</v>
      </c>
    </row>
    <row r="2171" spans="1:6" x14ac:dyDescent="0.25">
      <c r="A2171" s="29" t="s">
        <v>2797</v>
      </c>
      <c r="B2171" s="29">
        <v>7910</v>
      </c>
      <c r="C2171" s="29" t="s">
        <v>2217</v>
      </c>
      <c r="D2171" s="29">
        <v>50.728253500000001</v>
      </c>
      <c r="E2171" s="29">
        <v>3.5489704</v>
      </c>
      <c r="F2171" s="29">
        <f>COUNTIFS(Questionnaire!BC:BC,codes_postales!B2171)</f>
        <v>0</v>
      </c>
    </row>
    <row r="2172" spans="1:6" x14ac:dyDescent="0.25">
      <c r="A2172" s="29" t="s">
        <v>2797</v>
      </c>
      <c r="B2172" s="29">
        <v>7910</v>
      </c>
      <c r="C2172" s="29" t="s">
        <v>2218</v>
      </c>
      <c r="D2172" s="29">
        <v>50.688201999999997</v>
      </c>
      <c r="E2172" s="29">
        <v>3.5342514</v>
      </c>
      <c r="F2172" s="29">
        <f>COUNTIFS(Questionnaire!BC:BC,codes_postales!B2172)</f>
        <v>0</v>
      </c>
    </row>
    <row r="2173" spans="1:6" x14ac:dyDescent="0.25">
      <c r="A2173" s="29" t="s">
        <v>2797</v>
      </c>
      <c r="B2173" s="29">
        <v>7910</v>
      </c>
      <c r="C2173" s="29" t="s">
        <v>2219</v>
      </c>
      <c r="D2173" s="29">
        <v>50.674776799999997</v>
      </c>
      <c r="E2173" s="29">
        <v>3.5903651999999999</v>
      </c>
      <c r="F2173" s="29">
        <f>COUNTIFS(Questionnaire!BC:BC,codes_postales!B2173)</f>
        <v>0</v>
      </c>
    </row>
    <row r="2174" spans="1:6" x14ac:dyDescent="0.25">
      <c r="A2174" s="29" t="s">
        <v>2797</v>
      </c>
      <c r="B2174" s="29">
        <v>7910</v>
      </c>
      <c r="C2174" s="29" t="s">
        <v>105</v>
      </c>
      <c r="D2174" s="29">
        <v>50.673615099999999</v>
      </c>
      <c r="E2174" s="29">
        <v>3.5373149000000002</v>
      </c>
      <c r="F2174" s="29">
        <f>COUNTIFS(Questionnaire!BC:BC,codes_postales!B2174)</f>
        <v>0</v>
      </c>
    </row>
    <row r="2175" spans="1:6" x14ac:dyDescent="0.25">
      <c r="A2175" s="29" t="s">
        <v>2797</v>
      </c>
      <c r="B2175" s="29">
        <v>7910</v>
      </c>
      <c r="C2175" s="29" t="s">
        <v>2220</v>
      </c>
      <c r="D2175" s="29">
        <v>50.684567270000002</v>
      </c>
      <c r="E2175" s="29">
        <v>3.545525397</v>
      </c>
      <c r="F2175" s="29">
        <f>COUNTIFS(Questionnaire!BC:BC,codes_postales!B2175)</f>
        <v>0</v>
      </c>
    </row>
    <row r="2176" spans="1:6" x14ac:dyDescent="0.25">
      <c r="A2176" s="29" t="s">
        <v>2797</v>
      </c>
      <c r="B2176" s="29">
        <v>7910</v>
      </c>
      <c r="C2176" s="29" t="s">
        <v>2221</v>
      </c>
      <c r="D2176" s="29">
        <v>50.728253500000001</v>
      </c>
      <c r="E2176" s="29">
        <v>3.5489704</v>
      </c>
      <c r="F2176" s="29">
        <f>COUNTIFS(Questionnaire!BC:BC,codes_postales!B2176)</f>
        <v>0</v>
      </c>
    </row>
    <row r="2177" spans="1:6" x14ac:dyDescent="0.25">
      <c r="A2177" s="29" t="s">
        <v>2797</v>
      </c>
      <c r="B2177" s="29">
        <v>7911</v>
      </c>
      <c r="C2177" s="29" t="s">
        <v>2222</v>
      </c>
      <c r="D2177" s="29">
        <v>50.6648633</v>
      </c>
      <c r="E2177" s="29">
        <v>3.6551307</v>
      </c>
      <c r="F2177" s="29">
        <f>COUNTIFS(Questionnaire!BC:BC,codes_postales!B2177)</f>
        <v>3</v>
      </c>
    </row>
    <row r="2178" spans="1:6" x14ac:dyDescent="0.25">
      <c r="A2178" s="29" t="s">
        <v>2797</v>
      </c>
      <c r="B2178" s="29">
        <v>7911</v>
      </c>
      <c r="C2178" s="29" t="s">
        <v>2223</v>
      </c>
      <c r="D2178" s="29">
        <v>50.667755</v>
      </c>
      <c r="E2178" s="29">
        <v>3.6194481000000001</v>
      </c>
      <c r="F2178" s="29">
        <f>COUNTIFS(Questionnaire!BC:BC,codes_postales!B2178)</f>
        <v>3</v>
      </c>
    </row>
    <row r="2179" spans="1:6" x14ac:dyDescent="0.25">
      <c r="A2179" s="29" t="s">
        <v>2797</v>
      </c>
      <c r="B2179" s="29">
        <v>7911</v>
      </c>
      <c r="C2179" s="29" t="s">
        <v>2224</v>
      </c>
      <c r="D2179" s="29">
        <v>50.652243499999997</v>
      </c>
      <c r="E2179" s="29">
        <v>3.5938504999999998</v>
      </c>
      <c r="F2179" s="29">
        <f>COUNTIFS(Questionnaire!BC:BC,codes_postales!B2179)</f>
        <v>3</v>
      </c>
    </row>
    <row r="2180" spans="1:6" x14ac:dyDescent="0.25">
      <c r="A2180" s="29" t="s">
        <v>2797</v>
      </c>
      <c r="B2180" s="29">
        <v>7911</v>
      </c>
      <c r="C2180" s="29" t="s">
        <v>2225</v>
      </c>
      <c r="D2180" s="29">
        <v>50.634933500000002</v>
      </c>
      <c r="E2180" s="29">
        <v>3.5785556999999999</v>
      </c>
      <c r="F2180" s="29">
        <f>COUNTIFS(Questionnaire!BC:BC,codes_postales!B2180)</f>
        <v>3</v>
      </c>
    </row>
    <row r="2181" spans="1:6" x14ac:dyDescent="0.25">
      <c r="A2181" s="29" t="s">
        <v>2797</v>
      </c>
      <c r="B2181" s="29">
        <v>7911</v>
      </c>
      <c r="C2181" s="29" t="s">
        <v>2226</v>
      </c>
      <c r="D2181" s="29">
        <v>50.642909000000003</v>
      </c>
      <c r="E2181" s="29">
        <v>3.5713590000000002</v>
      </c>
      <c r="F2181" s="29">
        <f>COUNTIFS(Questionnaire!BC:BC,codes_postales!B2181)</f>
        <v>3</v>
      </c>
    </row>
    <row r="2182" spans="1:6" x14ac:dyDescent="0.25">
      <c r="A2182" s="29" t="s">
        <v>2797</v>
      </c>
      <c r="B2182" s="29">
        <v>7911</v>
      </c>
      <c r="C2182" s="29" t="s">
        <v>2227</v>
      </c>
      <c r="D2182" s="29">
        <v>50.655747499999997</v>
      </c>
      <c r="E2182" s="29">
        <v>3.6199309999999998</v>
      </c>
      <c r="F2182" s="29">
        <f>COUNTIFS(Questionnaire!BC:BC,codes_postales!B2182)</f>
        <v>3</v>
      </c>
    </row>
    <row r="2183" spans="1:6" x14ac:dyDescent="0.25">
      <c r="A2183" s="29" t="s">
        <v>2797</v>
      </c>
      <c r="B2183" s="29">
        <v>7911</v>
      </c>
      <c r="C2183" s="29" t="s">
        <v>2228</v>
      </c>
      <c r="D2183" s="29">
        <v>50.678066399999999</v>
      </c>
      <c r="E2183" s="29">
        <v>3.7117971000000001</v>
      </c>
      <c r="F2183" s="29">
        <f>COUNTIFS(Questionnaire!BC:BC,codes_postales!B2183)</f>
        <v>3</v>
      </c>
    </row>
    <row r="2184" spans="1:6" x14ac:dyDescent="0.25">
      <c r="A2184" s="29" t="s">
        <v>2797</v>
      </c>
      <c r="B2184" s="29">
        <v>7912</v>
      </c>
      <c r="C2184" s="29" t="s">
        <v>2229</v>
      </c>
      <c r="D2184" s="29">
        <v>50.712578999999998</v>
      </c>
      <c r="E2184" s="29">
        <v>3.5666000000000002</v>
      </c>
      <c r="F2184" s="29">
        <f>COUNTIFS(Questionnaire!BC:BC,codes_postales!B2184)</f>
        <v>1</v>
      </c>
    </row>
    <row r="2185" spans="1:6" x14ac:dyDescent="0.25">
      <c r="A2185" s="29" t="s">
        <v>2797</v>
      </c>
      <c r="B2185" s="29">
        <v>7912</v>
      </c>
      <c r="C2185" s="29" t="s">
        <v>2230</v>
      </c>
      <c r="D2185" s="29">
        <v>50.7061803</v>
      </c>
      <c r="E2185" s="29">
        <v>3.5977459000000001</v>
      </c>
      <c r="F2185" s="29">
        <f>COUNTIFS(Questionnaire!BC:BC,codes_postales!B2185)</f>
        <v>1</v>
      </c>
    </row>
    <row r="2186" spans="1:6" x14ac:dyDescent="0.25">
      <c r="A2186" s="29" t="s">
        <v>2797</v>
      </c>
      <c r="B2186" s="29">
        <v>7940</v>
      </c>
      <c r="C2186" s="29" t="s">
        <v>2231</v>
      </c>
      <c r="D2186" s="29">
        <v>50.595425300000002</v>
      </c>
      <c r="E2186" s="29">
        <v>3.8546562999999998</v>
      </c>
      <c r="F2186" s="29">
        <f>COUNTIFS(Questionnaire!BC:BC,codes_postales!B2186)</f>
        <v>0</v>
      </c>
    </row>
    <row r="2187" spans="1:6" x14ac:dyDescent="0.25">
      <c r="A2187" s="29" t="s">
        <v>2797</v>
      </c>
      <c r="B2187" s="29">
        <v>7940</v>
      </c>
      <c r="C2187" s="29" t="s">
        <v>2232</v>
      </c>
      <c r="D2187" s="29">
        <v>50.588559699999998</v>
      </c>
      <c r="E2187" s="29">
        <v>3.8807488000000001</v>
      </c>
      <c r="F2187" s="29">
        <f>COUNTIFS(Questionnaire!BC:BC,codes_postales!B2187)</f>
        <v>0</v>
      </c>
    </row>
    <row r="2188" spans="1:6" x14ac:dyDescent="0.25">
      <c r="A2188" s="29" t="s">
        <v>2797</v>
      </c>
      <c r="B2188" s="29">
        <v>7941</v>
      </c>
      <c r="C2188" s="29" t="s">
        <v>2233</v>
      </c>
      <c r="D2188" s="29">
        <v>50.610242800000002</v>
      </c>
      <c r="E2188" s="29">
        <v>3.8410951</v>
      </c>
      <c r="F2188" s="29">
        <f>COUNTIFS(Questionnaire!BC:BC,codes_postales!B2188)</f>
        <v>0</v>
      </c>
    </row>
    <row r="2189" spans="1:6" x14ac:dyDescent="0.25">
      <c r="A2189" s="29" t="s">
        <v>2797</v>
      </c>
      <c r="B2189" s="29">
        <v>7942</v>
      </c>
      <c r="C2189" s="29" t="s">
        <v>2234</v>
      </c>
      <c r="D2189" s="29">
        <v>50.604468900000001</v>
      </c>
      <c r="E2189" s="29">
        <v>3.8507080999999999</v>
      </c>
      <c r="F2189" s="29">
        <f>COUNTIFS(Questionnaire!BC:BC,codes_postales!B2189)</f>
        <v>0</v>
      </c>
    </row>
    <row r="2190" spans="1:6" x14ac:dyDescent="0.25">
      <c r="A2190" s="29" t="s">
        <v>2797</v>
      </c>
      <c r="B2190" s="29">
        <v>7943</v>
      </c>
      <c r="C2190" s="29" t="s">
        <v>2235</v>
      </c>
      <c r="D2190" s="29">
        <v>50.6068018</v>
      </c>
      <c r="E2190" s="29">
        <v>3.8910776999999999</v>
      </c>
      <c r="F2190" s="29">
        <f>COUNTIFS(Questionnaire!BC:BC,codes_postales!B2190)</f>
        <v>2</v>
      </c>
    </row>
    <row r="2191" spans="1:6" x14ac:dyDescent="0.25">
      <c r="A2191" s="29" t="s">
        <v>2797</v>
      </c>
      <c r="B2191" s="29">
        <v>7950</v>
      </c>
      <c r="C2191" s="29" t="s">
        <v>2236</v>
      </c>
      <c r="D2191" s="29">
        <v>50.587693000000002</v>
      </c>
      <c r="E2191" s="29">
        <v>3.8101280000000002</v>
      </c>
      <c r="F2191" s="29">
        <f>COUNTIFS(Questionnaire!BC:BC,codes_postales!B2191)</f>
        <v>3</v>
      </c>
    </row>
    <row r="2192" spans="1:6" x14ac:dyDescent="0.25">
      <c r="A2192" s="29" t="s">
        <v>2797</v>
      </c>
      <c r="B2192" s="29">
        <v>7950</v>
      </c>
      <c r="C2192" s="29" t="s">
        <v>2237</v>
      </c>
      <c r="D2192" s="29">
        <v>50.544444599999999</v>
      </c>
      <c r="E2192" s="29">
        <v>3.7571017000000002</v>
      </c>
      <c r="F2192" s="29">
        <f>COUNTIFS(Questionnaire!BC:BC,codes_postales!B2192)</f>
        <v>3</v>
      </c>
    </row>
    <row r="2193" spans="1:6" x14ac:dyDescent="0.25">
      <c r="A2193" s="29" t="s">
        <v>2797</v>
      </c>
      <c r="B2193" s="29">
        <v>7950</v>
      </c>
      <c r="C2193" s="29" t="s">
        <v>2238</v>
      </c>
      <c r="D2193" s="29">
        <v>50.565821700000001</v>
      </c>
      <c r="E2193" s="29">
        <v>3.7532904999999999</v>
      </c>
      <c r="F2193" s="29">
        <f>COUNTIFS(Questionnaire!BC:BC,codes_postales!B2193)</f>
        <v>3</v>
      </c>
    </row>
    <row r="2194" spans="1:6" x14ac:dyDescent="0.25">
      <c r="A2194" s="29" t="s">
        <v>2797</v>
      </c>
      <c r="B2194" s="29">
        <v>7950</v>
      </c>
      <c r="C2194" s="29" t="s">
        <v>2239</v>
      </c>
      <c r="D2194" s="29">
        <v>50.567984000000003</v>
      </c>
      <c r="E2194" s="29">
        <v>3.7713022999999999</v>
      </c>
      <c r="F2194" s="29">
        <f>COUNTIFS(Questionnaire!BC:BC,codes_postales!B2194)</f>
        <v>3</v>
      </c>
    </row>
    <row r="2195" spans="1:6" x14ac:dyDescent="0.25">
      <c r="A2195" s="29" t="s">
        <v>2797</v>
      </c>
      <c r="B2195" s="29">
        <v>7950</v>
      </c>
      <c r="C2195" s="29" t="s">
        <v>2240</v>
      </c>
      <c r="D2195" s="29">
        <v>50.586041299999998</v>
      </c>
      <c r="E2195" s="29">
        <v>3.7907921</v>
      </c>
      <c r="F2195" s="29">
        <f>COUNTIFS(Questionnaire!BC:BC,codes_postales!B2195)</f>
        <v>3</v>
      </c>
    </row>
    <row r="2196" spans="1:6" x14ac:dyDescent="0.25">
      <c r="A2196" s="29" t="s">
        <v>2797</v>
      </c>
      <c r="B2196" s="29">
        <v>7951</v>
      </c>
      <c r="C2196" s="29" t="s">
        <v>2241</v>
      </c>
      <c r="D2196" s="29">
        <v>50.581313000000002</v>
      </c>
      <c r="E2196" s="29">
        <v>3.7748043</v>
      </c>
      <c r="F2196" s="29">
        <f>COUNTIFS(Questionnaire!BC:BC,codes_postales!B2196)</f>
        <v>0</v>
      </c>
    </row>
    <row r="2197" spans="1:6" x14ac:dyDescent="0.25">
      <c r="A2197" s="29" t="s">
        <v>2797</v>
      </c>
      <c r="B2197" s="29">
        <v>7970</v>
      </c>
      <c r="C2197" s="29" t="s">
        <v>2242</v>
      </c>
      <c r="D2197" s="29">
        <v>50.547919700000001</v>
      </c>
      <c r="E2197" s="29">
        <v>3.7361279000000001</v>
      </c>
      <c r="F2197" s="29">
        <f>COUNTIFS(Questionnaire!BC:BC,codes_postales!B2197)</f>
        <v>0</v>
      </c>
    </row>
    <row r="2198" spans="1:6" x14ac:dyDescent="0.25">
      <c r="A2198" s="29" t="s">
        <v>2797</v>
      </c>
      <c r="B2198" s="29">
        <v>7971</v>
      </c>
      <c r="C2198" s="29" t="s">
        <v>2243</v>
      </c>
      <c r="D2198" s="29">
        <v>50.525213100000002</v>
      </c>
      <c r="E2198" s="29">
        <v>3.6472042</v>
      </c>
      <c r="F2198" s="29">
        <f>COUNTIFS(Questionnaire!BC:BC,codes_postales!B2198)</f>
        <v>0</v>
      </c>
    </row>
    <row r="2199" spans="1:6" x14ac:dyDescent="0.25">
      <c r="A2199" s="29" t="s">
        <v>2797</v>
      </c>
      <c r="B2199" s="29">
        <v>7971</v>
      </c>
      <c r="C2199" s="29" t="s">
        <v>2244</v>
      </c>
      <c r="D2199" s="29">
        <v>50.544392999999999</v>
      </c>
      <c r="E2199" s="29">
        <v>3.6351295000000001</v>
      </c>
      <c r="F2199" s="29">
        <f>COUNTIFS(Questionnaire!BC:BC,codes_postales!B2199)</f>
        <v>0</v>
      </c>
    </row>
    <row r="2200" spans="1:6" x14ac:dyDescent="0.25">
      <c r="A2200" s="29" t="s">
        <v>2797</v>
      </c>
      <c r="B2200" s="29">
        <v>7971</v>
      </c>
      <c r="C2200" s="29" t="s">
        <v>2245</v>
      </c>
      <c r="D2200" s="29">
        <v>50.540418600000002</v>
      </c>
      <c r="E2200" s="29">
        <v>3.6304664</v>
      </c>
      <c r="F2200" s="29">
        <f>COUNTIFS(Questionnaire!BC:BC,codes_postales!B2200)</f>
        <v>0</v>
      </c>
    </row>
    <row r="2201" spans="1:6" x14ac:dyDescent="0.25">
      <c r="A2201" s="29" t="s">
        <v>2797</v>
      </c>
      <c r="B2201" s="29">
        <v>7971</v>
      </c>
      <c r="C2201" s="29" t="s">
        <v>2246</v>
      </c>
      <c r="D2201" s="29">
        <v>50.5385955</v>
      </c>
      <c r="E2201" s="29">
        <v>3.6483677999999999</v>
      </c>
      <c r="F2201" s="29">
        <f>COUNTIFS(Questionnaire!BC:BC,codes_postales!B2201)</f>
        <v>0</v>
      </c>
    </row>
    <row r="2202" spans="1:6" x14ac:dyDescent="0.25">
      <c r="A2202" s="29" t="s">
        <v>2797</v>
      </c>
      <c r="B2202" s="29">
        <v>7972</v>
      </c>
      <c r="C2202" s="29" t="s">
        <v>2247</v>
      </c>
      <c r="D2202" s="29">
        <v>50.573931999999999</v>
      </c>
      <c r="E2202" s="29">
        <v>3.6769172999999999</v>
      </c>
      <c r="F2202" s="29">
        <f>COUNTIFS(Questionnaire!BC:BC,codes_postales!B2202)</f>
        <v>1</v>
      </c>
    </row>
    <row r="2203" spans="1:6" x14ac:dyDescent="0.25">
      <c r="A2203" s="29" t="s">
        <v>2797</v>
      </c>
      <c r="B2203" s="29">
        <v>7972</v>
      </c>
      <c r="C2203" s="29" t="s">
        <v>2248</v>
      </c>
      <c r="D2203" s="29">
        <v>50.530251900000003</v>
      </c>
      <c r="E2203" s="29">
        <v>3.6909730999999999</v>
      </c>
      <c r="F2203" s="29">
        <f>COUNTIFS(Questionnaire!BC:BC,codes_postales!B2203)</f>
        <v>1</v>
      </c>
    </row>
    <row r="2204" spans="1:6" x14ac:dyDescent="0.25">
      <c r="A2204" s="29" t="s">
        <v>2797</v>
      </c>
      <c r="B2204" s="29">
        <v>7973</v>
      </c>
      <c r="C2204" s="29" t="s">
        <v>2249</v>
      </c>
      <c r="D2204" s="29">
        <v>50.504441300000003</v>
      </c>
      <c r="E2204" s="29">
        <v>3.6966741999999999</v>
      </c>
      <c r="F2204" s="29">
        <f>COUNTIFS(Questionnaire!BC:BC,codes_postales!B2204)</f>
        <v>0</v>
      </c>
    </row>
    <row r="2205" spans="1:6" x14ac:dyDescent="0.25">
      <c r="A2205" s="29" t="s">
        <v>2797</v>
      </c>
      <c r="B2205" s="29">
        <v>7973</v>
      </c>
      <c r="C2205" s="29" t="s">
        <v>2250</v>
      </c>
      <c r="D2205" s="29">
        <v>50.508349000000003</v>
      </c>
      <c r="E2205" s="29">
        <v>3.7202435</v>
      </c>
      <c r="F2205" s="29">
        <f>COUNTIFS(Questionnaire!BC:BC,codes_postales!B2205)</f>
        <v>0</v>
      </c>
    </row>
    <row r="2206" spans="1:6" x14ac:dyDescent="0.25">
      <c r="A2206" s="29" t="s">
        <v>2800</v>
      </c>
      <c r="B2206" s="29">
        <v>8000</v>
      </c>
      <c r="C2206" s="29" t="s">
        <v>2251</v>
      </c>
      <c r="D2206" s="29">
        <v>51.214708299999998</v>
      </c>
      <c r="E2206" s="29">
        <v>3.2073611</v>
      </c>
      <c r="F2206" s="29">
        <f>COUNTIFS(Questionnaire!BC:BC,codes_postales!B2206)</f>
        <v>0</v>
      </c>
    </row>
    <row r="2207" spans="1:6" x14ac:dyDescent="0.25">
      <c r="A2207" s="29" t="s">
        <v>2800</v>
      </c>
      <c r="B2207" s="29">
        <v>8000</v>
      </c>
      <c r="C2207" s="29" t="s">
        <v>2252</v>
      </c>
      <c r="D2207" s="29">
        <v>51.2419954</v>
      </c>
      <c r="E2207" s="29">
        <v>3.2473789000000002</v>
      </c>
      <c r="F2207" s="29">
        <f>COUNTIFS(Questionnaire!BC:BC,codes_postales!B2207)</f>
        <v>0</v>
      </c>
    </row>
    <row r="2208" spans="1:6" x14ac:dyDescent="0.25">
      <c r="A2208" s="29" t="s">
        <v>2800</v>
      </c>
      <c r="B2208" s="29">
        <v>8020</v>
      </c>
      <c r="C2208" s="29" t="s">
        <v>2253</v>
      </c>
      <c r="D2208" s="29">
        <v>51.109967849999997</v>
      </c>
      <c r="E2208" s="29">
        <v>3.2612349549999999</v>
      </c>
      <c r="F2208" s="29">
        <f>COUNTIFS(Questionnaire!BC:BC,codes_postales!B2208)</f>
        <v>0</v>
      </c>
    </row>
    <row r="2209" spans="1:6" x14ac:dyDescent="0.25">
      <c r="A2209" s="29" t="s">
        <v>2800</v>
      </c>
      <c r="B2209" s="29">
        <v>8020</v>
      </c>
      <c r="C2209" s="29" t="s">
        <v>2254</v>
      </c>
      <c r="D2209" s="29">
        <v>51.151146900000001</v>
      </c>
      <c r="E2209" s="29">
        <v>3.249713726</v>
      </c>
      <c r="F2209" s="29">
        <f>COUNTIFS(Questionnaire!BC:BC,codes_postales!B2209)</f>
        <v>0</v>
      </c>
    </row>
    <row r="2210" spans="1:6" x14ac:dyDescent="0.25">
      <c r="A2210" s="29" t="s">
        <v>2800</v>
      </c>
      <c r="B2210" s="29">
        <v>8020</v>
      </c>
      <c r="C2210" s="29" t="s">
        <v>2255</v>
      </c>
      <c r="D2210" s="29">
        <v>51.084645250000001</v>
      </c>
      <c r="E2210" s="29">
        <v>3.2014781029999999</v>
      </c>
      <c r="F2210" s="29">
        <f>COUNTIFS(Questionnaire!BC:BC,codes_postales!B2210)</f>
        <v>0</v>
      </c>
    </row>
    <row r="2211" spans="1:6" x14ac:dyDescent="0.25">
      <c r="A2211" s="29" t="s">
        <v>2800</v>
      </c>
      <c r="B2211" s="29">
        <v>8020</v>
      </c>
      <c r="C2211" s="29" t="s">
        <v>2256</v>
      </c>
      <c r="D2211" s="29">
        <v>51.112329600000002</v>
      </c>
      <c r="E2211" s="29">
        <v>3.2222871999999998</v>
      </c>
      <c r="F2211" s="29">
        <f>COUNTIFS(Questionnaire!BC:BC,codes_postales!B2211)</f>
        <v>0</v>
      </c>
    </row>
    <row r="2212" spans="1:6" x14ac:dyDescent="0.25">
      <c r="A2212" s="29" t="s">
        <v>2800</v>
      </c>
      <c r="B2212" s="29">
        <v>8200</v>
      </c>
      <c r="C2212" s="29" t="s">
        <v>2257</v>
      </c>
      <c r="D2212" s="29">
        <v>51.18830895</v>
      </c>
      <c r="E2212" s="29">
        <v>3.1750054150000002</v>
      </c>
      <c r="F2212" s="29">
        <f>COUNTIFS(Questionnaire!BC:BC,codes_postales!B2212)</f>
        <v>0</v>
      </c>
    </row>
    <row r="2213" spans="1:6" x14ac:dyDescent="0.25">
      <c r="A2213" s="29" t="s">
        <v>2800</v>
      </c>
      <c r="B2213" s="29">
        <v>8200</v>
      </c>
      <c r="C2213" s="29" t="s">
        <v>2258</v>
      </c>
      <c r="D2213" s="29">
        <v>51.1884619</v>
      </c>
      <c r="E2213" s="29">
        <v>3.2111722</v>
      </c>
      <c r="F2213" s="29">
        <f>COUNTIFS(Questionnaire!BC:BC,codes_postales!B2213)</f>
        <v>0</v>
      </c>
    </row>
    <row r="2214" spans="1:6" x14ac:dyDescent="0.25">
      <c r="A2214" s="29" t="s">
        <v>2800</v>
      </c>
      <c r="B2214" s="29">
        <v>8210</v>
      </c>
      <c r="C2214" s="29" t="s">
        <v>2259</v>
      </c>
      <c r="D2214" s="29">
        <v>51.155748799999998</v>
      </c>
      <c r="E2214" s="29">
        <v>3.1955523000000001</v>
      </c>
      <c r="F2214" s="29">
        <f>COUNTIFS(Questionnaire!BC:BC,codes_postales!B2214)</f>
        <v>0</v>
      </c>
    </row>
    <row r="2215" spans="1:6" x14ac:dyDescent="0.25">
      <c r="A2215" s="29" t="s">
        <v>2800</v>
      </c>
      <c r="B2215" s="29">
        <v>8210</v>
      </c>
      <c r="C2215" s="29" t="s">
        <v>2260</v>
      </c>
      <c r="D2215" s="29">
        <v>51.104894399999999</v>
      </c>
      <c r="E2215" s="29">
        <v>3.1606518000000001</v>
      </c>
      <c r="F2215" s="29">
        <f>COUNTIFS(Questionnaire!BC:BC,codes_postales!B2215)</f>
        <v>0</v>
      </c>
    </row>
    <row r="2216" spans="1:6" x14ac:dyDescent="0.25">
      <c r="A2216" s="29" t="s">
        <v>2800</v>
      </c>
      <c r="B2216" s="29">
        <v>8210</v>
      </c>
      <c r="C2216" s="29" t="s">
        <v>2261</v>
      </c>
      <c r="D2216" s="29">
        <v>51.135532599999998</v>
      </c>
      <c r="E2216" s="29">
        <v>3.140447328</v>
      </c>
      <c r="F2216" s="29">
        <f>COUNTIFS(Questionnaire!BC:BC,codes_postales!B2216)</f>
        <v>0</v>
      </c>
    </row>
    <row r="2217" spans="1:6" x14ac:dyDescent="0.25">
      <c r="A2217" s="29" t="s">
        <v>2800</v>
      </c>
      <c r="B2217" s="29">
        <v>8211</v>
      </c>
      <c r="C2217" s="29" t="s">
        <v>2262</v>
      </c>
      <c r="D2217" s="29">
        <v>51.118000199999997</v>
      </c>
      <c r="E2217" s="29">
        <v>3.0913265550000002</v>
      </c>
      <c r="F2217" s="29">
        <f>COUNTIFS(Questionnaire!BC:BC,codes_postales!B2217)</f>
        <v>0</v>
      </c>
    </row>
    <row r="2218" spans="1:6" x14ac:dyDescent="0.25">
      <c r="A2218" s="29" t="s">
        <v>2800</v>
      </c>
      <c r="B2218" s="29">
        <v>8300</v>
      </c>
      <c r="C2218" s="29" t="s">
        <v>2263</v>
      </c>
      <c r="D2218" s="29">
        <v>51.349429649999998</v>
      </c>
      <c r="E2218" s="29">
        <v>3.3233738609999999</v>
      </c>
      <c r="F2218" s="29">
        <f>COUNTIFS(Questionnaire!BC:BC,codes_postales!B2218)</f>
        <v>0</v>
      </c>
    </row>
    <row r="2219" spans="1:6" x14ac:dyDescent="0.25">
      <c r="A2219" s="29" t="s">
        <v>2800</v>
      </c>
      <c r="B2219" s="29">
        <v>8300</v>
      </c>
      <c r="C2219" s="29" t="s">
        <v>2264</v>
      </c>
      <c r="D2219" s="29">
        <v>51.339606600000003</v>
      </c>
      <c r="E2219" s="29">
        <v>3.2702133</v>
      </c>
      <c r="F2219" s="29">
        <f>COUNTIFS(Questionnaire!BC:BC,codes_postales!B2219)</f>
        <v>0</v>
      </c>
    </row>
    <row r="2220" spans="1:6" x14ac:dyDescent="0.25">
      <c r="A2220" s="29" t="s">
        <v>2800</v>
      </c>
      <c r="B2220" s="29">
        <v>8300</v>
      </c>
      <c r="C2220" s="29" t="s">
        <v>2265</v>
      </c>
      <c r="D2220" s="29">
        <v>51.3207807</v>
      </c>
      <c r="E2220" s="29">
        <v>3.3172865699999998</v>
      </c>
      <c r="F2220" s="29">
        <f>COUNTIFS(Questionnaire!BC:BC,codes_postales!B2220)</f>
        <v>0</v>
      </c>
    </row>
    <row r="2221" spans="1:6" x14ac:dyDescent="0.25">
      <c r="A2221" s="29" t="s">
        <v>2800</v>
      </c>
      <c r="B2221" s="29">
        <v>8301</v>
      </c>
      <c r="C2221" s="29" t="s">
        <v>2266</v>
      </c>
      <c r="D2221" s="29">
        <v>51.312695400000003</v>
      </c>
      <c r="E2221" s="29">
        <v>3.2505004</v>
      </c>
      <c r="F2221" s="29">
        <f>COUNTIFS(Questionnaire!BC:BC,codes_postales!B2221)</f>
        <v>0</v>
      </c>
    </row>
    <row r="2222" spans="1:6" x14ac:dyDescent="0.25">
      <c r="A2222" s="29" t="s">
        <v>2800</v>
      </c>
      <c r="B2222" s="29">
        <v>8310</v>
      </c>
      <c r="C2222" s="29" t="s">
        <v>2267</v>
      </c>
      <c r="D2222" s="29">
        <v>51.193320200000002</v>
      </c>
      <c r="E2222" s="29">
        <v>3.2570785400000002</v>
      </c>
      <c r="F2222" s="29">
        <f>COUNTIFS(Questionnaire!BC:BC,codes_postales!B2222)</f>
        <v>0</v>
      </c>
    </row>
    <row r="2223" spans="1:6" x14ac:dyDescent="0.25">
      <c r="A2223" s="29" t="s">
        <v>2800</v>
      </c>
      <c r="B2223" s="29">
        <v>8310</v>
      </c>
      <c r="C2223" s="29" t="s">
        <v>2268</v>
      </c>
      <c r="D2223" s="29">
        <v>51.214201799999998</v>
      </c>
      <c r="E2223" s="29">
        <v>3.2506507999999998</v>
      </c>
      <c r="F2223" s="29">
        <f>COUNTIFS(Questionnaire!BC:BC,codes_postales!B2223)</f>
        <v>0</v>
      </c>
    </row>
    <row r="2224" spans="1:6" x14ac:dyDescent="0.25">
      <c r="A2224" s="29" t="s">
        <v>2800</v>
      </c>
      <c r="B2224" s="29">
        <v>8340</v>
      </c>
      <c r="C2224" s="29" t="s">
        <v>2269</v>
      </c>
      <c r="D2224" s="29">
        <v>51.255302100000002</v>
      </c>
      <c r="E2224" s="29">
        <v>3.2920911130000001</v>
      </c>
      <c r="F2224" s="29">
        <f>COUNTIFS(Questionnaire!BC:BC,codes_postales!B2224)</f>
        <v>0</v>
      </c>
    </row>
    <row r="2225" spans="1:6" x14ac:dyDescent="0.25">
      <c r="A2225" s="29" t="s">
        <v>2800</v>
      </c>
      <c r="B2225" s="29">
        <v>8340</v>
      </c>
      <c r="C2225" s="29" t="s">
        <v>2270</v>
      </c>
      <c r="D2225" s="29">
        <v>51.293695300000003</v>
      </c>
      <c r="E2225" s="29">
        <v>3.3302838829999999</v>
      </c>
      <c r="F2225" s="29">
        <f>COUNTIFS(Questionnaire!BC:BC,codes_postales!B2225)</f>
        <v>0</v>
      </c>
    </row>
    <row r="2226" spans="1:6" x14ac:dyDescent="0.25">
      <c r="A2226" s="29" t="s">
        <v>2800</v>
      </c>
      <c r="B2226" s="29">
        <v>8340</v>
      </c>
      <c r="C2226" s="29" t="s">
        <v>2271</v>
      </c>
      <c r="D2226" s="29">
        <v>51.282142399999998</v>
      </c>
      <c r="E2226" s="29">
        <v>3.3523918959999999</v>
      </c>
      <c r="F2226" s="29">
        <f>COUNTIFS(Questionnaire!BC:BC,codes_postales!B2226)</f>
        <v>0</v>
      </c>
    </row>
    <row r="2227" spans="1:6" x14ac:dyDescent="0.25">
      <c r="A2227" s="29" t="s">
        <v>2800</v>
      </c>
      <c r="B2227" s="29">
        <v>8340</v>
      </c>
      <c r="C2227" s="29" t="s">
        <v>2272</v>
      </c>
      <c r="D2227" s="29">
        <v>51.242233300000002</v>
      </c>
      <c r="E2227" s="29">
        <v>3.3558017709999999</v>
      </c>
      <c r="F2227" s="29">
        <f>COUNTIFS(Questionnaire!BC:BC,codes_postales!B2227)</f>
        <v>0</v>
      </c>
    </row>
    <row r="2228" spans="1:6" x14ac:dyDescent="0.25">
      <c r="A2228" s="29" t="s">
        <v>2800</v>
      </c>
      <c r="B2228" s="29">
        <v>8340</v>
      </c>
      <c r="C2228" s="29" t="s">
        <v>2273</v>
      </c>
      <c r="D2228" s="29">
        <v>51.275171899999997</v>
      </c>
      <c r="E2228" s="29">
        <v>3.288467405</v>
      </c>
      <c r="F2228" s="29">
        <f>COUNTIFS(Questionnaire!BC:BC,codes_postales!B2228)</f>
        <v>0</v>
      </c>
    </row>
    <row r="2229" spans="1:6" x14ac:dyDescent="0.25">
      <c r="A2229" s="29" t="s">
        <v>2800</v>
      </c>
      <c r="B2229" s="29">
        <v>8340</v>
      </c>
      <c r="C2229" s="29" t="s">
        <v>2274</v>
      </c>
      <c r="D2229" s="29">
        <v>51.210524999999997</v>
      </c>
      <c r="E2229" s="29">
        <v>3.34353151</v>
      </c>
      <c r="F2229" s="29">
        <f>COUNTIFS(Questionnaire!BC:BC,codes_postales!B2229)</f>
        <v>0</v>
      </c>
    </row>
    <row r="2230" spans="1:6" x14ac:dyDescent="0.25">
      <c r="A2230" s="29" t="s">
        <v>2800</v>
      </c>
      <c r="B2230" s="29">
        <v>8370</v>
      </c>
      <c r="C2230" s="29" t="s">
        <v>2275</v>
      </c>
      <c r="D2230" s="29">
        <v>51.316514750000003</v>
      </c>
      <c r="E2230" s="29">
        <v>3.129757804</v>
      </c>
      <c r="F2230" s="29">
        <f>COUNTIFS(Questionnaire!BC:BC,codes_postales!B2230)</f>
        <v>0</v>
      </c>
    </row>
    <row r="2231" spans="1:6" x14ac:dyDescent="0.25">
      <c r="A2231" s="29" t="s">
        <v>2800</v>
      </c>
      <c r="B2231" s="29">
        <v>8370</v>
      </c>
      <c r="C2231" s="29" t="s">
        <v>2276</v>
      </c>
      <c r="D2231" s="29">
        <v>51.299693499999997</v>
      </c>
      <c r="E2231" s="29">
        <v>3.1404868100000001</v>
      </c>
      <c r="F2231" s="29">
        <f>COUNTIFS(Questionnaire!BC:BC,codes_postales!B2231)</f>
        <v>0</v>
      </c>
    </row>
    <row r="2232" spans="1:6" x14ac:dyDescent="0.25">
      <c r="A2232" s="29" t="s">
        <v>2800</v>
      </c>
      <c r="B2232" s="29">
        <v>8377</v>
      </c>
      <c r="C2232" s="29" t="s">
        <v>2277</v>
      </c>
      <c r="D2232" s="29">
        <v>51.238801799999997</v>
      </c>
      <c r="E2232" s="29">
        <v>3.1071768080000002</v>
      </c>
      <c r="F2232" s="29">
        <f>COUNTIFS(Questionnaire!BC:BC,codes_postales!B2232)</f>
        <v>0</v>
      </c>
    </row>
    <row r="2233" spans="1:6" x14ac:dyDescent="0.25">
      <c r="A2233" s="29" t="s">
        <v>2800</v>
      </c>
      <c r="B2233" s="29">
        <v>8377</v>
      </c>
      <c r="C2233" s="29" t="s">
        <v>2278</v>
      </c>
      <c r="D2233" s="29">
        <v>51.235631099999999</v>
      </c>
      <c r="E2233" s="29">
        <v>3.146983197</v>
      </c>
      <c r="F2233" s="29">
        <f>COUNTIFS(Questionnaire!BC:BC,codes_postales!B2233)</f>
        <v>0</v>
      </c>
    </row>
    <row r="2234" spans="1:6" x14ac:dyDescent="0.25">
      <c r="A2234" s="29" t="s">
        <v>2800</v>
      </c>
      <c r="B2234" s="29">
        <v>8377</v>
      </c>
      <c r="C2234" s="29" t="s">
        <v>2279</v>
      </c>
      <c r="D2234" s="29">
        <v>51.275801999999999</v>
      </c>
      <c r="E2234" s="29">
        <v>3.0994149719999999</v>
      </c>
      <c r="F2234" s="29">
        <f>COUNTIFS(Questionnaire!BC:BC,codes_postales!B2234)</f>
        <v>0</v>
      </c>
    </row>
    <row r="2235" spans="1:6" x14ac:dyDescent="0.25">
      <c r="A2235" s="29" t="s">
        <v>2800</v>
      </c>
      <c r="B2235" s="29">
        <v>8377</v>
      </c>
      <c r="C2235" s="29" t="s">
        <v>2280</v>
      </c>
      <c r="D2235" s="29">
        <v>51.268583399999997</v>
      </c>
      <c r="E2235" s="29">
        <v>3.1567406089999999</v>
      </c>
      <c r="F2235" s="29">
        <f>COUNTIFS(Questionnaire!BC:BC,codes_postales!B2235)</f>
        <v>0</v>
      </c>
    </row>
    <row r="2236" spans="1:6" x14ac:dyDescent="0.25">
      <c r="A2236" s="29" t="s">
        <v>2800</v>
      </c>
      <c r="B2236" s="29">
        <v>8380</v>
      </c>
      <c r="C2236" s="29" t="s">
        <v>2281</v>
      </c>
      <c r="D2236" s="29">
        <v>51.274746299999997</v>
      </c>
      <c r="E2236" s="29">
        <v>3.2292277</v>
      </c>
      <c r="F2236" s="29">
        <f>COUNTIFS(Questionnaire!BC:BC,codes_postales!B2236)</f>
        <v>0</v>
      </c>
    </row>
    <row r="2237" spans="1:6" x14ac:dyDescent="0.25">
      <c r="A2237" s="29" t="s">
        <v>2800</v>
      </c>
      <c r="B2237" s="29">
        <v>8380</v>
      </c>
      <c r="C2237" s="29" t="s">
        <v>2282</v>
      </c>
      <c r="D2237" s="29">
        <v>51.317113749999997</v>
      </c>
      <c r="E2237" s="29">
        <v>3.1991824160000002</v>
      </c>
      <c r="F2237" s="29">
        <f>COUNTIFS(Questionnaire!BC:BC,codes_postales!B2237)</f>
        <v>0</v>
      </c>
    </row>
    <row r="2238" spans="1:6" x14ac:dyDescent="0.25">
      <c r="A2238" s="29" t="s">
        <v>2800</v>
      </c>
      <c r="B2238" s="29">
        <v>8380</v>
      </c>
      <c r="C2238" s="29" t="s">
        <v>2283</v>
      </c>
      <c r="D2238" s="29">
        <v>51.331381999999998</v>
      </c>
      <c r="E2238" s="29">
        <v>3.2078842000000001</v>
      </c>
      <c r="F2238" s="29">
        <f>COUNTIFS(Questionnaire!BC:BC,codes_postales!B2238)</f>
        <v>0</v>
      </c>
    </row>
    <row r="2239" spans="1:6" x14ac:dyDescent="0.25">
      <c r="A2239" s="29" t="s">
        <v>2800</v>
      </c>
      <c r="B2239" s="29">
        <v>8400</v>
      </c>
      <c r="C2239" s="29" t="s">
        <v>2284</v>
      </c>
      <c r="D2239" s="29">
        <v>51.230317700000001</v>
      </c>
      <c r="E2239" s="29">
        <v>2.9203275</v>
      </c>
      <c r="F2239" s="29">
        <f>COUNTIFS(Questionnaire!BC:BC,codes_postales!B2239)</f>
        <v>0</v>
      </c>
    </row>
    <row r="2240" spans="1:6" x14ac:dyDescent="0.25">
      <c r="A2240" s="29" t="s">
        <v>2800</v>
      </c>
      <c r="B2240" s="29">
        <v>8400</v>
      </c>
      <c r="C2240" s="29" t="s">
        <v>2285</v>
      </c>
      <c r="D2240" s="29">
        <v>51.202146450000001</v>
      </c>
      <c r="E2240" s="29">
        <v>2.9200835540000001</v>
      </c>
      <c r="F2240" s="29">
        <f>COUNTIFS(Questionnaire!BC:BC,codes_postales!B2240)</f>
        <v>0</v>
      </c>
    </row>
    <row r="2241" spans="1:6" x14ac:dyDescent="0.25">
      <c r="A2241" s="29" t="s">
        <v>2800</v>
      </c>
      <c r="B2241" s="29">
        <v>8400</v>
      </c>
      <c r="C2241" s="29" t="s">
        <v>2286</v>
      </c>
      <c r="D2241" s="29">
        <v>51.204847749999999</v>
      </c>
      <c r="E2241" s="29">
        <v>2.9668008650000002</v>
      </c>
      <c r="F2241" s="29">
        <f>COUNTIFS(Questionnaire!BC:BC,codes_postales!B2241)</f>
        <v>0</v>
      </c>
    </row>
    <row r="2242" spans="1:6" x14ac:dyDescent="0.25">
      <c r="A2242" s="29" t="s">
        <v>2800</v>
      </c>
      <c r="B2242" s="29">
        <v>8420</v>
      </c>
      <c r="C2242" s="29" t="s">
        <v>2287</v>
      </c>
      <c r="D2242" s="29">
        <v>51.241510699999999</v>
      </c>
      <c r="E2242" s="29">
        <v>3.0049248</v>
      </c>
      <c r="F2242" s="29">
        <f>COUNTIFS(Questionnaire!BC:BC,codes_postales!B2242)</f>
        <v>0</v>
      </c>
    </row>
    <row r="2243" spans="1:6" x14ac:dyDescent="0.25">
      <c r="A2243" s="29" t="s">
        <v>2800</v>
      </c>
      <c r="B2243" s="29">
        <v>8420</v>
      </c>
      <c r="C2243" s="29" t="s">
        <v>2288</v>
      </c>
      <c r="D2243" s="29">
        <v>51.242521000000004</v>
      </c>
      <c r="E2243" s="29">
        <v>3.0238828</v>
      </c>
      <c r="F2243" s="29">
        <f>COUNTIFS(Questionnaire!BC:BC,codes_postales!B2243)</f>
        <v>0</v>
      </c>
    </row>
    <row r="2244" spans="1:6" x14ac:dyDescent="0.25">
      <c r="A2244" s="29" t="s">
        <v>2800</v>
      </c>
      <c r="B2244" s="29">
        <v>8420</v>
      </c>
      <c r="C2244" s="29" t="s">
        <v>2289</v>
      </c>
      <c r="D2244" s="29">
        <v>51.301977100000002</v>
      </c>
      <c r="E2244" s="29">
        <v>3.092774071</v>
      </c>
      <c r="F2244" s="29">
        <f>COUNTIFS(Questionnaire!BC:BC,codes_postales!B2244)</f>
        <v>0</v>
      </c>
    </row>
    <row r="2245" spans="1:6" x14ac:dyDescent="0.25">
      <c r="A2245" s="29" t="s">
        <v>2800</v>
      </c>
      <c r="B2245" s="29">
        <v>8421</v>
      </c>
      <c r="C2245" s="29" t="s">
        <v>2290</v>
      </c>
      <c r="D2245" s="29">
        <v>51.264169500000001</v>
      </c>
      <c r="E2245" s="29">
        <v>3.063559819</v>
      </c>
      <c r="F2245" s="29">
        <f>COUNTIFS(Questionnaire!BC:BC,codes_postales!B2245)</f>
        <v>0</v>
      </c>
    </row>
    <row r="2246" spans="1:6" x14ac:dyDescent="0.25">
      <c r="A2246" s="29" t="s">
        <v>2800</v>
      </c>
      <c r="B2246" s="29">
        <v>8430</v>
      </c>
      <c r="C2246" s="29" t="s">
        <v>2291</v>
      </c>
      <c r="D2246" s="29">
        <v>51.183316949999998</v>
      </c>
      <c r="E2246" s="29">
        <v>2.806340123</v>
      </c>
      <c r="F2246" s="29">
        <f>COUNTIFS(Questionnaire!BC:BC,codes_postales!B2246)</f>
        <v>0</v>
      </c>
    </row>
    <row r="2247" spans="1:6" x14ac:dyDescent="0.25">
      <c r="A2247" s="29" t="s">
        <v>2800</v>
      </c>
      <c r="B2247" s="29">
        <v>8431</v>
      </c>
      <c r="C2247" s="29" t="s">
        <v>2292</v>
      </c>
      <c r="D2247" s="29">
        <v>51.1809498</v>
      </c>
      <c r="E2247" s="29">
        <v>2.8401372999999999</v>
      </c>
      <c r="F2247" s="29">
        <f>COUNTIFS(Questionnaire!BC:BC,codes_postales!B2247)</f>
        <v>0</v>
      </c>
    </row>
    <row r="2248" spans="1:6" x14ac:dyDescent="0.25">
      <c r="A2248" s="29" t="s">
        <v>2800</v>
      </c>
      <c r="B2248" s="29">
        <v>8432</v>
      </c>
      <c r="C2248" s="29" t="s">
        <v>2293</v>
      </c>
      <c r="D2248" s="29">
        <v>51.174676099999999</v>
      </c>
      <c r="E2248" s="29">
        <v>2.8776766</v>
      </c>
      <c r="F2248" s="29">
        <f>COUNTIFS(Questionnaire!BC:BC,codes_postales!B2248)</f>
        <v>0</v>
      </c>
    </row>
    <row r="2249" spans="1:6" x14ac:dyDescent="0.25">
      <c r="A2249" s="29" t="s">
        <v>2800</v>
      </c>
      <c r="B2249" s="29">
        <v>8433</v>
      </c>
      <c r="C2249" s="29" t="s">
        <v>2294</v>
      </c>
      <c r="D2249" s="29">
        <v>51.125800300000002</v>
      </c>
      <c r="E2249" s="29">
        <v>2.8183417999999998</v>
      </c>
      <c r="F2249" s="29">
        <f>COUNTIFS(Questionnaire!BC:BC,codes_postales!B2249)</f>
        <v>0</v>
      </c>
    </row>
    <row r="2250" spans="1:6" x14ac:dyDescent="0.25">
      <c r="A2250" s="29" t="s">
        <v>2800</v>
      </c>
      <c r="B2250" s="29">
        <v>8433</v>
      </c>
      <c r="C2250" s="29" t="s">
        <v>2295</v>
      </c>
      <c r="D2250" s="29">
        <v>51.111088899999999</v>
      </c>
      <c r="E2250" s="29">
        <v>2.8402112000000002</v>
      </c>
      <c r="F2250" s="29">
        <f>COUNTIFS(Questionnaire!BC:BC,codes_postales!B2250)</f>
        <v>0</v>
      </c>
    </row>
    <row r="2251" spans="1:6" x14ac:dyDescent="0.25">
      <c r="A2251" s="29" t="s">
        <v>2800</v>
      </c>
      <c r="B2251" s="29">
        <v>8433</v>
      </c>
      <c r="C2251" s="29" t="s">
        <v>233</v>
      </c>
      <c r="D2251" s="29">
        <v>51.122825800000001</v>
      </c>
      <c r="E2251" s="29">
        <v>2.8859081209999999</v>
      </c>
      <c r="F2251" s="29">
        <f>COUNTIFS(Questionnaire!BC:BC,codes_postales!B2251)</f>
        <v>0</v>
      </c>
    </row>
    <row r="2252" spans="1:6" x14ac:dyDescent="0.25">
      <c r="A2252" s="29" t="s">
        <v>2800</v>
      </c>
      <c r="B2252" s="29">
        <v>8433</v>
      </c>
      <c r="C2252" s="29" t="s">
        <v>2296</v>
      </c>
      <c r="D2252" s="29">
        <v>51.1543955</v>
      </c>
      <c r="E2252" s="29">
        <v>2.8476959000000002</v>
      </c>
      <c r="F2252" s="29">
        <f>COUNTIFS(Questionnaire!BC:BC,codes_postales!B2252)</f>
        <v>0</v>
      </c>
    </row>
    <row r="2253" spans="1:6" x14ac:dyDescent="0.25">
      <c r="A2253" s="29" t="s">
        <v>2800</v>
      </c>
      <c r="B2253" s="29">
        <v>8434</v>
      </c>
      <c r="C2253" s="29" t="s">
        <v>2297</v>
      </c>
      <c r="D2253" s="29">
        <v>51.154024249999999</v>
      </c>
      <c r="E2253" s="29">
        <v>2.754986417</v>
      </c>
      <c r="F2253" s="29">
        <f>COUNTIFS(Questionnaire!BC:BC,codes_postales!B2253)</f>
        <v>0</v>
      </c>
    </row>
    <row r="2254" spans="1:6" x14ac:dyDescent="0.25">
      <c r="A2254" s="29" t="s">
        <v>2800</v>
      </c>
      <c r="B2254" s="29">
        <v>8434</v>
      </c>
      <c r="C2254" s="29" t="s">
        <v>2298</v>
      </c>
      <c r="D2254" s="29">
        <v>51.158330249999999</v>
      </c>
      <c r="E2254" s="29">
        <v>2.7777512820000001</v>
      </c>
      <c r="F2254" s="29">
        <f>COUNTIFS(Questionnaire!BC:BC,codes_postales!B2254)</f>
        <v>0</v>
      </c>
    </row>
    <row r="2255" spans="1:6" x14ac:dyDescent="0.25">
      <c r="A2255" s="29" t="s">
        <v>2800</v>
      </c>
      <c r="B2255" s="29">
        <v>8450</v>
      </c>
      <c r="C2255" s="29" t="s">
        <v>2299</v>
      </c>
      <c r="D2255" s="29">
        <v>51.238904949999998</v>
      </c>
      <c r="E2255" s="29">
        <v>2.9725769469999999</v>
      </c>
      <c r="F2255" s="29">
        <f>COUNTIFS(Questionnaire!BC:BC,codes_postales!B2255)</f>
        <v>0</v>
      </c>
    </row>
    <row r="2256" spans="1:6" x14ac:dyDescent="0.25">
      <c r="A2256" s="29" t="s">
        <v>2800</v>
      </c>
      <c r="B2256" s="29">
        <v>8460</v>
      </c>
      <c r="C2256" s="29" t="s">
        <v>2300</v>
      </c>
      <c r="D2256" s="29">
        <v>51.197654749999998</v>
      </c>
      <c r="E2256" s="29">
        <v>3.0384504830000001</v>
      </c>
      <c r="F2256" s="29">
        <f>COUNTIFS(Questionnaire!BC:BC,codes_postales!B2256)</f>
        <v>0</v>
      </c>
    </row>
    <row r="2257" spans="1:6" x14ac:dyDescent="0.25">
      <c r="A2257" s="29" t="s">
        <v>2800</v>
      </c>
      <c r="B2257" s="29">
        <v>8460</v>
      </c>
      <c r="C2257" s="29" t="s">
        <v>2301</v>
      </c>
      <c r="D2257" s="29">
        <v>51.201183149999999</v>
      </c>
      <c r="E2257" s="29">
        <v>3.0061089519999999</v>
      </c>
      <c r="F2257" s="29">
        <f>COUNTIFS(Questionnaire!BC:BC,codes_postales!B2257)</f>
        <v>0</v>
      </c>
    </row>
    <row r="2258" spans="1:6" x14ac:dyDescent="0.25">
      <c r="A2258" s="29" t="s">
        <v>2800</v>
      </c>
      <c r="B2258" s="29">
        <v>8460</v>
      </c>
      <c r="C2258" s="29" t="s">
        <v>2302</v>
      </c>
      <c r="D2258" s="29">
        <v>51.1662204</v>
      </c>
      <c r="E2258" s="29">
        <v>3.033328467</v>
      </c>
      <c r="F2258" s="29">
        <f>COUNTIFS(Questionnaire!BC:BC,codes_postales!B2258)</f>
        <v>0</v>
      </c>
    </row>
    <row r="2259" spans="1:6" x14ac:dyDescent="0.25">
      <c r="A2259" s="29" t="s">
        <v>2800</v>
      </c>
      <c r="B2259" s="29">
        <v>8460</v>
      </c>
      <c r="C2259" s="29" t="s">
        <v>2303</v>
      </c>
      <c r="D2259" s="29">
        <v>51.163557949999998</v>
      </c>
      <c r="E2259" s="29">
        <v>3.0047445509999999</v>
      </c>
      <c r="F2259" s="29">
        <f>COUNTIFS(Questionnaire!BC:BC,codes_postales!B2259)</f>
        <v>0</v>
      </c>
    </row>
    <row r="2260" spans="1:6" x14ac:dyDescent="0.25">
      <c r="A2260" s="29" t="s">
        <v>2800</v>
      </c>
      <c r="B2260" s="29">
        <v>8470</v>
      </c>
      <c r="C2260" s="29" t="s">
        <v>2304</v>
      </c>
      <c r="D2260" s="29">
        <v>51.158250199999998</v>
      </c>
      <c r="E2260" s="29">
        <v>2.9670810950000002</v>
      </c>
      <c r="F2260" s="29">
        <f>COUNTIFS(Questionnaire!BC:BC,codes_postales!B2260)</f>
        <v>0</v>
      </c>
    </row>
    <row r="2261" spans="1:6" x14ac:dyDescent="0.25">
      <c r="A2261" s="29" t="s">
        <v>2800</v>
      </c>
      <c r="B2261" s="29">
        <v>8470</v>
      </c>
      <c r="C2261" s="29" t="s">
        <v>2305</v>
      </c>
      <c r="D2261" s="29">
        <v>51.1319588</v>
      </c>
      <c r="E2261" s="29">
        <v>2.9565554409999999</v>
      </c>
      <c r="F2261" s="29">
        <f>COUNTIFS(Questionnaire!BC:BC,codes_postales!B2261)</f>
        <v>0</v>
      </c>
    </row>
    <row r="2262" spans="1:6" x14ac:dyDescent="0.25">
      <c r="A2262" s="29" t="s">
        <v>2800</v>
      </c>
      <c r="B2262" s="29">
        <v>8470</v>
      </c>
      <c r="C2262" s="29" t="s">
        <v>2306</v>
      </c>
      <c r="D2262" s="29">
        <v>51.176258850000004</v>
      </c>
      <c r="E2262" s="29">
        <v>2.9333678139999999</v>
      </c>
      <c r="F2262" s="29">
        <f>COUNTIFS(Questionnaire!BC:BC,codes_postales!B2262)</f>
        <v>0</v>
      </c>
    </row>
    <row r="2263" spans="1:6" x14ac:dyDescent="0.25">
      <c r="A2263" s="29" t="s">
        <v>2800</v>
      </c>
      <c r="B2263" s="29">
        <v>8470</v>
      </c>
      <c r="C2263" s="29" t="s">
        <v>2307</v>
      </c>
      <c r="D2263" s="29">
        <v>51.1381923</v>
      </c>
      <c r="E2263" s="29">
        <v>2.901660535</v>
      </c>
      <c r="F2263" s="29">
        <f>COUNTIFS(Questionnaire!BC:BC,codes_postales!B2263)</f>
        <v>0</v>
      </c>
    </row>
    <row r="2264" spans="1:6" x14ac:dyDescent="0.25">
      <c r="A2264" s="29" t="s">
        <v>2800</v>
      </c>
      <c r="B2264" s="29">
        <v>8480</v>
      </c>
      <c r="C2264" s="29" t="s">
        <v>2308</v>
      </c>
      <c r="D2264" s="29">
        <v>51.148864850000002</v>
      </c>
      <c r="E2264" s="29">
        <v>3.0582322400000002</v>
      </c>
      <c r="F2264" s="29">
        <f>COUNTIFS(Questionnaire!BC:BC,codes_postales!B2264)</f>
        <v>0</v>
      </c>
    </row>
    <row r="2265" spans="1:6" x14ac:dyDescent="0.25">
      <c r="A2265" s="29" t="s">
        <v>2800</v>
      </c>
      <c r="B2265" s="29">
        <v>8480</v>
      </c>
      <c r="C2265" s="29" t="s">
        <v>2309</v>
      </c>
      <c r="D2265" s="29">
        <v>51.12819605</v>
      </c>
      <c r="E2265" s="29">
        <v>3.023122345</v>
      </c>
      <c r="F2265" s="29">
        <f>COUNTIFS(Questionnaire!BC:BC,codes_postales!B2265)</f>
        <v>0</v>
      </c>
    </row>
    <row r="2266" spans="1:6" x14ac:dyDescent="0.25">
      <c r="A2266" s="29" t="s">
        <v>2800</v>
      </c>
      <c r="B2266" s="29">
        <v>8480</v>
      </c>
      <c r="C2266" s="29" t="s">
        <v>2310</v>
      </c>
      <c r="D2266" s="29">
        <v>51.08742745</v>
      </c>
      <c r="E2266" s="29">
        <v>3.0296222130000001</v>
      </c>
      <c r="F2266" s="29">
        <f>COUNTIFS(Questionnaire!BC:BC,codes_postales!B2266)</f>
        <v>0</v>
      </c>
    </row>
    <row r="2267" spans="1:6" x14ac:dyDescent="0.25">
      <c r="A2267" s="29" t="s">
        <v>2800</v>
      </c>
      <c r="B2267" s="29">
        <v>8490</v>
      </c>
      <c r="C2267" s="29" t="s">
        <v>2311</v>
      </c>
      <c r="D2267" s="29">
        <v>51.1846386</v>
      </c>
      <c r="E2267" s="29">
        <v>3.090295389</v>
      </c>
      <c r="F2267" s="29">
        <f>COUNTIFS(Questionnaire!BC:BC,codes_postales!B2267)</f>
        <v>0</v>
      </c>
    </row>
    <row r="2268" spans="1:6" x14ac:dyDescent="0.25">
      <c r="A2268" s="29" t="s">
        <v>2800</v>
      </c>
      <c r="B2268" s="29">
        <v>8490</v>
      </c>
      <c r="C2268" s="29" t="s">
        <v>2312</v>
      </c>
      <c r="D2268" s="29">
        <v>51.175526949999998</v>
      </c>
      <c r="E2268" s="29">
        <v>3.1229871039999999</v>
      </c>
      <c r="F2268" s="29">
        <f>COUNTIFS(Questionnaire!BC:BC,codes_postales!B2268)</f>
        <v>0</v>
      </c>
    </row>
    <row r="2269" spans="1:6" x14ac:dyDescent="0.25">
      <c r="A2269" s="29" t="s">
        <v>2800</v>
      </c>
      <c r="B2269" s="29">
        <v>8490</v>
      </c>
      <c r="C2269" s="29" t="s">
        <v>2313</v>
      </c>
      <c r="D2269" s="29">
        <v>51.21970915</v>
      </c>
      <c r="E2269" s="29">
        <v>3.0730014209999998</v>
      </c>
      <c r="F2269" s="29">
        <f>COUNTIFS(Questionnaire!BC:BC,codes_postales!B2269)</f>
        <v>0</v>
      </c>
    </row>
    <row r="2270" spans="1:6" x14ac:dyDescent="0.25">
      <c r="A2270" s="29" t="s">
        <v>2800</v>
      </c>
      <c r="B2270" s="29">
        <v>8490</v>
      </c>
      <c r="C2270" s="29" t="s">
        <v>2314</v>
      </c>
      <c r="D2270" s="29">
        <v>51.199200349999998</v>
      </c>
      <c r="E2270" s="29">
        <v>3.1361350319999999</v>
      </c>
      <c r="F2270" s="29">
        <f>COUNTIFS(Questionnaire!BC:BC,codes_postales!B2270)</f>
        <v>0</v>
      </c>
    </row>
    <row r="2271" spans="1:6" x14ac:dyDescent="0.25">
      <c r="A2271" s="29" t="s">
        <v>2800</v>
      </c>
      <c r="B2271" s="29">
        <v>8490</v>
      </c>
      <c r="C2271" s="29" t="s">
        <v>2315</v>
      </c>
      <c r="D2271" s="29">
        <v>51.171259300000003</v>
      </c>
      <c r="E2271" s="29">
        <v>3.0612486460000001</v>
      </c>
      <c r="F2271" s="29">
        <f>COUNTIFS(Questionnaire!BC:BC,codes_postales!B2271)</f>
        <v>0</v>
      </c>
    </row>
    <row r="2272" spans="1:6" x14ac:dyDescent="0.25">
      <c r="A2272" s="29" t="s">
        <v>2800</v>
      </c>
      <c r="B2272" s="29">
        <v>8500</v>
      </c>
      <c r="C2272" s="29" t="s">
        <v>2316</v>
      </c>
      <c r="D2272" s="29">
        <v>50.817880850000002</v>
      </c>
      <c r="E2272" s="29">
        <v>3.2784153900000002</v>
      </c>
      <c r="F2272" s="29">
        <f>COUNTIFS(Questionnaire!BC:BC,codes_postales!B2272)</f>
        <v>0</v>
      </c>
    </row>
    <row r="2273" spans="1:6" x14ac:dyDescent="0.25">
      <c r="A2273" s="29" t="s">
        <v>2800</v>
      </c>
      <c r="B2273" s="29">
        <v>8501</v>
      </c>
      <c r="C2273" s="29" t="s">
        <v>2317</v>
      </c>
      <c r="D2273" s="29">
        <v>50.822822600000002</v>
      </c>
      <c r="E2273" s="29">
        <v>3.2284723</v>
      </c>
      <c r="F2273" s="29">
        <f>COUNTIFS(Questionnaire!BC:BC,codes_postales!B2273)</f>
        <v>0</v>
      </c>
    </row>
    <row r="2274" spans="1:6" x14ac:dyDescent="0.25">
      <c r="A2274" s="29" t="s">
        <v>2800</v>
      </c>
      <c r="B2274" s="29">
        <v>8501</v>
      </c>
      <c r="C2274" s="29" t="s">
        <v>2318</v>
      </c>
      <c r="D2274" s="29">
        <v>50.851173600000003</v>
      </c>
      <c r="E2274" s="29">
        <v>3.2382004809999998</v>
      </c>
      <c r="F2274" s="29">
        <f>COUNTIFS(Questionnaire!BC:BC,codes_postales!B2274)</f>
        <v>0</v>
      </c>
    </row>
    <row r="2275" spans="1:6" x14ac:dyDescent="0.25">
      <c r="A2275" s="29" t="s">
        <v>2800</v>
      </c>
      <c r="B2275" s="29">
        <v>8510</v>
      </c>
      <c r="C2275" s="29" t="s">
        <v>2319</v>
      </c>
      <c r="D2275" s="29">
        <v>50.778150199999999</v>
      </c>
      <c r="E2275" s="29">
        <v>3.2800137</v>
      </c>
      <c r="F2275" s="29">
        <f>COUNTIFS(Questionnaire!BC:BC,codes_postales!B2275)</f>
        <v>0</v>
      </c>
    </row>
    <row r="2276" spans="1:6" x14ac:dyDescent="0.25">
      <c r="A2276" s="29" t="s">
        <v>2800</v>
      </c>
      <c r="B2276" s="29">
        <v>8510</v>
      </c>
      <c r="C2276" s="29" t="s">
        <v>2320</v>
      </c>
      <c r="D2276" s="29">
        <v>50.739663999999998</v>
      </c>
      <c r="E2276" s="29">
        <v>3.3261001000000001</v>
      </c>
      <c r="F2276" s="29">
        <f>COUNTIFS(Questionnaire!BC:BC,codes_postales!B2276)</f>
        <v>0</v>
      </c>
    </row>
    <row r="2277" spans="1:6" x14ac:dyDescent="0.25">
      <c r="A2277" s="29" t="s">
        <v>2800</v>
      </c>
      <c r="B2277" s="29">
        <v>8510</v>
      </c>
      <c r="C2277" s="29" t="s">
        <v>2321</v>
      </c>
      <c r="D2277" s="29">
        <v>50.807045199999997</v>
      </c>
      <c r="E2277" s="29">
        <v>3.2336225999999999</v>
      </c>
      <c r="F2277" s="29">
        <f>COUNTIFS(Questionnaire!BC:BC,codes_postales!B2277)</f>
        <v>0</v>
      </c>
    </row>
    <row r="2278" spans="1:6" x14ac:dyDescent="0.25">
      <c r="A2278" s="29" t="s">
        <v>2800</v>
      </c>
      <c r="B2278" s="29">
        <v>8510</v>
      </c>
      <c r="C2278" s="29" t="s">
        <v>2322</v>
      </c>
      <c r="D2278" s="29">
        <v>50.772329749999997</v>
      </c>
      <c r="E2278" s="29">
        <v>3.2564730179999999</v>
      </c>
      <c r="F2278" s="29">
        <f>COUNTIFS(Questionnaire!BC:BC,codes_postales!B2278)</f>
        <v>0</v>
      </c>
    </row>
    <row r="2279" spans="1:6" x14ac:dyDescent="0.25">
      <c r="A2279" s="29" t="s">
        <v>2800</v>
      </c>
      <c r="B2279" s="29">
        <v>8511</v>
      </c>
      <c r="C2279" s="29" t="s">
        <v>2323</v>
      </c>
      <c r="D2279" s="29">
        <v>50.777455449999998</v>
      </c>
      <c r="E2279" s="29">
        <v>3.2186046319999999</v>
      </c>
      <c r="F2279" s="29">
        <f>COUNTIFS(Questionnaire!BC:BC,codes_postales!B2279)</f>
        <v>0</v>
      </c>
    </row>
    <row r="2280" spans="1:6" x14ac:dyDescent="0.25">
      <c r="A2280" s="29" t="s">
        <v>2800</v>
      </c>
      <c r="B2280" s="29">
        <v>8520</v>
      </c>
      <c r="C2280" s="29" t="s">
        <v>2324</v>
      </c>
      <c r="D2280" s="29">
        <v>50.86005145</v>
      </c>
      <c r="E2280" s="29">
        <v>3.2736322150000001</v>
      </c>
      <c r="F2280" s="29">
        <f>COUNTIFS(Questionnaire!BC:BC,codes_postales!B2280)</f>
        <v>0</v>
      </c>
    </row>
    <row r="2281" spans="1:6" x14ac:dyDescent="0.25">
      <c r="A2281" s="29" t="s">
        <v>2800</v>
      </c>
      <c r="B2281" s="29">
        <v>8530</v>
      </c>
      <c r="C2281" s="29" t="s">
        <v>2325</v>
      </c>
      <c r="D2281" s="29">
        <v>50.829324900000003</v>
      </c>
      <c r="E2281" s="29">
        <v>3.3425511000000001</v>
      </c>
      <c r="F2281" s="29">
        <f>COUNTIFS(Questionnaire!BC:BC,codes_postales!B2281)</f>
        <v>0</v>
      </c>
    </row>
    <row r="2282" spans="1:6" x14ac:dyDescent="0.25">
      <c r="A2282" s="29" t="s">
        <v>2800</v>
      </c>
      <c r="B2282" s="29">
        <v>8531</v>
      </c>
      <c r="C2282" s="29" t="s">
        <v>2326</v>
      </c>
      <c r="D2282" s="29">
        <v>50.879047300000003</v>
      </c>
      <c r="E2282" s="29">
        <v>3.312604484</v>
      </c>
      <c r="F2282" s="29">
        <f>COUNTIFS(Questionnaire!BC:BC,codes_postales!B2282)</f>
        <v>0</v>
      </c>
    </row>
    <row r="2283" spans="1:6" x14ac:dyDescent="0.25">
      <c r="A2283" s="29" t="s">
        <v>2800</v>
      </c>
      <c r="B2283" s="29">
        <v>8531</v>
      </c>
      <c r="C2283" s="29" t="s">
        <v>2327</v>
      </c>
      <c r="D2283" s="29">
        <v>50.882065599999997</v>
      </c>
      <c r="E2283" s="29">
        <v>3.2990273000000001</v>
      </c>
      <c r="F2283" s="29">
        <f>COUNTIFS(Questionnaire!BC:BC,codes_postales!B2283)</f>
        <v>0</v>
      </c>
    </row>
    <row r="2284" spans="1:6" x14ac:dyDescent="0.25">
      <c r="A2284" s="29" t="s">
        <v>2800</v>
      </c>
      <c r="B2284" s="29">
        <v>8540</v>
      </c>
      <c r="C2284" s="29" t="s">
        <v>2328</v>
      </c>
      <c r="D2284" s="29">
        <v>50.838784949999997</v>
      </c>
      <c r="E2284" s="29">
        <v>3.3622790230000001</v>
      </c>
      <c r="F2284" s="29">
        <f>COUNTIFS(Questionnaire!BC:BC,codes_postales!B2284)</f>
        <v>0</v>
      </c>
    </row>
    <row r="2285" spans="1:6" x14ac:dyDescent="0.25">
      <c r="A2285" s="29" t="s">
        <v>2800</v>
      </c>
      <c r="B2285" s="29">
        <v>8550</v>
      </c>
      <c r="C2285" s="29" t="s">
        <v>2329</v>
      </c>
      <c r="D2285" s="29">
        <v>50.804069949999999</v>
      </c>
      <c r="E2285" s="29">
        <v>3.341906743</v>
      </c>
      <c r="F2285" s="29">
        <f>COUNTIFS(Questionnaire!BC:BC,codes_postales!B2285)</f>
        <v>0</v>
      </c>
    </row>
    <row r="2286" spans="1:6" x14ac:dyDescent="0.25">
      <c r="A2286" s="29" t="s">
        <v>2800</v>
      </c>
      <c r="B2286" s="29">
        <v>8551</v>
      </c>
      <c r="C2286" s="29" t="s">
        <v>2330</v>
      </c>
      <c r="D2286" s="29">
        <v>50.782154300000002</v>
      </c>
      <c r="E2286" s="29">
        <v>3.4120184</v>
      </c>
      <c r="F2286" s="29">
        <f>COUNTIFS(Questionnaire!BC:BC,codes_postales!B2286)</f>
        <v>0</v>
      </c>
    </row>
    <row r="2287" spans="1:6" x14ac:dyDescent="0.25">
      <c r="A2287" s="29" t="s">
        <v>2800</v>
      </c>
      <c r="B2287" s="29">
        <v>8552</v>
      </c>
      <c r="C2287" s="29" t="s">
        <v>2331</v>
      </c>
      <c r="D2287" s="29">
        <v>50.775415000000002</v>
      </c>
      <c r="E2287" s="29">
        <v>3.3825263240000001</v>
      </c>
      <c r="F2287" s="29">
        <f>COUNTIFS(Questionnaire!BC:BC,codes_postales!B2287)</f>
        <v>0</v>
      </c>
    </row>
    <row r="2288" spans="1:6" x14ac:dyDescent="0.25">
      <c r="A2288" s="29" t="s">
        <v>2800</v>
      </c>
      <c r="B2288" s="29">
        <v>8553</v>
      </c>
      <c r="C2288" s="29" t="s">
        <v>2332</v>
      </c>
      <c r="D2288" s="29">
        <v>50.809275849999999</v>
      </c>
      <c r="E2288" s="29">
        <v>3.4245499370000001</v>
      </c>
      <c r="F2288" s="29">
        <f>COUNTIFS(Questionnaire!BC:BC,codes_postales!B2288)</f>
        <v>0</v>
      </c>
    </row>
    <row r="2289" spans="1:6" x14ac:dyDescent="0.25">
      <c r="A2289" s="29" t="s">
        <v>2800</v>
      </c>
      <c r="B2289" s="29">
        <v>8554</v>
      </c>
      <c r="C2289" s="29" t="s">
        <v>2333</v>
      </c>
      <c r="D2289" s="29">
        <v>50.764401749999998</v>
      </c>
      <c r="E2289" s="29">
        <v>3.349745322</v>
      </c>
      <c r="F2289" s="29">
        <f>COUNTIFS(Questionnaire!BC:BC,codes_postales!B2289)</f>
        <v>0</v>
      </c>
    </row>
    <row r="2290" spans="1:6" x14ac:dyDescent="0.25">
      <c r="A2290" s="29" t="s">
        <v>2800</v>
      </c>
      <c r="B2290" s="29">
        <v>8560</v>
      </c>
      <c r="C2290" s="29" t="s">
        <v>2334</v>
      </c>
      <c r="D2290" s="29">
        <v>50.844934449999997</v>
      </c>
      <c r="E2290" s="29">
        <v>3.2026154880000002</v>
      </c>
      <c r="F2290" s="29">
        <f>COUNTIFS(Questionnaire!BC:BC,codes_postales!B2290)</f>
        <v>0</v>
      </c>
    </row>
    <row r="2291" spans="1:6" x14ac:dyDescent="0.25">
      <c r="A2291" s="29" t="s">
        <v>2800</v>
      </c>
      <c r="B2291" s="29">
        <v>8560</v>
      </c>
      <c r="C2291" s="29" t="s">
        <v>2335</v>
      </c>
      <c r="D2291" s="29">
        <v>50.842590850000001</v>
      </c>
      <c r="E2291" s="29">
        <v>3.1549318039999998</v>
      </c>
      <c r="F2291" s="29">
        <f>COUNTIFS(Questionnaire!BC:BC,codes_postales!B2291)</f>
        <v>0</v>
      </c>
    </row>
    <row r="2292" spans="1:6" x14ac:dyDescent="0.25">
      <c r="A2292" s="29" t="s">
        <v>2800</v>
      </c>
      <c r="B2292" s="29">
        <v>8560</v>
      </c>
      <c r="C2292" s="29" t="s">
        <v>2336</v>
      </c>
      <c r="D2292" s="29">
        <v>50.812106499999999</v>
      </c>
      <c r="E2292" s="29">
        <v>3.186445006</v>
      </c>
      <c r="F2292" s="29">
        <f>COUNTIFS(Questionnaire!BC:BC,codes_postales!B2292)</f>
        <v>0</v>
      </c>
    </row>
    <row r="2293" spans="1:6" x14ac:dyDescent="0.25">
      <c r="A2293" s="29" t="s">
        <v>2800</v>
      </c>
      <c r="B2293" s="29">
        <v>8570</v>
      </c>
      <c r="C2293" s="29" t="s">
        <v>2337</v>
      </c>
      <c r="D2293" s="29">
        <v>50.844003000000001</v>
      </c>
      <c r="E2293" s="29">
        <v>3.463734552</v>
      </c>
      <c r="F2293" s="29">
        <f>COUNTIFS(Questionnaire!BC:BC,codes_postales!B2293)</f>
        <v>0</v>
      </c>
    </row>
    <row r="2294" spans="1:6" x14ac:dyDescent="0.25">
      <c r="A2294" s="29" t="s">
        <v>2800</v>
      </c>
      <c r="B2294" s="29">
        <v>8570</v>
      </c>
      <c r="C2294" s="29" t="s">
        <v>2338</v>
      </c>
      <c r="D2294" s="29">
        <v>50.8279177</v>
      </c>
      <c r="E2294" s="29">
        <v>3.5060601999999998</v>
      </c>
      <c r="F2294" s="29">
        <f>COUNTIFS(Questionnaire!BC:BC,codes_postales!B2294)</f>
        <v>0</v>
      </c>
    </row>
    <row r="2295" spans="1:6" x14ac:dyDescent="0.25">
      <c r="A2295" s="29" t="s">
        <v>2800</v>
      </c>
      <c r="B2295" s="29">
        <v>8570</v>
      </c>
      <c r="C2295" s="29" t="s">
        <v>2339</v>
      </c>
      <c r="D2295" s="29">
        <v>50.829787600000003</v>
      </c>
      <c r="E2295" s="29">
        <v>3.4271837359999999</v>
      </c>
      <c r="F2295" s="29">
        <f>COUNTIFS(Questionnaire!BC:BC,codes_postales!B2295)</f>
        <v>0</v>
      </c>
    </row>
    <row r="2296" spans="1:6" x14ac:dyDescent="0.25">
      <c r="A2296" s="29" t="s">
        <v>2800</v>
      </c>
      <c r="B2296" s="29">
        <v>8570</v>
      </c>
      <c r="C2296" s="29" t="s">
        <v>2340</v>
      </c>
      <c r="D2296" s="29">
        <v>50.835324700000001</v>
      </c>
      <c r="E2296" s="29">
        <v>3.4068379000000002</v>
      </c>
      <c r="F2296" s="29">
        <f>COUNTIFS(Questionnaire!BC:BC,codes_postales!B2296)</f>
        <v>0</v>
      </c>
    </row>
    <row r="2297" spans="1:6" x14ac:dyDescent="0.25">
      <c r="A2297" s="29" t="s">
        <v>2800</v>
      </c>
      <c r="B2297" s="29">
        <v>8572</v>
      </c>
      <c r="C2297" s="29" t="s">
        <v>2341</v>
      </c>
      <c r="D2297" s="29">
        <v>50.8121917</v>
      </c>
      <c r="E2297" s="29">
        <v>3.4976090000000002</v>
      </c>
      <c r="F2297" s="29">
        <f>COUNTIFS(Questionnaire!BC:BC,codes_postales!B2297)</f>
        <v>0</v>
      </c>
    </row>
    <row r="2298" spans="1:6" x14ac:dyDescent="0.25">
      <c r="A2298" s="29" t="s">
        <v>2800</v>
      </c>
      <c r="B2298" s="29">
        <v>8573</v>
      </c>
      <c r="C2298" s="29" t="s">
        <v>2342</v>
      </c>
      <c r="D2298" s="29">
        <v>50.813053099999998</v>
      </c>
      <c r="E2298" s="29">
        <v>3.469773854</v>
      </c>
      <c r="F2298" s="29">
        <f>COUNTIFS(Questionnaire!BC:BC,codes_postales!B2298)</f>
        <v>0</v>
      </c>
    </row>
    <row r="2299" spans="1:6" x14ac:dyDescent="0.25">
      <c r="A2299" s="29" t="s">
        <v>2800</v>
      </c>
      <c r="B2299" s="29">
        <v>8580</v>
      </c>
      <c r="C2299" s="29" t="s">
        <v>2343</v>
      </c>
      <c r="D2299" s="29">
        <v>50.775499699999997</v>
      </c>
      <c r="E2299" s="29">
        <v>3.446898531</v>
      </c>
      <c r="F2299" s="29">
        <f>COUNTIFS(Questionnaire!BC:BC,codes_postales!B2299)</f>
        <v>0</v>
      </c>
    </row>
    <row r="2300" spans="1:6" x14ac:dyDescent="0.25">
      <c r="A2300" s="29" t="s">
        <v>2800</v>
      </c>
      <c r="B2300" s="29">
        <v>8581</v>
      </c>
      <c r="C2300" s="29" t="s">
        <v>2344</v>
      </c>
      <c r="D2300" s="29">
        <v>50.800841800000001</v>
      </c>
      <c r="E2300" s="29">
        <v>3.505897166</v>
      </c>
      <c r="F2300" s="29">
        <f>COUNTIFS(Questionnaire!BC:BC,codes_postales!B2300)</f>
        <v>0</v>
      </c>
    </row>
    <row r="2301" spans="1:6" x14ac:dyDescent="0.25">
      <c r="A2301" s="29" t="s">
        <v>2800</v>
      </c>
      <c r="B2301" s="29">
        <v>8581</v>
      </c>
      <c r="C2301" s="29" t="s">
        <v>2345</v>
      </c>
      <c r="D2301" s="29">
        <v>50.7903789</v>
      </c>
      <c r="E2301" s="29">
        <v>3.4854202000000001</v>
      </c>
      <c r="F2301" s="29">
        <f>COUNTIFS(Questionnaire!BC:BC,codes_postales!B2301)</f>
        <v>0</v>
      </c>
    </row>
    <row r="2302" spans="1:6" x14ac:dyDescent="0.25">
      <c r="A2302" s="29" t="s">
        <v>2800</v>
      </c>
      <c r="B2302" s="29">
        <v>8582</v>
      </c>
      <c r="C2302" s="29" t="s">
        <v>2346</v>
      </c>
      <c r="D2302" s="29">
        <v>50.75868715</v>
      </c>
      <c r="E2302" s="29">
        <v>3.425733181</v>
      </c>
      <c r="F2302" s="29">
        <f>COUNTIFS(Questionnaire!BC:BC,codes_postales!B2302)</f>
        <v>0</v>
      </c>
    </row>
    <row r="2303" spans="1:6" x14ac:dyDescent="0.25">
      <c r="A2303" s="29" t="s">
        <v>2800</v>
      </c>
      <c r="B2303" s="29">
        <v>8583</v>
      </c>
      <c r="C2303" s="29" t="s">
        <v>2347</v>
      </c>
      <c r="D2303" s="29">
        <v>50.748045050000002</v>
      </c>
      <c r="E2303" s="29">
        <v>3.4080819299999998</v>
      </c>
      <c r="F2303" s="29">
        <f>COUNTIFS(Questionnaire!BC:BC,codes_postales!B2303)</f>
        <v>0</v>
      </c>
    </row>
    <row r="2304" spans="1:6" x14ac:dyDescent="0.25">
      <c r="A2304" s="29" t="s">
        <v>2800</v>
      </c>
      <c r="B2304" s="29">
        <v>8587</v>
      </c>
      <c r="C2304" s="29" t="s">
        <v>2348</v>
      </c>
      <c r="D2304" s="29">
        <v>50.725680250000003</v>
      </c>
      <c r="E2304" s="29">
        <v>3.3465264650000002</v>
      </c>
      <c r="F2304" s="29">
        <f>COUNTIFS(Questionnaire!BC:BC,codes_postales!B2304)</f>
        <v>0</v>
      </c>
    </row>
    <row r="2305" spans="1:6" x14ac:dyDescent="0.25">
      <c r="A2305" s="29" t="s">
        <v>2800</v>
      </c>
      <c r="B2305" s="29">
        <v>8587</v>
      </c>
      <c r="C2305" s="29" t="s">
        <v>2349</v>
      </c>
      <c r="D2305" s="29">
        <v>50.725680250000003</v>
      </c>
      <c r="E2305" s="29">
        <v>3.3465264650000002</v>
      </c>
      <c r="F2305" s="29">
        <f>COUNTIFS(Questionnaire!BC:BC,codes_postales!B2305)</f>
        <v>0</v>
      </c>
    </row>
    <row r="2306" spans="1:6" x14ac:dyDescent="0.25">
      <c r="A2306" s="29" t="s">
        <v>2800</v>
      </c>
      <c r="B2306" s="29">
        <v>8587</v>
      </c>
      <c r="C2306" s="29" t="s">
        <v>2350</v>
      </c>
      <c r="D2306" s="29">
        <v>50.7300021</v>
      </c>
      <c r="E2306" s="29">
        <v>3.3837253999999999</v>
      </c>
      <c r="F2306" s="29">
        <f>COUNTIFS(Questionnaire!BC:BC,codes_postales!B2306)</f>
        <v>0</v>
      </c>
    </row>
    <row r="2307" spans="1:6" x14ac:dyDescent="0.25">
      <c r="A2307" s="29" t="s">
        <v>2800</v>
      </c>
      <c r="B2307" s="29">
        <v>8600</v>
      </c>
      <c r="C2307" s="29" t="s">
        <v>2351</v>
      </c>
      <c r="D2307" s="29">
        <v>51.05367055</v>
      </c>
      <c r="E2307" s="29">
        <v>2.8732277430000002</v>
      </c>
      <c r="F2307" s="29">
        <f>COUNTIFS(Questionnaire!BC:BC,codes_postales!B2307)</f>
        <v>0</v>
      </c>
    </row>
    <row r="2308" spans="1:6" x14ac:dyDescent="0.25">
      <c r="A2308" s="29" t="s">
        <v>2800</v>
      </c>
      <c r="B2308" s="29">
        <v>8600</v>
      </c>
      <c r="C2308" s="29" t="s">
        <v>2352</v>
      </c>
      <c r="D2308" s="29">
        <v>51.033340799999998</v>
      </c>
      <c r="E2308" s="29">
        <v>2.8647184999999999</v>
      </c>
      <c r="F2308" s="29">
        <f>COUNTIFS(Questionnaire!BC:BC,codes_postales!B2308)</f>
        <v>0</v>
      </c>
    </row>
    <row r="2309" spans="1:6" x14ac:dyDescent="0.25">
      <c r="A2309" s="29" t="s">
        <v>2800</v>
      </c>
      <c r="B2309" s="29">
        <v>8600</v>
      </c>
      <c r="C2309" s="29" t="s">
        <v>2353</v>
      </c>
      <c r="D2309" s="29">
        <v>50.705970899999997</v>
      </c>
      <c r="E2309" s="29">
        <v>3.9855228999999999</v>
      </c>
      <c r="F2309" s="29">
        <f>COUNTIFS(Questionnaire!BC:BC,codes_postales!B2309)</f>
        <v>0</v>
      </c>
    </row>
    <row r="2310" spans="1:6" x14ac:dyDescent="0.25">
      <c r="A2310" s="29" t="s">
        <v>2800</v>
      </c>
      <c r="B2310" s="29">
        <v>8600</v>
      </c>
      <c r="C2310" s="29" t="s">
        <v>2354</v>
      </c>
      <c r="D2310" s="29">
        <v>51.020786749999999</v>
      </c>
      <c r="E2310" s="29">
        <v>2.8990845689999998</v>
      </c>
      <c r="F2310" s="29">
        <f>COUNTIFS(Questionnaire!BC:BC,codes_postales!B2310)</f>
        <v>0</v>
      </c>
    </row>
    <row r="2311" spans="1:6" x14ac:dyDescent="0.25">
      <c r="A2311" s="29" t="s">
        <v>2800</v>
      </c>
      <c r="B2311" s="29">
        <v>8600</v>
      </c>
      <c r="C2311" s="29" t="s">
        <v>2355</v>
      </c>
      <c r="D2311" s="29">
        <v>51.035809399999998</v>
      </c>
      <c r="E2311" s="29">
        <v>2.8387074000000001</v>
      </c>
      <c r="F2311" s="29">
        <f>COUNTIFS(Questionnaire!BC:BC,codes_postales!B2311)</f>
        <v>0</v>
      </c>
    </row>
    <row r="2312" spans="1:6" x14ac:dyDescent="0.25">
      <c r="A2312" s="29" t="s">
        <v>2800</v>
      </c>
      <c r="B2312" s="29">
        <v>8600</v>
      </c>
      <c r="C2312" s="29" t="s">
        <v>2356</v>
      </c>
      <c r="D2312" s="29">
        <v>51.086238350000002</v>
      </c>
      <c r="E2312" s="29">
        <v>2.8814586000000002</v>
      </c>
      <c r="F2312" s="29">
        <f>COUNTIFS(Questionnaire!BC:BC,codes_postales!B2312)</f>
        <v>0</v>
      </c>
    </row>
    <row r="2313" spans="1:6" x14ac:dyDescent="0.25">
      <c r="A2313" s="29" t="s">
        <v>2800</v>
      </c>
      <c r="B2313" s="29">
        <v>8600</v>
      </c>
      <c r="C2313" s="29" t="s">
        <v>2357</v>
      </c>
      <c r="D2313" s="29">
        <v>51.039636199999997</v>
      </c>
      <c r="E2313" s="29">
        <v>2.7703028700000001</v>
      </c>
      <c r="F2313" s="29">
        <f>COUNTIFS(Questionnaire!BC:BC,codes_postales!B2313)</f>
        <v>0</v>
      </c>
    </row>
    <row r="2314" spans="1:6" x14ac:dyDescent="0.25">
      <c r="A2314" s="29" t="s">
        <v>2800</v>
      </c>
      <c r="B2314" s="29">
        <v>8600</v>
      </c>
      <c r="C2314" s="29" t="s">
        <v>2358</v>
      </c>
      <c r="D2314" s="29">
        <v>51.10066415</v>
      </c>
      <c r="E2314" s="29">
        <v>2.8993179260000002</v>
      </c>
      <c r="F2314" s="29">
        <f>COUNTIFS(Questionnaire!BC:BC,codes_postales!B2314)</f>
        <v>0</v>
      </c>
    </row>
    <row r="2315" spans="1:6" x14ac:dyDescent="0.25">
      <c r="A2315" s="29" t="s">
        <v>2800</v>
      </c>
      <c r="B2315" s="29">
        <v>8600</v>
      </c>
      <c r="C2315" s="29" t="s">
        <v>2359</v>
      </c>
      <c r="D2315" s="29">
        <v>50.9974451</v>
      </c>
      <c r="E2315" s="29">
        <v>2.8042814090000001</v>
      </c>
      <c r="F2315" s="29">
        <f>COUNTIFS(Questionnaire!BC:BC,codes_postales!B2315)</f>
        <v>0</v>
      </c>
    </row>
    <row r="2316" spans="1:6" x14ac:dyDescent="0.25">
      <c r="A2316" s="29" t="s">
        <v>2800</v>
      </c>
      <c r="B2316" s="29">
        <v>8600</v>
      </c>
      <c r="C2316" s="29" t="s">
        <v>2273</v>
      </c>
      <c r="D2316" s="29">
        <v>51.04353425</v>
      </c>
      <c r="E2316" s="29">
        <v>2.7997074369999999</v>
      </c>
      <c r="F2316" s="29">
        <f>COUNTIFS(Questionnaire!BC:BC,codes_postales!B2316)</f>
        <v>0</v>
      </c>
    </row>
    <row r="2317" spans="1:6" x14ac:dyDescent="0.25">
      <c r="A2317" s="29" t="s">
        <v>2800</v>
      </c>
      <c r="B2317" s="29">
        <v>8600</v>
      </c>
      <c r="C2317" s="29" t="s">
        <v>2360</v>
      </c>
      <c r="D2317" s="29">
        <v>51.020689699999998</v>
      </c>
      <c r="E2317" s="29">
        <v>2.8040816730000002</v>
      </c>
      <c r="F2317" s="29">
        <f>COUNTIFS(Questionnaire!BC:BC,codes_postales!B2317)</f>
        <v>0</v>
      </c>
    </row>
    <row r="2318" spans="1:6" x14ac:dyDescent="0.25">
      <c r="A2318" s="29" t="s">
        <v>2800</v>
      </c>
      <c r="B2318" s="29">
        <v>8600</v>
      </c>
      <c r="C2318" s="29" t="s">
        <v>2361</v>
      </c>
      <c r="D2318" s="29">
        <v>51.080531649999998</v>
      </c>
      <c r="E2318" s="29">
        <v>2.7914713560000002</v>
      </c>
      <c r="F2318" s="29">
        <f>COUNTIFS(Questionnaire!BC:BC,codes_postales!B2318)</f>
        <v>0</v>
      </c>
    </row>
    <row r="2319" spans="1:6" x14ac:dyDescent="0.25">
      <c r="A2319" s="29" t="s">
        <v>2800</v>
      </c>
      <c r="B2319" s="29">
        <v>8600</v>
      </c>
      <c r="C2319" s="29" t="s">
        <v>2362</v>
      </c>
      <c r="D2319" s="29">
        <v>51.07690075</v>
      </c>
      <c r="E2319" s="29">
        <v>2.8233817769999998</v>
      </c>
      <c r="F2319" s="29">
        <f>COUNTIFS(Questionnaire!BC:BC,codes_postales!B2319)</f>
        <v>0</v>
      </c>
    </row>
    <row r="2320" spans="1:6" x14ac:dyDescent="0.25">
      <c r="A2320" s="29" t="s">
        <v>2800</v>
      </c>
      <c r="B2320" s="29">
        <v>8600</v>
      </c>
      <c r="C2320" s="29" t="s">
        <v>2363</v>
      </c>
      <c r="D2320" s="29">
        <v>51.062533449999997</v>
      </c>
      <c r="E2320" s="29">
        <v>2.920780089</v>
      </c>
      <c r="F2320" s="29">
        <f>COUNTIFS(Questionnaire!BC:BC,codes_postales!B2320)</f>
        <v>0</v>
      </c>
    </row>
    <row r="2321" spans="1:6" x14ac:dyDescent="0.25">
      <c r="A2321" s="29" t="s">
        <v>2800</v>
      </c>
      <c r="B2321" s="29">
        <v>8600</v>
      </c>
      <c r="C2321" s="29" t="s">
        <v>2364</v>
      </c>
      <c r="D2321" s="29">
        <v>50.994948149999999</v>
      </c>
      <c r="E2321" s="29">
        <v>2.8520595439999998</v>
      </c>
      <c r="F2321" s="29">
        <f>COUNTIFS(Questionnaire!BC:BC,codes_postales!B2321)</f>
        <v>0</v>
      </c>
    </row>
    <row r="2322" spans="1:6" x14ac:dyDescent="0.25">
      <c r="A2322" s="29" t="s">
        <v>2800</v>
      </c>
      <c r="B2322" s="29">
        <v>8610</v>
      </c>
      <c r="C2322" s="29" t="s">
        <v>2365</v>
      </c>
      <c r="D2322" s="29">
        <v>51.032193900000003</v>
      </c>
      <c r="E2322" s="29">
        <v>2.996075152</v>
      </c>
      <c r="F2322" s="29">
        <f>COUNTIFS(Questionnaire!BC:BC,codes_postales!B2322)</f>
        <v>0</v>
      </c>
    </row>
    <row r="2323" spans="1:6" x14ac:dyDescent="0.25">
      <c r="A2323" s="29" t="s">
        <v>2800</v>
      </c>
      <c r="B2323" s="29">
        <v>8610</v>
      </c>
      <c r="C2323" s="29" t="s">
        <v>2366</v>
      </c>
      <c r="D2323" s="29">
        <v>51.028510900000001</v>
      </c>
      <c r="E2323" s="29">
        <v>3.0441178</v>
      </c>
      <c r="F2323" s="29">
        <f>COUNTIFS(Questionnaire!BC:BC,codes_postales!B2323)</f>
        <v>0</v>
      </c>
    </row>
    <row r="2324" spans="1:6" x14ac:dyDescent="0.25">
      <c r="A2324" s="29" t="s">
        <v>2800</v>
      </c>
      <c r="B2324" s="29">
        <v>8610</v>
      </c>
      <c r="C2324" s="29" t="s">
        <v>2367</v>
      </c>
      <c r="D2324" s="29">
        <v>51.029006199999998</v>
      </c>
      <c r="E2324" s="29">
        <v>2.9637026</v>
      </c>
      <c r="F2324" s="29">
        <f>COUNTIFS(Questionnaire!BC:BC,codes_postales!B2324)</f>
        <v>0</v>
      </c>
    </row>
    <row r="2325" spans="1:6" x14ac:dyDescent="0.25">
      <c r="A2325" s="29" t="s">
        <v>2800</v>
      </c>
      <c r="B2325" s="29">
        <v>8610</v>
      </c>
      <c r="C2325" s="29" t="s">
        <v>2368</v>
      </c>
      <c r="D2325" s="29">
        <v>51.018109500000001</v>
      </c>
      <c r="E2325" s="29">
        <v>2.9597764</v>
      </c>
      <c r="F2325" s="29">
        <f>COUNTIFS(Questionnaire!BC:BC,codes_postales!B2325)</f>
        <v>0</v>
      </c>
    </row>
    <row r="2326" spans="1:6" x14ac:dyDescent="0.25">
      <c r="A2326" s="29" t="s">
        <v>2800</v>
      </c>
      <c r="B2326" s="29">
        <v>8620</v>
      </c>
      <c r="C2326" s="29" t="s">
        <v>2369</v>
      </c>
      <c r="D2326" s="29">
        <v>51.144160050000004</v>
      </c>
      <c r="E2326" s="29">
        <v>2.7283986499999999</v>
      </c>
      <c r="F2326" s="29">
        <f>COUNTIFS(Questionnaire!BC:BC,codes_postales!B2326)</f>
        <v>0</v>
      </c>
    </row>
    <row r="2327" spans="1:6" x14ac:dyDescent="0.25">
      <c r="A2327" s="29" t="s">
        <v>2800</v>
      </c>
      <c r="B2327" s="29">
        <v>8620</v>
      </c>
      <c r="C2327" s="29" t="s">
        <v>2266</v>
      </c>
      <c r="D2327" s="29">
        <v>51.106653549999997</v>
      </c>
      <c r="E2327" s="29">
        <v>2.781124953</v>
      </c>
      <c r="F2327" s="29">
        <f>COUNTIFS(Questionnaire!BC:BC,codes_postales!B2327)</f>
        <v>0</v>
      </c>
    </row>
    <row r="2328" spans="1:6" x14ac:dyDescent="0.25">
      <c r="A2328" s="29" t="s">
        <v>2800</v>
      </c>
      <c r="B2328" s="29">
        <v>8620</v>
      </c>
      <c r="C2328" s="29" t="s">
        <v>2370</v>
      </c>
      <c r="D2328" s="29">
        <v>51.130022199999999</v>
      </c>
      <c r="E2328" s="29">
        <v>2.7781338999999998</v>
      </c>
      <c r="F2328" s="29">
        <f>COUNTIFS(Questionnaire!BC:BC,codes_postales!B2328)</f>
        <v>0</v>
      </c>
    </row>
    <row r="2329" spans="1:6" x14ac:dyDescent="0.25">
      <c r="A2329" s="29" t="s">
        <v>2800</v>
      </c>
      <c r="B2329" s="29">
        <v>8630</v>
      </c>
      <c r="C2329" s="29" t="s">
        <v>2371</v>
      </c>
      <c r="D2329" s="29">
        <v>51.063110299999998</v>
      </c>
      <c r="E2329" s="29">
        <v>2.7457710710000001</v>
      </c>
      <c r="F2329" s="29">
        <f>COUNTIFS(Questionnaire!BC:BC,codes_postales!B2329)</f>
        <v>0</v>
      </c>
    </row>
    <row r="2330" spans="1:6" x14ac:dyDescent="0.25">
      <c r="A2330" s="29" t="s">
        <v>2800</v>
      </c>
      <c r="B2330" s="29">
        <v>8630</v>
      </c>
      <c r="C2330" s="29" t="s">
        <v>2372</v>
      </c>
      <c r="D2330" s="29">
        <v>51.088328949999998</v>
      </c>
      <c r="E2330" s="29">
        <v>2.7399983489999999</v>
      </c>
      <c r="F2330" s="29">
        <f>COUNTIFS(Questionnaire!BC:BC,codes_postales!B2330)</f>
        <v>0</v>
      </c>
    </row>
    <row r="2331" spans="1:6" x14ac:dyDescent="0.25">
      <c r="A2331" s="29" t="s">
        <v>2800</v>
      </c>
      <c r="B2331" s="29">
        <v>8630</v>
      </c>
      <c r="C2331" s="29" t="s">
        <v>2373</v>
      </c>
      <c r="D2331" s="29">
        <v>51.044461300000002</v>
      </c>
      <c r="E2331" s="29">
        <v>2.64344877</v>
      </c>
      <c r="F2331" s="29">
        <f>COUNTIFS(Questionnaire!BC:BC,codes_postales!B2331)</f>
        <v>0</v>
      </c>
    </row>
    <row r="2332" spans="1:6" x14ac:dyDescent="0.25">
      <c r="A2332" s="29" t="s">
        <v>2800</v>
      </c>
      <c r="B2332" s="29">
        <v>8630</v>
      </c>
      <c r="C2332" s="29" t="s">
        <v>2374</v>
      </c>
      <c r="D2332" s="29">
        <v>51.035879049999998</v>
      </c>
      <c r="E2332" s="29">
        <v>2.5953950379999999</v>
      </c>
      <c r="F2332" s="29">
        <f>COUNTIFS(Questionnaire!BC:BC,codes_postales!B2332)</f>
        <v>0</v>
      </c>
    </row>
    <row r="2333" spans="1:6" x14ac:dyDescent="0.25">
      <c r="A2333" s="29" t="s">
        <v>2800</v>
      </c>
      <c r="B2333" s="29">
        <v>8630</v>
      </c>
      <c r="C2333" s="29" t="s">
        <v>2375</v>
      </c>
      <c r="D2333" s="29">
        <v>51.049526399999998</v>
      </c>
      <c r="E2333" s="29">
        <v>2.729824775</v>
      </c>
      <c r="F2333" s="29">
        <f>COUNTIFS(Questionnaire!BC:BC,codes_postales!B2333)</f>
        <v>0</v>
      </c>
    </row>
    <row r="2334" spans="1:6" x14ac:dyDescent="0.25">
      <c r="A2334" s="29" t="s">
        <v>2800</v>
      </c>
      <c r="B2334" s="29">
        <v>8630</v>
      </c>
      <c r="C2334" s="29" t="s">
        <v>2376</v>
      </c>
      <c r="D2334" s="29">
        <v>51.006914600000002</v>
      </c>
      <c r="E2334" s="29">
        <v>2.6043057159999998</v>
      </c>
      <c r="F2334" s="29">
        <f>COUNTIFS(Questionnaire!BC:BC,codes_postales!B2334)</f>
        <v>0</v>
      </c>
    </row>
    <row r="2335" spans="1:6" x14ac:dyDescent="0.25">
      <c r="A2335" s="29" t="s">
        <v>2800</v>
      </c>
      <c r="B2335" s="29">
        <v>8630</v>
      </c>
      <c r="C2335" s="29" t="s">
        <v>2377</v>
      </c>
      <c r="D2335" s="29">
        <v>51.052766099999999</v>
      </c>
      <c r="E2335" s="29">
        <v>2.6895389540000001</v>
      </c>
      <c r="F2335" s="29">
        <f>COUNTIFS(Questionnaire!BC:BC,codes_postales!B2335)</f>
        <v>0</v>
      </c>
    </row>
    <row r="2336" spans="1:6" x14ac:dyDescent="0.25">
      <c r="A2336" s="29" t="s">
        <v>2800</v>
      </c>
      <c r="B2336" s="29">
        <v>8630</v>
      </c>
      <c r="C2336" s="29" t="s">
        <v>2378</v>
      </c>
      <c r="D2336" s="29">
        <v>51.071043000000003</v>
      </c>
      <c r="E2336" s="29">
        <v>2.6548858239999999</v>
      </c>
      <c r="F2336" s="29">
        <f>COUNTIFS(Questionnaire!BC:BC,codes_postales!B2336)</f>
        <v>0</v>
      </c>
    </row>
    <row r="2337" spans="1:6" x14ac:dyDescent="0.25">
      <c r="A2337" s="29" t="s">
        <v>2800</v>
      </c>
      <c r="B2337" s="29">
        <v>8630</v>
      </c>
      <c r="C2337" s="29" t="s">
        <v>2379</v>
      </c>
      <c r="D2337" s="29">
        <v>51.013644149999998</v>
      </c>
      <c r="E2337" s="29">
        <v>2.6570581889999998</v>
      </c>
      <c r="F2337" s="29">
        <f>COUNTIFS(Questionnaire!BC:BC,codes_postales!B2337)</f>
        <v>0</v>
      </c>
    </row>
    <row r="2338" spans="1:6" x14ac:dyDescent="0.25">
      <c r="A2338" s="29" t="s">
        <v>2800</v>
      </c>
      <c r="B2338" s="29">
        <v>8630</v>
      </c>
      <c r="C2338" s="29" t="s">
        <v>2380</v>
      </c>
      <c r="D2338" s="29">
        <v>51.030307649999997</v>
      </c>
      <c r="E2338" s="29">
        <v>2.655043949</v>
      </c>
      <c r="F2338" s="29">
        <f>COUNTIFS(Questionnaire!BC:BC,codes_postales!B2338)</f>
        <v>0</v>
      </c>
    </row>
    <row r="2339" spans="1:6" x14ac:dyDescent="0.25">
      <c r="A2339" s="29" t="s">
        <v>2800</v>
      </c>
      <c r="B2339" s="29">
        <v>8630</v>
      </c>
      <c r="C2339" s="29" t="s">
        <v>2381</v>
      </c>
      <c r="D2339" s="29">
        <v>51.05092295</v>
      </c>
      <c r="E2339" s="29">
        <v>2.751531178</v>
      </c>
      <c r="F2339" s="29">
        <f>COUNTIFS(Questionnaire!BC:BC,codes_postales!B2339)</f>
        <v>0</v>
      </c>
    </row>
    <row r="2340" spans="1:6" x14ac:dyDescent="0.25">
      <c r="A2340" s="29" t="s">
        <v>2800</v>
      </c>
      <c r="B2340" s="29">
        <v>8640</v>
      </c>
      <c r="C2340" s="29" t="s">
        <v>2382</v>
      </c>
      <c r="D2340" s="29">
        <v>50.923133550000003</v>
      </c>
      <c r="E2340" s="29">
        <v>2.7492224470000002</v>
      </c>
      <c r="F2340" s="29">
        <f>COUNTIFS(Questionnaire!BC:BC,codes_postales!B2340)</f>
        <v>0</v>
      </c>
    </row>
    <row r="2341" spans="1:6" x14ac:dyDescent="0.25">
      <c r="A2341" s="29" t="s">
        <v>2800</v>
      </c>
      <c r="B2341" s="29">
        <v>8640</v>
      </c>
      <c r="C2341" s="29" t="s">
        <v>2383</v>
      </c>
      <c r="D2341" s="29">
        <v>50.930143000000001</v>
      </c>
      <c r="E2341" s="29">
        <v>2.7289867000000001</v>
      </c>
      <c r="F2341" s="29">
        <f>COUNTIFS(Questionnaire!BC:BC,codes_postales!B2341)</f>
        <v>0</v>
      </c>
    </row>
    <row r="2342" spans="1:6" x14ac:dyDescent="0.25">
      <c r="A2342" s="29" t="s">
        <v>2800</v>
      </c>
      <c r="B2342" s="29">
        <v>8640</v>
      </c>
      <c r="C2342" s="29" t="s">
        <v>2384</v>
      </c>
      <c r="D2342" s="29">
        <v>50.910382300000002</v>
      </c>
      <c r="E2342" s="29">
        <v>2.7205508960000002</v>
      </c>
      <c r="F2342" s="29">
        <f>COUNTIFS(Questionnaire!BC:BC,codes_postales!B2342)</f>
        <v>0</v>
      </c>
    </row>
    <row r="2343" spans="1:6" x14ac:dyDescent="0.25">
      <c r="A2343" s="29" t="s">
        <v>2800</v>
      </c>
      <c r="B2343" s="29">
        <v>8640</v>
      </c>
      <c r="C2343" s="29" t="s">
        <v>2385</v>
      </c>
      <c r="D2343" s="29">
        <v>50.903551299999997</v>
      </c>
      <c r="E2343" s="29">
        <v>2.788758531</v>
      </c>
      <c r="F2343" s="29">
        <f>COUNTIFS(Questionnaire!BC:BC,codes_postales!B2343)</f>
        <v>0</v>
      </c>
    </row>
    <row r="2344" spans="1:6" x14ac:dyDescent="0.25">
      <c r="A2344" s="29" t="s">
        <v>2800</v>
      </c>
      <c r="B2344" s="29">
        <v>8647</v>
      </c>
      <c r="C2344" s="29" t="s">
        <v>2386</v>
      </c>
      <c r="D2344" s="29">
        <v>50.993127600000001</v>
      </c>
      <c r="E2344" s="29">
        <v>2.7607800720000002</v>
      </c>
      <c r="F2344" s="29">
        <f>COUNTIFS(Questionnaire!BC:BC,codes_postales!B2344)</f>
        <v>0</v>
      </c>
    </row>
    <row r="2345" spans="1:6" x14ac:dyDescent="0.25">
      <c r="A2345" s="29" t="s">
        <v>2800</v>
      </c>
      <c r="B2345" s="29">
        <v>8647</v>
      </c>
      <c r="C2345" s="29" t="s">
        <v>2387</v>
      </c>
      <c r="D2345" s="29">
        <v>50.963806599999998</v>
      </c>
      <c r="E2345" s="29">
        <v>2.7643390999999999</v>
      </c>
      <c r="F2345" s="29">
        <f>COUNTIFS(Questionnaire!BC:BC,codes_postales!B2345)</f>
        <v>0</v>
      </c>
    </row>
    <row r="2346" spans="1:6" x14ac:dyDescent="0.25">
      <c r="A2346" s="29" t="s">
        <v>2800</v>
      </c>
      <c r="B2346" s="29">
        <v>8647</v>
      </c>
      <c r="C2346" s="29" t="s">
        <v>2388</v>
      </c>
      <c r="D2346" s="29">
        <v>50.948472700000003</v>
      </c>
      <c r="E2346" s="29">
        <v>2.821731856</v>
      </c>
      <c r="F2346" s="29">
        <f>COUNTIFS(Questionnaire!BC:BC,codes_postales!B2346)</f>
        <v>0</v>
      </c>
    </row>
    <row r="2347" spans="1:6" x14ac:dyDescent="0.25">
      <c r="A2347" s="29" t="s">
        <v>2800</v>
      </c>
      <c r="B2347" s="29">
        <v>8647</v>
      </c>
      <c r="C2347" s="29" t="s">
        <v>2389</v>
      </c>
      <c r="D2347" s="29">
        <v>50.972656200000003</v>
      </c>
      <c r="E2347" s="29">
        <v>2.7198585359999998</v>
      </c>
      <c r="F2347" s="29">
        <f>COUNTIFS(Questionnaire!BC:BC,codes_postales!B2347)</f>
        <v>0</v>
      </c>
    </row>
    <row r="2348" spans="1:6" x14ac:dyDescent="0.25">
      <c r="A2348" s="29" t="s">
        <v>2800</v>
      </c>
      <c r="B2348" s="29">
        <v>8647</v>
      </c>
      <c r="C2348" s="29" t="s">
        <v>2390</v>
      </c>
      <c r="D2348" s="29">
        <v>50.942284749999999</v>
      </c>
      <c r="E2348" s="29">
        <v>2.777117085</v>
      </c>
      <c r="F2348" s="29">
        <f>COUNTIFS(Questionnaire!BC:BC,codes_postales!B2348)</f>
        <v>0</v>
      </c>
    </row>
    <row r="2349" spans="1:6" x14ac:dyDescent="0.25">
      <c r="A2349" s="29" t="s">
        <v>2800</v>
      </c>
      <c r="B2349" s="29">
        <v>8650</v>
      </c>
      <c r="C2349" s="29" t="s">
        <v>2391</v>
      </c>
      <c r="D2349" s="29">
        <v>50.97407785</v>
      </c>
      <c r="E2349" s="29">
        <v>2.943811051</v>
      </c>
      <c r="F2349" s="29">
        <f>COUNTIFS(Questionnaire!BC:BC,codes_postales!B2349)</f>
        <v>0</v>
      </c>
    </row>
    <row r="2350" spans="1:6" x14ac:dyDescent="0.25">
      <c r="A2350" s="29" t="s">
        <v>2800</v>
      </c>
      <c r="B2350" s="29">
        <v>8650</v>
      </c>
      <c r="C2350" s="29" t="s">
        <v>2392</v>
      </c>
      <c r="D2350" s="29">
        <v>50.990441850000003</v>
      </c>
      <c r="E2350" s="29">
        <v>2.9155135950000002</v>
      </c>
      <c r="F2350" s="29">
        <f>COUNTIFS(Questionnaire!BC:BC,codes_postales!B2350)</f>
        <v>0</v>
      </c>
    </row>
    <row r="2351" spans="1:6" x14ac:dyDescent="0.25">
      <c r="A2351" s="29" t="s">
        <v>2800</v>
      </c>
      <c r="B2351" s="29">
        <v>8650</v>
      </c>
      <c r="C2351" s="29" t="s">
        <v>2393</v>
      </c>
      <c r="D2351" s="29">
        <v>50.962074000000001</v>
      </c>
      <c r="E2351" s="29">
        <v>2.8736172799999999</v>
      </c>
      <c r="F2351" s="29">
        <f>COUNTIFS(Questionnaire!BC:BC,codes_postales!B2351)</f>
        <v>0</v>
      </c>
    </row>
    <row r="2352" spans="1:6" x14ac:dyDescent="0.25">
      <c r="A2352" s="29" t="s">
        <v>2800</v>
      </c>
      <c r="B2352" s="29">
        <v>8660</v>
      </c>
      <c r="C2352" s="29" t="s">
        <v>2394</v>
      </c>
      <c r="D2352" s="29">
        <v>51.069263149999998</v>
      </c>
      <c r="E2352" s="29">
        <v>2.5896028379999998</v>
      </c>
      <c r="F2352" s="29">
        <f>COUNTIFS(Questionnaire!BC:BC,codes_postales!B2352)</f>
        <v>0</v>
      </c>
    </row>
    <row r="2353" spans="1:6" x14ac:dyDescent="0.25">
      <c r="A2353" s="29" t="s">
        <v>2800</v>
      </c>
      <c r="B2353" s="29">
        <v>8660</v>
      </c>
      <c r="C2353" s="29" t="s">
        <v>2395</v>
      </c>
      <c r="D2353" s="29">
        <v>51.09437775</v>
      </c>
      <c r="E2353" s="29">
        <v>2.580669689</v>
      </c>
      <c r="F2353" s="29">
        <f>COUNTIFS(Questionnaire!BC:BC,codes_postales!B2353)</f>
        <v>0</v>
      </c>
    </row>
    <row r="2354" spans="1:6" x14ac:dyDescent="0.25">
      <c r="A2354" s="29" t="s">
        <v>2800</v>
      </c>
      <c r="B2354" s="29">
        <v>8670</v>
      </c>
      <c r="C2354" s="29" t="s">
        <v>2396</v>
      </c>
      <c r="D2354" s="29">
        <v>51.109110100000002</v>
      </c>
      <c r="E2354" s="29">
        <v>2.6353426020000001</v>
      </c>
      <c r="F2354" s="29">
        <f>COUNTIFS(Questionnaire!BC:BC,codes_postales!B2354)</f>
        <v>0</v>
      </c>
    </row>
    <row r="2355" spans="1:6" x14ac:dyDescent="0.25">
      <c r="A2355" s="29" t="s">
        <v>2800</v>
      </c>
      <c r="B2355" s="29">
        <v>8670</v>
      </c>
      <c r="C2355" s="29" t="s">
        <v>2397</v>
      </c>
      <c r="D2355" s="29">
        <v>51.125318350000001</v>
      </c>
      <c r="E2355" s="29">
        <v>2.701267997</v>
      </c>
      <c r="F2355" s="29">
        <f>COUNTIFS(Questionnaire!BC:BC,codes_postales!B2355)</f>
        <v>0</v>
      </c>
    </row>
    <row r="2356" spans="1:6" x14ac:dyDescent="0.25">
      <c r="A2356" s="29" t="s">
        <v>2800</v>
      </c>
      <c r="B2356" s="29">
        <v>8670</v>
      </c>
      <c r="C2356" s="29" t="s">
        <v>2398</v>
      </c>
      <c r="D2356" s="29">
        <v>51.097791749999999</v>
      </c>
      <c r="E2356" s="29">
        <v>2.7073119160000001</v>
      </c>
      <c r="F2356" s="29">
        <f>COUNTIFS(Questionnaire!BC:BC,codes_postales!B2356)</f>
        <v>0</v>
      </c>
    </row>
    <row r="2357" spans="1:6" x14ac:dyDescent="0.25">
      <c r="A2357" s="29" t="s">
        <v>2800</v>
      </c>
      <c r="B2357" s="29">
        <v>8680</v>
      </c>
      <c r="C2357" s="29" t="s">
        <v>2399</v>
      </c>
      <c r="D2357" s="29">
        <v>51.056213649999997</v>
      </c>
      <c r="E2357" s="29">
        <v>2.9633414729999998</v>
      </c>
      <c r="F2357" s="29">
        <f>COUNTIFS(Questionnaire!BC:BC,codes_postales!B2357)</f>
        <v>0</v>
      </c>
    </row>
    <row r="2358" spans="1:6" x14ac:dyDescent="0.25">
      <c r="A2358" s="29" t="s">
        <v>2800</v>
      </c>
      <c r="B2358" s="29">
        <v>8680</v>
      </c>
      <c r="C2358" s="29" t="s">
        <v>2400</v>
      </c>
      <c r="D2358" s="29">
        <v>51.091176500000003</v>
      </c>
      <c r="E2358" s="29">
        <v>2.9682187340000001</v>
      </c>
      <c r="F2358" s="29">
        <f>COUNTIFS(Questionnaire!BC:BC,codes_postales!B2358)</f>
        <v>0</v>
      </c>
    </row>
    <row r="2359" spans="1:6" x14ac:dyDescent="0.25">
      <c r="A2359" s="29" t="s">
        <v>2800</v>
      </c>
      <c r="B2359" s="29">
        <v>8680</v>
      </c>
      <c r="C2359" s="29" t="s">
        <v>2401</v>
      </c>
      <c r="D2359" s="29">
        <v>51.117438300000003</v>
      </c>
      <c r="E2359" s="29">
        <v>2.91863538</v>
      </c>
      <c r="F2359" s="29">
        <f>COUNTIFS(Questionnaire!BC:BC,codes_postales!B2359)</f>
        <v>0</v>
      </c>
    </row>
    <row r="2360" spans="1:6" x14ac:dyDescent="0.25">
      <c r="A2360" s="29" t="s">
        <v>2800</v>
      </c>
      <c r="B2360" s="29">
        <v>8690</v>
      </c>
      <c r="C2360" s="29" t="s">
        <v>2402</v>
      </c>
      <c r="D2360" s="29">
        <v>51.015095850000002</v>
      </c>
      <c r="E2360" s="29">
        <v>2.7225688099999998</v>
      </c>
      <c r="F2360" s="29">
        <f>COUNTIFS(Questionnaire!BC:BC,codes_postales!B2360)</f>
        <v>0</v>
      </c>
    </row>
    <row r="2361" spans="1:6" x14ac:dyDescent="0.25">
      <c r="A2361" s="29" t="s">
        <v>2800</v>
      </c>
      <c r="B2361" s="29">
        <v>8690</v>
      </c>
      <c r="C2361" s="29" t="s">
        <v>2403</v>
      </c>
      <c r="D2361" s="29">
        <v>50.980070099999999</v>
      </c>
      <c r="E2361" s="29">
        <v>2.6903321</v>
      </c>
      <c r="F2361" s="29">
        <f>COUNTIFS(Questionnaire!BC:BC,codes_postales!B2361)</f>
        <v>0</v>
      </c>
    </row>
    <row r="2362" spans="1:6" x14ac:dyDescent="0.25">
      <c r="A2362" s="29" t="s">
        <v>2800</v>
      </c>
      <c r="B2362" s="29">
        <v>8690</v>
      </c>
      <c r="C2362" s="29" t="s">
        <v>2404</v>
      </c>
      <c r="D2362" s="29">
        <v>51.023533200000003</v>
      </c>
      <c r="E2362" s="29">
        <v>2.7051715999999999</v>
      </c>
      <c r="F2362" s="29">
        <f>COUNTIFS(Questionnaire!BC:BC,codes_postales!B2362)</f>
        <v>0</v>
      </c>
    </row>
    <row r="2363" spans="1:6" x14ac:dyDescent="0.25">
      <c r="A2363" s="29" t="s">
        <v>2800</v>
      </c>
      <c r="B2363" s="29">
        <v>8690</v>
      </c>
      <c r="C2363" s="29" t="s">
        <v>2405</v>
      </c>
      <c r="D2363" s="29">
        <v>50.994523100000002</v>
      </c>
      <c r="E2363" s="29">
        <v>2.6881434</v>
      </c>
      <c r="F2363" s="29">
        <f>COUNTIFS(Questionnaire!BC:BC,codes_postales!B2363)</f>
        <v>0</v>
      </c>
    </row>
    <row r="2364" spans="1:6" x14ac:dyDescent="0.25">
      <c r="A2364" s="29" t="s">
        <v>2800</v>
      </c>
      <c r="B2364" s="29">
        <v>8691</v>
      </c>
      <c r="C2364" s="29" t="s">
        <v>2406</v>
      </c>
      <c r="D2364" s="29">
        <v>50.976174899999997</v>
      </c>
      <c r="E2364" s="29">
        <v>2.6727552000000001</v>
      </c>
      <c r="F2364" s="29">
        <f>COUNTIFS(Questionnaire!BC:BC,codes_postales!B2364)</f>
        <v>0</v>
      </c>
    </row>
    <row r="2365" spans="1:6" x14ac:dyDescent="0.25">
      <c r="A2365" s="29" t="s">
        <v>2800</v>
      </c>
      <c r="B2365" s="29">
        <v>8691</v>
      </c>
      <c r="C2365" s="29" t="s">
        <v>2407</v>
      </c>
      <c r="D2365" s="29">
        <v>50.989660100000002</v>
      </c>
      <c r="E2365" s="29">
        <v>2.660833249</v>
      </c>
      <c r="F2365" s="29">
        <f>COUNTIFS(Questionnaire!BC:BC,codes_postales!B2365)</f>
        <v>0</v>
      </c>
    </row>
    <row r="2366" spans="1:6" x14ac:dyDescent="0.25">
      <c r="A2366" s="29" t="s">
        <v>2800</v>
      </c>
      <c r="B2366" s="29">
        <v>8691</v>
      </c>
      <c r="C2366" s="29" t="s">
        <v>2408</v>
      </c>
      <c r="D2366" s="29">
        <v>50.984483500000003</v>
      </c>
      <c r="E2366" s="29">
        <v>2.622401</v>
      </c>
      <c r="F2366" s="29">
        <f>COUNTIFS(Questionnaire!BC:BC,codes_postales!B2366)</f>
        <v>0</v>
      </c>
    </row>
    <row r="2367" spans="1:6" x14ac:dyDescent="0.25">
      <c r="A2367" s="29" t="s">
        <v>2800</v>
      </c>
      <c r="B2367" s="29">
        <v>8691</v>
      </c>
      <c r="C2367" s="29" t="s">
        <v>2409</v>
      </c>
      <c r="D2367" s="29">
        <v>50.939841100000002</v>
      </c>
      <c r="E2367" s="29">
        <v>2.6733210000000001</v>
      </c>
      <c r="F2367" s="29">
        <f>COUNTIFS(Questionnaire!BC:BC,codes_postales!B2367)</f>
        <v>0</v>
      </c>
    </row>
    <row r="2368" spans="1:6" x14ac:dyDescent="0.25">
      <c r="A2368" s="29" t="s">
        <v>2800</v>
      </c>
      <c r="B2368" s="29">
        <v>8700</v>
      </c>
      <c r="C2368" s="29" t="s">
        <v>2410</v>
      </c>
      <c r="D2368" s="29">
        <v>50.997241199999998</v>
      </c>
      <c r="E2368" s="29">
        <v>3.4139884199999999</v>
      </c>
      <c r="F2368" s="29">
        <f>COUNTIFS(Questionnaire!BC:BC,codes_postales!B2368)</f>
        <v>0</v>
      </c>
    </row>
    <row r="2369" spans="1:6" x14ac:dyDescent="0.25">
      <c r="A2369" s="29" t="s">
        <v>2800</v>
      </c>
      <c r="B2369" s="29">
        <v>8700</v>
      </c>
      <c r="C2369" s="29" t="s">
        <v>2411</v>
      </c>
      <c r="D2369" s="29">
        <v>51.021400999999997</v>
      </c>
      <c r="E2369" s="29">
        <v>3.403556708</v>
      </c>
      <c r="F2369" s="29">
        <f>COUNTIFS(Questionnaire!BC:BC,codes_postales!B2369)</f>
        <v>0</v>
      </c>
    </row>
    <row r="2370" spans="1:6" x14ac:dyDescent="0.25">
      <c r="A2370" s="29" t="s">
        <v>2800</v>
      </c>
      <c r="B2370" s="29">
        <v>8700</v>
      </c>
      <c r="C2370" s="29" t="s">
        <v>2412</v>
      </c>
      <c r="D2370" s="29">
        <v>51.037006650000002</v>
      </c>
      <c r="E2370" s="29">
        <v>3.328310734</v>
      </c>
      <c r="F2370" s="29">
        <f>COUNTIFS(Questionnaire!BC:BC,codes_postales!B2370)</f>
        <v>0</v>
      </c>
    </row>
    <row r="2371" spans="1:6" x14ac:dyDescent="0.25">
      <c r="A2371" s="29" t="s">
        <v>2800</v>
      </c>
      <c r="B2371" s="29">
        <v>8700</v>
      </c>
      <c r="C2371" s="29" t="s">
        <v>583</v>
      </c>
      <c r="D2371" s="29">
        <v>50.999964749999997</v>
      </c>
      <c r="E2371" s="29">
        <v>3.3414263279999998</v>
      </c>
      <c r="F2371" s="29">
        <f>COUNTIFS(Questionnaire!BC:BC,codes_postales!B2371)</f>
        <v>0</v>
      </c>
    </row>
    <row r="2372" spans="1:6" x14ac:dyDescent="0.25">
      <c r="A2372" s="29" t="s">
        <v>2800</v>
      </c>
      <c r="B2372" s="29">
        <v>8710</v>
      </c>
      <c r="C2372" s="29" t="s">
        <v>2413</v>
      </c>
      <c r="D2372" s="29">
        <v>50.894981700000002</v>
      </c>
      <c r="E2372" s="29">
        <v>3.3304964140000002</v>
      </c>
      <c r="F2372" s="29">
        <f>COUNTIFS(Questionnaire!BC:BC,codes_postales!B2372)</f>
        <v>0</v>
      </c>
    </row>
    <row r="2373" spans="1:6" x14ac:dyDescent="0.25">
      <c r="A2373" s="29" t="s">
        <v>2800</v>
      </c>
      <c r="B2373" s="29">
        <v>8710</v>
      </c>
      <c r="C2373" s="29" t="s">
        <v>2414</v>
      </c>
      <c r="D2373" s="29">
        <v>50.924533799999999</v>
      </c>
      <c r="E2373" s="29">
        <v>3.386254503</v>
      </c>
      <c r="F2373" s="29">
        <f>COUNTIFS(Questionnaire!BC:BC,codes_postales!B2373)</f>
        <v>0</v>
      </c>
    </row>
    <row r="2374" spans="1:6" x14ac:dyDescent="0.25">
      <c r="A2374" s="29" t="s">
        <v>2800</v>
      </c>
      <c r="B2374" s="29">
        <v>8710</v>
      </c>
      <c r="C2374" s="29" t="s">
        <v>2415</v>
      </c>
      <c r="D2374" s="29">
        <v>50.91140755</v>
      </c>
      <c r="E2374" s="29">
        <v>3.3604037490000001</v>
      </c>
      <c r="F2374" s="29">
        <f>COUNTIFS(Questionnaire!BC:BC,codes_postales!B2374)</f>
        <v>0</v>
      </c>
    </row>
    <row r="2375" spans="1:6" x14ac:dyDescent="0.25">
      <c r="A2375" s="29" t="s">
        <v>2800</v>
      </c>
      <c r="B2375" s="29">
        <v>8720</v>
      </c>
      <c r="C2375" s="29" t="s">
        <v>2416</v>
      </c>
      <c r="D2375" s="29">
        <v>50.966124999999998</v>
      </c>
      <c r="E2375" s="29">
        <v>3.4022937170000001</v>
      </c>
      <c r="F2375" s="29">
        <f>COUNTIFS(Questionnaire!BC:BC,codes_postales!B2375)</f>
        <v>0</v>
      </c>
    </row>
    <row r="2376" spans="1:6" x14ac:dyDescent="0.25">
      <c r="A2376" s="29" t="s">
        <v>2800</v>
      </c>
      <c r="B2376" s="29">
        <v>8720</v>
      </c>
      <c r="C2376" s="29" t="s">
        <v>2417</v>
      </c>
      <c r="D2376" s="29">
        <v>50.950147950000002</v>
      </c>
      <c r="E2376" s="29">
        <v>3.394380172</v>
      </c>
      <c r="F2376" s="29">
        <f>COUNTIFS(Questionnaire!BC:BC,codes_postales!B2376)</f>
        <v>0</v>
      </c>
    </row>
    <row r="2377" spans="1:6" x14ac:dyDescent="0.25">
      <c r="A2377" s="29" t="s">
        <v>2800</v>
      </c>
      <c r="B2377" s="29">
        <v>8720</v>
      </c>
      <c r="C2377" s="29" t="s">
        <v>2418</v>
      </c>
      <c r="D2377" s="29">
        <v>50.94008805</v>
      </c>
      <c r="E2377" s="29">
        <v>3.4296805469999998</v>
      </c>
      <c r="F2377" s="29">
        <f>COUNTIFS(Questionnaire!BC:BC,codes_postales!B2377)</f>
        <v>0</v>
      </c>
    </row>
    <row r="2378" spans="1:6" x14ac:dyDescent="0.25">
      <c r="A2378" s="29" t="s">
        <v>2800</v>
      </c>
      <c r="B2378" s="29">
        <v>8720</v>
      </c>
      <c r="C2378" s="29" t="s">
        <v>2419</v>
      </c>
      <c r="D2378" s="29">
        <v>50.934835649999997</v>
      </c>
      <c r="E2378" s="29">
        <v>3.400983085</v>
      </c>
      <c r="F2378" s="29">
        <f>COUNTIFS(Questionnaire!BC:BC,codes_postales!B2378)</f>
        <v>0</v>
      </c>
    </row>
    <row r="2379" spans="1:6" x14ac:dyDescent="0.25">
      <c r="A2379" s="29" t="s">
        <v>2800</v>
      </c>
      <c r="B2379" s="29">
        <v>8730</v>
      </c>
      <c r="C2379" s="29" t="s">
        <v>2420</v>
      </c>
      <c r="D2379" s="29">
        <v>51.127743950000003</v>
      </c>
      <c r="E2379" s="29">
        <v>3.3144732600000002</v>
      </c>
      <c r="F2379" s="29">
        <f>COUNTIFS(Questionnaire!BC:BC,codes_postales!B2379)</f>
        <v>0</v>
      </c>
    </row>
    <row r="2380" spans="1:6" x14ac:dyDescent="0.25">
      <c r="A2380" s="29" t="s">
        <v>2800</v>
      </c>
      <c r="B2380" s="29">
        <v>8730</v>
      </c>
      <c r="C2380" s="29" t="s">
        <v>2421</v>
      </c>
      <c r="D2380" s="29">
        <v>51.166015999999999</v>
      </c>
      <c r="E2380" s="29">
        <v>3.3441122700000001</v>
      </c>
      <c r="F2380" s="29">
        <f>COUNTIFS(Questionnaire!BC:BC,codes_postales!B2380)</f>
        <v>0</v>
      </c>
    </row>
    <row r="2381" spans="1:6" x14ac:dyDescent="0.25">
      <c r="A2381" s="29" t="s">
        <v>2800</v>
      </c>
      <c r="B2381" s="29">
        <v>8730</v>
      </c>
      <c r="C2381" s="29" t="s">
        <v>2370</v>
      </c>
      <c r="D2381" s="29">
        <v>51.125095000000002</v>
      </c>
      <c r="E2381" s="29">
        <v>3.3646568389999998</v>
      </c>
      <c r="F2381" s="29">
        <f>COUNTIFS(Questionnaire!BC:BC,codes_postales!B2381)</f>
        <v>0</v>
      </c>
    </row>
    <row r="2382" spans="1:6" x14ac:dyDescent="0.25">
      <c r="A2382" s="29" t="s">
        <v>2800</v>
      </c>
      <c r="B2382" s="29">
        <v>8740</v>
      </c>
      <c r="C2382" s="29" t="s">
        <v>2422</v>
      </c>
      <c r="D2382" s="29">
        <v>51.020955899999997</v>
      </c>
      <c r="E2382" s="29">
        <v>3.254063484</v>
      </c>
      <c r="F2382" s="29">
        <f>COUNTIFS(Questionnaire!BC:BC,codes_postales!B2382)</f>
        <v>0</v>
      </c>
    </row>
    <row r="2383" spans="1:6" x14ac:dyDescent="0.25">
      <c r="A2383" s="29" t="s">
        <v>2800</v>
      </c>
      <c r="B2383" s="29">
        <v>8740</v>
      </c>
      <c r="C2383" s="29" t="s">
        <v>2423</v>
      </c>
      <c r="D2383" s="29">
        <v>50.999964749999997</v>
      </c>
      <c r="E2383" s="29">
        <v>3.2622730029999998</v>
      </c>
      <c r="F2383" s="29">
        <f>COUNTIFS(Questionnaire!BC:BC,codes_postales!B2383)</f>
        <v>0</v>
      </c>
    </row>
    <row r="2384" spans="1:6" x14ac:dyDescent="0.25">
      <c r="A2384" s="29" t="s">
        <v>2800</v>
      </c>
      <c r="B2384" s="29">
        <v>8750</v>
      </c>
      <c r="C2384" s="29" t="s">
        <v>2424</v>
      </c>
      <c r="D2384" s="29">
        <v>51.068088950000003</v>
      </c>
      <c r="E2384" s="29">
        <v>3.2847683079999999</v>
      </c>
      <c r="F2384" s="29">
        <f>COUNTIFS(Questionnaire!BC:BC,codes_postales!B2384)</f>
        <v>0</v>
      </c>
    </row>
    <row r="2385" spans="1:6" x14ac:dyDescent="0.25">
      <c r="A2385" s="29" t="s">
        <v>2800</v>
      </c>
      <c r="B2385" s="29">
        <v>8750</v>
      </c>
      <c r="C2385" s="29" t="s">
        <v>2425</v>
      </c>
      <c r="D2385" s="29">
        <v>51.042225500000001</v>
      </c>
      <c r="E2385" s="29">
        <v>3.2053756920000001</v>
      </c>
      <c r="F2385" s="29">
        <f>COUNTIFS(Questionnaire!BC:BC,codes_postales!B2385)</f>
        <v>0</v>
      </c>
    </row>
    <row r="2386" spans="1:6" x14ac:dyDescent="0.25">
      <c r="A2386" s="29" t="s">
        <v>2800</v>
      </c>
      <c r="B2386" s="29">
        <v>8755</v>
      </c>
      <c r="C2386" s="29" t="s">
        <v>2426</v>
      </c>
      <c r="D2386" s="29">
        <v>51.062755000000003</v>
      </c>
      <c r="E2386" s="29">
        <v>3.37894958</v>
      </c>
      <c r="F2386" s="29">
        <f>COUNTIFS(Questionnaire!BC:BC,codes_postales!B2386)</f>
        <v>0</v>
      </c>
    </row>
    <row r="2387" spans="1:6" x14ac:dyDescent="0.25">
      <c r="A2387" s="29" t="s">
        <v>2800</v>
      </c>
      <c r="B2387" s="29">
        <v>8760</v>
      </c>
      <c r="C2387" s="29" t="s">
        <v>2427</v>
      </c>
      <c r="D2387" s="29">
        <v>50.948478799999997</v>
      </c>
      <c r="E2387" s="29">
        <v>3.2859605759999999</v>
      </c>
      <c r="F2387" s="29">
        <f>COUNTIFS(Questionnaire!BC:BC,codes_postales!B2387)</f>
        <v>0</v>
      </c>
    </row>
    <row r="2388" spans="1:6" x14ac:dyDescent="0.25">
      <c r="A2388" s="29" t="s">
        <v>2800</v>
      </c>
      <c r="B2388" s="29">
        <v>8770</v>
      </c>
      <c r="C2388" s="29" t="s">
        <v>2428</v>
      </c>
      <c r="D2388" s="29">
        <v>50.921966349999998</v>
      </c>
      <c r="E2388" s="29">
        <v>3.2617189739999999</v>
      </c>
      <c r="F2388" s="29">
        <f>COUNTIFS(Questionnaire!BC:BC,codes_postales!B2388)</f>
        <v>0</v>
      </c>
    </row>
    <row r="2389" spans="1:6" x14ac:dyDescent="0.25">
      <c r="A2389" s="29" t="s">
        <v>2800</v>
      </c>
      <c r="B2389" s="29">
        <v>8780</v>
      </c>
      <c r="C2389" s="29" t="s">
        <v>2429</v>
      </c>
      <c r="D2389" s="29">
        <v>50.934345350000001</v>
      </c>
      <c r="E2389" s="29">
        <v>3.346820637</v>
      </c>
      <c r="F2389" s="29">
        <f>COUNTIFS(Questionnaire!BC:BC,codes_postales!B2389)</f>
        <v>0</v>
      </c>
    </row>
    <row r="2390" spans="1:6" x14ac:dyDescent="0.25">
      <c r="A2390" s="29" t="s">
        <v>2800</v>
      </c>
      <c r="B2390" s="29">
        <v>8790</v>
      </c>
      <c r="C2390" s="29" t="s">
        <v>2430</v>
      </c>
      <c r="D2390" s="29">
        <v>50.876200249999997</v>
      </c>
      <c r="E2390" s="29">
        <v>3.4257380400000002</v>
      </c>
      <c r="F2390" s="29">
        <f>COUNTIFS(Questionnaire!BC:BC,codes_postales!B2390)</f>
        <v>0</v>
      </c>
    </row>
    <row r="2391" spans="1:6" x14ac:dyDescent="0.25">
      <c r="A2391" s="29" t="s">
        <v>2800</v>
      </c>
      <c r="B2391" s="29">
        <v>8791</v>
      </c>
      <c r="C2391" s="29" t="s">
        <v>2431</v>
      </c>
      <c r="D2391" s="29">
        <v>50.871701000000002</v>
      </c>
      <c r="E2391" s="29">
        <v>3.3427472360000001</v>
      </c>
      <c r="F2391" s="29">
        <f>COUNTIFS(Questionnaire!BC:BC,codes_postales!B2391)</f>
        <v>0</v>
      </c>
    </row>
    <row r="2392" spans="1:6" x14ac:dyDescent="0.25">
      <c r="A2392" s="29" t="s">
        <v>2800</v>
      </c>
      <c r="B2392" s="29">
        <v>8792</v>
      </c>
      <c r="C2392" s="29" t="s">
        <v>2432</v>
      </c>
      <c r="D2392" s="29">
        <v>50.883028250000002</v>
      </c>
      <c r="E2392" s="29">
        <v>3.366911956</v>
      </c>
      <c r="F2392" s="29">
        <f>COUNTIFS(Questionnaire!BC:BC,codes_postales!B2392)</f>
        <v>0</v>
      </c>
    </row>
    <row r="2393" spans="1:6" x14ac:dyDescent="0.25">
      <c r="A2393" s="29" t="s">
        <v>2800</v>
      </c>
      <c r="B2393" s="29">
        <v>8793</v>
      </c>
      <c r="C2393" s="29" t="s">
        <v>2433</v>
      </c>
      <c r="D2393" s="29">
        <v>50.905723600000002</v>
      </c>
      <c r="E2393" s="29">
        <v>3.4036062</v>
      </c>
      <c r="F2393" s="29">
        <f>COUNTIFS(Questionnaire!BC:BC,codes_postales!B2393)</f>
        <v>0</v>
      </c>
    </row>
    <row r="2394" spans="1:6" x14ac:dyDescent="0.25">
      <c r="A2394" s="29" t="s">
        <v>2800</v>
      </c>
      <c r="B2394" s="29">
        <v>8800</v>
      </c>
      <c r="C2394" s="29" t="s">
        <v>2431</v>
      </c>
      <c r="D2394" s="29">
        <v>50.968731200000001</v>
      </c>
      <c r="E2394" s="29">
        <v>3.1441599999999998</v>
      </c>
      <c r="F2394" s="29">
        <f>COUNTIFS(Questionnaire!BC:BC,codes_postales!B2394)</f>
        <v>0</v>
      </c>
    </row>
    <row r="2395" spans="1:6" x14ac:dyDescent="0.25">
      <c r="A2395" s="29" t="s">
        <v>2800</v>
      </c>
      <c r="B2395" s="29">
        <v>8800</v>
      </c>
      <c r="C2395" s="29" t="s">
        <v>2434</v>
      </c>
      <c r="D2395" s="29">
        <v>50.904258800000001</v>
      </c>
      <c r="E2395" s="29">
        <v>3.1627760970000001</v>
      </c>
      <c r="F2395" s="29">
        <f>COUNTIFS(Questionnaire!BC:BC,codes_postales!B2395)</f>
        <v>0</v>
      </c>
    </row>
    <row r="2396" spans="1:6" x14ac:dyDescent="0.25">
      <c r="A2396" s="29" t="s">
        <v>2800</v>
      </c>
      <c r="B2396" s="29">
        <v>8800</v>
      </c>
      <c r="C2396" s="29" t="s">
        <v>2435</v>
      </c>
      <c r="D2396" s="29">
        <v>50.944494800000001</v>
      </c>
      <c r="E2396" s="29">
        <v>3.124765</v>
      </c>
      <c r="F2396" s="29">
        <f>COUNTIFS(Questionnaire!BC:BC,codes_postales!B2396)</f>
        <v>0</v>
      </c>
    </row>
    <row r="2397" spans="1:6" x14ac:dyDescent="0.25">
      <c r="A2397" s="29" t="s">
        <v>2800</v>
      </c>
      <c r="B2397" s="29">
        <v>8800</v>
      </c>
      <c r="C2397" s="29" t="s">
        <v>2436</v>
      </c>
      <c r="D2397" s="29">
        <v>50.915114750000001</v>
      </c>
      <c r="E2397" s="29">
        <v>3.122302688</v>
      </c>
      <c r="F2397" s="29">
        <f>COUNTIFS(Questionnaire!BC:BC,codes_postales!B2397)</f>
        <v>0</v>
      </c>
    </row>
    <row r="2398" spans="1:6" x14ac:dyDescent="0.25">
      <c r="A2398" s="29" t="s">
        <v>2800</v>
      </c>
      <c r="B2398" s="29">
        <v>8810</v>
      </c>
      <c r="C2398" s="29" t="s">
        <v>2437</v>
      </c>
      <c r="D2398" s="29">
        <v>51.030330650000003</v>
      </c>
      <c r="E2398" s="29">
        <v>3.142271772</v>
      </c>
      <c r="F2398" s="29">
        <f>COUNTIFS(Questionnaire!BC:BC,codes_postales!B2398)</f>
        <v>0</v>
      </c>
    </row>
    <row r="2399" spans="1:6" x14ac:dyDescent="0.25">
      <c r="A2399" s="29" t="s">
        <v>2800</v>
      </c>
      <c r="B2399" s="29">
        <v>8820</v>
      </c>
      <c r="C2399" s="29" t="s">
        <v>2438</v>
      </c>
      <c r="D2399" s="29">
        <v>51.058591499999999</v>
      </c>
      <c r="E2399" s="29">
        <v>3.0913072050000001</v>
      </c>
      <c r="F2399" s="29">
        <f>COUNTIFS(Questionnaire!BC:BC,codes_postales!B2399)</f>
        <v>0</v>
      </c>
    </row>
    <row r="2400" spans="1:6" x14ac:dyDescent="0.25">
      <c r="A2400" s="29" t="s">
        <v>2800</v>
      </c>
      <c r="B2400" s="29">
        <v>8830</v>
      </c>
      <c r="C2400" s="29" t="s">
        <v>2439</v>
      </c>
      <c r="D2400" s="29">
        <v>50.9975916</v>
      </c>
      <c r="E2400" s="29">
        <v>3.1103285409999999</v>
      </c>
      <c r="F2400" s="29">
        <f>COUNTIFS(Questionnaire!BC:BC,codes_postales!B2400)</f>
        <v>0</v>
      </c>
    </row>
    <row r="2401" spans="1:6" x14ac:dyDescent="0.25">
      <c r="A2401" s="29" t="s">
        <v>2800</v>
      </c>
      <c r="B2401" s="29">
        <v>8830</v>
      </c>
      <c r="C2401" s="29" t="s">
        <v>2440</v>
      </c>
      <c r="D2401" s="29">
        <v>50.982180149999998</v>
      </c>
      <c r="E2401" s="29">
        <v>3.068721585</v>
      </c>
      <c r="F2401" s="29">
        <f>COUNTIFS(Questionnaire!BC:BC,codes_postales!B2401)</f>
        <v>0</v>
      </c>
    </row>
    <row r="2402" spans="1:6" x14ac:dyDescent="0.25">
      <c r="A2402" s="29" t="s">
        <v>2800</v>
      </c>
      <c r="B2402" s="29">
        <v>8840</v>
      </c>
      <c r="C2402" s="29" t="s">
        <v>2441</v>
      </c>
      <c r="D2402" s="29">
        <v>50.941594449999997</v>
      </c>
      <c r="E2402" s="29">
        <v>3.0641586049999998</v>
      </c>
      <c r="F2402" s="29">
        <f>COUNTIFS(Questionnaire!BC:BC,codes_postales!B2402)</f>
        <v>0</v>
      </c>
    </row>
    <row r="2403" spans="1:6" x14ac:dyDescent="0.25">
      <c r="A2403" s="29" t="s">
        <v>2800</v>
      </c>
      <c r="B2403" s="29">
        <v>8840</v>
      </c>
      <c r="C2403" s="29" t="s">
        <v>2442</v>
      </c>
      <c r="D2403" s="29">
        <v>50.970487849999998</v>
      </c>
      <c r="E2403" s="29">
        <v>3.0013406229999999</v>
      </c>
      <c r="F2403" s="29">
        <f>COUNTIFS(Questionnaire!BC:BC,codes_postales!B2403)</f>
        <v>0</v>
      </c>
    </row>
    <row r="2404" spans="1:6" x14ac:dyDescent="0.25">
      <c r="A2404" s="29" t="s">
        <v>2800</v>
      </c>
      <c r="B2404" s="29">
        <v>8840</v>
      </c>
      <c r="C2404" s="29" t="s">
        <v>2443</v>
      </c>
      <c r="D2404" s="29">
        <v>50.933008999999998</v>
      </c>
      <c r="E2404" s="29">
        <v>3.0095525950000002</v>
      </c>
      <c r="F2404" s="29">
        <f>COUNTIFS(Questionnaire!BC:BC,codes_postales!B2404)</f>
        <v>0</v>
      </c>
    </row>
    <row r="2405" spans="1:6" x14ac:dyDescent="0.25">
      <c r="A2405" s="29" t="s">
        <v>2800</v>
      </c>
      <c r="B2405" s="29">
        <v>8850</v>
      </c>
      <c r="C2405" s="29" t="s">
        <v>2444</v>
      </c>
      <c r="D2405" s="29">
        <v>50.970765450000002</v>
      </c>
      <c r="E2405" s="29">
        <v>3.2045936670000001</v>
      </c>
      <c r="F2405" s="29">
        <f>COUNTIFS(Questionnaire!BC:BC,codes_postales!B2405)</f>
        <v>0</v>
      </c>
    </row>
    <row r="2406" spans="1:6" x14ac:dyDescent="0.25">
      <c r="A2406" s="29" t="s">
        <v>2800</v>
      </c>
      <c r="B2406" s="29">
        <v>8851</v>
      </c>
      <c r="C2406" s="29" t="s">
        <v>2445</v>
      </c>
      <c r="D2406" s="29">
        <v>51.007527199999998</v>
      </c>
      <c r="E2406" s="29">
        <v>3.2016142840000001</v>
      </c>
      <c r="F2406" s="29">
        <f>COUNTIFS(Questionnaire!BC:BC,codes_postales!B2406)</f>
        <v>0</v>
      </c>
    </row>
    <row r="2407" spans="1:6" x14ac:dyDescent="0.25">
      <c r="A2407" s="29" t="s">
        <v>2800</v>
      </c>
      <c r="B2407" s="29">
        <v>8860</v>
      </c>
      <c r="C2407" s="29" t="s">
        <v>2446</v>
      </c>
      <c r="D2407" s="29">
        <v>50.885066100000003</v>
      </c>
      <c r="E2407" s="29">
        <v>3.2320134660000002</v>
      </c>
      <c r="F2407" s="29">
        <f>COUNTIFS(Questionnaire!BC:BC,codes_postales!B2407)</f>
        <v>0</v>
      </c>
    </row>
    <row r="2408" spans="1:6" x14ac:dyDescent="0.25">
      <c r="A2408" s="29" t="s">
        <v>2800</v>
      </c>
      <c r="B2408" s="29">
        <v>8870</v>
      </c>
      <c r="C2408" s="29" t="s">
        <v>2447</v>
      </c>
      <c r="D2408" s="29">
        <v>50.9336597</v>
      </c>
      <c r="E2408" s="29">
        <v>3.2212852349999999</v>
      </c>
      <c r="F2408" s="29">
        <f>COUNTIFS(Questionnaire!BC:BC,codes_postales!B2408)</f>
        <v>0</v>
      </c>
    </row>
    <row r="2409" spans="1:6" x14ac:dyDescent="0.25">
      <c r="A2409" s="29" t="s">
        <v>2800</v>
      </c>
      <c r="B2409" s="29">
        <v>8870</v>
      </c>
      <c r="C2409" s="29" t="s">
        <v>2448</v>
      </c>
      <c r="D2409" s="29">
        <v>50.913822250000003</v>
      </c>
      <c r="E2409" s="29">
        <v>3.209065421</v>
      </c>
      <c r="F2409" s="29">
        <f>COUNTIFS(Questionnaire!BC:BC,codes_postales!B2409)</f>
        <v>0</v>
      </c>
    </row>
    <row r="2410" spans="1:6" x14ac:dyDescent="0.25">
      <c r="A2410" s="29" t="s">
        <v>2800</v>
      </c>
      <c r="B2410" s="29">
        <v>8870</v>
      </c>
      <c r="C2410" s="29" t="s">
        <v>2449</v>
      </c>
      <c r="D2410" s="29">
        <v>50.939884149999997</v>
      </c>
      <c r="E2410" s="29">
        <v>3.1890400909999999</v>
      </c>
      <c r="F2410" s="29">
        <f>COUNTIFS(Questionnaire!BC:BC,codes_postales!B2410)</f>
        <v>0</v>
      </c>
    </row>
    <row r="2411" spans="1:6" x14ac:dyDescent="0.25">
      <c r="A2411" s="29" t="s">
        <v>2800</v>
      </c>
      <c r="B2411" s="29">
        <v>8880</v>
      </c>
      <c r="C2411" s="29" t="s">
        <v>2450</v>
      </c>
      <c r="D2411" s="29">
        <v>50.868981949999998</v>
      </c>
      <c r="E2411" s="29">
        <v>3.117659878</v>
      </c>
      <c r="F2411" s="29">
        <f>COUNTIFS(Questionnaire!BC:BC,codes_postales!B2411)</f>
        <v>0</v>
      </c>
    </row>
    <row r="2412" spans="1:6" x14ac:dyDescent="0.25">
      <c r="A2412" s="29" t="s">
        <v>2800</v>
      </c>
      <c r="B2412" s="29">
        <v>8880</v>
      </c>
      <c r="C2412" s="29" t="s">
        <v>2451</v>
      </c>
      <c r="D2412" s="29">
        <v>50.870050249999998</v>
      </c>
      <c r="E2412" s="29">
        <v>3.1510232060000001</v>
      </c>
      <c r="F2412" s="29">
        <f>COUNTIFS(Questionnaire!BC:BC,codes_postales!B2412)</f>
        <v>0</v>
      </c>
    </row>
    <row r="2413" spans="1:6" x14ac:dyDescent="0.25">
      <c r="A2413" s="29" t="s">
        <v>2800</v>
      </c>
      <c r="B2413" s="29">
        <v>8880</v>
      </c>
      <c r="C2413" s="29" t="s">
        <v>2452</v>
      </c>
      <c r="D2413" s="29">
        <v>50.876514200000003</v>
      </c>
      <c r="E2413" s="29">
        <v>3.1791160000000001</v>
      </c>
      <c r="F2413" s="29">
        <f>COUNTIFS(Questionnaire!BC:BC,codes_postales!B2413)</f>
        <v>0</v>
      </c>
    </row>
    <row r="2414" spans="1:6" x14ac:dyDescent="0.25">
      <c r="A2414" s="29" t="s">
        <v>2800</v>
      </c>
      <c r="B2414" s="29">
        <v>8890</v>
      </c>
      <c r="C2414" s="29" t="s">
        <v>2453</v>
      </c>
      <c r="D2414" s="29">
        <v>50.846932750000001</v>
      </c>
      <c r="E2414" s="29">
        <v>3.105666576</v>
      </c>
      <c r="F2414" s="29">
        <f>COUNTIFS(Questionnaire!BC:BC,codes_postales!B2414)</f>
        <v>0</v>
      </c>
    </row>
    <row r="2415" spans="1:6" x14ac:dyDescent="0.25">
      <c r="A2415" s="29" t="s">
        <v>2800</v>
      </c>
      <c r="B2415" s="29">
        <v>8890</v>
      </c>
      <c r="C2415" s="29" t="s">
        <v>2454</v>
      </c>
      <c r="D2415" s="29">
        <v>50.890065649999997</v>
      </c>
      <c r="E2415" s="29">
        <v>3.0732075970000001</v>
      </c>
      <c r="F2415" s="29">
        <f>COUNTIFS(Questionnaire!BC:BC,codes_postales!B2415)</f>
        <v>0</v>
      </c>
    </row>
    <row r="2416" spans="1:6" x14ac:dyDescent="0.25">
      <c r="A2416" s="29" t="s">
        <v>2800</v>
      </c>
      <c r="B2416" s="29">
        <v>8900</v>
      </c>
      <c r="C2416" s="29" t="s">
        <v>2455</v>
      </c>
      <c r="D2416" s="29">
        <v>50.8689046</v>
      </c>
      <c r="E2416" s="29">
        <v>2.8475388000000001</v>
      </c>
      <c r="F2416" s="29">
        <f>COUNTIFS(Questionnaire!BC:BC,codes_postales!B2416)</f>
        <v>0</v>
      </c>
    </row>
    <row r="2417" spans="1:6" x14ac:dyDescent="0.25">
      <c r="A2417" s="29" t="s">
        <v>2800</v>
      </c>
      <c r="B2417" s="29">
        <v>8900</v>
      </c>
      <c r="C2417" s="29" t="s">
        <v>2456</v>
      </c>
      <c r="D2417" s="29">
        <v>50.8192065</v>
      </c>
      <c r="E2417" s="29">
        <v>2.8309734</v>
      </c>
      <c r="F2417" s="29">
        <f>COUNTIFS(Questionnaire!BC:BC,codes_postales!B2417)</f>
        <v>0</v>
      </c>
    </row>
    <row r="2418" spans="1:6" x14ac:dyDescent="0.25">
      <c r="A2418" s="29" t="s">
        <v>2800</v>
      </c>
      <c r="B2418" s="29">
        <v>8900</v>
      </c>
      <c r="C2418" s="29" t="s">
        <v>2457</v>
      </c>
      <c r="D2418" s="29">
        <v>50.851807999999998</v>
      </c>
      <c r="E2418" s="29">
        <v>2.8914774510000001</v>
      </c>
      <c r="F2418" s="29">
        <f>COUNTIFS(Questionnaire!BC:BC,codes_postales!B2418)</f>
        <v>0</v>
      </c>
    </row>
    <row r="2419" spans="1:6" x14ac:dyDescent="0.25">
      <c r="A2419" s="29" t="s">
        <v>2800</v>
      </c>
      <c r="B2419" s="29">
        <v>8900</v>
      </c>
      <c r="C2419" s="29" t="s">
        <v>2458</v>
      </c>
      <c r="D2419" s="29">
        <v>50.864601700000001</v>
      </c>
      <c r="E2419" s="29">
        <v>2.9038084999999998</v>
      </c>
      <c r="F2419" s="29">
        <f>COUNTIFS(Questionnaire!BC:BC,codes_postales!B2419)</f>
        <v>0</v>
      </c>
    </row>
    <row r="2420" spans="1:6" x14ac:dyDescent="0.25">
      <c r="A2420" s="29" t="s">
        <v>2800</v>
      </c>
      <c r="B2420" s="29">
        <v>8902</v>
      </c>
      <c r="C2420" s="29" t="s">
        <v>2459</v>
      </c>
      <c r="D2420" s="29">
        <v>50.805648599999998</v>
      </c>
      <c r="E2420" s="29">
        <v>2.9383694</v>
      </c>
      <c r="F2420" s="29">
        <f>COUNTIFS(Questionnaire!BC:BC,codes_postales!B2420)</f>
        <v>0</v>
      </c>
    </row>
    <row r="2421" spans="1:6" x14ac:dyDescent="0.25">
      <c r="A2421" s="29" t="s">
        <v>2800</v>
      </c>
      <c r="B2421" s="29">
        <v>8902</v>
      </c>
      <c r="C2421" s="29" t="s">
        <v>2460</v>
      </c>
      <c r="D2421" s="29">
        <v>50.816994899999997</v>
      </c>
      <c r="E2421" s="29">
        <v>2.8757825000000001</v>
      </c>
      <c r="F2421" s="29">
        <f>COUNTIFS(Questionnaire!BC:BC,codes_postales!B2421)</f>
        <v>0</v>
      </c>
    </row>
    <row r="2422" spans="1:6" x14ac:dyDescent="0.25">
      <c r="A2422" s="29" t="s">
        <v>2800</v>
      </c>
      <c r="B2422" s="29">
        <v>8902</v>
      </c>
      <c r="C2422" s="29" t="s">
        <v>2461</v>
      </c>
      <c r="D2422" s="29">
        <v>50.834638499999997</v>
      </c>
      <c r="E2422" s="29">
        <v>2.9224028999999998</v>
      </c>
      <c r="F2422" s="29">
        <f>COUNTIFS(Questionnaire!BC:BC,codes_postales!B2422)</f>
        <v>0</v>
      </c>
    </row>
    <row r="2423" spans="1:6" x14ac:dyDescent="0.25">
      <c r="A2423" s="29" t="s">
        <v>2800</v>
      </c>
      <c r="B2423" s="29">
        <v>8904</v>
      </c>
      <c r="C2423" s="29" t="s">
        <v>2462</v>
      </c>
      <c r="D2423" s="29">
        <v>50.893294449999999</v>
      </c>
      <c r="E2423" s="29">
        <v>2.8624482520000001</v>
      </c>
      <c r="F2423" s="29">
        <f>COUNTIFS(Questionnaire!BC:BC,codes_postales!B2423)</f>
        <v>0</v>
      </c>
    </row>
    <row r="2424" spans="1:6" x14ac:dyDescent="0.25">
      <c r="A2424" s="29" t="s">
        <v>2800</v>
      </c>
      <c r="B2424" s="29">
        <v>8904</v>
      </c>
      <c r="C2424" s="29" t="s">
        <v>2463</v>
      </c>
      <c r="D2424" s="29">
        <v>50.912961699999997</v>
      </c>
      <c r="E2424" s="29">
        <v>2.8285726000000002</v>
      </c>
      <c r="F2424" s="29">
        <f>COUNTIFS(Questionnaire!BC:BC,codes_postales!B2424)</f>
        <v>0</v>
      </c>
    </row>
    <row r="2425" spans="1:6" x14ac:dyDescent="0.25">
      <c r="A2425" s="29" t="s">
        <v>2800</v>
      </c>
      <c r="B2425" s="29">
        <v>8906</v>
      </c>
      <c r="C2425" s="29" t="s">
        <v>2464</v>
      </c>
      <c r="D2425" s="29">
        <v>50.881201050000001</v>
      </c>
      <c r="E2425" s="29">
        <v>2.8086072089999998</v>
      </c>
      <c r="F2425" s="29">
        <f>COUNTIFS(Questionnaire!BC:BC,codes_postales!B2425)</f>
        <v>0</v>
      </c>
    </row>
    <row r="2426" spans="1:6" x14ac:dyDescent="0.25">
      <c r="A2426" s="29" t="s">
        <v>2800</v>
      </c>
      <c r="B2426" s="29">
        <v>8908</v>
      </c>
      <c r="C2426" s="29" t="s">
        <v>2465</v>
      </c>
      <c r="D2426" s="29">
        <v>50.847224949999998</v>
      </c>
      <c r="E2426" s="29">
        <v>2.8146596559999999</v>
      </c>
      <c r="F2426" s="29">
        <f>COUNTIFS(Questionnaire!BC:BC,codes_postales!B2426)</f>
        <v>0</v>
      </c>
    </row>
    <row r="2427" spans="1:6" x14ac:dyDescent="0.25">
      <c r="A2427" s="29" t="s">
        <v>2800</v>
      </c>
      <c r="B2427" s="29">
        <v>8920</v>
      </c>
      <c r="C2427" s="29" t="s">
        <v>2466</v>
      </c>
      <c r="D2427" s="29">
        <v>50.92504495</v>
      </c>
      <c r="E2427" s="29">
        <v>2.8631088359999999</v>
      </c>
      <c r="F2427" s="29">
        <f>COUNTIFS(Questionnaire!BC:BC,codes_postales!B2427)</f>
        <v>0</v>
      </c>
    </row>
    <row r="2428" spans="1:6" x14ac:dyDescent="0.25">
      <c r="A2428" s="29" t="s">
        <v>2800</v>
      </c>
      <c r="B2428" s="29">
        <v>8920</v>
      </c>
      <c r="C2428" s="29" t="s">
        <v>2467</v>
      </c>
      <c r="D2428" s="29">
        <v>50.910115150000003</v>
      </c>
      <c r="E2428" s="29">
        <v>2.9121730870000002</v>
      </c>
      <c r="F2428" s="29">
        <f>COUNTIFS(Questionnaire!BC:BC,codes_postales!B2428)</f>
        <v>0</v>
      </c>
    </row>
    <row r="2429" spans="1:6" x14ac:dyDescent="0.25">
      <c r="A2429" s="29" t="s">
        <v>2800</v>
      </c>
      <c r="B2429" s="29">
        <v>8920</v>
      </c>
      <c r="C2429" s="29" t="s">
        <v>2468</v>
      </c>
      <c r="D2429" s="29">
        <v>50.9122567</v>
      </c>
      <c r="E2429" s="29">
        <v>2.9338635000000002</v>
      </c>
      <c r="F2429" s="29">
        <f>COUNTIFS(Questionnaire!BC:BC,codes_postales!B2429)</f>
        <v>0</v>
      </c>
    </row>
    <row r="2430" spans="1:6" x14ac:dyDescent="0.25">
      <c r="A2430" s="29" t="s">
        <v>2800</v>
      </c>
      <c r="B2430" s="29">
        <v>8920</v>
      </c>
      <c r="C2430" s="29" t="s">
        <v>2469</v>
      </c>
      <c r="D2430" s="29">
        <v>50.927816700000001</v>
      </c>
      <c r="E2430" s="29">
        <v>2.9632606859999999</v>
      </c>
      <c r="F2430" s="29">
        <f>COUNTIFS(Questionnaire!BC:BC,codes_postales!B2430)</f>
        <v>0</v>
      </c>
    </row>
    <row r="2431" spans="1:6" x14ac:dyDescent="0.25">
      <c r="A2431" s="29" t="s">
        <v>2800</v>
      </c>
      <c r="B2431" s="29">
        <v>8930</v>
      </c>
      <c r="C2431" s="29" t="s">
        <v>2470</v>
      </c>
      <c r="D2431" s="29">
        <v>50.788790550000002</v>
      </c>
      <c r="E2431" s="29">
        <v>3.1938978800000002</v>
      </c>
      <c r="F2431" s="29">
        <f>COUNTIFS(Questionnaire!BC:BC,codes_postales!B2431)</f>
        <v>0</v>
      </c>
    </row>
    <row r="2432" spans="1:6" x14ac:dyDescent="0.25">
      <c r="A2432" s="29" t="s">
        <v>2800</v>
      </c>
      <c r="B2432" s="29">
        <v>8930</v>
      </c>
      <c r="C2432" s="29" t="s">
        <v>2471</v>
      </c>
      <c r="D2432" s="29">
        <v>50.796987899999998</v>
      </c>
      <c r="E2432" s="29">
        <v>3.1156565000000001</v>
      </c>
      <c r="F2432" s="29">
        <f>COUNTIFS(Questionnaire!BC:BC,codes_postales!B2432)</f>
        <v>0</v>
      </c>
    </row>
    <row r="2433" spans="1:6" x14ac:dyDescent="0.25">
      <c r="A2433" s="29" t="s">
        <v>2800</v>
      </c>
      <c r="B2433" s="29">
        <v>8930</v>
      </c>
      <c r="C2433" s="29" t="s">
        <v>2472</v>
      </c>
      <c r="D2433" s="29">
        <v>50.7743769</v>
      </c>
      <c r="E2433" s="29">
        <v>3.1658835829999998</v>
      </c>
      <c r="F2433" s="29">
        <f>COUNTIFS(Questionnaire!BC:BC,codes_postales!B2433)</f>
        <v>0</v>
      </c>
    </row>
    <row r="2434" spans="1:6" x14ac:dyDescent="0.25">
      <c r="A2434" s="29" t="s">
        <v>2800</v>
      </c>
      <c r="B2434" s="29">
        <v>8940</v>
      </c>
      <c r="C2434" s="29" t="s">
        <v>2473</v>
      </c>
      <c r="D2434" s="29">
        <v>50.826939000000003</v>
      </c>
      <c r="E2434" s="29">
        <v>3.0689009199999999</v>
      </c>
      <c r="F2434" s="29">
        <f>COUNTIFS(Questionnaire!BC:BC,codes_postales!B2434)</f>
        <v>0</v>
      </c>
    </row>
    <row r="2435" spans="1:6" x14ac:dyDescent="0.25">
      <c r="A2435" s="29" t="s">
        <v>2800</v>
      </c>
      <c r="B2435" s="29">
        <v>8940</v>
      </c>
      <c r="C2435" s="29" t="s">
        <v>2474</v>
      </c>
      <c r="D2435" s="29">
        <v>50.799814550000001</v>
      </c>
      <c r="E2435" s="29">
        <v>3.042988233</v>
      </c>
      <c r="F2435" s="29">
        <f>COUNTIFS(Questionnaire!BC:BC,codes_postales!B2435)</f>
        <v>0</v>
      </c>
    </row>
    <row r="2436" spans="1:6" x14ac:dyDescent="0.25">
      <c r="A2436" s="29" t="s">
        <v>2800</v>
      </c>
      <c r="B2436" s="29">
        <v>8950</v>
      </c>
      <c r="C2436" s="29" t="s">
        <v>2475</v>
      </c>
      <c r="D2436" s="29">
        <v>50.767648549999997</v>
      </c>
      <c r="E2436" s="29">
        <v>2.8457459109999999</v>
      </c>
      <c r="F2436" s="29">
        <f>COUNTIFS(Questionnaire!BC:BC,codes_postales!B2436)</f>
        <v>0</v>
      </c>
    </row>
    <row r="2437" spans="1:6" x14ac:dyDescent="0.25">
      <c r="A2437" s="29" t="s">
        <v>2800</v>
      </c>
      <c r="B2437" s="29">
        <v>8950</v>
      </c>
      <c r="C2437" s="29" t="s">
        <v>2476</v>
      </c>
      <c r="D2437" s="29">
        <v>50.745738699999997</v>
      </c>
      <c r="E2437" s="29">
        <v>2.8251932000000002</v>
      </c>
      <c r="F2437" s="29">
        <f>COUNTIFS(Questionnaire!BC:BC,codes_postales!B2437)</f>
        <v>0</v>
      </c>
    </row>
    <row r="2438" spans="1:6" x14ac:dyDescent="0.25">
      <c r="A2438" s="29" t="s">
        <v>2800</v>
      </c>
      <c r="B2438" s="29">
        <v>8951</v>
      </c>
      <c r="C2438" s="29" t="s">
        <v>2477</v>
      </c>
      <c r="D2438" s="29">
        <v>50.766283199999997</v>
      </c>
      <c r="E2438" s="29">
        <v>2.7832990999999998</v>
      </c>
      <c r="F2438" s="29">
        <f>COUNTIFS(Questionnaire!BC:BC,codes_postales!B2438)</f>
        <v>0</v>
      </c>
    </row>
    <row r="2439" spans="1:6" x14ac:dyDescent="0.25">
      <c r="A2439" s="29" t="s">
        <v>2800</v>
      </c>
      <c r="B2439" s="29">
        <v>8952</v>
      </c>
      <c r="C2439" s="29" t="s">
        <v>2478</v>
      </c>
      <c r="D2439" s="29">
        <v>50.767503499999997</v>
      </c>
      <c r="E2439" s="29">
        <v>2.8408692389999999</v>
      </c>
      <c r="F2439" s="29">
        <f>COUNTIFS(Questionnaire!BC:BC,codes_postales!B2439)</f>
        <v>0</v>
      </c>
    </row>
    <row r="2440" spans="1:6" x14ac:dyDescent="0.25">
      <c r="A2440" s="29" t="s">
        <v>2800</v>
      </c>
      <c r="B2440" s="29">
        <v>8953</v>
      </c>
      <c r="C2440" s="29" t="s">
        <v>2479</v>
      </c>
      <c r="D2440" s="29">
        <v>50.783268300000003</v>
      </c>
      <c r="E2440" s="29">
        <v>2.9126192880000001</v>
      </c>
      <c r="F2440" s="29">
        <f>COUNTIFS(Questionnaire!BC:BC,codes_postales!B2440)</f>
        <v>0</v>
      </c>
    </row>
    <row r="2441" spans="1:6" x14ac:dyDescent="0.25">
      <c r="A2441" s="29" t="s">
        <v>2800</v>
      </c>
      <c r="B2441" s="29">
        <v>8954</v>
      </c>
      <c r="C2441" s="29" t="s">
        <v>2480</v>
      </c>
      <c r="D2441" s="29">
        <v>50.8003371</v>
      </c>
      <c r="E2441" s="29">
        <v>2.7409610510000002</v>
      </c>
      <c r="F2441" s="29">
        <f>COUNTIFS(Questionnaire!BC:BC,codes_postales!B2441)</f>
        <v>0</v>
      </c>
    </row>
    <row r="2442" spans="1:6" x14ac:dyDescent="0.25">
      <c r="A2442" s="29" t="s">
        <v>2800</v>
      </c>
      <c r="B2442" s="29">
        <v>8956</v>
      </c>
      <c r="C2442" s="29" t="s">
        <v>2481</v>
      </c>
      <c r="D2442" s="29">
        <v>50.795213099999998</v>
      </c>
      <c r="E2442" s="29">
        <v>2.8383675290000001</v>
      </c>
      <c r="F2442" s="29">
        <f>COUNTIFS(Questionnaire!BC:BC,codes_postales!B2442)</f>
        <v>0</v>
      </c>
    </row>
    <row r="2443" spans="1:6" x14ac:dyDescent="0.25">
      <c r="A2443" s="29" t="s">
        <v>2800</v>
      </c>
      <c r="B2443" s="29">
        <v>8957</v>
      </c>
      <c r="C2443" s="29" t="s">
        <v>2482</v>
      </c>
      <c r="D2443" s="29">
        <v>50.759652600000003</v>
      </c>
      <c r="E2443" s="29">
        <v>2.9001214229999999</v>
      </c>
      <c r="F2443" s="29">
        <f>COUNTIFS(Questionnaire!BC:BC,codes_postales!B2443)</f>
        <v>0</v>
      </c>
    </row>
    <row r="2444" spans="1:6" x14ac:dyDescent="0.25">
      <c r="A2444" s="29" t="s">
        <v>2800</v>
      </c>
      <c r="B2444" s="29">
        <v>8958</v>
      </c>
      <c r="C2444" s="29" t="s">
        <v>2483</v>
      </c>
      <c r="D2444" s="29">
        <v>50.783728549999999</v>
      </c>
      <c r="E2444" s="29">
        <v>2.7797309729999999</v>
      </c>
      <c r="F2444" s="29">
        <f>COUNTIFS(Questionnaire!BC:BC,codes_postales!B2444)</f>
        <v>0</v>
      </c>
    </row>
    <row r="2445" spans="1:6" x14ac:dyDescent="0.25">
      <c r="A2445" s="29" t="s">
        <v>2800</v>
      </c>
      <c r="B2445" s="29">
        <v>8970</v>
      </c>
      <c r="C2445" s="29" t="s">
        <v>2484</v>
      </c>
      <c r="D2445" s="29">
        <v>50.843622449999998</v>
      </c>
      <c r="E2445" s="29">
        <v>2.7222592639999998</v>
      </c>
      <c r="F2445" s="29">
        <f>COUNTIFS(Questionnaire!BC:BC,codes_postales!B2445)</f>
        <v>0</v>
      </c>
    </row>
    <row r="2446" spans="1:6" x14ac:dyDescent="0.25">
      <c r="A2446" s="29" t="s">
        <v>2800</v>
      </c>
      <c r="B2446" s="29">
        <v>8970</v>
      </c>
      <c r="C2446" s="29" t="s">
        <v>2485</v>
      </c>
      <c r="D2446" s="29">
        <v>50.817049799999999</v>
      </c>
      <c r="E2446" s="29">
        <v>2.7636029</v>
      </c>
      <c r="F2446" s="29">
        <f>COUNTIFS(Questionnaire!BC:BC,codes_postales!B2446)</f>
        <v>0</v>
      </c>
    </row>
    <row r="2447" spans="1:6" x14ac:dyDescent="0.25">
      <c r="A2447" s="29" t="s">
        <v>2800</v>
      </c>
      <c r="B2447" s="29">
        <v>8972</v>
      </c>
      <c r="C2447" s="29" t="s">
        <v>2486</v>
      </c>
      <c r="D2447" s="29">
        <v>50.904575299999998</v>
      </c>
      <c r="E2447" s="29">
        <v>2.6729063769999999</v>
      </c>
      <c r="F2447" s="29">
        <f>COUNTIFS(Questionnaire!BC:BC,codes_postales!B2447)</f>
        <v>0</v>
      </c>
    </row>
    <row r="2448" spans="1:6" x14ac:dyDescent="0.25">
      <c r="A2448" s="29" t="s">
        <v>2800</v>
      </c>
      <c r="B2448" s="29">
        <v>8972</v>
      </c>
      <c r="C2448" s="29" t="s">
        <v>2487</v>
      </c>
      <c r="D2448" s="29">
        <v>50.890343700000003</v>
      </c>
      <c r="E2448" s="29">
        <v>2.6542870999999999</v>
      </c>
      <c r="F2448" s="29">
        <f>COUNTIFS(Questionnaire!BC:BC,codes_postales!B2448)</f>
        <v>0</v>
      </c>
    </row>
    <row r="2449" spans="1:6" x14ac:dyDescent="0.25">
      <c r="A2449" s="29" t="s">
        <v>2800</v>
      </c>
      <c r="B2449" s="29">
        <v>8972</v>
      </c>
      <c r="C2449" s="29" t="s">
        <v>2488</v>
      </c>
      <c r="D2449" s="29">
        <v>50.915053100000002</v>
      </c>
      <c r="E2449" s="29">
        <v>2.6262588</v>
      </c>
      <c r="F2449" s="29">
        <f>COUNTIFS(Questionnaire!BC:BC,codes_postales!B2449)</f>
        <v>0</v>
      </c>
    </row>
    <row r="2450" spans="1:6" x14ac:dyDescent="0.25">
      <c r="A2450" s="29" t="s">
        <v>2800</v>
      </c>
      <c r="B2450" s="29">
        <v>8978</v>
      </c>
      <c r="C2450" s="29" t="s">
        <v>2489</v>
      </c>
      <c r="D2450" s="29">
        <v>50.84518645</v>
      </c>
      <c r="E2450" s="29">
        <v>2.6449117150000001</v>
      </c>
      <c r="F2450" s="29">
        <f>COUNTIFS(Questionnaire!BC:BC,codes_postales!B2450)</f>
        <v>0</v>
      </c>
    </row>
    <row r="2451" spans="1:6" x14ac:dyDescent="0.25">
      <c r="A2451" s="29" t="s">
        <v>2800</v>
      </c>
      <c r="B2451" s="29">
        <v>8980</v>
      </c>
      <c r="C2451" s="29" t="s">
        <v>2490</v>
      </c>
      <c r="D2451" s="29">
        <v>50.850488550000001</v>
      </c>
      <c r="E2451" s="29">
        <v>3.0293494280000002</v>
      </c>
      <c r="F2451" s="29">
        <f>COUNTIFS(Questionnaire!BC:BC,codes_postales!B2451)</f>
        <v>0</v>
      </c>
    </row>
    <row r="2452" spans="1:6" x14ac:dyDescent="0.25">
      <c r="A2452" s="29" t="s">
        <v>2800</v>
      </c>
      <c r="B2452" s="29">
        <v>8980</v>
      </c>
      <c r="C2452" s="29" t="s">
        <v>2491</v>
      </c>
      <c r="D2452" s="29">
        <v>50.834055200000002</v>
      </c>
      <c r="E2452" s="29">
        <v>2.9962568059999999</v>
      </c>
      <c r="F2452" s="29">
        <f>COUNTIFS(Questionnaire!BC:BC,codes_postales!B2452)</f>
        <v>0</v>
      </c>
    </row>
    <row r="2453" spans="1:6" x14ac:dyDescent="0.25">
      <c r="A2453" s="29" t="s">
        <v>2800</v>
      </c>
      <c r="B2453" s="29">
        <v>8980</v>
      </c>
      <c r="C2453" s="29" t="s">
        <v>2492</v>
      </c>
      <c r="D2453" s="29">
        <v>50.899151250000003</v>
      </c>
      <c r="E2453" s="29">
        <v>3.0054428299999998</v>
      </c>
      <c r="F2453" s="29">
        <f>COUNTIFS(Questionnaire!BC:BC,codes_postales!B2453)</f>
        <v>0</v>
      </c>
    </row>
    <row r="2454" spans="1:6" x14ac:dyDescent="0.25">
      <c r="A2454" s="29" t="s">
        <v>2800</v>
      </c>
      <c r="B2454" s="29">
        <v>8980</v>
      </c>
      <c r="C2454" s="29" t="s">
        <v>2286</v>
      </c>
      <c r="D2454" s="29">
        <v>50.815122600000002</v>
      </c>
      <c r="E2454" s="29">
        <v>2.9770015430000001</v>
      </c>
      <c r="F2454" s="29">
        <f>COUNTIFS(Questionnaire!BC:BC,codes_postales!B2454)</f>
        <v>0</v>
      </c>
    </row>
    <row r="2455" spans="1:6" x14ac:dyDescent="0.25">
      <c r="A2455" s="29" t="s">
        <v>2800</v>
      </c>
      <c r="B2455" s="29">
        <v>8980</v>
      </c>
      <c r="C2455" s="29" t="s">
        <v>2493</v>
      </c>
      <c r="D2455" s="29">
        <v>50.873188499999998</v>
      </c>
      <c r="E2455" s="29">
        <v>2.9874678000000001</v>
      </c>
      <c r="F2455" s="29">
        <f>COUNTIFS(Questionnaire!BC:BC,codes_postales!B2455)</f>
        <v>0</v>
      </c>
    </row>
    <row r="2456" spans="1:6" x14ac:dyDescent="0.25">
      <c r="A2456" s="29" t="s">
        <v>2801</v>
      </c>
      <c r="B2456" s="29">
        <v>9000</v>
      </c>
      <c r="C2456" s="29" t="s">
        <v>2494</v>
      </c>
      <c r="D2456" s="29">
        <v>51.039712899999998</v>
      </c>
      <c r="E2456" s="29">
        <v>3.7141549</v>
      </c>
      <c r="F2456" s="29">
        <f>COUNTIFS(Questionnaire!BC:BC,codes_postales!B2456)</f>
        <v>0</v>
      </c>
    </row>
    <row r="2457" spans="1:6" x14ac:dyDescent="0.25">
      <c r="A2457" s="29" t="s">
        <v>2801</v>
      </c>
      <c r="B2457" s="29">
        <v>9030</v>
      </c>
      <c r="C2457" s="29" t="s">
        <v>2495</v>
      </c>
      <c r="D2457" s="29">
        <v>51.073117699999997</v>
      </c>
      <c r="E2457" s="29">
        <v>3.6781210299999998</v>
      </c>
      <c r="F2457" s="29">
        <f>COUNTIFS(Questionnaire!BC:BC,codes_postales!B2457)</f>
        <v>0</v>
      </c>
    </row>
    <row r="2458" spans="1:6" x14ac:dyDescent="0.25">
      <c r="A2458" s="29" t="s">
        <v>2801</v>
      </c>
      <c r="B2458" s="29">
        <v>9031</v>
      </c>
      <c r="C2458" s="29" t="s">
        <v>2496</v>
      </c>
      <c r="D2458" s="29">
        <v>51.0528944</v>
      </c>
      <c r="E2458" s="29">
        <v>3.6395168039999999</v>
      </c>
      <c r="F2458" s="29">
        <f>COUNTIFS(Questionnaire!BC:BC,codes_postales!B2458)</f>
        <v>0</v>
      </c>
    </row>
    <row r="2459" spans="1:6" x14ac:dyDescent="0.25">
      <c r="A2459" s="29" t="s">
        <v>2801</v>
      </c>
      <c r="B2459" s="29">
        <v>9032</v>
      </c>
      <c r="C2459" s="29" t="s">
        <v>2497</v>
      </c>
      <c r="D2459" s="29">
        <v>51.093495349999998</v>
      </c>
      <c r="E2459" s="29">
        <v>3.703461275</v>
      </c>
      <c r="F2459" s="29">
        <f>COUNTIFS(Questionnaire!BC:BC,codes_postales!B2459)</f>
        <v>0</v>
      </c>
    </row>
    <row r="2460" spans="1:6" x14ac:dyDescent="0.25">
      <c r="A2460" s="29" t="s">
        <v>2801</v>
      </c>
      <c r="B2460" s="29">
        <v>9040</v>
      </c>
      <c r="C2460" s="29" t="s">
        <v>2498</v>
      </c>
      <c r="D2460" s="29">
        <v>51.061875000000001</v>
      </c>
      <c r="E2460" s="29">
        <v>3.7488657000000001</v>
      </c>
      <c r="F2460" s="29">
        <f>COUNTIFS(Questionnaire!BC:BC,codes_postales!B2460)</f>
        <v>0</v>
      </c>
    </row>
    <row r="2461" spans="1:6" x14ac:dyDescent="0.25">
      <c r="A2461" s="29" t="s">
        <v>2801</v>
      </c>
      <c r="B2461" s="29">
        <v>9041</v>
      </c>
      <c r="C2461" s="29" t="s">
        <v>2499</v>
      </c>
      <c r="D2461" s="29">
        <v>51.100198599999999</v>
      </c>
      <c r="E2461" s="29">
        <v>3.7644128000000001</v>
      </c>
      <c r="F2461" s="29">
        <f>COUNTIFS(Questionnaire!BC:BC,codes_postales!B2461)</f>
        <v>0</v>
      </c>
    </row>
    <row r="2462" spans="1:6" x14ac:dyDescent="0.25">
      <c r="A2462" s="29" t="s">
        <v>2801</v>
      </c>
      <c r="B2462" s="29">
        <v>9042</v>
      </c>
      <c r="C2462" s="29" t="s">
        <v>2500</v>
      </c>
      <c r="D2462" s="29">
        <v>51.122177800000003</v>
      </c>
      <c r="E2462" s="29">
        <v>3.7836110999999999</v>
      </c>
      <c r="F2462" s="29">
        <f>COUNTIFS(Questionnaire!BC:BC,codes_postales!B2462)</f>
        <v>0</v>
      </c>
    </row>
    <row r="2463" spans="1:6" x14ac:dyDescent="0.25">
      <c r="A2463" s="29" t="s">
        <v>2801</v>
      </c>
      <c r="B2463" s="29">
        <v>9042</v>
      </c>
      <c r="C2463" s="29" t="s">
        <v>2501</v>
      </c>
      <c r="D2463" s="29">
        <v>51.146725500000002</v>
      </c>
      <c r="E2463" s="29">
        <v>3.8221384</v>
      </c>
      <c r="F2463" s="29">
        <f>COUNTIFS(Questionnaire!BC:BC,codes_postales!B2463)</f>
        <v>0</v>
      </c>
    </row>
    <row r="2464" spans="1:6" x14ac:dyDescent="0.25">
      <c r="A2464" s="29" t="s">
        <v>2801</v>
      </c>
      <c r="B2464" s="29">
        <v>9042</v>
      </c>
      <c r="C2464" s="29" t="s">
        <v>2502</v>
      </c>
      <c r="D2464" s="29">
        <v>51.1541943</v>
      </c>
      <c r="E2464" s="29">
        <v>3.8234371</v>
      </c>
      <c r="F2464" s="29">
        <f>COUNTIFS(Questionnaire!BC:BC,codes_postales!B2464)</f>
        <v>0</v>
      </c>
    </row>
    <row r="2465" spans="1:6" x14ac:dyDescent="0.25">
      <c r="A2465" s="29" t="s">
        <v>2801</v>
      </c>
      <c r="B2465" s="29">
        <v>9050</v>
      </c>
      <c r="C2465" s="29" t="s">
        <v>2503</v>
      </c>
      <c r="D2465" s="29">
        <v>51.044723599999998</v>
      </c>
      <c r="E2465" s="29">
        <v>3.7588813000000001</v>
      </c>
      <c r="F2465" s="29">
        <f>COUNTIFS(Questionnaire!BC:BC,codes_postales!B2465)</f>
        <v>0</v>
      </c>
    </row>
    <row r="2466" spans="1:6" x14ac:dyDescent="0.25">
      <c r="A2466" s="29" t="s">
        <v>2801</v>
      </c>
      <c r="B2466" s="29">
        <v>9050</v>
      </c>
      <c r="C2466" s="29" t="s">
        <v>2504</v>
      </c>
      <c r="D2466" s="29">
        <v>51.037205299999997</v>
      </c>
      <c r="E2466" s="29">
        <v>3.7414087999999999</v>
      </c>
      <c r="F2466" s="29">
        <f>COUNTIFS(Questionnaire!BC:BC,codes_postales!B2466)</f>
        <v>0</v>
      </c>
    </row>
    <row r="2467" spans="1:6" x14ac:dyDescent="0.25">
      <c r="A2467" s="29" t="s">
        <v>2801</v>
      </c>
      <c r="B2467" s="29">
        <v>9051</v>
      </c>
      <c r="C2467" s="29" t="s">
        <v>2505</v>
      </c>
      <c r="D2467" s="29">
        <v>51.029998900000002</v>
      </c>
      <c r="E2467" s="29">
        <v>3.6575415859999998</v>
      </c>
      <c r="F2467" s="29">
        <f>COUNTIFS(Questionnaire!BC:BC,codes_postales!B2467)</f>
        <v>0</v>
      </c>
    </row>
    <row r="2468" spans="1:6" x14ac:dyDescent="0.25">
      <c r="A2468" s="29" t="s">
        <v>2801</v>
      </c>
      <c r="B2468" s="29">
        <v>9051</v>
      </c>
      <c r="C2468" s="29" t="s">
        <v>2506</v>
      </c>
      <c r="D2468" s="29">
        <v>51.019940499999997</v>
      </c>
      <c r="E2468" s="29">
        <v>3.6676766999999999</v>
      </c>
      <c r="F2468" s="29">
        <f>COUNTIFS(Questionnaire!BC:BC,codes_postales!B2468)</f>
        <v>0</v>
      </c>
    </row>
    <row r="2469" spans="1:6" x14ac:dyDescent="0.25">
      <c r="A2469" s="29" t="s">
        <v>2801</v>
      </c>
      <c r="B2469" s="29">
        <v>9052</v>
      </c>
      <c r="C2469" s="29" t="s">
        <v>2507</v>
      </c>
      <c r="D2469" s="29">
        <v>51.000922350000003</v>
      </c>
      <c r="E2469" s="29">
        <v>3.7021790929999998</v>
      </c>
      <c r="F2469" s="29">
        <f>COUNTIFS(Questionnaire!BC:BC,codes_postales!B2469)</f>
        <v>0</v>
      </c>
    </row>
    <row r="2470" spans="1:6" x14ac:dyDescent="0.25">
      <c r="A2470" s="29" t="s">
        <v>2801</v>
      </c>
      <c r="B2470" s="29">
        <v>9060</v>
      </c>
      <c r="C2470" s="29" t="s">
        <v>2508</v>
      </c>
      <c r="D2470" s="29">
        <v>51.200003600000002</v>
      </c>
      <c r="E2470" s="29">
        <v>3.8105001999999999</v>
      </c>
      <c r="F2470" s="29">
        <f>COUNTIFS(Questionnaire!BC:BC,codes_postales!B2470)</f>
        <v>0</v>
      </c>
    </row>
    <row r="2471" spans="1:6" x14ac:dyDescent="0.25">
      <c r="A2471" s="29" t="s">
        <v>2801</v>
      </c>
      <c r="B2471" s="29">
        <v>9070</v>
      </c>
      <c r="C2471" s="29" t="s">
        <v>2509</v>
      </c>
      <c r="D2471" s="29">
        <v>51.055620400000002</v>
      </c>
      <c r="E2471" s="29">
        <v>3.7978887000000001</v>
      </c>
      <c r="F2471" s="29">
        <f>COUNTIFS(Questionnaire!BC:BC,codes_postales!B2471)</f>
        <v>0</v>
      </c>
    </row>
    <row r="2472" spans="1:6" x14ac:dyDescent="0.25">
      <c r="A2472" s="29" t="s">
        <v>2801</v>
      </c>
      <c r="B2472" s="29">
        <v>9070</v>
      </c>
      <c r="C2472" s="29" t="s">
        <v>635</v>
      </c>
      <c r="D2472" s="29">
        <v>51.028734100000001</v>
      </c>
      <c r="E2472" s="29">
        <v>3.8003347000000001</v>
      </c>
      <c r="F2472" s="29">
        <f>COUNTIFS(Questionnaire!BC:BC,codes_postales!B2472)</f>
        <v>0</v>
      </c>
    </row>
    <row r="2473" spans="1:6" x14ac:dyDescent="0.25">
      <c r="A2473" s="29" t="s">
        <v>2801</v>
      </c>
      <c r="B2473" s="29">
        <v>9080</v>
      </c>
      <c r="C2473" s="29" t="s">
        <v>2510</v>
      </c>
      <c r="D2473" s="29">
        <v>51.080214400000003</v>
      </c>
      <c r="E2473" s="29">
        <v>3.8792624999999998</v>
      </c>
      <c r="F2473" s="29">
        <f>COUNTIFS(Questionnaire!BC:BC,codes_postales!B2473)</f>
        <v>0</v>
      </c>
    </row>
    <row r="2474" spans="1:6" x14ac:dyDescent="0.25">
      <c r="A2474" s="29" t="s">
        <v>2801</v>
      </c>
      <c r="B2474" s="29">
        <v>9080</v>
      </c>
      <c r="C2474" s="29" t="s">
        <v>2511</v>
      </c>
      <c r="D2474" s="29">
        <v>51.099157400000003</v>
      </c>
      <c r="E2474" s="29">
        <v>3.8271354999999998</v>
      </c>
      <c r="F2474" s="29">
        <f>COUNTIFS(Questionnaire!BC:BC,codes_postales!B2474)</f>
        <v>0</v>
      </c>
    </row>
    <row r="2475" spans="1:6" x14ac:dyDescent="0.25">
      <c r="A2475" s="29" t="s">
        <v>2801</v>
      </c>
      <c r="B2475" s="29">
        <v>9080</v>
      </c>
      <c r="C2475" s="29" t="s">
        <v>2512</v>
      </c>
      <c r="D2475" s="29">
        <v>51.132373600000001</v>
      </c>
      <c r="E2475" s="29">
        <v>3.8601633999999998</v>
      </c>
      <c r="F2475" s="29">
        <f>COUNTIFS(Questionnaire!BC:BC,codes_postales!B2475)</f>
        <v>0</v>
      </c>
    </row>
    <row r="2476" spans="1:6" x14ac:dyDescent="0.25">
      <c r="A2476" s="29" t="s">
        <v>2801</v>
      </c>
      <c r="B2476" s="29">
        <v>9080</v>
      </c>
      <c r="C2476" s="29" t="s">
        <v>2513</v>
      </c>
      <c r="D2476" s="29">
        <v>51.107875100000001</v>
      </c>
      <c r="E2476" s="29">
        <v>3.9000295999999999</v>
      </c>
      <c r="F2476" s="29">
        <f>COUNTIFS(Questionnaire!BC:BC,codes_postales!B2476)</f>
        <v>0</v>
      </c>
    </row>
    <row r="2477" spans="1:6" x14ac:dyDescent="0.25">
      <c r="A2477" s="29" t="s">
        <v>2801</v>
      </c>
      <c r="B2477" s="29">
        <v>9090</v>
      </c>
      <c r="C2477" s="29" t="s">
        <v>2514</v>
      </c>
      <c r="D2477" s="29">
        <v>50.984250500000002</v>
      </c>
      <c r="E2477" s="29">
        <v>3.7976423000000001</v>
      </c>
      <c r="F2477" s="29">
        <f>COUNTIFS(Questionnaire!BC:BC,codes_postales!B2477)</f>
        <v>0</v>
      </c>
    </row>
    <row r="2478" spans="1:6" x14ac:dyDescent="0.25">
      <c r="A2478" s="29" t="s">
        <v>2801</v>
      </c>
      <c r="B2478" s="29">
        <v>9090</v>
      </c>
      <c r="C2478" s="29" t="s">
        <v>2515</v>
      </c>
      <c r="D2478" s="29">
        <v>51.003030000000003</v>
      </c>
      <c r="E2478" s="29">
        <v>3.7988833</v>
      </c>
      <c r="F2478" s="29">
        <f>COUNTIFS(Questionnaire!BC:BC,codes_postales!B2478)</f>
        <v>0</v>
      </c>
    </row>
    <row r="2479" spans="1:6" x14ac:dyDescent="0.25">
      <c r="A2479" s="29" t="s">
        <v>2801</v>
      </c>
      <c r="B2479" s="29">
        <v>9100</v>
      </c>
      <c r="C2479" s="29" t="s">
        <v>2516</v>
      </c>
      <c r="D2479" s="29">
        <v>51.193390800000003</v>
      </c>
      <c r="E2479" s="29">
        <v>4.1780279</v>
      </c>
      <c r="F2479" s="29">
        <f>COUNTIFS(Questionnaire!BC:BC,codes_postales!B2479)</f>
        <v>0</v>
      </c>
    </row>
    <row r="2480" spans="1:6" x14ac:dyDescent="0.25">
      <c r="A2480" s="29" t="s">
        <v>2801</v>
      </c>
      <c r="B2480" s="29">
        <v>9100</v>
      </c>
      <c r="C2480" s="29" t="s">
        <v>2517</v>
      </c>
      <c r="D2480" s="29">
        <v>51.163813060000003</v>
      </c>
      <c r="E2480" s="29">
        <v>4.149464321</v>
      </c>
      <c r="F2480" s="29">
        <f>COUNTIFS(Questionnaire!BC:BC,codes_postales!B2480)</f>
        <v>0</v>
      </c>
    </row>
    <row r="2481" spans="1:6" x14ac:dyDescent="0.25">
      <c r="A2481" s="29" t="s">
        <v>2801</v>
      </c>
      <c r="B2481" s="29">
        <v>9111</v>
      </c>
      <c r="C2481" s="29" t="s">
        <v>2518</v>
      </c>
      <c r="D2481" s="29">
        <v>51.157023600000002</v>
      </c>
      <c r="E2481" s="29">
        <v>4.091775019</v>
      </c>
      <c r="F2481" s="29">
        <f>COUNTIFS(Questionnaire!BC:BC,codes_postales!B2481)</f>
        <v>0</v>
      </c>
    </row>
    <row r="2482" spans="1:6" x14ac:dyDescent="0.25">
      <c r="A2482" s="29" t="s">
        <v>2801</v>
      </c>
      <c r="B2482" s="29">
        <v>9112</v>
      </c>
      <c r="C2482" s="29" t="s">
        <v>2519</v>
      </c>
      <c r="D2482" s="29">
        <v>51.186696599999998</v>
      </c>
      <c r="E2482" s="29">
        <v>3.9795579000000001</v>
      </c>
      <c r="F2482" s="29">
        <f>COUNTIFS(Questionnaire!BC:BC,codes_postales!B2482)</f>
        <v>0</v>
      </c>
    </row>
    <row r="2483" spans="1:6" x14ac:dyDescent="0.25">
      <c r="A2483" s="29" t="s">
        <v>2801</v>
      </c>
      <c r="B2483" s="29">
        <v>9120</v>
      </c>
      <c r="C2483" s="29" t="s">
        <v>2520</v>
      </c>
      <c r="D2483" s="29">
        <v>51.1806482</v>
      </c>
      <c r="E2483" s="29">
        <v>4.2383860999999996</v>
      </c>
      <c r="F2483" s="29">
        <f>COUNTIFS(Questionnaire!BC:BC,codes_postales!B2483)</f>
        <v>0</v>
      </c>
    </row>
    <row r="2484" spans="1:6" x14ac:dyDescent="0.25">
      <c r="A2484" s="29" t="s">
        <v>2801</v>
      </c>
      <c r="B2484" s="29">
        <v>9120</v>
      </c>
      <c r="C2484" s="29" t="s">
        <v>2521</v>
      </c>
      <c r="D2484" s="29">
        <v>51.265214299999997</v>
      </c>
      <c r="E2484" s="29">
        <v>4.2588008640000004</v>
      </c>
      <c r="F2484" s="29">
        <f>COUNTIFS(Questionnaire!BC:BC,codes_postales!B2484)</f>
        <v>0</v>
      </c>
    </row>
    <row r="2485" spans="1:6" x14ac:dyDescent="0.25">
      <c r="A2485" s="29" t="s">
        <v>2801</v>
      </c>
      <c r="B2485" s="29">
        <v>9120</v>
      </c>
      <c r="C2485" s="29" t="s">
        <v>2522</v>
      </c>
      <c r="D2485" s="29">
        <v>51.221139399999998</v>
      </c>
      <c r="E2485" s="29">
        <v>4.2821445999999996</v>
      </c>
      <c r="F2485" s="29">
        <f>COUNTIFS(Questionnaire!BC:BC,codes_postales!B2485)</f>
        <v>0</v>
      </c>
    </row>
    <row r="2486" spans="1:6" x14ac:dyDescent="0.25">
      <c r="A2486" s="29" t="s">
        <v>2801</v>
      </c>
      <c r="B2486" s="29">
        <v>9120</v>
      </c>
      <c r="C2486" s="29" t="s">
        <v>2523</v>
      </c>
      <c r="D2486" s="29">
        <v>51.219128300000001</v>
      </c>
      <c r="E2486" s="29">
        <v>4.1943770000000002</v>
      </c>
      <c r="F2486" s="29">
        <f>COUNTIFS(Questionnaire!BC:BC,codes_postales!B2486)</f>
        <v>0</v>
      </c>
    </row>
    <row r="2487" spans="1:6" x14ac:dyDescent="0.25">
      <c r="A2487" s="29" t="s">
        <v>2801</v>
      </c>
      <c r="B2487" s="29">
        <v>9130</v>
      </c>
      <c r="C2487" s="29" t="s">
        <v>2524</v>
      </c>
      <c r="D2487" s="29">
        <v>51.3181461</v>
      </c>
      <c r="E2487" s="29">
        <v>4.245637447</v>
      </c>
      <c r="F2487" s="29">
        <f>COUNTIFS(Questionnaire!BC:BC,codes_postales!B2487)</f>
        <v>0</v>
      </c>
    </row>
    <row r="2488" spans="1:6" x14ac:dyDescent="0.25">
      <c r="A2488" s="29" t="s">
        <v>2801</v>
      </c>
      <c r="B2488" s="29">
        <v>9130</v>
      </c>
      <c r="C2488" s="29" t="s">
        <v>2521</v>
      </c>
      <c r="D2488" s="29">
        <v>51.251951499999997</v>
      </c>
      <c r="E2488" s="29">
        <v>4.2780300000000002</v>
      </c>
      <c r="F2488" s="29">
        <f>COUNTIFS(Questionnaire!BC:BC,codes_postales!B2488)</f>
        <v>0</v>
      </c>
    </row>
    <row r="2489" spans="1:6" x14ac:dyDescent="0.25">
      <c r="A2489" s="29" t="s">
        <v>2801</v>
      </c>
      <c r="B2489" s="29">
        <v>9130</v>
      </c>
      <c r="C2489" s="29" t="s">
        <v>2525</v>
      </c>
      <c r="D2489" s="29">
        <v>51.303875099999999</v>
      </c>
      <c r="E2489" s="29">
        <v>4.1983386659999997</v>
      </c>
      <c r="F2489" s="29">
        <f>COUNTIFS(Questionnaire!BC:BC,codes_postales!B2489)</f>
        <v>0</v>
      </c>
    </row>
    <row r="2490" spans="1:6" x14ac:dyDescent="0.25">
      <c r="A2490" s="29" t="s">
        <v>2801</v>
      </c>
      <c r="B2490" s="29">
        <v>9130</v>
      </c>
      <c r="C2490" s="29" t="s">
        <v>2526</v>
      </c>
      <c r="D2490" s="29">
        <v>51.254073900000002</v>
      </c>
      <c r="E2490" s="29">
        <v>4.1871839700000004</v>
      </c>
      <c r="F2490" s="29">
        <f>COUNTIFS(Questionnaire!BC:BC,codes_postales!B2490)</f>
        <v>0</v>
      </c>
    </row>
    <row r="2491" spans="1:6" x14ac:dyDescent="0.25">
      <c r="A2491" s="29" t="s">
        <v>2801</v>
      </c>
      <c r="B2491" s="29">
        <v>9140</v>
      </c>
      <c r="C2491" s="29" t="s">
        <v>2527</v>
      </c>
      <c r="D2491" s="29">
        <v>51.120170649999999</v>
      </c>
      <c r="E2491" s="29">
        <v>4.1457568839999999</v>
      </c>
      <c r="F2491" s="29">
        <f>COUNTIFS(Questionnaire!BC:BC,codes_postales!B2491)</f>
        <v>0</v>
      </c>
    </row>
    <row r="2492" spans="1:6" x14ac:dyDescent="0.25">
      <c r="A2492" s="29" t="s">
        <v>2801</v>
      </c>
      <c r="B2492" s="29">
        <v>9140</v>
      </c>
      <c r="C2492" s="29" t="s">
        <v>2528</v>
      </c>
      <c r="D2492" s="29">
        <v>51.1310863</v>
      </c>
      <c r="E2492" s="29">
        <v>4.2646567360000001</v>
      </c>
      <c r="F2492" s="29">
        <f>COUNTIFS(Questionnaire!BC:BC,codes_postales!B2492)</f>
        <v>0</v>
      </c>
    </row>
    <row r="2493" spans="1:6" x14ac:dyDescent="0.25">
      <c r="A2493" s="29" t="s">
        <v>2801</v>
      </c>
      <c r="B2493" s="29">
        <v>9140</v>
      </c>
      <c r="C2493" s="29" t="s">
        <v>2529</v>
      </c>
      <c r="D2493" s="29">
        <v>51.142143599999997</v>
      </c>
      <c r="E2493" s="29">
        <v>4.2133505280000003</v>
      </c>
      <c r="F2493" s="29">
        <f>COUNTIFS(Questionnaire!BC:BC,codes_postales!B2493)</f>
        <v>0</v>
      </c>
    </row>
    <row r="2494" spans="1:6" x14ac:dyDescent="0.25">
      <c r="A2494" s="29" t="s">
        <v>2801</v>
      </c>
      <c r="B2494" s="29">
        <v>9140</v>
      </c>
      <c r="C2494" s="29" t="s">
        <v>2530</v>
      </c>
      <c r="D2494" s="29">
        <v>51.122027750000001</v>
      </c>
      <c r="E2494" s="29">
        <v>4.1736809969999999</v>
      </c>
      <c r="F2494" s="29">
        <f>COUNTIFS(Questionnaire!BC:BC,codes_postales!B2494)</f>
        <v>0</v>
      </c>
    </row>
    <row r="2495" spans="1:6" x14ac:dyDescent="0.25">
      <c r="A2495" s="29" t="s">
        <v>2801</v>
      </c>
      <c r="B2495" s="29">
        <v>9150</v>
      </c>
      <c r="C2495" s="29" t="s">
        <v>2531</v>
      </c>
      <c r="D2495" s="29">
        <v>51.146858549999997</v>
      </c>
      <c r="E2495" s="29">
        <v>4.2873842509999998</v>
      </c>
      <c r="F2495" s="29">
        <f>COUNTIFS(Questionnaire!BC:BC,codes_postales!B2495)</f>
        <v>0</v>
      </c>
    </row>
    <row r="2496" spans="1:6" x14ac:dyDescent="0.25">
      <c r="A2496" s="29" t="s">
        <v>2801</v>
      </c>
      <c r="B2496" s="29">
        <v>9150</v>
      </c>
      <c r="C2496" s="29" t="s">
        <v>2532</v>
      </c>
      <c r="D2496" s="29">
        <v>51.171227500000001</v>
      </c>
      <c r="E2496" s="29">
        <v>4.3091106999999997</v>
      </c>
      <c r="F2496" s="29">
        <f>COUNTIFS(Questionnaire!BC:BC,codes_postales!B2496)</f>
        <v>0</v>
      </c>
    </row>
    <row r="2497" spans="1:6" x14ac:dyDescent="0.25">
      <c r="A2497" s="29" t="s">
        <v>2801</v>
      </c>
      <c r="B2497" s="29">
        <v>9150</v>
      </c>
      <c r="C2497" s="29" t="s">
        <v>2533</v>
      </c>
      <c r="D2497" s="29">
        <v>51.128369200000002</v>
      </c>
      <c r="E2497" s="29">
        <v>4.2906314999999999</v>
      </c>
      <c r="F2497" s="29">
        <f>COUNTIFS(Questionnaire!BC:BC,codes_postales!B2497)</f>
        <v>0</v>
      </c>
    </row>
    <row r="2498" spans="1:6" x14ac:dyDescent="0.25">
      <c r="A2498" s="29" t="s">
        <v>2801</v>
      </c>
      <c r="B2498" s="29">
        <v>9160</v>
      </c>
      <c r="C2498" s="29" t="s">
        <v>2534</v>
      </c>
      <c r="D2498" s="29">
        <v>51.127985950000003</v>
      </c>
      <c r="E2498" s="29">
        <v>3.9808547860000001</v>
      </c>
      <c r="F2498" s="29">
        <f>COUNTIFS(Questionnaire!BC:BC,codes_postales!B2498)</f>
        <v>0</v>
      </c>
    </row>
    <row r="2499" spans="1:6" x14ac:dyDescent="0.25">
      <c r="A2499" s="29" t="s">
        <v>2801</v>
      </c>
      <c r="B2499" s="29">
        <v>9160</v>
      </c>
      <c r="C2499" s="29" t="s">
        <v>2535</v>
      </c>
      <c r="D2499" s="29">
        <v>51.148760799999998</v>
      </c>
      <c r="E2499" s="29">
        <v>3.9652120000000002</v>
      </c>
      <c r="F2499" s="29">
        <f>COUNTIFS(Questionnaire!BC:BC,codes_postales!B2499)</f>
        <v>0</v>
      </c>
    </row>
    <row r="2500" spans="1:6" x14ac:dyDescent="0.25">
      <c r="A2500" s="29" t="s">
        <v>2801</v>
      </c>
      <c r="B2500" s="29">
        <v>9160</v>
      </c>
      <c r="C2500" s="29" t="s">
        <v>2536</v>
      </c>
      <c r="D2500" s="29">
        <v>51.1042159</v>
      </c>
      <c r="E2500" s="29">
        <v>3.9911113999999999</v>
      </c>
      <c r="F2500" s="29">
        <f>COUNTIFS(Questionnaire!BC:BC,codes_postales!B2500)</f>
        <v>0</v>
      </c>
    </row>
    <row r="2501" spans="1:6" x14ac:dyDescent="0.25">
      <c r="A2501" s="29" t="s">
        <v>2801</v>
      </c>
      <c r="B2501" s="29">
        <v>9170</v>
      </c>
      <c r="C2501" s="29" t="s">
        <v>2537</v>
      </c>
      <c r="D2501" s="29">
        <v>51.256452600000003</v>
      </c>
      <c r="E2501" s="29">
        <v>4.0898143999999998</v>
      </c>
      <c r="F2501" s="29">
        <f>COUNTIFS(Questionnaire!BC:BC,codes_postales!B2501)</f>
        <v>0</v>
      </c>
    </row>
    <row r="2502" spans="1:6" x14ac:dyDescent="0.25">
      <c r="A2502" s="29" t="s">
        <v>2801</v>
      </c>
      <c r="B2502" s="29">
        <v>9170</v>
      </c>
      <c r="C2502" s="29" t="s">
        <v>2538</v>
      </c>
      <c r="D2502" s="29">
        <v>51.258894300000001</v>
      </c>
      <c r="E2502" s="29">
        <v>4.1511548999999999</v>
      </c>
      <c r="F2502" s="29">
        <f>COUNTIFS(Questionnaire!BC:BC,codes_postales!B2502)</f>
        <v>0</v>
      </c>
    </row>
    <row r="2503" spans="1:6" x14ac:dyDescent="0.25">
      <c r="A2503" s="29" t="s">
        <v>2801</v>
      </c>
      <c r="B2503" s="29">
        <v>9170</v>
      </c>
      <c r="C2503" s="29" t="s">
        <v>2539</v>
      </c>
      <c r="D2503" s="29">
        <v>51.218068700000003</v>
      </c>
      <c r="E2503" s="29">
        <v>4.1233013999999999</v>
      </c>
      <c r="F2503" s="29">
        <f>COUNTIFS(Questionnaire!BC:BC,codes_postales!B2503)</f>
        <v>0</v>
      </c>
    </row>
    <row r="2504" spans="1:6" x14ac:dyDescent="0.25">
      <c r="A2504" s="29" t="s">
        <v>2801</v>
      </c>
      <c r="B2504" s="29">
        <v>9170</v>
      </c>
      <c r="C2504" s="29" t="s">
        <v>2540</v>
      </c>
      <c r="D2504" s="29">
        <v>51.193925499999999</v>
      </c>
      <c r="E2504" s="29">
        <v>4.1016628800000001</v>
      </c>
      <c r="F2504" s="29">
        <f>COUNTIFS(Questionnaire!BC:BC,codes_postales!B2504)</f>
        <v>0</v>
      </c>
    </row>
    <row r="2505" spans="1:6" x14ac:dyDescent="0.25">
      <c r="A2505" s="29" t="s">
        <v>2801</v>
      </c>
      <c r="B2505" s="29">
        <v>9180</v>
      </c>
      <c r="C2505" s="29" t="s">
        <v>2541</v>
      </c>
      <c r="D2505" s="29">
        <v>51.174269799999998</v>
      </c>
      <c r="E2505" s="29">
        <v>3.9446436</v>
      </c>
      <c r="F2505" s="29">
        <f>COUNTIFS(Questionnaire!BC:BC,codes_postales!B2505)</f>
        <v>0</v>
      </c>
    </row>
    <row r="2506" spans="1:6" x14ac:dyDescent="0.25">
      <c r="A2506" s="29" t="s">
        <v>2801</v>
      </c>
      <c r="B2506" s="29">
        <v>9185</v>
      </c>
      <c r="C2506" s="29" t="s">
        <v>2542</v>
      </c>
      <c r="D2506" s="29">
        <v>51.170192700000001</v>
      </c>
      <c r="E2506" s="29">
        <v>3.8574283999999999</v>
      </c>
      <c r="F2506" s="29">
        <f>COUNTIFS(Questionnaire!BC:BC,codes_postales!B2506)</f>
        <v>0</v>
      </c>
    </row>
    <row r="2507" spans="1:6" x14ac:dyDescent="0.25">
      <c r="A2507" s="29" t="s">
        <v>2801</v>
      </c>
      <c r="B2507" s="29">
        <v>9190</v>
      </c>
      <c r="C2507" s="29" t="s">
        <v>2543</v>
      </c>
      <c r="D2507" s="29">
        <v>51.206522800000002</v>
      </c>
      <c r="E2507" s="29">
        <v>4.0771037000000003</v>
      </c>
      <c r="F2507" s="29">
        <f>COUNTIFS(Questionnaire!BC:BC,codes_postales!B2507)</f>
        <v>0</v>
      </c>
    </row>
    <row r="2508" spans="1:6" x14ac:dyDescent="0.25">
      <c r="A2508" s="29" t="s">
        <v>2801</v>
      </c>
      <c r="B2508" s="29">
        <v>9190</v>
      </c>
      <c r="C2508" s="29" t="s">
        <v>2544</v>
      </c>
      <c r="D2508" s="29">
        <v>51.210474400000003</v>
      </c>
      <c r="E2508" s="29">
        <v>4.024041253</v>
      </c>
      <c r="F2508" s="29">
        <f>COUNTIFS(Questionnaire!BC:BC,codes_postales!B2508)</f>
        <v>0</v>
      </c>
    </row>
    <row r="2509" spans="1:6" x14ac:dyDescent="0.25">
      <c r="A2509" s="29" t="s">
        <v>2801</v>
      </c>
      <c r="B2509" s="29">
        <v>9200</v>
      </c>
      <c r="C2509" s="29" t="s">
        <v>2545</v>
      </c>
      <c r="D2509" s="29">
        <v>51.029838249999997</v>
      </c>
      <c r="E2509" s="29">
        <v>4.0562275449999996</v>
      </c>
      <c r="F2509" s="29">
        <f>COUNTIFS(Questionnaire!BC:BC,codes_postales!B2509)</f>
        <v>0</v>
      </c>
    </row>
    <row r="2510" spans="1:6" x14ac:dyDescent="0.25">
      <c r="A2510" s="29" t="s">
        <v>2801</v>
      </c>
      <c r="B2510" s="29">
        <v>9200</v>
      </c>
      <c r="C2510" s="29" t="s">
        <v>2546</v>
      </c>
      <c r="D2510" s="29">
        <v>51.039873149999998</v>
      </c>
      <c r="E2510" s="29">
        <v>4.1444016709999998</v>
      </c>
      <c r="F2510" s="29">
        <f>COUNTIFS(Questionnaire!BC:BC,codes_postales!B2510)</f>
        <v>0</v>
      </c>
    </row>
    <row r="2511" spans="1:6" x14ac:dyDescent="0.25">
      <c r="A2511" s="29" t="s">
        <v>2801</v>
      </c>
      <c r="B2511" s="29">
        <v>9200</v>
      </c>
      <c r="C2511" s="29" t="s">
        <v>2547</v>
      </c>
      <c r="D2511" s="29">
        <v>51.0312293</v>
      </c>
      <c r="E2511" s="29">
        <v>4.0981120000000004</v>
      </c>
      <c r="F2511" s="29">
        <f>COUNTIFS(Questionnaire!BC:BC,codes_postales!B2511)</f>
        <v>0</v>
      </c>
    </row>
    <row r="2512" spans="1:6" x14ac:dyDescent="0.25">
      <c r="A2512" s="29" t="s">
        <v>2801</v>
      </c>
      <c r="B2512" s="29">
        <v>9200</v>
      </c>
      <c r="C2512" s="29" t="s">
        <v>2548</v>
      </c>
      <c r="D2512" s="29">
        <v>51.053348700000001</v>
      </c>
      <c r="E2512" s="29">
        <v>4.1025435640000003</v>
      </c>
      <c r="F2512" s="29">
        <f>COUNTIFS(Questionnaire!BC:BC,codes_postales!B2512)</f>
        <v>0</v>
      </c>
    </row>
    <row r="2513" spans="1:6" x14ac:dyDescent="0.25">
      <c r="A2513" s="29" t="s">
        <v>2801</v>
      </c>
      <c r="B2513" s="29">
        <v>9200</v>
      </c>
      <c r="C2513" s="29" t="s">
        <v>2549</v>
      </c>
      <c r="D2513" s="29">
        <v>50.995574150000003</v>
      </c>
      <c r="E2513" s="29">
        <v>4.0652617659999999</v>
      </c>
      <c r="F2513" s="29">
        <f>COUNTIFS(Questionnaire!BC:BC,codes_postales!B2513)</f>
        <v>0</v>
      </c>
    </row>
    <row r="2514" spans="1:6" x14ac:dyDescent="0.25">
      <c r="A2514" s="29" t="s">
        <v>2801</v>
      </c>
      <c r="B2514" s="29">
        <v>9200</v>
      </c>
      <c r="C2514" s="29" t="s">
        <v>2550</v>
      </c>
      <c r="D2514" s="29">
        <v>51.008180699999997</v>
      </c>
      <c r="E2514" s="29">
        <v>4.0513674369999997</v>
      </c>
      <c r="F2514" s="29">
        <f>COUNTIFS(Questionnaire!BC:BC,codes_postales!B2514)</f>
        <v>0</v>
      </c>
    </row>
    <row r="2515" spans="1:6" x14ac:dyDescent="0.25">
      <c r="A2515" s="29" t="s">
        <v>2801</v>
      </c>
      <c r="B2515" s="29">
        <v>9200</v>
      </c>
      <c r="C2515" s="29" t="s">
        <v>2551</v>
      </c>
      <c r="D2515" s="29">
        <v>50.998690199999999</v>
      </c>
      <c r="E2515" s="29">
        <v>4.0158906180000002</v>
      </c>
      <c r="F2515" s="29">
        <f>COUNTIFS(Questionnaire!BC:BC,codes_postales!B2515)</f>
        <v>0</v>
      </c>
    </row>
    <row r="2516" spans="1:6" x14ac:dyDescent="0.25">
      <c r="A2516" s="29" t="s">
        <v>2801</v>
      </c>
      <c r="B2516" s="29">
        <v>9200</v>
      </c>
      <c r="C2516" s="29" t="s">
        <v>2552</v>
      </c>
      <c r="D2516" s="29">
        <v>51.022603500000002</v>
      </c>
      <c r="E2516" s="29">
        <v>4.1276622060000001</v>
      </c>
      <c r="F2516" s="29">
        <f>COUNTIFS(Questionnaire!BC:BC,codes_postales!B2516)</f>
        <v>0</v>
      </c>
    </row>
    <row r="2517" spans="1:6" x14ac:dyDescent="0.25">
      <c r="A2517" s="29" t="s">
        <v>2801</v>
      </c>
      <c r="B2517" s="29">
        <v>9220</v>
      </c>
      <c r="C2517" s="29" t="s">
        <v>291</v>
      </c>
      <c r="D2517" s="29">
        <v>51.088161800000002</v>
      </c>
      <c r="E2517" s="29">
        <v>4.1202807809999999</v>
      </c>
      <c r="F2517" s="29">
        <f>COUNTIFS(Questionnaire!BC:BC,codes_postales!B2517)</f>
        <v>0</v>
      </c>
    </row>
    <row r="2518" spans="1:6" x14ac:dyDescent="0.25">
      <c r="A2518" s="29" t="s">
        <v>2801</v>
      </c>
      <c r="B2518" s="29">
        <v>9220</v>
      </c>
      <c r="C2518" s="29" t="s">
        <v>2553</v>
      </c>
      <c r="D2518" s="29">
        <v>51.061831249999997</v>
      </c>
      <c r="E2518" s="29">
        <v>4.1585956389999996</v>
      </c>
      <c r="F2518" s="29">
        <f>COUNTIFS(Questionnaire!BC:BC,codes_postales!B2518)</f>
        <v>0</v>
      </c>
    </row>
    <row r="2519" spans="1:6" x14ac:dyDescent="0.25">
      <c r="A2519" s="29" t="s">
        <v>2801</v>
      </c>
      <c r="B2519" s="29">
        <v>9230</v>
      </c>
      <c r="C2519" s="29" t="s">
        <v>2554</v>
      </c>
      <c r="D2519" s="29">
        <v>50.980934300000001</v>
      </c>
      <c r="E2519" s="29">
        <v>3.8735740999999999</v>
      </c>
      <c r="F2519" s="29">
        <f>COUNTIFS(Questionnaire!BC:BC,codes_postales!B2519)</f>
        <v>0</v>
      </c>
    </row>
    <row r="2520" spans="1:6" x14ac:dyDescent="0.25">
      <c r="A2520" s="29" t="s">
        <v>2801</v>
      </c>
      <c r="B2520" s="29">
        <v>9230</v>
      </c>
      <c r="C2520" s="29" t="s">
        <v>2555</v>
      </c>
      <c r="D2520" s="29">
        <v>50.9697855</v>
      </c>
      <c r="E2520" s="29">
        <v>3.8614248</v>
      </c>
      <c r="F2520" s="29">
        <f>COUNTIFS(Questionnaire!BC:BC,codes_postales!B2520)</f>
        <v>0</v>
      </c>
    </row>
    <row r="2521" spans="1:6" x14ac:dyDescent="0.25">
      <c r="A2521" s="29" t="s">
        <v>2801</v>
      </c>
      <c r="B2521" s="29">
        <v>9230</v>
      </c>
      <c r="C2521" s="29" t="s">
        <v>2556</v>
      </c>
      <c r="D2521" s="29">
        <v>51.0068804</v>
      </c>
      <c r="E2521" s="29">
        <v>3.8855493999999999</v>
      </c>
      <c r="F2521" s="29">
        <f>COUNTIFS(Questionnaire!BC:BC,codes_postales!B2521)</f>
        <v>0</v>
      </c>
    </row>
    <row r="2522" spans="1:6" x14ac:dyDescent="0.25">
      <c r="A2522" s="29" t="s">
        <v>2801</v>
      </c>
      <c r="B2522" s="29">
        <v>9240</v>
      </c>
      <c r="C2522" s="29" t="s">
        <v>2557</v>
      </c>
      <c r="D2522" s="29">
        <v>51.068362100000002</v>
      </c>
      <c r="E2522" s="29">
        <v>4.0385863999999998</v>
      </c>
      <c r="F2522" s="29">
        <f>COUNTIFS(Questionnaire!BC:BC,codes_postales!B2522)</f>
        <v>0</v>
      </c>
    </row>
    <row r="2523" spans="1:6" x14ac:dyDescent="0.25">
      <c r="A2523" s="29" t="s">
        <v>2801</v>
      </c>
      <c r="B2523" s="29">
        <v>9250</v>
      </c>
      <c r="C2523" s="29" t="s">
        <v>2558</v>
      </c>
      <c r="D2523" s="29">
        <v>51.109714699999998</v>
      </c>
      <c r="E2523" s="29">
        <v>4.0842158</v>
      </c>
      <c r="F2523" s="29">
        <f>COUNTIFS(Questionnaire!BC:BC,codes_postales!B2523)</f>
        <v>0</v>
      </c>
    </row>
    <row r="2524" spans="1:6" x14ac:dyDescent="0.25">
      <c r="A2524" s="29" t="s">
        <v>2801</v>
      </c>
      <c r="B2524" s="29">
        <v>9255</v>
      </c>
      <c r="C2524" s="29" t="s">
        <v>2559</v>
      </c>
      <c r="D2524" s="29">
        <v>51.011307700000003</v>
      </c>
      <c r="E2524" s="29">
        <v>4.1928043190000004</v>
      </c>
      <c r="F2524" s="29">
        <f>COUNTIFS(Questionnaire!BC:BC,codes_postales!B2524)</f>
        <v>0</v>
      </c>
    </row>
    <row r="2525" spans="1:6" x14ac:dyDescent="0.25">
      <c r="A2525" s="29" t="s">
        <v>2801</v>
      </c>
      <c r="B2525" s="29">
        <v>9255</v>
      </c>
      <c r="C2525" s="29" t="s">
        <v>2560</v>
      </c>
      <c r="D2525" s="29">
        <v>51.0286063</v>
      </c>
      <c r="E2525" s="29">
        <v>4.2213781729999997</v>
      </c>
      <c r="F2525" s="29">
        <f>COUNTIFS(Questionnaire!BC:BC,codes_postales!B2525)</f>
        <v>0</v>
      </c>
    </row>
    <row r="2526" spans="1:6" x14ac:dyDescent="0.25">
      <c r="A2526" s="29" t="s">
        <v>2801</v>
      </c>
      <c r="B2526" s="29">
        <v>9260</v>
      </c>
      <c r="C2526" s="29" t="s">
        <v>2561</v>
      </c>
      <c r="D2526" s="29">
        <v>51.010251799999999</v>
      </c>
      <c r="E2526" s="29">
        <v>3.9281412260000002</v>
      </c>
      <c r="F2526" s="29">
        <f>COUNTIFS(Questionnaire!BC:BC,codes_postales!B2526)</f>
        <v>0</v>
      </c>
    </row>
    <row r="2527" spans="1:6" x14ac:dyDescent="0.25">
      <c r="A2527" s="29" t="s">
        <v>2801</v>
      </c>
      <c r="B2527" s="29">
        <v>9260</v>
      </c>
      <c r="C2527" s="29" t="s">
        <v>2562</v>
      </c>
      <c r="D2527" s="29">
        <v>50.98997155</v>
      </c>
      <c r="E2527" s="29">
        <v>3.9309567809999999</v>
      </c>
      <c r="F2527" s="29">
        <f>COUNTIFS(Questionnaire!BC:BC,codes_postales!B2527)</f>
        <v>0</v>
      </c>
    </row>
    <row r="2528" spans="1:6" x14ac:dyDescent="0.25">
      <c r="A2528" s="29" t="s">
        <v>2801</v>
      </c>
      <c r="B2528" s="29">
        <v>9260</v>
      </c>
      <c r="C2528" s="29" t="s">
        <v>2563</v>
      </c>
      <c r="D2528" s="29">
        <v>51.0020843</v>
      </c>
      <c r="E2528" s="29">
        <v>3.9806438100000001</v>
      </c>
      <c r="F2528" s="29">
        <f>COUNTIFS(Questionnaire!BC:BC,codes_postales!B2528)</f>
        <v>0</v>
      </c>
    </row>
    <row r="2529" spans="1:6" x14ac:dyDescent="0.25">
      <c r="A2529" s="29" t="s">
        <v>2801</v>
      </c>
      <c r="B2529" s="29">
        <v>9270</v>
      </c>
      <c r="C2529" s="29" t="s">
        <v>2564</v>
      </c>
      <c r="D2529" s="29">
        <v>51.037013299999998</v>
      </c>
      <c r="E2529" s="29">
        <v>3.9185680000000001</v>
      </c>
      <c r="F2529" s="29">
        <f>COUNTIFS(Questionnaire!BC:BC,codes_postales!B2529)</f>
        <v>0</v>
      </c>
    </row>
    <row r="2530" spans="1:6" x14ac:dyDescent="0.25">
      <c r="A2530" s="29" t="s">
        <v>2801</v>
      </c>
      <c r="B2530" s="29">
        <v>9270</v>
      </c>
      <c r="C2530" s="29" t="s">
        <v>2565</v>
      </c>
      <c r="D2530" s="29">
        <v>51.029657</v>
      </c>
      <c r="E2530" s="29">
        <v>3.8504738000000001</v>
      </c>
      <c r="F2530" s="29">
        <f>COUNTIFS(Questionnaire!BC:BC,codes_postales!B2530)</f>
        <v>0</v>
      </c>
    </row>
    <row r="2531" spans="1:6" x14ac:dyDescent="0.25">
      <c r="A2531" s="29" t="s">
        <v>2801</v>
      </c>
      <c r="B2531" s="29">
        <v>9280</v>
      </c>
      <c r="C2531" s="29" t="s">
        <v>2566</v>
      </c>
      <c r="D2531" s="29">
        <v>51.001135699999999</v>
      </c>
      <c r="E2531" s="29">
        <v>4.0954432870000002</v>
      </c>
      <c r="F2531" s="29">
        <f>COUNTIFS(Questionnaire!BC:BC,codes_postales!B2531)</f>
        <v>0</v>
      </c>
    </row>
    <row r="2532" spans="1:6" x14ac:dyDescent="0.25">
      <c r="A2532" s="29" t="s">
        <v>2801</v>
      </c>
      <c r="B2532" s="29">
        <v>9280</v>
      </c>
      <c r="C2532" s="29" t="s">
        <v>2567</v>
      </c>
      <c r="D2532" s="29">
        <v>51.0004013</v>
      </c>
      <c r="E2532" s="29">
        <v>4.1307710999999996</v>
      </c>
      <c r="F2532" s="29">
        <f>COUNTIFS(Questionnaire!BC:BC,codes_postales!B2532)</f>
        <v>0</v>
      </c>
    </row>
    <row r="2533" spans="1:6" x14ac:dyDescent="0.25">
      <c r="A2533" s="29" t="s">
        <v>2801</v>
      </c>
      <c r="B2533" s="29">
        <v>9280</v>
      </c>
      <c r="C2533" s="29" t="s">
        <v>2568</v>
      </c>
      <c r="D2533" s="29">
        <v>50.978627500000002</v>
      </c>
      <c r="E2533" s="29">
        <v>4.0981810159999998</v>
      </c>
      <c r="F2533" s="29">
        <f>COUNTIFS(Questionnaire!BC:BC,codes_postales!B2533)</f>
        <v>0</v>
      </c>
    </row>
    <row r="2534" spans="1:6" x14ac:dyDescent="0.25">
      <c r="A2534" s="29" t="s">
        <v>2801</v>
      </c>
      <c r="B2534" s="29">
        <v>9290</v>
      </c>
      <c r="C2534" s="29" t="s">
        <v>2569</v>
      </c>
      <c r="D2534" s="29">
        <v>51.030160600000002</v>
      </c>
      <c r="E2534" s="29">
        <v>4.0113470299999996</v>
      </c>
      <c r="F2534" s="29">
        <f>COUNTIFS(Questionnaire!BC:BC,codes_postales!B2534)</f>
        <v>0</v>
      </c>
    </row>
    <row r="2535" spans="1:6" x14ac:dyDescent="0.25">
      <c r="A2535" s="29" t="s">
        <v>2801</v>
      </c>
      <c r="B2535" s="29">
        <v>9290</v>
      </c>
      <c r="C2535" s="29" t="s">
        <v>2570</v>
      </c>
      <c r="D2535" s="29">
        <v>51.050730049999999</v>
      </c>
      <c r="E2535" s="29">
        <v>3.9569121639999998</v>
      </c>
      <c r="F2535" s="29">
        <f>COUNTIFS(Questionnaire!BC:BC,codes_postales!B2535)</f>
        <v>0</v>
      </c>
    </row>
    <row r="2536" spans="1:6" x14ac:dyDescent="0.25">
      <c r="A2536" s="29" t="s">
        <v>2801</v>
      </c>
      <c r="B2536" s="29">
        <v>9290</v>
      </c>
      <c r="C2536" s="29" t="s">
        <v>2571</v>
      </c>
      <c r="D2536" s="29">
        <v>51.027843500000003</v>
      </c>
      <c r="E2536" s="29">
        <v>3.9639785000000001</v>
      </c>
      <c r="F2536" s="29">
        <f>COUNTIFS(Questionnaire!BC:BC,codes_postales!B2536)</f>
        <v>0</v>
      </c>
    </row>
    <row r="2537" spans="1:6" x14ac:dyDescent="0.25">
      <c r="A2537" s="29" t="s">
        <v>2801</v>
      </c>
      <c r="B2537" s="29">
        <v>9300</v>
      </c>
      <c r="C2537" s="29" t="s">
        <v>742</v>
      </c>
      <c r="D2537" s="29">
        <v>50.942975500000003</v>
      </c>
      <c r="E2537" s="29">
        <v>4.0396424199999998</v>
      </c>
      <c r="F2537" s="29">
        <f>COUNTIFS(Questionnaire!BC:BC,codes_postales!B2537)</f>
        <v>0</v>
      </c>
    </row>
    <row r="2538" spans="1:6" x14ac:dyDescent="0.25">
      <c r="A2538" s="29" t="s">
        <v>2801</v>
      </c>
      <c r="B2538" s="29">
        <v>9308</v>
      </c>
      <c r="C2538" s="29" t="s">
        <v>2572</v>
      </c>
      <c r="D2538" s="29">
        <v>50.983196700000001</v>
      </c>
      <c r="E2538" s="29">
        <v>4.0413684720000003</v>
      </c>
      <c r="F2538" s="29">
        <f>COUNTIFS(Questionnaire!BC:BC,codes_postales!B2538)</f>
        <v>0</v>
      </c>
    </row>
    <row r="2539" spans="1:6" x14ac:dyDescent="0.25">
      <c r="A2539" s="29" t="s">
        <v>2801</v>
      </c>
      <c r="B2539" s="29">
        <v>9308</v>
      </c>
      <c r="C2539" s="29" t="s">
        <v>328</v>
      </c>
      <c r="D2539" s="29">
        <v>50.966823849999997</v>
      </c>
      <c r="E2539" s="29">
        <v>4.029856315</v>
      </c>
      <c r="F2539" s="29">
        <f>COUNTIFS(Questionnaire!BC:BC,codes_postales!B2539)</f>
        <v>0</v>
      </c>
    </row>
    <row r="2540" spans="1:6" x14ac:dyDescent="0.25">
      <c r="A2540" s="29" t="s">
        <v>2801</v>
      </c>
      <c r="B2540" s="29">
        <v>9310</v>
      </c>
      <c r="C2540" s="29" t="s">
        <v>2573</v>
      </c>
      <c r="D2540" s="29">
        <v>50.955977799999999</v>
      </c>
      <c r="E2540" s="29">
        <v>4.1400064079999996</v>
      </c>
      <c r="F2540" s="29">
        <f>COUNTIFS(Questionnaire!BC:BC,codes_postales!B2540)</f>
        <v>0</v>
      </c>
    </row>
    <row r="2541" spans="1:6" x14ac:dyDescent="0.25">
      <c r="A2541" s="29" t="s">
        <v>2801</v>
      </c>
      <c r="B2541" s="29">
        <v>9310</v>
      </c>
      <c r="C2541" s="29" t="s">
        <v>2574</v>
      </c>
      <c r="D2541" s="29">
        <v>50.973490050000002</v>
      </c>
      <c r="E2541" s="29">
        <v>4.0687165350000001</v>
      </c>
      <c r="F2541" s="29">
        <f>COUNTIFS(Questionnaire!BC:BC,codes_postales!B2541)</f>
        <v>0</v>
      </c>
    </row>
    <row r="2542" spans="1:6" x14ac:dyDescent="0.25">
      <c r="A2542" s="29" t="s">
        <v>2801</v>
      </c>
      <c r="B2542" s="29">
        <v>9310</v>
      </c>
      <c r="C2542" s="29" t="s">
        <v>558</v>
      </c>
      <c r="D2542" s="29">
        <v>50.934832950000001</v>
      </c>
      <c r="E2542" s="29">
        <v>4.1339380209999996</v>
      </c>
      <c r="F2542" s="29">
        <f>COUNTIFS(Questionnaire!BC:BC,codes_postales!B2542)</f>
        <v>0</v>
      </c>
    </row>
    <row r="2543" spans="1:6" x14ac:dyDescent="0.25">
      <c r="A2543" s="29" t="s">
        <v>2801</v>
      </c>
      <c r="B2543" s="29">
        <v>9310</v>
      </c>
      <c r="C2543" s="29" t="s">
        <v>2575</v>
      </c>
      <c r="D2543" s="29">
        <v>50.952350150000001</v>
      </c>
      <c r="E2543" s="29">
        <v>4.1008746699999996</v>
      </c>
      <c r="F2543" s="29">
        <f>COUNTIFS(Questionnaire!BC:BC,codes_postales!B2543)</f>
        <v>0</v>
      </c>
    </row>
    <row r="2544" spans="1:6" x14ac:dyDescent="0.25">
      <c r="A2544" s="29" t="s">
        <v>2801</v>
      </c>
      <c r="B2544" s="29">
        <v>9320</v>
      </c>
      <c r="C2544" s="29" t="s">
        <v>2576</v>
      </c>
      <c r="D2544" s="29">
        <v>50.916096199999998</v>
      </c>
      <c r="E2544" s="29">
        <v>4.0573610049999997</v>
      </c>
      <c r="F2544" s="29">
        <f>COUNTIFS(Questionnaire!BC:BC,codes_postales!B2544)</f>
        <v>0</v>
      </c>
    </row>
    <row r="2545" spans="1:6" x14ac:dyDescent="0.25">
      <c r="A2545" s="29" t="s">
        <v>2801</v>
      </c>
      <c r="B2545" s="29">
        <v>9320</v>
      </c>
      <c r="C2545" s="29" t="s">
        <v>776</v>
      </c>
      <c r="D2545" s="29">
        <v>50.922263649999998</v>
      </c>
      <c r="E2545" s="29">
        <v>4.00609751</v>
      </c>
      <c r="F2545" s="29">
        <f>COUNTIFS(Questionnaire!BC:BC,codes_postales!B2545)</f>
        <v>0</v>
      </c>
    </row>
    <row r="2546" spans="1:6" x14ac:dyDescent="0.25">
      <c r="A2546" s="29" t="s">
        <v>2801</v>
      </c>
      <c r="B2546" s="29">
        <v>9340</v>
      </c>
      <c r="C2546" s="29" t="s">
        <v>2577</v>
      </c>
      <c r="D2546" s="29">
        <v>50.960536400000002</v>
      </c>
      <c r="E2546" s="29">
        <v>3.9521617999999998</v>
      </c>
      <c r="F2546" s="29">
        <f>COUNTIFS(Questionnaire!BC:BC,codes_postales!B2546)</f>
        <v>0</v>
      </c>
    </row>
    <row r="2547" spans="1:6" x14ac:dyDescent="0.25">
      <c r="A2547" s="29" t="s">
        <v>2801</v>
      </c>
      <c r="B2547" s="29">
        <v>9340</v>
      </c>
      <c r="C2547" s="29" t="s">
        <v>2578</v>
      </c>
      <c r="D2547" s="29">
        <v>50.966075799999999</v>
      </c>
      <c r="E2547" s="29">
        <v>3.9775434999999999</v>
      </c>
      <c r="F2547" s="29">
        <f>COUNTIFS(Questionnaire!BC:BC,codes_postales!B2547)</f>
        <v>0</v>
      </c>
    </row>
    <row r="2548" spans="1:6" x14ac:dyDescent="0.25">
      <c r="A2548" s="29" t="s">
        <v>2801</v>
      </c>
      <c r="B2548" s="29">
        <v>9340</v>
      </c>
      <c r="C2548" s="29" t="s">
        <v>2579</v>
      </c>
      <c r="D2548" s="29">
        <v>50.9574043</v>
      </c>
      <c r="E2548" s="29">
        <v>3.9020899999999998</v>
      </c>
      <c r="F2548" s="29">
        <f>COUNTIFS(Questionnaire!BC:BC,codes_postales!B2548)</f>
        <v>0</v>
      </c>
    </row>
    <row r="2549" spans="1:6" x14ac:dyDescent="0.25">
      <c r="A2549" s="29" t="s">
        <v>2801</v>
      </c>
      <c r="B2549" s="29">
        <v>9340</v>
      </c>
      <c r="C2549" s="29" t="s">
        <v>2580</v>
      </c>
      <c r="D2549" s="29">
        <v>50.966071200000002</v>
      </c>
      <c r="E2549" s="29">
        <v>3.9269566</v>
      </c>
      <c r="F2549" s="29">
        <f>COUNTIFS(Questionnaire!BC:BC,codes_postales!B2549)</f>
        <v>0</v>
      </c>
    </row>
    <row r="2550" spans="1:6" x14ac:dyDescent="0.25">
      <c r="A2550" s="29" t="s">
        <v>2801</v>
      </c>
      <c r="B2550" s="29">
        <v>9340</v>
      </c>
      <c r="C2550" s="29" t="s">
        <v>2581</v>
      </c>
      <c r="D2550" s="29">
        <v>50.974159499999999</v>
      </c>
      <c r="E2550" s="29">
        <v>3.9570132999999998</v>
      </c>
      <c r="F2550" s="29">
        <f>COUNTIFS(Questionnaire!BC:BC,codes_postales!B2550)</f>
        <v>0</v>
      </c>
    </row>
    <row r="2551" spans="1:6" x14ac:dyDescent="0.25">
      <c r="A2551" s="29" t="s">
        <v>2801</v>
      </c>
      <c r="B2551" s="29">
        <v>9400</v>
      </c>
      <c r="C2551" s="29" t="s">
        <v>2582</v>
      </c>
      <c r="D2551" s="29">
        <v>50.819113999999999</v>
      </c>
      <c r="E2551" s="29">
        <v>3.9673266119999999</v>
      </c>
      <c r="F2551" s="29">
        <f>COUNTIFS(Questionnaire!BC:BC,codes_postales!B2551)</f>
        <v>0</v>
      </c>
    </row>
    <row r="2552" spans="1:6" x14ac:dyDescent="0.25">
      <c r="A2552" s="29" t="s">
        <v>2801</v>
      </c>
      <c r="B2552" s="29">
        <v>9400</v>
      </c>
      <c r="C2552" s="29" t="s">
        <v>2583</v>
      </c>
      <c r="D2552" s="29">
        <v>50.798618300000001</v>
      </c>
      <c r="E2552" s="29">
        <v>4.0241351999999999</v>
      </c>
      <c r="F2552" s="29">
        <f>COUNTIFS(Questionnaire!BC:BC,codes_postales!B2552)</f>
        <v>0</v>
      </c>
    </row>
    <row r="2553" spans="1:6" x14ac:dyDescent="0.25">
      <c r="A2553" s="29" t="s">
        <v>2801</v>
      </c>
      <c r="B2553" s="29">
        <v>9400</v>
      </c>
      <c r="C2553" s="29" t="s">
        <v>2584</v>
      </c>
      <c r="D2553" s="29">
        <v>50.791852200000001</v>
      </c>
      <c r="E2553" s="29">
        <v>4.0533343999999998</v>
      </c>
      <c r="F2553" s="29">
        <f>COUNTIFS(Questionnaire!BC:BC,codes_postales!B2553)</f>
        <v>0</v>
      </c>
    </row>
    <row r="2554" spans="1:6" x14ac:dyDescent="0.25">
      <c r="A2554" s="29" t="s">
        <v>2801</v>
      </c>
      <c r="B2554" s="29">
        <v>9400</v>
      </c>
      <c r="C2554" s="29" t="s">
        <v>2585</v>
      </c>
      <c r="D2554" s="29">
        <v>50.846358700000003</v>
      </c>
      <c r="E2554" s="29">
        <v>3.9750228999999999</v>
      </c>
      <c r="F2554" s="29">
        <f>COUNTIFS(Questionnaire!BC:BC,codes_postales!B2554)</f>
        <v>0</v>
      </c>
    </row>
    <row r="2555" spans="1:6" x14ac:dyDescent="0.25">
      <c r="A2555" s="29" t="s">
        <v>2801</v>
      </c>
      <c r="B2555" s="29">
        <v>9400</v>
      </c>
      <c r="C2555" s="29" t="s">
        <v>2586</v>
      </c>
      <c r="D2555" s="29">
        <v>50.8353611</v>
      </c>
      <c r="E2555" s="29">
        <v>4.0242373000000002</v>
      </c>
      <c r="F2555" s="29">
        <f>COUNTIFS(Questionnaire!BC:BC,codes_postales!B2555)</f>
        <v>0</v>
      </c>
    </row>
    <row r="2556" spans="1:6" x14ac:dyDescent="0.25">
      <c r="A2556" s="29" t="s">
        <v>2801</v>
      </c>
      <c r="B2556" s="29">
        <v>9400</v>
      </c>
      <c r="C2556" s="29" t="s">
        <v>2587</v>
      </c>
      <c r="D2556" s="29">
        <v>50.856392399999997</v>
      </c>
      <c r="E2556" s="29">
        <v>4.0561163999999996</v>
      </c>
      <c r="F2556" s="29">
        <f>COUNTIFS(Questionnaire!BC:BC,codes_postales!B2556)</f>
        <v>0</v>
      </c>
    </row>
    <row r="2557" spans="1:6" x14ac:dyDescent="0.25">
      <c r="A2557" s="29" t="s">
        <v>2801</v>
      </c>
      <c r="B2557" s="29">
        <v>9400</v>
      </c>
      <c r="C2557" s="29" t="s">
        <v>2588</v>
      </c>
      <c r="D2557" s="29">
        <v>50.8254777</v>
      </c>
      <c r="E2557" s="29">
        <v>3.9454543000000002</v>
      </c>
      <c r="F2557" s="29">
        <f>COUNTIFS(Questionnaire!BC:BC,codes_postales!B2557)</f>
        <v>0</v>
      </c>
    </row>
    <row r="2558" spans="1:6" x14ac:dyDescent="0.25">
      <c r="A2558" s="29" t="s">
        <v>2801</v>
      </c>
      <c r="B2558" s="29">
        <v>9401</v>
      </c>
      <c r="C2558" s="29" t="s">
        <v>2589</v>
      </c>
      <c r="D2558" s="29">
        <v>50.816864099999997</v>
      </c>
      <c r="E2558" s="29">
        <v>3.9969451</v>
      </c>
      <c r="F2558" s="29">
        <f>COUNTIFS(Questionnaire!BC:BC,codes_postales!B2558)</f>
        <v>0</v>
      </c>
    </row>
    <row r="2559" spans="1:6" x14ac:dyDescent="0.25">
      <c r="A2559" s="29" t="s">
        <v>2801</v>
      </c>
      <c r="B2559" s="29">
        <v>9402</v>
      </c>
      <c r="C2559" s="29" t="s">
        <v>2590</v>
      </c>
      <c r="D2559" s="29">
        <v>50.819729850000002</v>
      </c>
      <c r="E2559" s="29">
        <v>4.0458501719999997</v>
      </c>
      <c r="F2559" s="29">
        <f>COUNTIFS(Questionnaire!BC:BC,codes_postales!B2559)</f>
        <v>0</v>
      </c>
    </row>
    <row r="2560" spans="1:6" x14ac:dyDescent="0.25">
      <c r="A2560" s="29" t="s">
        <v>2801</v>
      </c>
      <c r="B2560" s="29">
        <v>9403</v>
      </c>
      <c r="C2560" s="29" t="s">
        <v>2591</v>
      </c>
      <c r="D2560" s="29">
        <v>50.803004999999999</v>
      </c>
      <c r="E2560" s="29">
        <v>4.0606635999999998</v>
      </c>
      <c r="F2560" s="29">
        <f>COUNTIFS(Questionnaire!BC:BC,codes_postales!B2560)</f>
        <v>0</v>
      </c>
    </row>
    <row r="2561" spans="1:6" x14ac:dyDescent="0.25">
      <c r="A2561" s="29" t="s">
        <v>2801</v>
      </c>
      <c r="B2561" s="29">
        <v>9404</v>
      </c>
      <c r="C2561" s="29" t="s">
        <v>2592</v>
      </c>
      <c r="D2561" s="29">
        <v>50.8421637</v>
      </c>
      <c r="E2561" s="29">
        <v>3.9584405999999999</v>
      </c>
      <c r="F2561" s="29">
        <f>COUNTIFS(Questionnaire!BC:BC,codes_postales!B2561)</f>
        <v>0</v>
      </c>
    </row>
    <row r="2562" spans="1:6" x14ac:dyDescent="0.25">
      <c r="A2562" s="29" t="s">
        <v>2801</v>
      </c>
      <c r="B2562" s="29">
        <v>9406</v>
      </c>
      <c r="C2562" s="29" t="s">
        <v>2593</v>
      </c>
      <c r="D2562" s="29">
        <v>50.846585949999998</v>
      </c>
      <c r="E2562" s="29">
        <v>3.997655892</v>
      </c>
      <c r="F2562" s="29">
        <f>COUNTIFS(Questionnaire!BC:BC,codes_postales!B2562)</f>
        <v>0</v>
      </c>
    </row>
    <row r="2563" spans="1:6" x14ac:dyDescent="0.25">
      <c r="A2563" s="29" t="s">
        <v>2801</v>
      </c>
      <c r="B2563" s="29">
        <v>9420</v>
      </c>
      <c r="C2563" s="29" t="s">
        <v>2594</v>
      </c>
      <c r="D2563" s="29">
        <v>50.889417399999999</v>
      </c>
      <c r="E2563" s="29">
        <v>3.9366908999999999</v>
      </c>
      <c r="F2563" s="29">
        <f>COUNTIFS(Questionnaire!BC:BC,codes_postales!B2563)</f>
        <v>0</v>
      </c>
    </row>
    <row r="2564" spans="1:6" x14ac:dyDescent="0.25">
      <c r="A2564" s="29" t="s">
        <v>2801</v>
      </c>
      <c r="B2564" s="29">
        <v>9420</v>
      </c>
      <c r="C2564" s="29" t="s">
        <v>2595</v>
      </c>
      <c r="D2564" s="29">
        <v>51.054556599999998</v>
      </c>
      <c r="E2564" s="29">
        <v>3.4154479000000002</v>
      </c>
      <c r="F2564" s="29">
        <f>COUNTIFS(Questionnaire!BC:BC,codes_postales!B2564)</f>
        <v>0</v>
      </c>
    </row>
    <row r="2565" spans="1:6" x14ac:dyDescent="0.25">
      <c r="A2565" s="29" t="s">
        <v>2801</v>
      </c>
      <c r="B2565" s="29">
        <v>9420</v>
      </c>
      <c r="C2565" s="29" t="s">
        <v>2596</v>
      </c>
      <c r="D2565" s="29">
        <v>50.913652499999998</v>
      </c>
      <c r="E2565" s="29">
        <v>3.9203695000000001</v>
      </c>
      <c r="F2565" s="29">
        <f>COUNTIFS(Questionnaire!BC:BC,codes_postales!B2565)</f>
        <v>0</v>
      </c>
    </row>
    <row r="2566" spans="1:6" x14ac:dyDescent="0.25">
      <c r="A2566" s="29" t="s">
        <v>2801</v>
      </c>
      <c r="B2566" s="29">
        <v>9420</v>
      </c>
      <c r="C2566" s="29" t="s">
        <v>2597</v>
      </c>
      <c r="D2566" s="29">
        <v>50.940722600000001</v>
      </c>
      <c r="E2566" s="29">
        <v>3.9555368999999998</v>
      </c>
      <c r="F2566" s="29">
        <f>COUNTIFS(Questionnaire!BC:BC,codes_postales!B2566)</f>
        <v>0</v>
      </c>
    </row>
    <row r="2567" spans="1:6" x14ac:dyDescent="0.25">
      <c r="A2567" s="29" t="s">
        <v>2801</v>
      </c>
      <c r="B2567" s="29">
        <v>9420</v>
      </c>
      <c r="C2567" s="29" t="s">
        <v>2598</v>
      </c>
      <c r="D2567" s="29">
        <v>50.933348500000001</v>
      </c>
      <c r="E2567" s="29">
        <v>3.9766020000000002</v>
      </c>
      <c r="F2567" s="29">
        <f>COUNTIFS(Questionnaire!BC:BC,codes_postales!B2567)</f>
        <v>0</v>
      </c>
    </row>
    <row r="2568" spans="1:6" x14ac:dyDescent="0.25">
      <c r="A2568" s="29" t="s">
        <v>2801</v>
      </c>
      <c r="B2568" s="29">
        <v>9420</v>
      </c>
      <c r="C2568" s="29" t="s">
        <v>2599</v>
      </c>
      <c r="D2568" s="29">
        <v>50.922639099999998</v>
      </c>
      <c r="E2568" s="29">
        <v>3.9459887999999999</v>
      </c>
      <c r="F2568" s="29">
        <f>COUNTIFS(Questionnaire!BC:BC,codes_postales!B2568)</f>
        <v>0</v>
      </c>
    </row>
    <row r="2569" spans="1:6" x14ac:dyDescent="0.25">
      <c r="A2569" s="29" t="s">
        <v>2801</v>
      </c>
      <c r="B2569" s="29">
        <v>9420</v>
      </c>
      <c r="C2569" s="29" t="s">
        <v>2600</v>
      </c>
      <c r="D2569" s="29">
        <v>50.923005000000003</v>
      </c>
      <c r="E2569" s="29">
        <v>3.9710266999999999</v>
      </c>
      <c r="F2569" s="29">
        <f>COUNTIFS(Questionnaire!BC:BC,codes_postales!B2569)</f>
        <v>0</v>
      </c>
    </row>
    <row r="2570" spans="1:6" x14ac:dyDescent="0.25">
      <c r="A2570" s="29" t="s">
        <v>2801</v>
      </c>
      <c r="B2570" s="29">
        <v>9420</v>
      </c>
      <c r="C2570" s="29" t="s">
        <v>2601</v>
      </c>
      <c r="D2570" s="29">
        <v>50.934148299999997</v>
      </c>
      <c r="E2570" s="29">
        <v>3.9468882000000001</v>
      </c>
      <c r="F2570" s="29">
        <f>COUNTIFS(Questionnaire!BC:BC,codes_postales!B2570)</f>
        <v>0</v>
      </c>
    </row>
    <row r="2571" spans="1:6" x14ac:dyDescent="0.25">
      <c r="A2571" s="29" t="s">
        <v>2801</v>
      </c>
      <c r="B2571" s="29">
        <v>9450</v>
      </c>
      <c r="C2571" s="29" t="s">
        <v>2602</v>
      </c>
      <c r="D2571" s="29">
        <v>50.878059</v>
      </c>
      <c r="E2571" s="29">
        <v>4.0059338599999998</v>
      </c>
      <c r="F2571" s="29">
        <f>COUNTIFS(Questionnaire!BC:BC,codes_postales!B2571)</f>
        <v>0</v>
      </c>
    </row>
    <row r="2572" spans="1:6" x14ac:dyDescent="0.25">
      <c r="A2572" s="29" t="s">
        <v>2801</v>
      </c>
      <c r="B2572" s="29">
        <v>9450</v>
      </c>
      <c r="C2572" s="29" t="s">
        <v>2603</v>
      </c>
      <c r="D2572" s="29">
        <v>50.902253199999997</v>
      </c>
      <c r="E2572" s="29">
        <v>4.0057717000000004</v>
      </c>
      <c r="F2572" s="29">
        <f>COUNTIFS(Questionnaire!BC:BC,codes_postales!B2572)</f>
        <v>0</v>
      </c>
    </row>
    <row r="2573" spans="1:6" x14ac:dyDescent="0.25">
      <c r="A2573" s="29" t="s">
        <v>2801</v>
      </c>
      <c r="B2573" s="29">
        <v>9450</v>
      </c>
      <c r="C2573" s="29" t="s">
        <v>2604</v>
      </c>
      <c r="D2573" s="29">
        <v>50.881674199999999</v>
      </c>
      <c r="E2573" s="29">
        <v>3.9548011999999999</v>
      </c>
      <c r="F2573" s="29">
        <f>COUNTIFS(Questionnaire!BC:BC,codes_postales!B2573)</f>
        <v>0</v>
      </c>
    </row>
    <row r="2574" spans="1:6" x14ac:dyDescent="0.25">
      <c r="A2574" s="29" t="s">
        <v>2801</v>
      </c>
      <c r="B2574" s="29">
        <v>9451</v>
      </c>
      <c r="C2574" s="29" t="s">
        <v>2605</v>
      </c>
      <c r="D2574" s="29">
        <v>50.884572949999999</v>
      </c>
      <c r="E2574" s="29">
        <v>3.9792346670000001</v>
      </c>
      <c r="F2574" s="29">
        <f>COUNTIFS(Questionnaire!BC:BC,codes_postales!B2574)</f>
        <v>0</v>
      </c>
    </row>
    <row r="2575" spans="1:6" x14ac:dyDescent="0.25">
      <c r="A2575" s="29" t="s">
        <v>2801</v>
      </c>
      <c r="B2575" s="29">
        <v>9470</v>
      </c>
      <c r="C2575" s="29" t="s">
        <v>2606</v>
      </c>
      <c r="D2575" s="29">
        <v>50.8843903</v>
      </c>
      <c r="E2575" s="29">
        <v>4.0665468330000003</v>
      </c>
      <c r="F2575" s="29">
        <f>COUNTIFS(Questionnaire!BC:BC,codes_postales!B2575)</f>
        <v>0</v>
      </c>
    </row>
    <row r="2576" spans="1:6" x14ac:dyDescent="0.25">
      <c r="A2576" s="29" t="s">
        <v>2801</v>
      </c>
      <c r="B2576" s="29">
        <v>9472</v>
      </c>
      <c r="C2576" s="29" t="s">
        <v>2607</v>
      </c>
      <c r="D2576" s="29">
        <v>50.874679499999999</v>
      </c>
      <c r="E2576" s="29">
        <v>4.0440509210000002</v>
      </c>
      <c r="F2576" s="29">
        <f>COUNTIFS(Questionnaire!BC:BC,codes_postales!B2576)</f>
        <v>0</v>
      </c>
    </row>
    <row r="2577" spans="1:6" x14ac:dyDescent="0.25">
      <c r="A2577" s="29" t="s">
        <v>2801</v>
      </c>
      <c r="B2577" s="29">
        <v>9473</v>
      </c>
      <c r="C2577" s="29" t="s">
        <v>2608</v>
      </c>
      <c r="D2577" s="29">
        <v>50.900540499999998</v>
      </c>
      <c r="E2577" s="29">
        <v>4.0448598999999996</v>
      </c>
      <c r="F2577" s="29">
        <f>COUNTIFS(Questionnaire!BC:BC,codes_postales!B2577)</f>
        <v>0</v>
      </c>
    </row>
    <row r="2578" spans="1:6" x14ac:dyDescent="0.25">
      <c r="A2578" s="29" t="s">
        <v>2801</v>
      </c>
      <c r="B2578" s="29">
        <v>9500</v>
      </c>
      <c r="C2578" s="29" t="s">
        <v>2609</v>
      </c>
      <c r="D2578" s="29">
        <v>50.768904499999998</v>
      </c>
      <c r="E2578" s="29">
        <v>3.8797890000000002</v>
      </c>
      <c r="F2578" s="29">
        <f>COUNTIFS(Questionnaire!BC:BC,codes_postales!B2578)</f>
        <v>0</v>
      </c>
    </row>
    <row r="2579" spans="1:6" x14ac:dyDescent="0.25">
      <c r="A2579" s="29" t="s">
        <v>2801</v>
      </c>
      <c r="B2579" s="29">
        <v>9500</v>
      </c>
      <c r="C2579" s="29" t="s">
        <v>2610</v>
      </c>
      <c r="D2579" s="29">
        <v>50.7654043</v>
      </c>
      <c r="E2579" s="29">
        <v>3.8392512999999999</v>
      </c>
      <c r="F2579" s="29">
        <f>COUNTIFS(Questionnaire!BC:BC,codes_postales!B2579)</f>
        <v>0</v>
      </c>
    </row>
    <row r="2580" spans="1:6" x14ac:dyDescent="0.25">
      <c r="A2580" s="29" t="s">
        <v>2801</v>
      </c>
      <c r="B2580" s="29">
        <v>9500</v>
      </c>
      <c r="C2580" s="29" t="s">
        <v>2611</v>
      </c>
      <c r="D2580" s="29">
        <v>51.174269799999998</v>
      </c>
      <c r="E2580" s="29">
        <v>3.9446436</v>
      </c>
      <c r="F2580" s="29">
        <f>COUNTIFS(Questionnaire!BC:BC,codes_postales!B2580)</f>
        <v>0</v>
      </c>
    </row>
    <row r="2581" spans="1:6" x14ac:dyDescent="0.25">
      <c r="A2581" s="29" t="s">
        <v>2801</v>
      </c>
      <c r="B2581" s="29">
        <v>9500</v>
      </c>
      <c r="C2581" s="29" t="s">
        <v>2612</v>
      </c>
      <c r="D2581" s="29">
        <v>50.781136349999997</v>
      </c>
      <c r="E2581" s="29">
        <v>3.8718226229999999</v>
      </c>
      <c r="F2581" s="29">
        <f>COUNTIFS(Questionnaire!BC:BC,codes_postales!B2581)</f>
        <v>0</v>
      </c>
    </row>
    <row r="2582" spans="1:6" x14ac:dyDescent="0.25">
      <c r="A2582" s="29" t="s">
        <v>2801</v>
      </c>
      <c r="B2582" s="29">
        <v>9500</v>
      </c>
      <c r="C2582" s="29" t="s">
        <v>2613</v>
      </c>
      <c r="D2582" s="29">
        <v>50.778768450000001</v>
      </c>
      <c r="E2582" s="29">
        <v>3.9040294680000001</v>
      </c>
      <c r="F2582" s="29">
        <f>COUNTIFS(Questionnaire!BC:BC,codes_postales!B2582)</f>
        <v>0</v>
      </c>
    </row>
    <row r="2583" spans="1:6" x14ac:dyDescent="0.25">
      <c r="A2583" s="29" t="s">
        <v>2801</v>
      </c>
      <c r="B2583" s="29">
        <v>9500</v>
      </c>
      <c r="C2583" s="29" t="s">
        <v>2614</v>
      </c>
      <c r="D2583" s="29">
        <v>50.821858200000001</v>
      </c>
      <c r="E2583" s="29">
        <v>3.8970349999999998</v>
      </c>
      <c r="F2583" s="29">
        <f>COUNTIFS(Questionnaire!BC:BC,codes_postales!B2583)</f>
        <v>0</v>
      </c>
    </row>
    <row r="2584" spans="1:6" x14ac:dyDescent="0.25">
      <c r="A2584" s="29" t="s">
        <v>2801</v>
      </c>
      <c r="B2584" s="29">
        <v>9500</v>
      </c>
      <c r="C2584" s="29" t="s">
        <v>2615</v>
      </c>
      <c r="D2584" s="29">
        <v>50.7622936</v>
      </c>
      <c r="E2584" s="29">
        <v>3.8625156999999999</v>
      </c>
      <c r="F2584" s="29">
        <f>COUNTIFS(Questionnaire!BC:BC,codes_postales!B2584)</f>
        <v>0</v>
      </c>
    </row>
    <row r="2585" spans="1:6" x14ac:dyDescent="0.25">
      <c r="A2585" s="29" t="s">
        <v>2801</v>
      </c>
      <c r="B2585" s="29">
        <v>9500</v>
      </c>
      <c r="C2585" s="29" t="s">
        <v>2616</v>
      </c>
      <c r="D2585" s="29">
        <v>50.7386591</v>
      </c>
      <c r="E2585" s="29">
        <v>3.9238846989999998</v>
      </c>
      <c r="F2585" s="29">
        <f>COUNTIFS(Questionnaire!BC:BC,codes_postales!B2585)</f>
        <v>0</v>
      </c>
    </row>
    <row r="2586" spans="1:6" x14ac:dyDescent="0.25">
      <c r="A2586" s="29" t="s">
        <v>2801</v>
      </c>
      <c r="B2586" s="29">
        <v>9500</v>
      </c>
      <c r="C2586" s="29" t="s">
        <v>2617</v>
      </c>
      <c r="D2586" s="29">
        <v>50.764322550000003</v>
      </c>
      <c r="E2586" s="29">
        <v>3.8252714980000002</v>
      </c>
      <c r="F2586" s="29">
        <f>COUNTIFS(Questionnaire!BC:BC,codes_postales!B2586)</f>
        <v>0</v>
      </c>
    </row>
    <row r="2587" spans="1:6" x14ac:dyDescent="0.25">
      <c r="A2587" s="29" t="s">
        <v>2801</v>
      </c>
      <c r="B2587" s="29">
        <v>9506</v>
      </c>
      <c r="C2587" s="29" t="s">
        <v>2618</v>
      </c>
      <c r="D2587" s="29">
        <v>50.794531599999999</v>
      </c>
      <c r="E2587" s="29">
        <v>3.9525416</v>
      </c>
      <c r="F2587" s="29">
        <f>COUNTIFS(Questionnaire!BC:BC,codes_postales!B2587)</f>
        <v>0</v>
      </c>
    </row>
    <row r="2588" spans="1:6" x14ac:dyDescent="0.25">
      <c r="A2588" s="29" t="s">
        <v>2801</v>
      </c>
      <c r="B2588" s="29">
        <v>9506</v>
      </c>
      <c r="C2588" s="29" t="s">
        <v>2619</v>
      </c>
      <c r="D2588" s="29">
        <v>50.804324299999998</v>
      </c>
      <c r="E2588" s="29">
        <v>3.9295308019999999</v>
      </c>
      <c r="F2588" s="29">
        <f>COUNTIFS(Questionnaire!BC:BC,codes_postales!B2588)</f>
        <v>0</v>
      </c>
    </row>
    <row r="2589" spans="1:6" x14ac:dyDescent="0.25">
      <c r="A2589" s="29" t="s">
        <v>2801</v>
      </c>
      <c r="B2589" s="29">
        <v>9506</v>
      </c>
      <c r="C2589" s="29" t="s">
        <v>2620</v>
      </c>
      <c r="D2589" s="29">
        <v>50.787505099999997</v>
      </c>
      <c r="E2589" s="29">
        <v>3.9891934999999998</v>
      </c>
      <c r="F2589" s="29">
        <f>COUNTIFS(Questionnaire!BC:BC,codes_postales!B2589)</f>
        <v>0</v>
      </c>
    </row>
    <row r="2590" spans="1:6" x14ac:dyDescent="0.25">
      <c r="A2590" s="29" t="s">
        <v>2801</v>
      </c>
      <c r="B2590" s="29">
        <v>9506</v>
      </c>
      <c r="C2590" s="29" t="s">
        <v>2621</v>
      </c>
      <c r="D2590" s="29">
        <v>50.7968671</v>
      </c>
      <c r="E2590" s="29">
        <v>3.8989486000000002</v>
      </c>
      <c r="F2590" s="29">
        <f>COUNTIFS(Questionnaire!BC:BC,codes_postales!B2590)</f>
        <v>0</v>
      </c>
    </row>
    <row r="2591" spans="1:6" x14ac:dyDescent="0.25">
      <c r="A2591" s="29" t="s">
        <v>2801</v>
      </c>
      <c r="B2591" s="29">
        <v>9506</v>
      </c>
      <c r="C2591" s="29" t="s">
        <v>2622</v>
      </c>
      <c r="D2591" s="29">
        <v>50.816245350000003</v>
      </c>
      <c r="E2591" s="29">
        <v>3.9259210430000002</v>
      </c>
      <c r="F2591" s="29">
        <f>COUNTIFS(Questionnaire!BC:BC,codes_postales!B2591)</f>
        <v>0</v>
      </c>
    </row>
    <row r="2592" spans="1:6" x14ac:dyDescent="0.25">
      <c r="A2592" s="29" t="s">
        <v>2801</v>
      </c>
      <c r="B2592" s="29">
        <v>9506</v>
      </c>
      <c r="C2592" s="29" t="s">
        <v>2623</v>
      </c>
      <c r="D2592" s="29">
        <v>50.777930900000001</v>
      </c>
      <c r="E2592" s="29">
        <v>3.9682279999999999</v>
      </c>
      <c r="F2592" s="29">
        <f>COUNTIFS(Questionnaire!BC:BC,codes_postales!B2592)</f>
        <v>0</v>
      </c>
    </row>
    <row r="2593" spans="1:6" x14ac:dyDescent="0.25">
      <c r="A2593" s="29" t="s">
        <v>2801</v>
      </c>
      <c r="B2593" s="29">
        <v>9506</v>
      </c>
      <c r="C2593" s="29" t="s">
        <v>2624</v>
      </c>
      <c r="D2593" s="29">
        <v>50.801328699999999</v>
      </c>
      <c r="E2593" s="29">
        <v>3.9673318000000002</v>
      </c>
      <c r="F2593" s="29">
        <f>COUNTIFS(Questionnaire!BC:BC,codes_postales!B2593)</f>
        <v>0</v>
      </c>
    </row>
    <row r="2594" spans="1:6" x14ac:dyDescent="0.25">
      <c r="A2594" s="29" t="s">
        <v>2801</v>
      </c>
      <c r="B2594" s="29">
        <v>9520</v>
      </c>
      <c r="C2594" s="29" t="s">
        <v>2625</v>
      </c>
      <c r="D2594" s="29">
        <v>50.944969100000002</v>
      </c>
      <c r="E2594" s="29">
        <v>3.8680104599999998</v>
      </c>
      <c r="F2594" s="29">
        <f>COUNTIFS(Questionnaire!BC:BC,codes_postales!B2594)</f>
        <v>0</v>
      </c>
    </row>
    <row r="2595" spans="1:6" x14ac:dyDescent="0.25">
      <c r="A2595" s="29" t="s">
        <v>2801</v>
      </c>
      <c r="B2595" s="29">
        <v>9520</v>
      </c>
      <c r="C2595" s="29" t="s">
        <v>2626</v>
      </c>
      <c r="D2595" s="29">
        <v>50.8988376</v>
      </c>
      <c r="E2595" s="29">
        <v>3.8381185000000002</v>
      </c>
      <c r="F2595" s="29">
        <f>COUNTIFS(Questionnaire!BC:BC,codes_postales!B2595)</f>
        <v>0</v>
      </c>
    </row>
    <row r="2596" spans="1:6" x14ac:dyDescent="0.25">
      <c r="A2596" s="29" t="s">
        <v>2801</v>
      </c>
      <c r="B2596" s="29">
        <v>9520</v>
      </c>
      <c r="C2596" s="29" t="s">
        <v>2627</v>
      </c>
      <c r="D2596" s="29">
        <v>50.919728249999999</v>
      </c>
      <c r="E2596" s="29">
        <v>3.8521321369999999</v>
      </c>
      <c r="F2596" s="29">
        <f>COUNTIFS(Questionnaire!BC:BC,codes_postales!B2596)</f>
        <v>0</v>
      </c>
    </row>
    <row r="2597" spans="1:6" x14ac:dyDescent="0.25">
      <c r="A2597" s="29" t="s">
        <v>2801</v>
      </c>
      <c r="B2597" s="29">
        <v>9520</v>
      </c>
      <c r="C2597" s="29" t="s">
        <v>2628</v>
      </c>
      <c r="D2597" s="29">
        <v>50.935088</v>
      </c>
      <c r="E2597" s="29">
        <v>3.9009360320000002</v>
      </c>
      <c r="F2597" s="29">
        <f>COUNTIFS(Questionnaire!BC:BC,codes_postales!B2597)</f>
        <v>0</v>
      </c>
    </row>
    <row r="2598" spans="1:6" x14ac:dyDescent="0.25">
      <c r="A2598" s="29" t="s">
        <v>2801</v>
      </c>
      <c r="B2598" s="29">
        <v>9520</v>
      </c>
      <c r="C2598" s="29" t="s">
        <v>2629</v>
      </c>
      <c r="D2598" s="29">
        <v>50.930171549999997</v>
      </c>
      <c r="E2598" s="29">
        <v>3.916301137</v>
      </c>
      <c r="F2598" s="29">
        <f>COUNTIFS(Questionnaire!BC:BC,codes_postales!B2598)</f>
        <v>0</v>
      </c>
    </row>
    <row r="2599" spans="1:6" x14ac:dyDescent="0.25">
      <c r="A2599" s="29" t="s">
        <v>2801</v>
      </c>
      <c r="B2599" s="29">
        <v>9521</v>
      </c>
      <c r="C2599" s="29" t="s">
        <v>2630</v>
      </c>
      <c r="D2599" s="29">
        <v>50.926960000000001</v>
      </c>
      <c r="E2599" s="29">
        <v>3.8812597000000002</v>
      </c>
      <c r="F2599" s="29">
        <f>COUNTIFS(Questionnaire!BC:BC,codes_postales!B2599)</f>
        <v>0</v>
      </c>
    </row>
    <row r="2600" spans="1:6" x14ac:dyDescent="0.25">
      <c r="A2600" s="29" t="s">
        <v>2801</v>
      </c>
      <c r="B2600" s="29">
        <v>9550</v>
      </c>
      <c r="C2600" s="29" t="s">
        <v>2631</v>
      </c>
      <c r="D2600" s="29">
        <v>50.888302250000002</v>
      </c>
      <c r="E2600" s="29">
        <v>3.8873953829999999</v>
      </c>
      <c r="F2600" s="29">
        <f>COUNTIFS(Questionnaire!BC:BC,codes_postales!B2600)</f>
        <v>0</v>
      </c>
    </row>
    <row r="2601" spans="1:6" x14ac:dyDescent="0.25">
      <c r="A2601" s="29" t="s">
        <v>2801</v>
      </c>
      <c r="B2601" s="29">
        <v>9550</v>
      </c>
      <c r="C2601" s="29" t="s">
        <v>2632</v>
      </c>
      <c r="D2601" s="29">
        <v>50.895806</v>
      </c>
      <c r="E2601" s="29">
        <v>3.8535680000000001</v>
      </c>
      <c r="F2601" s="29">
        <f>COUNTIFS(Questionnaire!BC:BC,codes_postales!B2601)</f>
        <v>0</v>
      </c>
    </row>
    <row r="2602" spans="1:6" x14ac:dyDescent="0.25">
      <c r="A2602" s="29" t="s">
        <v>2801</v>
      </c>
      <c r="B2602" s="29">
        <v>9550</v>
      </c>
      <c r="C2602" s="29" t="s">
        <v>2633</v>
      </c>
      <c r="D2602" s="29">
        <v>50.849512599999997</v>
      </c>
      <c r="E2602" s="29">
        <v>3.9249437999999999</v>
      </c>
      <c r="F2602" s="29">
        <f>COUNTIFS(Questionnaire!BC:BC,codes_postales!B2602)</f>
        <v>0</v>
      </c>
    </row>
    <row r="2603" spans="1:6" x14ac:dyDescent="0.25">
      <c r="A2603" s="29" t="s">
        <v>2801</v>
      </c>
      <c r="B2603" s="29">
        <v>9550</v>
      </c>
      <c r="C2603" s="29" t="s">
        <v>2634</v>
      </c>
      <c r="D2603" s="29">
        <v>50.855312699999999</v>
      </c>
      <c r="E2603" s="29">
        <v>3.8871129</v>
      </c>
      <c r="F2603" s="29">
        <f>COUNTIFS(Questionnaire!BC:BC,codes_postales!B2603)</f>
        <v>0</v>
      </c>
    </row>
    <row r="2604" spans="1:6" x14ac:dyDescent="0.25">
      <c r="A2604" s="29" t="s">
        <v>2801</v>
      </c>
      <c r="B2604" s="29">
        <v>9550</v>
      </c>
      <c r="C2604" s="29" t="s">
        <v>2635</v>
      </c>
      <c r="D2604" s="29">
        <v>50.841114599999997</v>
      </c>
      <c r="E2604" s="29">
        <v>3.8903745000000001</v>
      </c>
      <c r="F2604" s="29">
        <f>COUNTIFS(Questionnaire!BC:BC,codes_postales!B2604)</f>
        <v>0</v>
      </c>
    </row>
    <row r="2605" spans="1:6" x14ac:dyDescent="0.25">
      <c r="A2605" s="29" t="s">
        <v>2801</v>
      </c>
      <c r="B2605" s="29">
        <v>9550</v>
      </c>
      <c r="C2605" s="29" t="s">
        <v>2636</v>
      </c>
      <c r="D2605" s="29">
        <v>50.8726761</v>
      </c>
      <c r="E2605" s="29">
        <v>3.9158325</v>
      </c>
      <c r="F2605" s="29">
        <f>COUNTIFS(Questionnaire!BC:BC,codes_postales!B2605)</f>
        <v>0</v>
      </c>
    </row>
    <row r="2606" spans="1:6" x14ac:dyDescent="0.25">
      <c r="A2606" s="29" t="s">
        <v>2801</v>
      </c>
      <c r="B2606" s="29">
        <v>9551</v>
      </c>
      <c r="C2606" s="29" t="s">
        <v>2637</v>
      </c>
      <c r="D2606" s="29">
        <v>50.892079099999997</v>
      </c>
      <c r="E2606" s="29">
        <v>3.9109807999999999</v>
      </c>
      <c r="F2606" s="29">
        <f>COUNTIFS(Questionnaire!BC:BC,codes_postales!B2606)</f>
        <v>0</v>
      </c>
    </row>
    <row r="2607" spans="1:6" x14ac:dyDescent="0.25">
      <c r="A2607" s="29" t="s">
        <v>2801</v>
      </c>
      <c r="B2607" s="29">
        <v>9552</v>
      </c>
      <c r="C2607" s="29" t="s">
        <v>2638</v>
      </c>
      <c r="D2607" s="29">
        <v>50.904717900000001</v>
      </c>
      <c r="E2607" s="29">
        <v>3.8945770999999998</v>
      </c>
      <c r="F2607" s="29">
        <f>COUNTIFS(Questionnaire!BC:BC,codes_postales!B2607)</f>
        <v>0</v>
      </c>
    </row>
    <row r="2608" spans="1:6" x14ac:dyDescent="0.25">
      <c r="A2608" s="29" t="s">
        <v>2801</v>
      </c>
      <c r="B2608" s="29">
        <v>9570</v>
      </c>
      <c r="C2608" s="29" t="s">
        <v>2639</v>
      </c>
      <c r="D2608" s="29">
        <v>50.786357899999999</v>
      </c>
      <c r="E2608" s="29">
        <v>3.8409061000000002</v>
      </c>
      <c r="F2608" s="29">
        <f>COUNTIFS(Questionnaire!BC:BC,codes_postales!B2608)</f>
        <v>0</v>
      </c>
    </row>
    <row r="2609" spans="1:6" x14ac:dyDescent="0.25">
      <c r="A2609" s="29" t="s">
        <v>2801</v>
      </c>
      <c r="B2609" s="29">
        <v>9570</v>
      </c>
      <c r="C2609" s="29" t="s">
        <v>2640</v>
      </c>
      <c r="D2609" s="29">
        <v>50.815044999999998</v>
      </c>
      <c r="E2609" s="29">
        <v>3.8249605</v>
      </c>
      <c r="F2609" s="29">
        <f>COUNTIFS(Questionnaire!BC:BC,codes_postales!B2609)</f>
        <v>0</v>
      </c>
    </row>
    <row r="2610" spans="1:6" x14ac:dyDescent="0.25">
      <c r="A2610" s="29" t="s">
        <v>2801</v>
      </c>
      <c r="B2610" s="29">
        <v>9570</v>
      </c>
      <c r="C2610" s="29" t="s">
        <v>2641</v>
      </c>
      <c r="D2610" s="29">
        <v>50.8217365</v>
      </c>
      <c r="E2610" s="29">
        <v>3.837029958</v>
      </c>
      <c r="F2610" s="29">
        <f>COUNTIFS(Questionnaire!BC:BC,codes_postales!B2610)</f>
        <v>0</v>
      </c>
    </row>
    <row r="2611" spans="1:6" x14ac:dyDescent="0.25">
      <c r="A2611" s="29" t="s">
        <v>2801</v>
      </c>
      <c r="B2611" s="29">
        <v>9571</v>
      </c>
      <c r="C2611" s="29" t="s">
        <v>2642</v>
      </c>
      <c r="D2611" s="29">
        <v>50.808836900000003</v>
      </c>
      <c r="E2611" s="29">
        <v>3.8638783509999999</v>
      </c>
      <c r="F2611" s="29">
        <f>COUNTIFS(Questionnaire!BC:BC,codes_postales!B2611)</f>
        <v>0</v>
      </c>
    </row>
    <row r="2612" spans="1:6" x14ac:dyDescent="0.25">
      <c r="A2612" s="29" t="s">
        <v>2801</v>
      </c>
      <c r="B2612" s="29">
        <v>9572</v>
      </c>
      <c r="C2612" s="29" t="s">
        <v>2643</v>
      </c>
      <c r="D2612" s="29">
        <v>50.804520549999999</v>
      </c>
      <c r="E2612" s="29">
        <v>3.8157846439999998</v>
      </c>
      <c r="F2612" s="29">
        <f>COUNTIFS(Questionnaire!BC:BC,codes_postales!B2612)</f>
        <v>0</v>
      </c>
    </row>
    <row r="2613" spans="1:6" x14ac:dyDescent="0.25">
      <c r="A2613" s="29" t="s">
        <v>2801</v>
      </c>
      <c r="B2613" s="29">
        <v>9600</v>
      </c>
      <c r="C2613" s="29" t="s">
        <v>2644</v>
      </c>
      <c r="D2613" s="29">
        <v>50.747619200000003</v>
      </c>
      <c r="E2613" s="29">
        <v>3.6020465000000002</v>
      </c>
      <c r="F2613" s="29">
        <f>COUNTIFS(Questionnaire!BC:BC,codes_postales!B2613)</f>
        <v>0</v>
      </c>
    </row>
    <row r="2614" spans="1:6" x14ac:dyDescent="0.25">
      <c r="A2614" s="29" t="s">
        <v>2801</v>
      </c>
      <c r="B2614" s="29">
        <v>9620</v>
      </c>
      <c r="C2614" s="29" t="s">
        <v>2645</v>
      </c>
      <c r="D2614" s="29">
        <v>50.890786400000003</v>
      </c>
      <c r="E2614" s="29">
        <v>3.8078492000000002</v>
      </c>
      <c r="F2614" s="29">
        <f>COUNTIFS(Questionnaire!BC:BC,codes_postales!B2614)</f>
        <v>0</v>
      </c>
    </row>
    <row r="2615" spans="1:6" x14ac:dyDescent="0.25">
      <c r="A2615" s="29" t="s">
        <v>2801</v>
      </c>
      <c r="B2615" s="29">
        <v>9620</v>
      </c>
      <c r="C2615" s="29" t="s">
        <v>2646</v>
      </c>
      <c r="D2615" s="29">
        <v>50.855833199999999</v>
      </c>
      <c r="E2615" s="29">
        <v>3.8142328000000001</v>
      </c>
      <c r="F2615" s="29">
        <f>COUNTIFS(Questionnaire!BC:BC,codes_postales!B2615)</f>
        <v>0</v>
      </c>
    </row>
    <row r="2616" spans="1:6" x14ac:dyDescent="0.25">
      <c r="A2616" s="29" t="s">
        <v>2801</v>
      </c>
      <c r="B2616" s="29">
        <v>9620</v>
      </c>
      <c r="C2616" s="29" t="s">
        <v>2647</v>
      </c>
      <c r="D2616" s="29">
        <v>50.859412300000002</v>
      </c>
      <c r="E2616" s="29">
        <v>3.8204373999999999</v>
      </c>
      <c r="F2616" s="29">
        <f>COUNTIFS(Questionnaire!BC:BC,codes_postales!B2616)</f>
        <v>0</v>
      </c>
    </row>
    <row r="2617" spans="1:6" x14ac:dyDescent="0.25">
      <c r="A2617" s="29" t="s">
        <v>2801</v>
      </c>
      <c r="B2617" s="29">
        <v>9620</v>
      </c>
      <c r="C2617" s="29" t="s">
        <v>2648</v>
      </c>
      <c r="D2617" s="29">
        <v>50.872304999999997</v>
      </c>
      <c r="E2617" s="29">
        <v>3.8333978000000002</v>
      </c>
      <c r="F2617" s="29">
        <f>COUNTIFS(Questionnaire!BC:BC,codes_postales!B2617)</f>
        <v>0</v>
      </c>
    </row>
    <row r="2618" spans="1:6" x14ac:dyDescent="0.25">
      <c r="A2618" s="29" t="s">
        <v>2801</v>
      </c>
      <c r="B2618" s="29">
        <v>9620</v>
      </c>
      <c r="C2618" s="29" t="s">
        <v>2649</v>
      </c>
      <c r="D2618" s="29">
        <v>50.888063899999999</v>
      </c>
      <c r="E2618" s="29">
        <v>3.829278</v>
      </c>
      <c r="F2618" s="29">
        <f>COUNTIFS(Questionnaire!BC:BC,codes_postales!B2618)</f>
        <v>0</v>
      </c>
    </row>
    <row r="2619" spans="1:6" x14ac:dyDescent="0.25">
      <c r="A2619" s="29" t="s">
        <v>2801</v>
      </c>
      <c r="B2619" s="29">
        <v>9620</v>
      </c>
      <c r="C2619" s="29" t="s">
        <v>2626</v>
      </c>
      <c r="D2619" s="29">
        <v>50.8988376</v>
      </c>
      <c r="E2619" s="29">
        <v>3.8381185000000002</v>
      </c>
      <c r="F2619" s="29">
        <f>COUNTIFS(Questionnaire!BC:BC,codes_postales!B2619)</f>
        <v>0</v>
      </c>
    </row>
    <row r="2620" spans="1:6" x14ac:dyDescent="0.25">
      <c r="A2620" s="29" t="s">
        <v>2801</v>
      </c>
      <c r="B2620" s="29">
        <v>9620</v>
      </c>
      <c r="C2620" s="29" t="s">
        <v>2650</v>
      </c>
      <c r="D2620" s="29">
        <v>50.852259199999999</v>
      </c>
      <c r="E2620" s="29">
        <v>3.7863829</v>
      </c>
      <c r="F2620" s="29">
        <f>COUNTIFS(Questionnaire!BC:BC,codes_postales!B2620)</f>
        <v>0</v>
      </c>
    </row>
    <row r="2621" spans="1:6" x14ac:dyDescent="0.25">
      <c r="A2621" s="29" t="s">
        <v>2801</v>
      </c>
      <c r="B2621" s="29">
        <v>9620</v>
      </c>
      <c r="C2621" s="29" t="s">
        <v>2651</v>
      </c>
      <c r="D2621" s="29">
        <v>50.825126650000001</v>
      </c>
      <c r="E2621" s="29">
        <v>3.7998568349999999</v>
      </c>
      <c r="F2621" s="29">
        <f>COUNTIFS(Questionnaire!BC:BC,codes_postales!B2621)</f>
        <v>0</v>
      </c>
    </row>
    <row r="2622" spans="1:6" x14ac:dyDescent="0.25">
      <c r="A2622" s="29" t="s">
        <v>2801</v>
      </c>
      <c r="B2622" s="29">
        <v>9620</v>
      </c>
      <c r="C2622" s="29" t="s">
        <v>2652</v>
      </c>
      <c r="D2622" s="29">
        <v>50.869035400000001</v>
      </c>
      <c r="E2622" s="29">
        <v>3.7893246999999999</v>
      </c>
      <c r="F2622" s="29">
        <f>COUNTIFS(Questionnaire!BC:BC,codes_postales!B2622)</f>
        <v>0</v>
      </c>
    </row>
    <row r="2623" spans="1:6" x14ac:dyDescent="0.25">
      <c r="A2623" s="29" t="s">
        <v>2801</v>
      </c>
      <c r="B2623" s="29">
        <v>9620</v>
      </c>
      <c r="C2623" s="29" t="s">
        <v>2653</v>
      </c>
      <c r="D2623" s="29">
        <v>50.882483899999997</v>
      </c>
      <c r="E2623" s="29">
        <v>3.7825766000000001</v>
      </c>
      <c r="F2623" s="29">
        <f>COUNTIFS(Questionnaire!BC:BC,codes_postales!B2623)</f>
        <v>0</v>
      </c>
    </row>
    <row r="2624" spans="1:6" x14ac:dyDescent="0.25">
      <c r="A2624" s="29" t="s">
        <v>2801</v>
      </c>
      <c r="B2624" s="29">
        <v>9620</v>
      </c>
      <c r="C2624" s="29" t="s">
        <v>2654</v>
      </c>
      <c r="D2624" s="29">
        <v>50.869091650000001</v>
      </c>
      <c r="E2624" s="29">
        <v>3.815546018</v>
      </c>
      <c r="F2624" s="29">
        <f>COUNTIFS(Questionnaire!BC:BC,codes_postales!B2624)</f>
        <v>0</v>
      </c>
    </row>
    <row r="2625" spans="1:6" x14ac:dyDescent="0.25">
      <c r="A2625" s="29" t="s">
        <v>2801</v>
      </c>
      <c r="B2625" s="29">
        <v>9630</v>
      </c>
      <c r="C2625" s="29" t="s">
        <v>2655</v>
      </c>
      <c r="D2625" s="29">
        <v>50.902676450000001</v>
      </c>
      <c r="E2625" s="29">
        <v>3.7197963139999999</v>
      </c>
      <c r="F2625" s="29">
        <f>COUNTIFS(Questionnaire!BC:BC,codes_postales!B2625)</f>
        <v>0</v>
      </c>
    </row>
    <row r="2626" spans="1:6" x14ac:dyDescent="0.25">
      <c r="A2626" s="29" t="s">
        <v>2801</v>
      </c>
      <c r="B2626" s="29">
        <v>9630</v>
      </c>
      <c r="C2626" s="29" t="s">
        <v>2656</v>
      </c>
      <c r="D2626" s="29">
        <v>50.903458299999997</v>
      </c>
      <c r="E2626" s="29">
        <v>3.7418502999999999</v>
      </c>
      <c r="F2626" s="29">
        <f>COUNTIFS(Questionnaire!BC:BC,codes_postales!B2626)</f>
        <v>0</v>
      </c>
    </row>
    <row r="2627" spans="1:6" x14ac:dyDescent="0.25">
      <c r="A2627" s="29" t="s">
        <v>2801</v>
      </c>
      <c r="B2627" s="29">
        <v>9630</v>
      </c>
      <c r="C2627" s="29" t="s">
        <v>2657</v>
      </c>
      <c r="D2627" s="29">
        <v>50.889151300000002</v>
      </c>
      <c r="E2627" s="29">
        <v>3.7552865</v>
      </c>
      <c r="F2627" s="29">
        <f>COUNTIFS(Questionnaire!BC:BC,codes_postales!B2627)</f>
        <v>0</v>
      </c>
    </row>
    <row r="2628" spans="1:6" x14ac:dyDescent="0.25">
      <c r="A2628" s="29" t="s">
        <v>2801</v>
      </c>
      <c r="B2628" s="29">
        <v>9630</v>
      </c>
      <c r="C2628" s="29" t="s">
        <v>2658</v>
      </c>
      <c r="D2628" s="29">
        <v>50.905187599999998</v>
      </c>
      <c r="E2628" s="29">
        <v>3.6992878999999999</v>
      </c>
      <c r="F2628" s="29">
        <f>COUNTIFS(Questionnaire!BC:BC,codes_postales!B2628)</f>
        <v>0</v>
      </c>
    </row>
    <row r="2629" spans="1:6" x14ac:dyDescent="0.25">
      <c r="A2629" s="29" t="s">
        <v>2801</v>
      </c>
      <c r="B2629" s="29">
        <v>9630</v>
      </c>
      <c r="C2629" s="29" t="s">
        <v>2659</v>
      </c>
      <c r="D2629" s="29">
        <v>50.877684100000003</v>
      </c>
      <c r="E2629" s="29">
        <v>3.7327378000000002</v>
      </c>
      <c r="F2629" s="29">
        <f>COUNTIFS(Questionnaire!BC:BC,codes_postales!B2629)</f>
        <v>0</v>
      </c>
    </row>
    <row r="2630" spans="1:6" x14ac:dyDescent="0.25">
      <c r="A2630" s="29" t="s">
        <v>2801</v>
      </c>
      <c r="B2630" s="29">
        <v>9630</v>
      </c>
      <c r="C2630" s="29" t="s">
        <v>2660</v>
      </c>
      <c r="D2630" s="29">
        <v>50.896380600000001</v>
      </c>
      <c r="E2630" s="29">
        <v>3.7148522000000002</v>
      </c>
      <c r="F2630" s="29">
        <f>COUNTIFS(Questionnaire!BC:BC,codes_postales!B2630)</f>
        <v>0</v>
      </c>
    </row>
    <row r="2631" spans="1:6" x14ac:dyDescent="0.25">
      <c r="A2631" s="29" t="s">
        <v>2801</v>
      </c>
      <c r="B2631" s="29">
        <v>9630</v>
      </c>
      <c r="C2631" s="29" t="s">
        <v>2661</v>
      </c>
      <c r="D2631" s="29">
        <v>50.863624199999997</v>
      </c>
      <c r="E2631" s="29">
        <v>3.7535688999999999</v>
      </c>
      <c r="F2631" s="29">
        <f>COUNTIFS(Questionnaire!BC:BC,codes_postales!B2631)</f>
        <v>0</v>
      </c>
    </row>
    <row r="2632" spans="1:6" x14ac:dyDescent="0.25">
      <c r="A2632" s="29" t="s">
        <v>2801</v>
      </c>
      <c r="B2632" s="29">
        <v>9630</v>
      </c>
      <c r="C2632" s="29" t="s">
        <v>2662</v>
      </c>
      <c r="D2632" s="29">
        <v>50.848895499999998</v>
      </c>
      <c r="E2632" s="29">
        <v>3.7533417</v>
      </c>
      <c r="F2632" s="29">
        <f>COUNTIFS(Questionnaire!BC:BC,codes_postales!B2632)</f>
        <v>0</v>
      </c>
    </row>
    <row r="2633" spans="1:6" x14ac:dyDescent="0.25">
      <c r="A2633" s="29" t="s">
        <v>2801</v>
      </c>
      <c r="B2633" s="29">
        <v>9630</v>
      </c>
      <c r="C2633" s="29" t="s">
        <v>2663</v>
      </c>
      <c r="D2633" s="29">
        <v>50.851567899999999</v>
      </c>
      <c r="E2633" s="29">
        <v>3.7206404000000002</v>
      </c>
      <c r="F2633" s="29">
        <f>COUNTIFS(Questionnaire!BC:BC,codes_postales!B2633)</f>
        <v>0</v>
      </c>
    </row>
    <row r="2634" spans="1:6" x14ac:dyDescent="0.25">
      <c r="A2634" s="29" t="s">
        <v>2801</v>
      </c>
      <c r="B2634" s="29">
        <v>9630</v>
      </c>
      <c r="C2634" s="29" t="s">
        <v>2664</v>
      </c>
      <c r="D2634" s="29">
        <v>50.866087899999997</v>
      </c>
      <c r="E2634" s="29">
        <v>3.7130873000000002</v>
      </c>
      <c r="F2634" s="29">
        <f>COUNTIFS(Questionnaire!BC:BC,codes_postales!B2634)</f>
        <v>0</v>
      </c>
    </row>
    <row r="2635" spans="1:6" x14ac:dyDescent="0.25">
      <c r="A2635" s="29" t="s">
        <v>2801</v>
      </c>
      <c r="B2635" s="29">
        <v>9630</v>
      </c>
      <c r="C2635" s="29" t="s">
        <v>2665</v>
      </c>
      <c r="D2635" s="29">
        <v>50.890214999999998</v>
      </c>
      <c r="E2635" s="29">
        <v>3.7059521000000002</v>
      </c>
      <c r="F2635" s="29">
        <f>COUNTIFS(Questionnaire!BC:BC,codes_postales!B2635)</f>
        <v>0</v>
      </c>
    </row>
    <row r="2636" spans="1:6" x14ac:dyDescent="0.25">
      <c r="A2636" s="29" t="s">
        <v>2801</v>
      </c>
      <c r="B2636" s="29">
        <v>9630</v>
      </c>
      <c r="C2636" s="29" t="s">
        <v>2666</v>
      </c>
      <c r="D2636" s="29">
        <v>50.879330699999997</v>
      </c>
      <c r="E2636" s="29">
        <v>3.7193339999999999</v>
      </c>
      <c r="F2636" s="29">
        <f>COUNTIFS(Questionnaire!BC:BC,codes_postales!B2636)</f>
        <v>0</v>
      </c>
    </row>
    <row r="2637" spans="1:6" x14ac:dyDescent="0.25">
      <c r="A2637" s="29" t="s">
        <v>2801</v>
      </c>
      <c r="B2637" s="29">
        <v>9636</v>
      </c>
      <c r="C2637" s="29" t="s">
        <v>2667</v>
      </c>
      <c r="D2637" s="29">
        <v>50.886759400000003</v>
      </c>
      <c r="E2637" s="29">
        <v>3.6879894100000001</v>
      </c>
      <c r="F2637" s="29">
        <f>COUNTIFS(Questionnaire!BC:BC,codes_postales!B2637)</f>
        <v>0</v>
      </c>
    </row>
    <row r="2638" spans="1:6" x14ac:dyDescent="0.25">
      <c r="A2638" s="29" t="s">
        <v>2801</v>
      </c>
      <c r="B2638" s="29">
        <v>9660</v>
      </c>
      <c r="C2638" s="29" t="s">
        <v>2668</v>
      </c>
      <c r="D2638" s="29">
        <v>50.797973900000002</v>
      </c>
      <c r="E2638" s="29">
        <v>3.762778</v>
      </c>
      <c r="F2638" s="29">
        <f>COUNTIFS(Questionnaire!BC:BC,codes_postales!B2638)</f>
        <v>0</v>
      </c>
    </row>
    <row r="2639" spans="1:6" x14ac:dyDescent="0.25">
      <c r="A2639" s="29" t="s">
        <v>2801</v>
      </c>
      <c r="B2639" s="29">
        <v>9660</v>
      </c>
      <c r="C2639" s="29" t="s">
        <v>2669</v>
      </c>
      <c r="D2639" s="29">
        <v>50.768571100000003</v>
      </c>
      <c r="E2639" s="29">
        <v>5.5556350999999999</v>
      </c>
      <c r="F2639" s="29">
        <f>COUNTIFS(Questionnaire!BC:BC,codes_postales!B2639)</f>
        <v>0</v>
      </c>
    </row>
    <row r="2640" spans="1:6" x14ac:dyDescent="0.25">
      <c r="A2640" s="29" t="s">
        <v>2801</v>
      </c>
      <c r="B2640" s="29">
        <v>9660</v>
      </c>
      <c r="C2640" s="29" t="s">
        <v>2670</v>
      </c>
      <c r="D2640" s="29">
        <v>50.7685909</v>
      </c>
      <c r="E2640" s="29">
        <v>3.785996795</v>
      </c>
      <c r="F2640" s="29">
        <f>COUNTIFS(Questionnaire!BC:BC,codes_postales!B2640)</f>
        <v>0</v>
      </c>
    </row>
    <row r="2641" spans="1:6" x14ac:dyDescent="0.25">
      <c r="A2641" s="29" t="s">
        <v>2801</v>
      </c>
      <c r="B2641" s="29">
        <v>9660</v>
      </c>
      <c r="C2641" s="29" t="s">
        <v>2671</v>
      </c>
      <c r="D2641" s="29">
        <v>50.834125</v>
      </c>
      <c r="E2641" s="29">
        <v>3.7638335000000001</v>
      </c>
      <c r="F2641" s="29">
        <f>COUNTIFS(Questionnaire!BC:BC,codes_postales!B2641)</f>
        <v>0</v>
      </c>
    </row>
    <row r="2642" spans="1:6" x14ac:dyDescent="0.25">
      <c r="A2642" s="29" t="s">
        <v>2801</v>
      </c>
      <c r="B2642" s="29">
        <v>9660</v>
      </c>
      <c r="C2642" s="29" t="s">
        <v>2672</v>
      </c>
      <c r="D2642" s="29">
        <v>50.805218600000003</v>
      </c>
      <c r="E2642" s="29">
        <v>3.7617767440000001</v>
      </c>
      <c r="F2642" s="29">
        <f>COUNTIFS(Questionnaire!BC:BC,codes_postales!B2642)</f>
        <v>0</v>
      </c>
    </row>
    <row r="2643" spans="1:6" x14ac:dyDescent="0.25">
      <c r="A2643" s="29" t="s">
        <v>2801</v>
      </c>
      <c r="B2643" s="29">
        <v>9660</v>
      </c>
      <c r="C2643" s="29" t="s">
        <v>2673</v>
      </c>
      <c r="D2643" s="29">
        <v>50.792161399999998</v>
      </c>
      <c r="E2643" s="29">
        <v>3.7463234000000001</v>
      </c>
      <c r="F2643" s="29">
        <f>COUNTIFS(Questionnaire!BC:BC,codes_postales!B2643)</f>
        <v>0</v>
      </c>
    </row>
    <row r="2644" spans="1:6" x14ac:dyDescent="0.25">
      <c r="A2644" s="29" t="s">
        <v>2801</v>
      </c>
      <c r="B2644" s="29">
        <v>9660</v>
      </c>
      <c r="C2644" s="29" t="s">
        <v>2651</v>
      </c>
      <c r="D2644" s="29">
        <v>50.825126650000001</v>
      </c>
      <c r="E2644" s="29">
        <v>3.7998568349999999</v>
      </c>
      <c r="F2644" s="29">
        <f>COUNTIFS(Questionnaire!BC:BC,codes_postales!B2644)</f>
        <v>0</v>
      </c>
    </row>
    <row r="2645" spans="1:6" x14ac:dyDescent="0.25">
      <c r="A2645" s="29" t="s">
        <v>2801</v>
      </c>
      <c r="B2645" s="29">
        <v>9660</v>
      </c>
      <c r="C2645" s="29" t="s">
        <v>2674</v>
      </c>
      <c r="D2645" s="29">
        <v>50.813575499999999</v>
      </c>
      <c r="E2645" s="29">
        <v>3.7170799909999999</v>
      </c>
      <c r="F2645" s="29">
        <f>COUNTIFS(Questionnaire!BC:BC,codes_postales!B2645)</f>
        <v>0</v>
      </c>
    </row>
    <row r="2646" spans="1:6" x14ac:dyDescent="0.25">
      <c r="A2646" s="29" t="s">
        <v>2801</v>
      </c>
      <c r="B2646" s="29">
        <v>9661</v>
      </c>
      <c r="C2646" s="29" t="s">
        <v>2675</v>
      </c>
      <c r="D2646" s="29">
        <v>50.784916799999998</v>
      </c>
      <c r="E2646" s="29">
        <v>3.7993160000000001</v>
      </c>
      <c r="F2646" s="29">
        <f>COUNTIFS(Questionnaire!BC:BC,codes_postales!B2646)</f>
        <v>0</v>
      </c>
    </row>
    <row r="2647" spans="1:6" x14ac:dyDescent="0.25">
      <c r="A2647" s="29" t="s">
        <v>2801</v>
      </c>
      <c r="B2647" s="29">
        <v>9667</v>
      </c>
      <c r="C2647" s="29" t="s">
        <v>2676</v>
      </c>
      <c r="D2647" s="29">
        <v>50.834862800000003</v>
      </c>
      <c r="E2647" s="29">
        <v>3.6920345999999999</v>
      </c>
      <c r="F2647" s="29">
        <f>COUNTIFS(Questionnaire!BC:BC,codes_postales!B2647)</f>
        <v>0</v>
      </c>
    </row>
    <row r="2648" spans="1:6" x14ac:dyDescent="0.25">
      <c r="A2648" s="29" t="s">
        <v>2801</v>
      </c>
      <c r="B2648" s="29">
        <v>9667</v>
      </c>
      <c r="C2648" s="29" t="s">
        <v>2677</v>
      </c>
      <c r="D2648" s="29">
        <v>50.835633899999998</v>
      </c>
      <c r="E2648" s="29">
        <v>3.6991825999999999</v>
      </c>
      <c r="F2648" s="29">
        <f>COUNTIFS(Questionnaire!BC:BC,codes_postales!B2648)</f>
        <v>0</v>
      </c>
    </row>
    <row r="2649" spans="1:6" x14ac:dyDescent="0.25">
      <c r="A2649" s="29" t="s">
        <v>2801</v>
      </c>
      <c r="B2649" s="29">
        <v>9667</v>
      </c>
      <c r="C2649" s="29" t="s">
        <v>2678</v>
      </c>
      <c r="D2649" s="29">
        <v>50.838344200000002</v>
      </c>
      <c r="E2649" s="29">
        <v>3.6875097000000001</v>
      </c>
      <c r="F2649" s="29">
        <f>COUNTIFS(Questionnaire!BC:BC,codes_postales!B2649)</f>
        <v>0</v>
      </c>
    </row>
    <row r="2650" spans="1:6" x14ac:dyDescent="0.25">
      <c r="A2650" s="29" t="s">
        <v>2801</v>
      </c>
      <c r="B2650" s="29">
        <v>9680</v>
      </c>
      <c r="C2650" s="29" t="s">
        <v>2679</v>
      </c>
      <c r="D2650" s="29">
        <v>50.812924600000002</v>
      </c>
      <c r="E2650" s="29">
        <v>3.6259980000000001</v>
      </c>
      <c r="F2650" s="29">
        <f>COUNTIFS(Questionnaire!BC:BC,codes_postales!B2650)</f>
        <v>0</v>
      </c>
    </row>
    <row r="2651" spans="1:6" x14ac:dyDescent="0.25">
      <c r="A2651" s="29" t="s">
        <v>2801</v>
      </c>
      <c r="B2651" s="29">
        <v>9680</v>
      </c>
      <c r="C2651" s="29" t="s">
        <v>2680</v>
      </c>
      <c r="D2651" s="29">
        <v>50.807217000000001</v>
      </c>
      <c r="E2651" s="29">
        <v>3.6489313999999999</v>
      </c>
      <c r="F2651" s="29">
        <f>COUNTIFS(Questionnaire!BC:BC,codes_postales!B2651)</f>
        <v>0</v>
      </c>
    </row>
    <row r="2652" spans="1:6" x14ac:dyDescent="0.25">
      <c r="A2652" s="29" t="s">
        <v>2801</v>
      </c>
      <c r="B2652" s="29">
        <v>9680</v>
      </c>
      <c r="C2652" s="29" t="s">
        <v>2681</v>
      </c>
      <c r="D2652" s="29">
        <v>50.797307199999999</v>
      </c>
      <c r="E2652" s="29">
        <v>3.642779</v>
      </c>
      <c r="F2652" s="29">
        <f>COUNTIFS(Questionnaire!BC:BC,codes_postales!B2652)</f>
        <v>0</v>
      </c>
    </row>
    <row r="2653" spans="1:6" x14ac:dyDescent="0.25">
      <c r="A2653" s="29" t="s">
        <v>2801</v>
      </c>
      <c r="B2653" s="29">
        <v>9681</v>
      </c>
      <c r="C2653" s="29" t="s">
        <v>2682</v>
      </c>
      <c r="D2653" s="29">
        <v>50.796560599999999</v>
      </c>
      <c r="E2653" s="29">
        <v>3.5954666999999998</v>
      </c>
      <c r="F2653" s="29">
        <f>COUNTIFS(Questionnaire!BC:BC,codes_postales!B2653)</f>
        <v>0</v>
      </c>
    </row>
    <row r="2654" spans="1:6" x14ac:dyDescent="0.25">
      <c r="A2654" s="29" t="s">
        <v>2801</v>
      </c>
      <c r="B2654" s="29">
        <v>9688</v>
      </c>
      <c r="C2654" s="29" t="s">
        <v>2683</v>
      </c>
      <c r="D2654" s="29">
        <v>50.806179899999997</v>
      </c>
      <c r="E2654" s="29">
        <v>3.6782376000000001</v>
      </c>
      <c r="F2654" s="29">
        <f>COUNTIFS(Questionnaire!BC:BC,codes_postales!B2654)</f>
        <v>0</v>
      </c>
    </row>
    <row r="2655" spans="1:6" x14ac:dyDescent="0.25">
      <c r="A2655" s="29" t="s">
        <v>2801</v>
      </c>
      <c r="B2655" s="29">
        <v>9690</v>
      </c>
      <c r="C2655" s="29" t="s">
        <v>431</v>
      </c>
      <c r="D2655" s="29">
        <v>50.790391800000002</v>
      </c>
      <c r="E2655" s="29">
        <v>3.5082669000000002</v>
      </c>
      <c r="F2655" s="29">
        <f>COUNTIFS(Questionnaire!BC:BC,codes_postales!B2655)</f>
        <v>0</v>
      </c>
    </row>
    <row r="2656" spans="1:6" x14ac:dyDescent="0.25">
      <c r="A2656" s="29" t="s">
        <v>2801</v>
      </c>
      <c r="B2656" s="29">
        <v>9690</v>
      </c>
      <c r="C2656" s="29" t="s">
        <v>2684</v>
      </c>
      <c r="D2656" s="29">
        <v>50.778298599999999</v>
      </c>
      <c r="E2656" s="29">
        <v>3.5212498000000001</v>
      </c>
      <c r="F2656" s="29">
        <f>COUNTIFS(Questionnaire!BC:BC,codes_postales!B2656)</f>
        <v>0</v>
      </c>
    </row>
    <row r="2657" spans="1:6" x14ac:dyDescent="0.25">
      <c r="A2657" s="29" t="s">
        <v>2801</v>
      </c>
      <c r="B2657" s="29">
        <v>9690</v>
      </c>
      <c r="C2657" s="29" t="s">
        <v>2685</v>
      </c>
      <c r="D2657" s="29">
        <v>50.775090800000001</v>
      </c>
      <c r="E2657" s="29">
        <v>3.5230939000000001</v>
      </c>
      <c r="F2657" s="29">
        <f>COUNTIFS(Questionnaire!BC:BC,codes_postales!B2657)</f>
        <v>0</v>
      </c>
    </row>
    <row r="2658" spans="1:6" x14ac:dyDescent="0.25">
      <c r="A2658" s="29" t="s">
        <v>2801</v>
      </c>
      <c r="B2658" s="29">
        <v>9690</v>
      </c>
      <c r="C2658" s="29" t="s">
        <v>2686</v>
      </c>
      <c r="D2658" s="29">
        <v>50.7739701</v>
      </c>
      <c r="E2658" s="29">
        <v>3.4860074000000001</v>
      </c>
      <c r="F2658" s="29">
        <f>COUNTIFS(Questionnaire!BC:BC,codes_postales!B2658)</f>
        <v>0</v>
      </c>
    </row>
    <row r="2659" spans="1:6" x14ac:dyDescent="0.25">
      <c r="A2659" s="29" t="s">
        <v>2801</v>
      </c>
      <c r="B2659" s="29">
        <v>9690</v>
      </c>
      <c r="C2659" s="29" t="s">
        <v>2687</v>
      </c>
      <c r="D2659" s="29">
        <v>50.791208099999999</v>
      </c>
      <c r="E2659" s="29">
        <v>3.569982</v>
      </c>
      <c r="F2659" s="29">
        <f>COUNTIFS(Questionnaire!BC:BC,codes_postales!B2659)</f>
        <v>0</v>
      </c>
    </row>
    <row r="2660" spans="1:6" x14ac:dyDescent="0.25">
      <c r="A2660" s="29" t="s">
        <v>2801</v>
      </c>
      <c r="B2660" s="29">
        <v>9700</v>
      </c>
      <c r="C2660" s="29" t="s">
        <v>2688</v>
      </c>
      <c r="D2660" s="29">
        <v>50.851363399999997</v>
      </c>
      <c r="E2660" s="29">
        <v>3.5955691000000001</v>
      </c>
      <c r="F2660" s="29">
        <f>COUNTIFS(Questionnaire!BC:BC,codes_postales!B2660)</f>
        <v>0</v>
      </c>
    </row>
    <row r="2661" spans="1:6" x14ac:dyDescent="0.25">
      <c r="A2661" s="29" t="s">
        <v>2801</v>
      </c>
      <c r="B2661" s="29">
        <v>9700</v>
      </c>
      <c r="C2661" s="29" t="s">
        <v>2689</v>
      </c>
      <c r="D2661" s="29">
        <v>50.831694499999998</v>
      </c>
      <c r="E2661" s="29">
        <v>3.6281645999999999</v>
      </c>
      <c r="F2661" s="29">
        <f>COUNTIFS(Questionnaire!BC:BC,codes_postales!B2661)</f>
        <v>0</v>
      </c>
    </row>
    <row r="2662" spans="1:6" x14ac:dyDescent="0.25">
      <c r="A2662" s="29" t="s">
        <v>2801</v>
      </c>
      <c r="B2662" s="29">
        <v>9700</v>
      </c>
      <c r="C2662" s="29" t="s">
        <v>2690</v>
      </c>
      <c r="D2662" s="29">
        <v>50.869542899999999</v>
      </c>
      <c r="E2662" s="29">
        <v>3.6226346999999999</v>
      </c>
      <c r="F2662" s="29">
        <f>COUNTIFS(Questionnaire!BC:BC,codes_postales!B2662)</f>
        <v>0</v>
      </c>
    </row>
    <row r="2663" spans="1:6" x14ac:dyDescent="0.25">
      <c r="A2663" s="29" t="s">
        <v>2801</v>
      </c>
      <c r="B2663" s="29">
        <v>9700</v>
      </c>
      <c r="C2663" s="29" t="s">
        <v>2691</v>
      </c>
      <c r="D2663" s="29">
        <v>50.855312599999998</v>
      </c>
      <c r="E2663" s="29">
        <v>3.6317612000000001</v>
      </c>
      <c r="F2663" s="29">
        <f>COUNTIFS(Questionnaire!BC:BC,codes_postales!B2663)</f>
        <v>0</v>
      </c>
    </row>
    <row r="2664" spans="1:6" x14ac:dyDescent="0.25">
      <c r="A2664" s="29" t="s">
        <v>2801</v>
      </c>
      <c r="B2664" s="29">
        <v>9700</v>
      </c>
      <c r="C2664" s="29" t="s">
        <v>2692</v>
      </c>
      <c r="D2664" s="29">
        <v>50.887878200000003</v>
      </c>
      <c r="E2664" s="29">
        <v>3.6405818000000001</v>
      </c>
      <c r="F2664" s="29">
        <f>COUNTIFS(Questionnaire!BC:BC,codes_postales!B2664)</f>
        <v>0</v>
      </c>
    </row>
    <row r="2665" spans="1:6" x14ac:dyDescent="0.25">
      <c r="A2665" s="29" t="s">
        <v>2801</v>
      </c>
      <c r="B2665" s="29">
        <v>9700</v>
      </c>
      <c r="C2665" s="29" t="s">
        <v>2693</v>
      </c>
      <c r="D2665" s="29">
        <v>50.833618399999999</v>
      </c>
      <c r="E2665" s="29">
        <v>3.6086057</v>
      </c>
      <c r="F2665" s="29">
        <f>COUNTIFS(Questionnaire!BC:BC,codes_postales!B2665)</f>
        <v>0</v>
      </c>
    </row>
    <row r="2666" spans="1:6" x14ac:dyDescent="0.25">
      <c r="A2666" s="29" t="s">
        <v>2801</v>
      </c>
      <c r="B2666" s="29">
        <v>9700</v>
      </c>
      <c r="C2666" s="29" t="s">
        <v>2694</v>
      </c>
      <c r="D2666" s="29">
        <v>50.842897100000002</v>
      </c>
      <c r="E2666" s="29">
        <v>3.6636487999999998</v>
      </c>
      <c r="F2666" s="29">
        <f>COUNTIFS(Questionnaire!BC:BC,codes_postales!B2666)</f>
        <v>0</v>
      </c>
    </row>
    <row r="2667" spans="1:6" x14ac:dyDescent="0.25">
      <c r="A2667" s="29" t="s">
        <v>2801</v>
      </c>
      <c r="B2667" s="29">
        <v>9700</v>
      </c>
      <c r="C2667" s="29" t="s">
        <v>2695</v>
      </c>
      <c r="D2667" s="29">
        <v>50.8155547</v>
      </c>
      <c r="E2667" s="29">
        <v>3.5655353999999999</v>
      </c>
      <c r="F2667" s="29">
        <f>COUNTIFS(Questionnaire!BC:BC,codes_postales!B2667)</f>
        <v>0</v>
      </c>
    </row>
    <row r="2668" spans="1:6" x14ac:dyDescent="0.25">
      <c r="A2668" s="29" t="s">
        <v>2801</v>
      </c>
      <c r="B2668" s="29">
        <v>9700</v>
      </c>
      <c r="C2668" s="29" t="s">
        <v>2696</v>
      </c>
      <c r="D2668" s="29">
        <v>50.896415500000003</v>
      </c>
      <c r="E2668" s="29">
        <v>3.6039655000000002</v>
      </c>
      <c r="F2668" s="29">
        <f>COUNTIFS(Questionnaire!BC:BC,codes_postales!B2668)</f>
        <v>0</v>
      </c>
    </row>
    <row r="2669" spans="1:6" x14ac:dyDescent="0.25">
      <c r="A2669" s="29" t="s">
        <v>2801</v>
      </c>
      <c r="B2669" s="29">
        <v>9700</v>
      </c>
      <c r="C2669" s="29" t="s">
        <v>2697</v>
      </c>
      <c r="D2669" s="29">
        <v>50.867837600000001</v>
      </c>
      <c r="E2669" s="29">
        <v>3.6322868000000001</v>
      </c>
      <c r="F2669" s="29">
        <f>COUNTIFS(Questionnaire!BC:BC,codes_postales!B2669)</f>
        <v>0</v>
      </c>
    </row>
    <row r="2670" spans="1:6" x14ac:dyDescent="0.25">
      <c r="A2670" s="29" t="s">
        <v>2801</v>
      </c>
      <c r="B2670" s="29">
        <v>9700</v>
      </c>
      <c r="C2670" s="29" t="s">
        <v>2698</v>
      </c>
      <c r="D2670" s="29">
        <v>50.871181200000002</v>
      </c>
      <c r="E2670" s="29">
        <v>3.5514003999999999</v>
      </c>
      <c r="F2670" s="29">
        <f>COUNTIFS(Questionnaire!BC:BC,codes_postales!B2670)</f>
        <v>0</v>
      </c>
    </row>
    <row r="2671" spans="1:6" x14ac:dyDescent="0.25">
      <c r="A2671" s="29" t="s">
        <v>2801</v>
      </c>
      <c r="B2671" s="29">
        <v>9700</v>
      </c>
      <c r="C2671" s="29" t="s">
        <v>2699</v>
      </c>
      <c r="D2671" s="29">
        <v>50.844260400000003</v>
      </c>
      <c r="E2671" s="29">
        <v>3.6047820000000002</v>
      </c>
      <c r="F2671" s="29">
        <f>COUNTIFS(Questionnaire!BC:BC,codes_postales!B2671)</f>
        <v>0</v>
      </c>
    </row>
    <row r="2672" spans="1:6" x14ac:dyDescent="0.25">
      <c r="A2672" s="29" t="s">
        <v>2801</v>
      </c>
      <c r="B2672" s="29">
        <v>9700</v>
      </c>
      <c r="C2672" s="29" t="s">
        <v>2700</v>
      </c>
      <c r="D2672" s="29">
        <v>50.840866300000002</v>
      </c>
      <c r="E2672" s="29">
        <v>3.6356492999999999</v>
      </c>
      <c r="F2672" s="29">
        <f>COUNTIFS(Questionnaire!BC:BC,codes_postales!B2672)</f>
        <v>0</v>
      </c>
    </row>
    <row r="2673" spans="1:6" x14ac:dyDescent="0.25">
      <c r="A2673" s="29" t="s">
        <v>2801</v>
      </c>
      <c r="B2673" s="29">
        <v>9700</v>
      </c>
      <c r="C2673" s="29" t="s">
        <v>2701</v>
      </c>
      <c r="D2673" s="29">
        <v>50.879103299999997</v>
      </c>
      <c r="E2673" s="29">
        <v>3.6536586999999998</v>
      </c>
      <c r="F2673" s="29">
        <f>COUNTIFS(Questionnaire!BC:BC,codes_postales!B2673)</f>
        <v>0</v>
      </c>
    </row>
    <row r="2674" spans="1:6" x14ac:dyDescent="0.25">
      <c r="A2674" s="29" t="s">
        <v>2801</v>
      </c>
      <c r="B2674" s="29">
        <v>9750</v>
      </c>
      <c r="C2674" s="29" t="s">
        <v>2702</v>
      </c>
      <c r="D2674" s="29">
        <v>50.898824599999998</v>
      </c>
      <c r="E2674" s="29">
        <v>3.5907776999999999</v>
      </c>
      <c r="F2674" s="29">
        <f>COUNTIFS(Questionnaire!BC:BC,codes_postales!B2674)</f>
        <v>0</v>
      </c>
    </row>
    <row r="2675" spans="1:6" x14ac:dyDescent="0.25">
      <c r="A2675" s="29" t="s">
        <v>2801</v>
      </c>
      <c r="B2675" s="29">
        <v>9750</v>
      </c>
      <c r="C2675" s="29" t="s">
        <v>2703</v>
      </c>
      <c r="D2675" s="29">
        <v>50.912120799999997</v>
      </c>
      <c r="E2675" s="29">
        <v>3.5978246</v>
      </c>
      <c r="F2675" s="29">
        <f>COUNTIFS(Questionnaire!BC:BC,codes_postales!B2675)</f>
        <v>0</v>
      </c>
    </row>
    <row r="2676" spans="1:6" x14ac:dyDescent="0.25">
      <c r="A2676" s="29" t="s">
        <v>2801</v>
      </c>
      <c r="B2676" s="29">
        <v>9750</v>
      </c>
      <c r="C2676" s="29" t="s">
        <v>2704</v>
      </c>
      <c r="D2676" s="29">
        <v>50.903932599999997</v>
      </c>
      <c r="E2676" s="29">
        <v>3.6537929999999998</v>
      </c>
      <c r="F2676" s="29">
        <f>COUNTIFS(Questionnaire!BC:BC,codes_postales!B2676)</f>
        <v>0</v>
      </c>
    </row>
    <row r="2677" spans="1:6" x14ac:dyDescent="0.25">
      <c r="A2677" s="29" t="s">
        <v>2801</v>
      </c>
      <c r="B2677" s="29">
        <v>9770</v>
      </c>
      <c r="C2677" s="29" t="s">
        <v>2705</v>
      </c>
      <c r="D2677" s="29">
        <v>50.920089599999997</v>
      </c>
      <c r="E2677" s="29">
        <v>3.540446277</v>
      </c>
      <c r="F2677" s="29">
        <f>COUNTIFS(Questionnaire!BC:BC,codes_postales!B2677)</f>
        <v>0</v>
      </c>
    </row>
    <row r="2678" spans="1:6" x14ac:dyDescent="0.25">
      <c r="A2678" s="29" t="s">
        <v>2801</v>
      </c>
      <c r="B2678" s="29">
        <v>9771</v>
      </c>
      <c r="C2678" s="29" t="s">
        <v>2706</v>
      </c>
      <c r="D2678" s="29">
        <v>50.885361799999998</v>
      </c>
      <c r="E2678" s="29">
        <v>3.5108473999999998</v>
      </c>
      <c r="F2678" s="29">
        <f>COUNTIFS(Questionnaire!BC:BC,codes_postales!B2678)</f>
        <v>0</v>
      </c>
    </row>
    <row r="2679" spans="1:6" x14ac:dyDescent="0.25">
      <c r="A2679" s="29" t="s">
        <v>2801</v>
      </c>
      <c r="B2679" s="29">
        <v>9772</v>
      </c>
      <c r="C2679" s="29" t="s">
        <v>2707</v>
      </c>
      <c r="D2679" s="29">
        <v>50.890238600000004</v>
      </c>
      <c r="E2679" s="29">
        <v>3.560579417</v>
      </c>
      <c r="F2679" s="29">
        <f>COUNTIFS(Questionnaire!BC:BC,codes_postales!B2679)</f>
        <v>0</v>
      </c>
    </row>
    <row r="2680" spans="1:6" x14ac:dyDescent="0.25">
      <c r="A2680" s="29" t="s">
        <v>2801</v>
      </c>
      <c r="B2680" s="29">
        <v>9790</v>
      </c>
      <c r="C2680" s="29" t="s">
        <v>2708</v>
      </c>
      <c r="D2680" s="29">
        <v>50.8247164</v>
      </c>
      <c r="E2680" s="29">
        <v>3.5366137000000002</v>
      </c>
      <c r="F2680" s="29">
        <f>COUNTIFS(Questionnaire!BC:BC,codes_postales!B2680)</f>
        <v>0</v>
      </c>
    </row>
    <row r="2681" spans="1:6" x14ac:dyDescent="0.25">
      <c r="A2681" s="29" t="s">
        <v>2801</v>
      </c>
      <c r="B2681" s="29">
        <v>9790</v>
      </c>
      <c r="C2681" s="29" t="s">
        <v>2709</v>
      </c>
      <c r="D2681" s="29">
        <v>50.850354799999998</v>
      </c>
      <c r="E2681" s="29">
        <v>3.5623575000000001</v>
      </c>
      <c r="F2681" s="29">
        <f>COUNTIFS(Questionnaire!BC:BC,codes_postales!B2681)</f>
        <v>0</v>
      </c>
    </row>
    <row r="2682" spans="1:6" x14ac:dyDescent="0.25">
      <c r="A2682" s="29" t="s">
        <v>2801</v>
      </c>
      <c r="B2682" s="29">
        <v>9790</v>
      </c>
      <c r="C2682" s="29" t="s">
        <v>2698</v>
      </c>
      <c r="D2682" s="29">
        <v>50.871181200000002</v>
      </c>
      <c r="E2682" s="29">
        <v>3.5514003999999999</v>
      </c>
      <c r="F2682" s="29">
        <f>COUNTIFS(Questionnaire!BC:BC,codes_postales!B2682)</f>
        <v>0</v>
      </c>
    </row>
    <row r="2683" spans="1:6" x14ac:dyDescent="0.25">
      <c r="A2683" s="29" t="s">
        <v>2801</v>
      </c>
      <c r="B2683" s="29">
        <v>9790</v>
      </c>
      <c r="C2683" s="29" t="s">
        <v>2710</v>
      </c>
      <c r="D2683" s="29">
        <v>50.8330877</v>
      </c>
      <c r="E2683" s="29">
        <v>3.5581136</v>
      </c>
      <c r="F2683" s="29">
        <f>COUNTIFS(Questionnaire!BC:BC,codes_postales!B2683)</f>
        <v>0</v>
      </c>
    </row>
    <row r="2684" spans="1:6" x14ac:dyDescent="0.25">
      <c r="A2684" s="29" t="s">
        <v>2801</v>
      </c>
      <c r="B2684" s="29">
        <v>9790</v>
      </c>
      <c r="C2684" s="29" t="s">
        <v>2711</v>
      </c>
      <c r="D2684" s="29">
        <v>50.853380799999996</v>
      </c>
      <c r="E2684" s="29">
        <v>3.5101135000000001</v>
      </c>
      <c r="F2684" s="29">
        <f>COUNTIFS(Questionnaire!BC:BC,codes_postales!B2684)</f>
        <v>0</v>
      </c>
    </row>
    <row r="2685" spans="1:6" x14ac:dyDescent="0.25">
      <c r="A2685" s="29" t="s">
        <v>2801</v>
      </c>
      <c r="B2685" s="29">
        <v>9790</v>
      </c>
      <c r="C2685" s="29" t="s">
        <v>2712</v>
      </c>
      <c r="D2685" s="29">
        <v>50.845989000000003</v>
      </c>
      <c r="E2685" s="29">
        <v>3.5329831120000001</v>
      </c>
      <c r="F2685" s="29">
        <f>COUNTIFS(Questionnaire!BC:BC,codes_postales!B2685)</f>
        <v>0</v>
      </c>
    </row>
    <row r="2686" spans="1:6" x14ac:dyDescent="0.25">
      <c r="A2686" s="29" t="s">
        <v>2801</v>
      </c>
      <c r="B2686" s="29">
        <v>9800</v>
      </c>
      <c r="C2686" s="29" t="s">
        <v>2713</v>
      </c>
      <c r="D2686" s="29">
        <v>50.984554699999997</v>
      </c>
      <c r="E2686" s="29">
        <v>3.5628185999999999</v>
      </c>
      <c r="F2686" s="29">
        <f>COUNTIFS(Questionnaire!BC:BC,codes_postales!B2686)</f>
        <v>0</v>
      </c>
    </row>
    <row r="2687" spans="1:6" x14ac:dyDescent="0.25">
      <c r="A2687" s="29" t="s">
        <v>2801</v>
      </c>
      <c r="B2687" s="29">
        <v>9800</v>
      </c>
      <c r="C2687" s="29" t="s">
        <v>2714</v>
      </c>
      <c r="D2687" s="29">
        <v>51.003823699999998</v>
      </c>
      <c r="E2687" s="29">
        <v>3.5624452999999998</v>
      </c>
      <c r="F2687" s="29">
        <f>COUNTIFS(Questionnaire!BC:BC,codes_postales!B2687)</f>
        <v>0</v>
      </c>
    </row>
    <row r="2688" spans="1:6" x14ac:dyDescent="0.25">
      <c r="A2688" s="29" t="s">
        <v>2801</v>
      </c>
      <c r="B2688" s="29">
        <v>9800</v>
      </c>
      <c r="C2688" s="29" t="s">
        <v>2715</v>
      </c>
      <c r="D2688" s="29">
        <v>50.984052599999998</v>
      </c>
      <c r="E2688" s="29">
        <v>3.5274017</v>
      </c>
      <c r="F2688" s="29">
        <f>COUNTIFS(Questionnaire!BC:BC,codes_postales!B2688)</f>
        <v>0</v>
      </c>
    </row>
    <row r="2689" spans="1:6" x14ac:dyDescent="0.25">
      <c r="A2689" s="29" t="s">
        <v>2801</v>
      </c>
      <c r="B2689" s="29">
        <v>9800</v>
      </c>
      <c r="C2689" s="29" t="s">
        <v>2716</v>
      </c>
      <c r="D2689" s="29">
        <v>50.964688299999999</v>
      </c>
      <c r="E2689" s="29">
        <v>3.4640122</v>
      </c>
      <c r="F2689" s="29">
        <f>COUNTIFS(Questionnaire!BC:BC,codes_postales!B2689)</f>
        <v>0</v>
      </c>
    </row>
    <row r="2690" spans="1:6" x14ac:dyDescent="0.25">
      <c r="A2690" s="29" t="s">
        <v>2801</v>
      </c>
      <c r="B2690" s="29">
        <v>9800</v>
      </c>
      <c r="C2690" s="29" t="s">
        <v>2717</v>
      </c>
      <c r="D2690" s="29">
        <v>50.976441199999996</v>
      </c>
      <c r="E2690" s="29">
        <v>3.4683329999999999</v>
      </c>
      <c r="F2690" s="29">
        <f>COUNTIFS(Questionnaire!BC:BC,codes_postales!B2690)</f>
        <v>0</v>
      </c>
    </row>
    <row r="2691" spans="1:6" x14ac:dyDescent="0.25">
      <c r="A2691" s="29" t="s">
        <v>2801</v>
      </c>
      <c r="B2691" s="29">
        <v>9800</v>
      </c>
      <c r="C2691" s="29" t="s">
        <v>2718</v>
      </c>
      <c r="D2691" s="29">
        <v>51.017533399999998</v>
      </c>
      <c r="E2691" s="29">
        <v>3.5413766999999998</v>
      </c>
      <c r="F2691" s="29">
        <f>COUNTIFS(Questionnaire!BC:BC,codes_postales!B2691)</f>
        <v>0</v>
      </c>
    </row>
    <row r="2692" spans="1:6" x14ac:dyDescent="0.25">
      <c r="A2692" s="29" t="s">
        <v>2801</v>
      </c>
      <c r="B2692" s="29">
        <v>9800</v>
      </c>
      <c r="C2692" s="29" t="s">
        <v>2719</v>
      </c>
      <c r="D2692" s="29">
        <v>50.969074999999997</v>
      </c>
      <c r="E2692" s="29">
        <v>3.5324987000000001</v>
      </c>
      <c r="F2692" s="29">
        <f>COUNTIFS(Questionnaire!BC:BC,codes_postales!B2692)</f>
        <v>0</v>
      </c>
    </row>
    <row r="2693" spans="1:6" x14ac:dyDescent="0.25">
      <c r="A2693" s="29" t="s">
        <v>2801</v>
      </c>
      <c r="B2693" s="29">
        <v>9800</v>
      </c>
      <c r="C2693" s="29" t="s">
        <v>2720</v>
      </c>
      <c r="D2693" s="29">
        <v>51.013490500000003</v>
      </c>
      <c r="E2693" s="29">
        <v>3.5837978000000001</v>
      </c>
      <c r="F2693" s="29">
        <f>COUNTIFS(Questionnaire!BC:BC,codes_postales!B2693)</f>
        <v>0</v>
      </c>
    </row>
    <row r="2694" spans="1:6" x14ac:dyDescent="0.25">
      <c r="A2694" s="29" t="s">
        <v>2801</v>
      </c>
      <c r="B2694" s="29">
        <v>9800</v>
      </c>
      <c r="C2694" s="29" t="s">
        <v>2721</v>
      </c>
      <c r="D2694" s="29">
        <v>51.007866300000003</v>
      </c>
      <c r="E2694" s="29">
        <v>3.4808321000000002</v>
      </c>
      <c r="F2694" s="29">
        <f>COUNTIFS(Questionnaire!BC:BC,codes_postales!B2694)</f>
        <v>0</v>
      </c>
    </row>
    <row r="2695" spans="1:6" x14ac:dyDescent="0.25">
      <c r="A2695" s="29" t="s">
        <v>2801</v>
      </c>
      <c r="B2695" s="29">
        <v>9800</v>
      </c>
      <c r="C2695" s="29" t="s">
        <v>2722</v>
      </c>
      <c r="D2695" s="29">
        <v>50.9786839</v>
      </c>
      <c r="E2695" s="29">
        <v>3.4443003999999999</v>
      </c>
      <c r="F2695" s="29">
        <f>COUNTIFS(Questionnaire!BC:BC,codes_postales!B2695)</f>
        <v>0</v>
      </c>
    </row>
    <row r="2696" spans="1:6" x14ac:dyDescent="0.25">
      <c r="A2696" s="29" t="s">
        <v>2801</v>
      </c>
      <c r="B2696" s="29">
        <v>9800</v>
      </c>
      <c r="C2696" s="29" t="s">
        <v>2723</v>
      </c>
      <c r="D2696" s="29">
        <v>50.996751500000002</v>
      </c>
      <c r="E2696" s="29">
        <v>3.5031987999999998</v>
      </c>
      <c r="F2696" s="29">
        <f>COUNTIFS(Questionnaire!BC:BC,codes_postales!B2696)</f>
        <v>0</v>
      </c>
    </row>
    <row r="2697" spans="1:6" x14ac:dyDescent="0.25">
      <c r="A2697" s="29" t="s">
        <v>2801</v>
      </c>
      <c r="B2697" s="29">
        <v>9810</v>
      </c>
      <c r="C2697" s="29" t="s">
        <v>2724</v>
      </c>
      <c r="D2697" s="29">
        <v>50.956937699999997</v>
      </c>
      <c r="E2697" s="29">
        <v>3.6418029000000001</v>
      </c>
      <c r="F2697" s="29">
        <f>COUNTIFS(Questionnaire!BC:BC,codes_postales!B2697)</f>
        <v>0</v>
      </c>
    </row>
    <row r="2698" spans="1:6" x14ac:dyDescent="0.25">
      <c r="A2698" s="29" t="s">
        <v>2801</v>
      </c>
      <c r="B2698" s="29">
        <v>9810</v>
      </c>
      <c r="C2698" s="29" t="s">
        <v>2725</v>
      </c>
      <c r="D2698" s="29">
        <v>50.959802000000003</v>
      </c>
      <c r="E2698" s="29">
        <v>3.5963218000000001</v>
      </c>
      <c r="F2698" s="29">
        <f>COUNTIFS(Questionnaire!BC:BC,codes_postales!B2698)</f>
        <v>0</v>
      </c>
    </row>
    <row r="2699" spans="1:6" x14ac:dyDescent="0.25">
      <c r="A2699" s="29" t="s">
        <v>2801</v>
      </c>
      <c r="B2699" s="29">
        <v>9820</v>
      </c>
      <c r="C2699" s="29" t="s">
        <v>2726</v>
      </c>
      <c r="D2699" s="29">
        <v>50.963519499999997</v>
      </c>
      <c r="E2699" s="29">
        <v>3.7552702</v>
      </c>
      <c r="F2699" s="29">
        <f>COUNTIFS(Questionnaire!BC:BC,codes_postales!B2699)</f>
        <v>0</v>
      </c>
    </row>
    <row r="2700" spans="1:6" x14ac:dyDescent="0.25">
      <c r="A2700" s="29" t="s">
        <v>2801</v>
      </c>
      <c r="B2700" s="29">
        <v>9820</v>
      </c>
      <c r="C2700" s="29" t="s">
        <v>2727</v>
      </c>
      <c r="D2700" s="29">
        <v>50.977985599999997</v>
      </c>
      <c r="E2700" s="29">
        <v>3.7726468999999998</v>
      </c>
      <c r="F2700" s="29">
        <f>COUNTIFS(Questionnaire!BC:BC,codes_postales!B2700)</f>
        <v>0</v>
      </c>
    </row>
    <row r="2701" spans="1:6" x14ac:dyDescent="0.25">
      <c r="A2701" s="29" t="s">
        <v>2801</v>
      </c>
      <c r="B2701" s="29">
        <v>9820</v>
      </c>
      <c r="C2701" s="29" t="s">
        <v>2728</v>
      </c>
      <c r="D2701" s="29">
        <v>50.957928299999999</v>
      </c>
      <c r="E2701" s="29">
        <v>3.6928827000000002</v>
      </c>
      <c r="F2701" s="29">
        <f>COUNTIFS(Questionnaire!BC:BC,codes_postales!B2701)</f>
        <v>0</v>
      </c>
    </row>
    <row r="2702" spans="1:6" x14ac:dyDescent="0.25">
      <c r="A2702" s="29" t="s">
        <v>2801</v>
      </c>
      <c r="B2702" s="29">
        <v>9820</v>
      </c>
      <c r="C2702" s="29" t="s">
        <v>2729</v>
      </c>
      <c r="D2702" s="29">
        <v>50.994292399999999</v>
      </c>
      <c r="E2702" s="29">
        <v>3.7459118999999999</v>
      </c>
      <c r="F2702" s="29">
        <f>COUNTIFS(Questionnaire!BC:BC,codes_postales!B2702)</f>
        <v>0</v>
      </c>
    </row>
    <row r="2703" spans="1:6" x14ac:dyDescent="0.25">
      <c r="A2703" s="29" t="s">
        <v>2801</v>
      </c>
      <c r="B2703" s="29">
        <v>9820</v>
      </c>
      <c r="C2703" s="29" t="s">
        <v>2730</v>
      </c>
      <c r="D2703" s="29">
        <v>50.945245200000002</v>
      </c>
      <c r="E2703" s="29">
        <v>3.7445458</v>
      </c>
      <c r="F2703" s="29">
        <f>COUNTIFS(Questionnaire!BC:BC,codes_postales!B2703)</f>
        <v>0</v>
      </c>
    </row>
    <row r="2704" spans="1:6" x14ac:dyDescent="0.25">
      <c r="A2704" s="29" t="s">
        <v>2801</v>
      </c>
      <c r="B2704" s="29">
        <v>9820</v>
      </c>
      <c r="C2704" s="29" t="s">
        <v>2731</v>
      </c>
      <c r="D2704" s="29">
        <v>50.9698809</v>
      </c>
      <c r="E2704" s="29">
        <v>3.7131905999999999</v>
      </c>
      <c r="F2704" s="29">
        <f>COUNTIFS(Questionnaire!BC:BC,codes_postales!B2704)</f>
        <v>0</v>
      </c>
    </row>
    <row r="2705" spans="1:6" x14ac:dyDescent="0.25">
      <c r="A2705" s="29" t="s">
        <v>2801</v>
      </c>
      <c r="B2705" s="29">
        <v>9830</v>
      </c>
      <c r="C2705" s="29" t="s">
        <v>2732</v>
      </c>
      <c r="D2705" s="29">
        <v>51.013446199999997</v>
      </c>
      <c r="E2705" s="29">
        <v>3.6306291239999999</v>
      </c>
      <c r="F2705" s="29">
        <f>COUNTIFS(Questionnaire!BC:BC,codes_postales!B2705)</f>
        <v>0</v>
      </c>
    </row>
    <row r="2706" spans="1:6" x14ac:dyDescent="0.25">
      <c r="A2706" s="29" t="s">
        <v>2801</v>
      </c>
      <c r="B2706" s="29">
        <v>9831</v>
      </c>
      <c r="C2706" s="29" t="s">
        <v>2733</v>
      </c>
      <c r="D2706" s="29">
        <v>51.000090899999996</v>
      </c>
      <c r="E2706" s="29">
        <v>3.6111658719999999</v>
      </c>
      <c r="F2706" s="29">
        <f>COUNTIFS(Questionnaire!BC:BC,codes_postales!B2706)</f>
        <v>0</v>
      </c>
    </row>
    <row r="2707" spans="1:6" x14ac:dyDescent="0.25">
      <c r="A2707" s="29" t="s">
        <v>2801</v>
      </c>
      <c r="B2707" s="29">
        <v>9840</v>
      </c>
      <c r="C2707" s="29" t="s">
        <v>2734</v>
      </c>
      <c r="D2707" s="29">
        <v>50.992420500000001</v>
      </c>
      <c r="E2707" s="29">
        <v>3.6495958000000002</v>
      </c>
      <c r="F2707" s="29">
        <f>COUNTIFS(Questionnaire!BC:BC,codes_postales!B2707)</f>
        <v>0</v>
      </c>
    </row>
    <row r="2708" spans="1:6" x14ac:dyDescent="0.25">
      <c r="A2708" s="29" t="s">
        <v>2801</v>
      </c>
      <c r="B2708" s="29">
        <v>9840</v>
      </c>
      <c r="C2708" s="29" t="s">
        <v>2735</v>
      </c>
      <c r="D2708" s="29">
        <v>50.9786614</v>
      </c>
      <c r="E2708" s="29">
        <v>3.6943144000000001</v>
      </c>
      <c r="F2708" s="29">
        <f>COUNTIFS(Questionnaire!BC:BC,codes_postales!B2708)</f>
        <v>0</v>
      </c>
    </row>
    <row r="2709" spans="1:6" x14ac:dyDescent="0.25">
      <c r="A2709" s="29" t="s">
        <v>2801</v>
      </c>
      <c r="B2709" s="29">
        <v>9850</v>
      </c>
      <c r="C2709" s="29" t="s">
        <v>2736</v>
      </c>
      <c r="D2709" s="29">
        <v>51.074777599999997</v>
      </c>
      <c r="E2709" s="29">
        <v>3.5345702999999999</v>
      </c>
      <c r="F2709" s="29">
        <f>COUNTIFS(Questionnaire!BC:BC,codes_postales!B2709)</f>
        <v>0</v>
      </c>
    </row>
    <row r="2710" spans="1:6" x14ac:dyDescent="0.25">
      <c r="A2710" s="29" t="s">
        <v>2801</v>
      </c>
      <c r="B2710" s="29">
        <v>9850</v>
      </c>
      <c r="C2710" s="29" t="s">
        <v>2737</v>
      </c>
      <c r="D2710" s="29">
        <v>51.054636899999998</v>
      </c>
      <c r="E2710" s="29">
        <v>3.5888091439999998</v>
      </c>
      <c r="F2710" s="29">
        <f>COUNTIFS(Questionnaire!BC:BC,codes_postales!B2710)</f>
        <v>0</v>
      </c>
    </row>
    <row r="2711" spans="1:6" x14ac:dyDescent="0.25">
      <c r="A2711" s="29" t="s">
        <v>2801</v>
      </c>
      <c r="B2711" s="29">
        <v>9850</v>
      </c>
      <c r="C2711" s="29" t="s">
        <v>2738</v>
      </c>
      <c r="D2711" s="29">
        <v>51.082929200000002</v>
      </c>
      <c r="E2711" s="29">
        <v>3.5715236990000001</v>
      </c>
      <c r="F2711" s="29">
        <f>COUNTIFS(Questionnaire!BC:BC,codes_postales!B2711)</f>
        <v>0</v>
      </c>
    </row>
    <row r="2712" spans="1:6" x14ac:dyDescent="0.25">
      <c r="A2712" s="29" t="s">
        <v>2801</v>
      </c>
      <c r="B2712" s="29">
        <v>9850</v>
      </c>
      <c r="C2712" s="29" t="s">
        <v>2739</v>
      </c>
      <c r="D2712" s="29">
        <v>51.033037200000003</v>
      </c>
      <c r="E2712" s="29">
        <v>3.5491068000000001</v>
      </c>
      <c r="F2712" s="29">
        <f>COUNTIFS(Questionnaire!BC:BC,codes_postales!B2712)</f>
        <v>0</v>
      </c>
    </row>
    <row r="2713" spans="1:6" x14ac:dyDescent="0.25">
      <c r="A2713" s="29" t="s">
        <v>2801</v>
      </c>
      <c r="B2713" s="29">
        <v>9850</v>
      </c>
      <c r="C2713" s="29" t="s">
        <v>2740</v>
      </c>
      <c r="D2713" s="29">
        <v>51.032388650000001</v>
      </c>
      <c r="E2713" s="29">
        <v>3.5117304819999999</v>
      </c>
      <c r="F2713" s="29">
        <f>COUNTIFS(Questionnaire!BC:BC,codes_postales!B2713)</f>
        <v>0</v>
      </c>
    </row>
    <row r="2714" spans="1:6" x14ac:dyDescent="0.25">
      <c r="A2714" s="29" t="s">
        <v>2801</v>
      </c>
      <c r="B2714" s="29">
        <v>9850</v>
      </c>
      <c r="C2714" s="29" t="s">
        <v>2741</v>
      </c>
      <c r="D2714" s="29">
        <v>51.028903300000003</v>
      </c>
      <c r="E2714" s="29">
        <v>3.5661276339999999</v>
      </c>
      <c r="F2714" s="29">
        <f>COUNTIFS(Questionnaire!BC:BC,codes_postales!B2714)</f>
        <v>0</v>
      </c>
    </row>
    <row r="2715" spans="1:6" x14ac:dyDescent="0.25">
      <c r="A2715" s="29" t="s">
        <v>2801</v>
      </c>
      <c r="B2715" s="29">
        <v>9860</v>
      </c>
      <c r="C2715" s="29" t="s">
        <v>2742</v>
      </c>
      <c r="D2715" s="29">
        <v>50.925202800000001</v>
      </c>
      <c r="E2715" s="29">
        <v>3.7896135000000002</v>
      </c>
      <c r="F2715" s="29">
        <f>COUNTIFS(Questionnaire!BC:BC,codes_postales!B2715)</f>
        <v>0</v>
      </c>
    </row>
    <row r="2716" spans="1:6" x14ac:dyDescent="0.25">
      <c r="A2716" s="29" t="s">
        <v>2801</v>
      </c>
      <c r="B2716" s="29">
        <v>9860</v>
      </c>
      <c r="C2716" s="29" t="s">
        <v>2743</v>
      </c>
      <c r="D2716" s="29">
        <v>50.971060999999999</v>
      </c>
      <c r="E2716" s="29">
        <v>3.8164475000000002</v>
      </c>
      <c r="F2716" s="29">
        <f>COUNTIFS(Questionnaire!BC:BC,codes_postales!B2716)</f>
        <v>0</v>
      </c>
    </row>
    <row r="2717" spans="1:6" x14ac:dyDescent="0.25">
      <c r="A2717" s="29" t="s">
        <v>2801</v>
      </c>
      <c r="B2717" s="29">
        <v>9860</v>
      </c>
      <c r="C2717" s="29" t="s">
        <v>2744</v>
      </c>
      <c r="D2717" s="29">
        <v>50.969493700000001</v>
      </c>
      <c r="E2717" s="29">
        <v>3.7928259</v>
      </c>
      <c r="F2717" s="29">
        <f>COUNTIFS(Questionnaire!BC:BC,codes_postales!B2717)</f>
        <v>0</v>
      </c>
    </row>
    <row r="2718" spans="1:6" x14ac:dyDescent="0.25">
      <c r="A2718" s="29" t="s">
        <v>2801</v>
      </c>
      <c r="B2718" s="29">
        <v>9860</v>
      </c>
      <c r="C2718" s="29" t="s">
        <v>2745</v>
      </c>
      <c r="D2718" s="29">
        <v>50.9591122</v>
      </c>
      <c r="E2718" s="29">
        <v>3.7800022000000002</v>
      </c>
      <c r="F2718" s="29">
        <f>COUNTIFS(Questionnaire!BC:BC,codes_postales!B2718)</f>
        <v>0</v>
      </c>
    </row>
    <row r="2719" spans="1:6" x14ac:dyDescent="0.25">
      <c r="A2719" s="29" t="s">
        <v>2801</v>
      </c>
      <c r="B2719" s="29">
        <v>9860</v>
      </c>
      <c r="C2719" s="29" t="s">
        <v>2746</v>
      </c>
      <c r="D2719" s="29">
        <v>50.945638799999998</v>
      </c>
      <c r="E2719" s="29">
        <v>3.8032713</v>
      </c>
      <c r="F2719" s="29">
        <f>COUNTIFS(Questionnaire!BC:BC,codes_postales!B2719)</f>
        <v>0</v>
      </c>
    </row>
    <row r="2720" spans="1:6" x14ac:dyDescent="0.25">
      <c r="A2720" s="29" t="s">
        <v>2801</v>
      </c>
      <c r="B2720" s="29">
        <v>9860</v>
      </c>
      <c r="C2720" s="29" t="s">
        <v>2747</v>
      </c>
      <c r="D2720" s="29">
        <v>50.939257099999999</v>
      </c>
      <c r="E2720" s="29">
        <v>3.7897099999999999</v>
      </c>
      <c r="F2720" s="29">
        <f>COUNTIFS(Questionnaire!BC:BC,codes_postales!B2720)</f>
        <v>0</v>
      </c>
    </row>
    <row r="2721" spans="1:6" x14ac:dyDescent="0.25">
      <c r="A2721" s="29" t="s">
        <v>2801</v>
      </c>
      <c r="B2721" s="29">
        <v>9870</v>
      </c>
      <c r="C2721" s="29" t="s">
        <v>302</v>
      </c>
      <c r="D2721" s="29">
        <v>50.959185599999998</v>
      </c>
      <c r="E2721" s="29">
        <v>3.4858872999999999</v>
      </c>
      <c r="F2721" s="29">
        <f>COUNTIFS(Questionnaire!BC:BC,codes_postales!B2721)</f>
        <v>0</v>
      </c>
    </row>
    <row r="2722" spans="1:6" x14ac:dyDescent="0.25">
      <c r="A2722" s="29" t="s">
        <v>2801</v>
      </c>
      <c r="B2722" s="29">
        <v>9870</v>
      </c>
      <c r="C2722" s="29" t="s">
        <v>2748</v>
      </c>
      <c r="D2722" s="29">
        <v>50.935795800000001</v>
      </c>
      <c r="E2722" s="29">
        <v>3.4651619</v>
      </c>
      <c r="F2722" s="29">
        <f>COUNTIFS(Questionnaire!BC:BC,codes_postales!B2722)</f>
        <v>0</v>
      </c>
    </row>
    <row r="2723" spans="1:6" x14ac:dyDescent="0.25">
      <c r="A2723" s="29" t="s">
        <v>2801</v>
      </c>
      <c r="B2723" s="29">
        <v>9870</v>
      </c>
      <c r="C2723" s="29" t="s">
        <v>2749</v>
      </c>
      <c r="D2723" s="29">
        <v>50.9206638</v>
      </c>
      <c r="E2723" s="29">
        <v>3.4485632000000002</v>
      </c>
      <c r="F2723" s="29">
        <f>COUNTIFS(Questionnaire!BC:BC,codes_postales!B2723)</f>
        <v>0</v>
      </c>
    </row>
    <row r="2724" spans="1:6" x14ac:dyDescent="0.25">
      <c r="A2724" s="29" t="s">
        <v>2801</v>
      </c>
      <c r="B2724" s="29">
        <v>9880</v>
      </c>
      <c r="C2724" s="29" t="s">
        <v>2750</v>
      </c>
      <c r="D2724" s="29">
        <v>51.088194999999999</v>
      </c>
      <c r="E2724" s="29">
        <v>3.4176803279999999</v>
      </c>
      <c r="F2724" s="29">
        <f>COUNTIFS(Questionnaire!BC:BC,codes_postales!B2724)</f>
        <v>0</v>
      </c>
    </row>
    <row r="2725" spans="1:6" x14ac:dyDescent="0.25">
      <c r="A2725" s="29" t="s">
        <v>2801</v>
      </c>
      <c r="B2725" s="29">
        <v>9880</v>
      </c>
      <c r="C2725" s="29" t="s">
        <v>2751</v>
      </c>
      <c r="D2725" s="29">
        <v>51.049702199999999</v>
      </c>
      <c r="E2725" s="29">
        <v>3.4596784</v>
      </c>
      <c r="F2725" s="29">
        <f>COUNTIFS(Questionnaire!BC:BC,codes_postales!B2725)</f>
        <v>0</v>
      </c>
    </row>
    <row r="2726" spans="1:6" x14ac:dyDescent="0.25">
      <c r="A2726" s="29" t="s">
        <v>2801</v>
      </c>
      <c r="B2726" s="29">
        <v>9880</v>
      </c>
      <c r="C2726" s="29" t="s">
        <v>2752</v>
      </c>
      <c r="D2726" s="29">
        <v>51.041469800000002</v>
      </c>
      <c r="E2726" s="29">
        <v>3.4455642000000002</v>
      </c>
      <c r="F2726" s="29">
        <f>COUNTIFS(Questionnaire!BC:BC,codes_postales!B2726)</f>
        <v>0</v>
      </c>
    </row>
    <row r="2727" spans="1:6" x14ac:dyDescent="0.25">
      <c r="A2727" s="29" t="s">
        <v>2801</v>
      </c>
      <c r="B2727" s="29">
        <v>9881</v>
      </c>
      <c r="C2727" s="29" t="s">
        <v>2753</v>
      </c>
      <c r="D2727" s="29">
        <v>51.0902776</v>
      </c>
      <c r="E2727" s="29">
        <v>3.499452566</v>
      </c>
      <c r="F2727" s="29">
        <f>COUNTIFS(Questionnaire!BC:BC,codes_postales!B2727)</f>
        <v>0</v>
      </c>
    </row>
    <row r="2728" spans="1:6" x14ac:dyDescent="0.25">
      <c r="A2728" s="29" t="s">
        <v>2801</v>
      </c>
      <c r="B2728" s="29">
        <v>9890</v>
      </c>
      <c r="C2728" s="29" t="s">
        <v>2754</v>
      </c>
      <c r="D2728" s="29">
        <v>50.930950299999999</v>
      </c>
      <c r="E2728" s="29">
        <v>3.7219419999999999</v>
      </c>
      <c r="F2728" s="29">
        <f>COUNTIFS(Questionnaire!BC:BC,codes_postales!B2728)</f>
        <v>0</v>
      </c>
    </row>
    <row r="2729" spans="1:6" x14ac:dyDescent="0.25">
      <c r="A2729" s="29" t="s">
        <v>2801</v>
      </c>
      <c r="B2729" s="29">
        <v>9890</v>
      </c>
      <c r="C2729" s="29" t="s">
        <v>2755</v>
      </c>
      <c r="D2729" s="29">
        <v>50.917667299999998</v>
      </c>
      <c r="E2729" s="29">
        <v>3.6894494999999998</v>
      </c>
      <c r="F2729" s="29">
        <f>COUNTIFS(Questionnaire!BC:BC,codes_postales!B2729)</f>
        <v>0</v>
      </c>
    </row>
    <row r="2730" spans="1:6" x14ac:dyDescent="0.25">
      <c r="A2730" s="29" t="s">
        <v>2801</v>
      </c>
      <c r="B2730" s="29">
        <v>9890</v>
      </c>
      <c r="C2730" s="29" t="s">
        <v>2756</v>
      </c>
      <c r="D2730" s="29">
        <v>50.929233500000002</v>
      </c>
      <c r="E2730" s="29">
        <v>3.6614192000000001</v>
      </c>
      <c r="F2730" s="29">
        <f>COUNTIFS(Questionnaire!BC:BC,codes_postales!B2730)</f>
        <v>0</v>
      </c>
    </row>
    <row r="2731" spans="1:6" x14ac:dyDescent="0.25">
      <c r="A2731" s="29" t="s">
        <v>2801</v>
      </c>
      <c r="B2731" s="29">
        <v>9890</v>
      </c>
      <c r="C2731" s="29" t="s">
        <v>2757</v>
      </c>
      <c r="D2731" s="29">
        <v>50.945921200000001</v>
      </c>
      <c r="E2731" s="29">
        <v>3.6845235999999999</v>
      </c>
      <c r="F2731" s="29">
        <f>COUNTIFS(Questionnaire!BC:BC,codes_postales!B2731)</f>
        <v>0</v>
      </c>
    </row>
    <row r="2732" spans="1:6" x14ac:dyDescent="0.25">
      <c r="A2732" s="29" t="s">
        <v>2801</v>
      </c>
      <c r="B2732" s="29">
        <v>9900</v>
      </c>
      <c r="C2732" s="29" t="s">
        <v>2758</v>
      </c>
      <c r="D2732" s="29">
        <v>51.184482699999997</v>
      </c>
      <c r="E2732" s="29">
        <v>3.5665965000000002</v>
      </c>
      <c r="F2732" s="29">
        <f>COUNTIFS(Questionnaire!BC:BC,codes_postales!B2732)</f>
        <v>0</v>
      </c>
    </row>
    <row r="2733" spans="1:6" x14ac:dyDescent="0.25">
      <c r="A2733" s="29" t="s">
        <v>2801</v>
      </c>
      <c r="B2733" s="29">
        <v>9910</v>
      </c>
      <c r="C2733" s="29" t="s">
        <v>2759</v>
      </c>
      <c r="D2733" s="29">
        <v>51.139269200000001</v>
      </c>
      <c r="E2733" s="29">
        <v>3.4123389999999998</v>
      </c>
      <c r="F2733" s="29">
        <f>COUNTIFS(Questionnaire!BC:BC,codes_postales!B2733)</f>
        <v>0</v>
      </c>
    </row>
    <row r="2734" spans="1:6" x14ac:dyDescent="0.25">
      <c r="A2734" s="29" t="s">
        <v>2801</v>
      </c>
      <c r="B2734" s="29">
        <v>9910</v>
      </c>
      <c r="C2734" s="29" t="s">
        <v>2760</v>
      </c>
      <c r="D2734" s="29">
        <v>51.128587899999999</v>
      </c>
      <c r="E2734" s="29">
        <v>3.4841052000000001</v>
      </c>
      <c r="F2734" s="29">
        <f>COUNTIFS(Questionnaire!BC:BC,codes_postales!B2734)</f>
        <v>0</v>
      </c>
    </row>
    <row r="2735" spans="1:6" x14ac:dyDescent="0.25">
      <c r="A2735" s="29" t="s">
        <v>2801</v>
      </c>
      <c r="B2735" s="29">
        <v>9920</v>
      </c>
      <c r="C2735" s="29" t="s">
        <v>2761</v>
      </c>
      <c r="D2735" s="29">
        <v>51.095680700000003</v>
      </c>
      <c r="E2735" s="29">
        <v>3.6076128999999999</v>
      </c>
      <c r="F2735" s="29">
        <f>COUNTIFS(Questionnaire!BC:BC,codes_postales!B2735)</f>
        <v>0</v>
      </c>
    </row>
    <row r="2736" spans="1:6" x14ac:dyDescent="0.25">
      <c r="A2736" s="29" t="s">
        <v>2801</v>
      </c>
      <c r="B2736" s="29">
        <v>9921</v>
      </c>
      <c r="C2736" s="29" t="s">
        <v>2762</v>
      </c>
      <c r="D2736" s="29">
        <v>51.087639600000003</v>
      </c>
      <c r="E2736" s="29">
        <v>3.6412401000000001</v>
      </c>
      <c r="F2736" s="29">
        <f>COUNTIFS(Questionnaire!BC:BC,codes_postales!B2736)</f>
        <v>0</v>
      </c>
    </row>
    <row r="2737" spans="1:6" x14ac:dyDescent="0.25">
      <c r="A2737" s="29" t="s">
        <v>2801</v>
      </c>
      <c r="B2737" s="29">
        <v>9930</v>
      </c>
      <c r="C2737" s="29" t="s">
        <v>2763</v>
      </c>
      <c r="D2737" s="29">
        <v>51.119577800000002</v>
      </c>
      <c r="E2737" s="29">
        <v>3.5642436790000001</v>
      </c>
      <c r="F2737" s="29">
        <f>COUNTIFS(Questionnaire!BC:BC,codes_postales!B2737)</f>
        <v>0</v>
      </c>
    </row>
    <row r="2738" spans="1:6" x14ac:dyDescent="0.25">
      <c r="A2738" s="29" t="s">
        <v>2801</v>
      </c>
      <c r="B2738" s="29">
        <v>9931</v>
      </c>
      <c r="C2738" s="29" t="s">
        <v>2764</v>
      </c>
      <c r="D2738" s="29">
        <v>51.150866999999998</v>
      </c>
      <c r="E2738" s="29">
        <v>3.5253176000000002</v>
      </c>
      <c r="F2738" s="29">
        <f>COUNTIFS(Questionnaire!BC:BC,codes_postales!B2738)</f>
        <v>0</v>
      </c>
    </row>
    <row r="2739" spans="1:6" x14ac:dyDescent="0.25">
      <c r="A2739" s="29" t="s">
        <v>2801</v>
      </c>
      <c r="B2739" s="29">
        <v>9932</v>
      </c>
      <c r="C2739" s="29" t="s">
        <v>2765</v>
      </c>
      <c r="D2739" s="29">
        <v>51.1303816</v>
      </c>
      <c r="E2739" s="29">
        <v>3.5532444000000001</v>
      </c>
      <c r="F2739" s="29">
        <f>COUNTIFS(Questionnaire!BC:BC,codes_postales!B2739)</f>
        <v>0</v>
      </c>
    </row>
    <row r="2740" spans="1:6" x14ac:dyDescent="0.25">
      <c r="A2740" s="29" t="s">
        <v>2801</v>
      </c>
      <c r="B2740" s="29">
        <v>9940</v>
      </c>
      <c r="C2740" s="29" t="s">
        <v>2766</v>
      </c>
      <c r="D2740" s="29">
        <v>51.179350499999998</v>
      </c>
      <c r="E2740" s="29">
        <v>3.7471789000000002</v>
      </c>
      <c r="F2740" s="29">
        <f>COUNTIFS(Questionnaire!BC:BC,codes_postales!B2740)</f>
        <v>0</v>
      </c>
    </row>
    <row r="2741" spans="1:6" x14ac:dyDescent="0.25">
      <c r="A2741" s="29" t="s">
        <v>2801</v>
      </c>
      <c r="B2741" s="29">
        <v>9940</v>
      </c>
      <c r="C2741" s="29" t="s">
        <v>2767</v>
      </c>
      <c r="D2741" s="29">
        <v>51.108789100000003</v>
      </c>
      <c r="E2741" s="29">
        <v>3.7078565000000001</v>
      </c>
      <c r="F2741" s="29">
        <f>COUNTIFS(Questionnaire!BC:BC,codes_postales!B2741)</f>
        <v>0</v>
      </c>
    </row>
    <row r="2742" spans="1:6" x14ac:dyDescent="0.25">
      <c r="A2742" s="29" t="s">
        <v>2801</v>
      </c>
      <c r="B2742" s="29">
        <v>9940</v>
      </c>
      <c r="C2742" s="29" t="s">
        <v>2768</v>
      </c>
      <c r="D2742" s="29">
        <v>51.154712500000002</v>
      </c>
      <c r="E2742" s="29">
        <v>3.732612</v>
      </c>
      <c r="F2742" s="29">
        <f>COUNTIFS(Questionnaire!BC:BC,codes_postales!B2742)</f>
        <v>0</v>
      </c>
    </row>
    <row r="2743" spans="1:6" x14ac:dyDescent="0.25">
      <c r="A2743" s="29" t="s">
        <v>2801</v>
      </c>
      <c r="B2743" s="29">
        <v>9940</v>
      </c>
      <c r="C2743" s="29" t="s">
        <v>2769</v>
      </c>
      <c r="D2743" s="29">
        <v>51.131929</v>
      </c>
      <c r="E2743" s="29">
        <v>3.6789044999999998</v>
      </c>
      <c r="F2743" s="29">
        <f>COUNTIFS(Questionnaire!BC:BC,codes_postales!B2743)</f>
        <v>0</v>
      </c>
    </row>
    <row r="2744" spans="1:6" x14ac:dyDescent="0.25">
      <c r="A2744" s="29" t="s">
        <v>2801</v>
      </c>
      <c r="B2744" s="29">
        <v>9950</v>
      </c>
      <c r="C2744" s="29" t="s">
        <v>2770</v>
      </c>
      <c r="D2744" s="29">
        <v>51.151530399999999</v>
      </c>
      <c r="E2744" s="29">
        <v>3.6061711999999999</v>
      </c>
      <c r="F2744" s="29">
        <f>COUNTIFS(Questionnaire!BC:BC,codes_postales!B2744)</f>
        <v>0</v>
      </c>
    </row>
    <row r="2745" spans="1:6" x14ac:dyDescent="0.25">
      <c r="A2745" s="29" t="s">
        <v>2801</v>
      </c>
      <c r="B2745" s="29">
        <v>9960</v>
      </c>
      <c r="C2745" s="29" t="s">
        <v>2771</v>
      </c>
      <c r="D2745" s="29">
        <v>51.230041550000003</v>
      </c>
      <c r="E2745" s="29">
        <v>3.7568076659999998</v>
      </c>
      <c r="F2745" s="29">
        <f>COUNTIFS(Questionnaire!BC:BC,codes_postales!B2745)</f>
        <v>0</v>
      </c>
    </row>
    <row r="2746" spans="1:6" x14ac:dyDescent="0.25">
      <c r="A2746" s="29" t="s">
        <v>2801</v>
      </c>
      <c r="B2746" s="29">
        <v>9961</v>
      </c>
      <c r="C2746" s="29" t="s">
        <v>2772</v>
      </c>
      <c r="D2746" s="29">
        <v>51.250931100000003</v>
      </c>
      <c r="E2746" s="29">
        <v>3.7059614989999998</v>
      </c>
      <c r="F2746" s="29">
        <f>COUNTIFS(Questionnaire!BC:BC,codes_postales!B2746)</f>
        <v>0</v>
      </c>
    </row>
    <row r="2747" spans="1:6" x14ac:dyDescent="0.25">
      <c r="A2747" s="29" t="s">
        <v>2801</v>
      </c>
      <c r="B2747" s="29">
        <v>9968</v>
      </c>
      <c r="C2747" s="29" t="s">
        <v>2773</v>
      </c>
      <c r="D2747" s="29">
        <v>51.231191699999997</v>
      </c>
      <c r="E2747" s="29">
        <v>3.6789952000000001</v>
      </c>
      <c r="F2747" s="29">
        <f>COUNTIFS(Questionnaire!BC:BC,codes_postales!B2747)</f>
        <v>0</v>
      </c>
    </row>
    <row r="2748" spans="1:6" x14ac:dyDescent="0.25">
      <c r="A2748" s="29" t="s">
        <v>2801</v>
      </c>
      <c r="B2748" s="29">
        <v>9968</v>
      </c>
      <c r="C2748" s="29" t="s">
        <v>2774</v>
      </c>
      <c r="D2748" s="29">
        <v>51.192994300000002</v>
      </c>
      <c r="E2748" s="29">
        <v>3.6878280000000001</v>
      </c>
      <c r="F2748" s="29">
        <f>COUNTIFS(Questionnaire!BC:BC,codes_postales!B2748)</f>
        <v>0</v>
      </c>
    </row>
    <row r="2749" spans="1:6" x14ac:dyDescent="0.25">
      <c r="A2749" s="29" t="s">
        <v>2801</v>
      </c>
      <c r="B2749" s="29">
        <v>9970</v>
      </c>
      <c r="C2749" s="29" t="s">
        <v>2775</v>
      </c>
      <c r="D2749" s="29">
        <v>51.228952</v>
      </c>
      <c r="E2749" s="29">
        <v>3.6219251369999999</v>
      </c>
      <c r="F2749" s="29">
        <f>COUNTIFS(Questionnaire!BC:BC,codes_postales!B2749)</f>
        <v>0</v>
      </c>
    </row>
    <row r="2750" spans="1:6" x14ac:dyDescent="0.25">
      <c r="A2750" s="29" t="s">
        <v>2801</v>
      </c>
      <c r="B2750" s="29">
        <v>9971</v>
      </c>
      <c r="C2750" s="29" t="s">
        <v>2776</v>
      </c>
      <c r="D2750" s="29">
        <v>51.194240000000001</v>
      </c>
      <c r="E2750" s="29">
        <v>3.634631213</v>
      </c>
      <c r="F2750" s="29">
        <f>COUNTIFS(Questionnaire!BC:BC,codes_postales!B2750)</f>
        <v>0</v>
      </c>
    </row>
    <row r="2751" spans="1:6" x14ac:dyDescent="0.25">
      <c r="A2751" s="29" t="s">
        <v>2801</v>
      </c>
      <c r="B2751" s="29">
        <v>9980</v>
      </c>
      <c r="C2751" s="29" t="s">
        <v>2777</v>
      </c>
      <c r="D2751" s="29">
        <v>51.2330483</v>
      </c>
      <c r="E2751" s="29">
        <v>3.5374820680000001</v>
      </c>
      <c r="F2751" s="29">
        <f>COUNTIFS(Questionnaire!BC:BC,codes_postales!B2751)</f>
        <v>0</v>
      </c>
    </row>
    <row r="2752" spans="1:6" x14ac:dyDescent="0.25">
      <c r="A2752" s="29" t="s">
        <v>2801</v>
      </c>
      <c r="B2752" s="29">
        <v>9981</v>
      </c>
      <c r="C2752" s="29" t="s">
        <v>2778</v>
      </c>
      <c r="D2752" s="29">
        <v>51.26767195</v>
      </c>
      <c r="E2752" s="29">
        <v>3.5315005570000002</v>
      </c>
      <c r="F2752" s="29">
        <f>COUNTIFS(Questionnaire!BC:BC,codes_postales!B2752)</f>
        <v>0</v>
      </c>
    </row>
    <row r="2753" spans="1:6" x14ac:dyDescent="0.25">
      <c r="A2753" s="29" t="s">
        <v>2801</v>
      </c>
      <c r="B2753" s="29">
        <v>9982</v>
      </c>
      <c r="C2753" s="29" t="s">
        <v>2779</v>
      </c>
      <c r="D2753" s="29">
        <v>51.2682182</v>
      </c>
      <c r="E2753" s="29">
        <v>3.5800939999999999</v>
      </c>
      <c r="F2753" s="29">
        <f>COUNTIFS(Questionnaire!BC:BC,codes_postales!B2753)</f>
        <v>0</v>
      </c>
    </row>
    <row r="2754" spans="1:6" x14ac:dyDescent="0.25">
      <c r="A2754" s="29" t="s">
        <v>2801</v>
      </c>
      <c r="B2754" s="29">
        <v>9988</v>
      </c>
      <c r="C2754" s="29" t="s">
        <v>2780</v>
      </c>
      <c r="D2754" s="29">
        <v>51.289118100000003</v>
      </c>
      <c r="E2754" s="29">
        <v>3.5905485000000001</v>
      </c>
      <c r="F2754" s="29">
        <f>COUNTIFS(Questionnaire!BC:BC,codes_postales!B2754)</f>
        <v>0</v>
      </c>
    </row>
    <row r="2755" spans="1:6" x14ac:dyDescent="0.25">
      <c r="A2755" s="29" t="s">
        <v>2801</v>
      </c>
      <c r="B2755" s="29">
        <v>9988</v>
      </c>
      <c r="C2755" s="29" t="s">
        <v>2781</v>
      </c>
      <c r="D2755" s="29">
        <v>51.2776499</v>
      </c>
      <c r="E2755" s="29">
        <v>3.6269821769999999</v>
      </c>
      <c r="F2755" s="29">
        <f>COUNTIFS(Questionnaire!BC:BC,codes_postales!B2755)</f>
        <v>0</v>
      </c>
    </row>
    <row r="2756" spans="1:6" x14ac:dyDescent="0.25">
      <c r="A2756" s="29" t="s">
        <v>2801</v>
      </c>
      <c r="B2756" s="29">
        <v>9990</v>
      </c>
      <c r="C2756" s="29" t="s">
        <v>2782</v>
      </c>
      <c r="D2756" s="29">
        <v>51.226313300000001</v>
      </c>
      <c r="E2756" s="29">
        <v>3.4154537999999999</v>
      </c>
      <c r="F2756" s="29">
        <f>COUNTIFS(Questionnaire!BC:BC,codes_postales!B2756)</f>
        <v>0</v>
      </c>
    </row>
    <row r="2757" spans="1:6" x14ac:dyDescent="0.25">
      <c r="A2757" s="29" t="s">
        <v>2801</v>
      </c>
      <c r="B2757" s="29">
        <v>9991</v>
      </c>
      <c r="C2757" s="29" t="s">
        <v>2783</v>
      </c>
      <c r="D2757" s="29">
        <v>51.203529099999997</v>
      </c>
      <c r="E2757" s="29">
        <v>3.4858471</v>
      </c>
      <c r="F2757" s="29">
        <f>COUNTIFS(Questionnaire!BC:BC,codes_postales!B2757)</f>
        <v>0</v>
      </c>
    </row>
    <row r="2758" spans="1:6" x14ac:dyDescent="0.25">
      <c r="A2758" s="29" t="s">
        <v>2801</v>
      </c>
      <c r="B2758" s="29">
        <v>9992</v>
      </c>
      <c r="C2758" s="29" t="s">
        <v>2784</v>
      </c>
      <c r="D2758" s="29">
        <v>51.255832349999999</v>
      </c>
      <c r="E2758" s="29">
        <v>3.4071425560000002</v>
      </c>
      <c r="F2758" s="29">
        <f>COUNTIFS(Questionnaire!BC:BC,codes_postales!B2758)</f>
        <v>0</v>
      </c>
    </row>
  </sheetData>
  <autoFilter ref="A1:F2758" xr:uid="{7AE71636-51E0-409B-BDAB-63B6E52EAB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BE93-9664-4246-9548-2BC9171C3B28}">
  <dimension ref="A1:B12"/>
  <sheetViews>
    <sheetView tabSelected="1" workbookViewId="0">
      <selection activeCell="D15" sqref="D15"/>
    </sheetView>
  </sheetViews>
  <sheetFormatPr baseColWidth="10" defaultRowHeight="15" x14ac:dyDescent="0.25"/>
  <cols>
    <col min="1" max="1" width="30.28515625" style="32" bestFit="1" customWidth="1"/>
    <col min="2" max="2" width="11.42578125" style="32"/>
  </cols>
  <sheetData>
    <row r="1" spans="1:2" x14ac:dyDescent="0.25">
      <c r="A1" s="33" t="s">
        <v>2789</v>
      </c>
      <c r="B1" s="33" t="s">
        <v>2802</v>
      </c>
    </row>
    <row r="2" spans="1:2" x14ac:dyDescent="0.25">
      <c r="A2" s="32" t="s">
        <v>2790</v>
      </c>
      <c r="B2" s="32">
        <f>SUMIFS(codes_postales!F:F,codes_postales!A:A,provinces!A2)</f>
        <v>0</v>
      </c>
    </row>
    <row r="3" spans="1:2" x14ac:dyDescent="0.25">
      <c r="A3" s="32" t="s">
        <v>2791</v>
      </c>
      <c r="B3" s="32">
        <f>SUMIFS(codes_postales!F:F,codes_postales!A:A,provinces!A3)</f>
        <v>55</v>
      </c>
    </row>
    <row r="4" spans="1:2" x14ac:dyDescent="0.25">
      <c r="A4" s="32" t="s">
        <v>2793</v>
      </c>
      <c r="B4" s="32">
        <f>SUMIFS(codes_postales!F:F,codes_postales!A:A,provinces!A4)</f>
        <v>0</v>
      </c>
    </row>
    <row r="5" spans="1:2" x14ac:dyDescent="0.25">
      <c r="A5" s="32" t="s">
        <v>2792</v>
      </c>
      <c r="B5" s="32">
        <f>SUMIFS(codes_postales!F:F,codes_postales!A:A,provinces!A5)</f>
        <v>0</v>
      </c>
    </row>
    <row r="6" spans="1:2" x14ac:dyDescent="0.25">
      <c r="A6" s="32" t="s">
        <v>2794</v>
      </c>
      <c r="B6" s="32">
        <f>SUMIFS(codes_postales!F:F,codes_postales!A:A,provinces!A6)</f>
        <v>2</v>
      </c>
    </row>
    <row r="7" spans="1:2" x14ac:dyDescent="0.25">
      <c r="A7" s="32" t="s">
        <v>2795</v>
      </c>
      <c r="B7" s="32">
        <f>SUMIFS(codes_postales!F:F,codes_postales!A:A,provinces!A7)</f>
        <v>288</v>
      </c>
    </row>
    <row r="8" spans="1:2" x14ac:dyDescent="0.25">
      <c r="A8" s="32" t="s">
        <v>2796</v>
      </c>
      <c r="B8" s="32">
        <f>SUMIFS(codes_postales!F:F,codes_postales!A:A,provinces!A8)</f>
        <v>467</v>
      </c>
    </row>
    <row r="9" spans="1:2" x14ac:dyDescent="0.25">
      <c r="A9" s="32" t="s">
        <v>2797</v>
      </c>
      <c r="B9" s="32">
        <f>SUMIFS(codes_postales!F:F,codes_postales!A:A,provinces!A9)</f>
        <v>448</v>
      </c>
    </row>
    <row r="10" spans="1:2" x14ac:dyDescent="0.25">
      <c r="A10" s="32" t="s">
        <v>2799</v>
      </c>
      <c r="B10" s="32">
        <f>SUMIFS(codes_postales!F:F,codes_postales!A:A,provinces!A10)</f>
        <v>152</v>
      </c>
    </row>
    <row r="11" spans="1:2" x14ac:dyDescent="0.25">
      <c r="A11" s="32" t="s">
        <v>2800</v>
      </c>
      <c r="B11" s="32">
        <f>SUMIFS(codes_postales!F:F,codes_postales!A:A,provinces!A11)</f>
        <v>0</v>
      </c>
    </row>
    <row r="12" spans="1:2" x14ac:dyDescent="0.25">
      <c r="A12" s="32" t="s">
        <v>2801</v>
      </c>
      <c r="B12" s="32">
        <f>SUMIFS(codes_postales!F:F,codes_postales!A:A,provinces!A12)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8B9999E-A7DD-41DD-91EE-49B6E502D78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EEB30BD-0035-4BF8-9120-D698A52A591B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E0CA4C4-5AEF-4B94-8E5E-BA2DA8978DDA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BF4DC410-FB9E-46FF-8F4F-B66317509B8D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Questionnaire</vt:lpstr>
      <vt:lpstr>Q8</vt:lpstr>
      <vt:lpstr>QGIS</vt:lpstr>
      <vt:lpstr>codes_postales</vt:lpstr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2019-01-15T14:02:26Z</dcterms:created>
  <dcterms:modified xsi:type="dcterms:W3CDTF">2019-05-03T10:08:28Z</dcterms:modified>
</cp:coreProperties>
</file>