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95" activeTab="1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  <sheet name="sd_incidencia" sheetId="19" r:id="rId19"/>
    <sheet name="sd_turno_incidencia" sheetId="25" r:id="rId20"/>
    <sheet name="sd_tipo_pesaje" sheetId="22" r:id="rId21"/>
    <sheet name="sd_zona_balanza" sheetId="20" r:id="rId22"/>
    <sheet name="sd_cola_pesaje" sheetId="21" r:id="rId23"/>
    <sheet name="sd_canal_carga" sheetId="23" r:id="rId24"/>
    <sheet name="sd_cola_canal" sheetId="26" r:id="rId25"/>
  </sheets>
  <definedNames>
    <definedName name="_xlnm._FilterDatabase" localSheetId="1" hidden="1">sd_conductor!$A$1:$F$71</definedName>
    <definedName name="_xlnm._FilterDatabase" localSheetId="8" hidden="1">sd_vehiculo!$A$1:$L$41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6" l="1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27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8" i="16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2" i="13"/>
  <c r="E36" i="26"/>
  <c r="E35" i="26"/>
  <c r="E34" i="26"/>
  <c r="E33" i="26"/>
  <c r="E32" i="26"/>
  <c r="E31" i="26"/>
  <c r="E30" i="26"/>
  <c r="E29" i="26"/>
  <c r="E28" i="26"/>
  <c r="E27" i="26"/>
  <c r="E65" i="21"/>
  <c r="E64" i="21"/>
  <c r="E63" i="21"/>
  <c r="E62" i="21"/>
  <c r="E61" i="21"/>
  <c r="E60" i="21"/>
  <c r="E59" i="21"/>
  <c r="E58" i="21"/>
  <c r="E57" i="21"/>
  <c r="E56" i="21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" i="26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2" i="21"/>
  <c r="M15" i="16"/>
  <c r="M16" i="16"/>
  <c r="M17" i="16"/>
  <c r="M18" i="16"/>
  <c r="M19" i="16"/>
  <c r="M20" i="16"/>
  <c r="M21" i="16"/>
  <c r="M22" i="16"/>
  <c r="M23" i="16"/>
  <c r="M24" i="16"/>
  <c r="M25" i="16"/>
  <c r="M26" i="16"/>
  <c r="M5" i="16"/>
  <c r="M6" i="16"/>
  <c r="M7" i="16"/>
  <c r="M8" i="16"/>
  <c r="M9" i="16"/>
  <c r="M10" i="16"/>
  <c r="M11" i="16"/>
  <c r="M12" i="16"/>
  <c r="M13" i="16"/>
  <c r="M14" i="16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5" i="9"/>
  <c r="L136" i="9"/>
  <c r="L137" i="9"/>
  <c r="L139" i="9"/>
  <c r="L140" i="9"/>
  <c r="L141" i="9"/>
  <c r="K122" i="9"/>
  <c r="K120" i="9"/>
  <c r="K78" i="9"/>
  <c r="K121" i="9"/>
  <c r="K72" i="9"/>
  <c r="K73" i="9"/>
  <c r="K74" i="9"/>
  <c r="K75" i="9"/>
  <c r="K76" i="9"/>
  <c r="K77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L134" i="9" s="1"/>
  <c r="K135" i="9"/>
  <c r="K136" i="9"/>
  <c r="K137" i="9"/>
  <c r="K138" i="9"/>
  <c r="L138" i="9" s="1"/>
  <c r="K139" i="9"/>
  <c r="K140" i="9"/>
  <c r="K141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27" i="9"/>
  <c r="L27" i="9" s="1"/>
  <c r="K3" i="9"/>
  <c r="L3" i="9" s="1"/>
  <c r="K4" i="9"/>
  <c r="L4" i="9" s="1"/>
  <c r="K5" i="9"/>
  <c r="L5" i="9" s="1"/>
  <c r="K6" i="9"/>
  <c r="L6" i="9" s="1"/>
  <c r="K7" i="9"/>
  <c r="L7" i="9" s="1"/>
  <c r="K8" i="9"/>
  <c r="L8" i="9" s="1"/>
  <c r="K9" i="9"/>
  <c r="L9" i="9" s="1"/>
  <c r="K10" i="9"/>
  <c r="L10" i="9" s="1"/>
  <c r="K11" i="9"/>
  <c r="L11" i="9" s="1"/>
  <c r="K12" i="9"/>
  <c r="L12" i="9" s="1"/>
  <c r="K13" i="9"/>
  <c r="L13" i="9" s="1"/>
  <c r="K14" i="9"/>
  <c r="L14" i="9" s="1"/>
  <c r="K15" i="9"/>
  <c r="L15" i="9" s="1"/>
  <c r="K16" i="9"/>
  <c r="L16" i="9" s="1"/>
  <c r="K17" i="9"/>
  <c r="L17" i="9" s="1"/>
  <c r="K18" i="9"/>
  <c r="L18" i="9" s="1"/>
  <c r="K19" i="9"/>
  <c r="L19" i="9" s="1"/>
  <c r="K20" i="9"/>
  <c r="L20" i="9" s="1"/>
  <c r="K21" i="9"/>
  <c r="L21" i="9" s="1"/>
  <c r="K22" i="9"/>
  <c r="L22" i="9" s="1"/>
  <c r="K23" i="9"/>
  <c r="L23" i="9" s="1"/>
  <c r="K24" i="9"/>
  <c r="L24" i="9" s="1"/>
  <c r="K25" i="9"/>
  <c r="L25" i="9" s="1"/>
  <c r="K26" i="9"/>
  <c r="L26" i="9" s="1"/>
  <c r="K28" i="9"/>
  <c r="L28" i="9" s="1"/>
  <c r="K29" i="9"/>
  <c r="L29" i="9" s="1"/>
  <c r="K30" i="9"/>
  <c r="L30" i="9" s="1"/>
  <c r="K31" i="9"/>
  <c r="L31" i="9" s="1"/>
  <c r="K32" i="9"/>
  <c r="L32" i="9" s="1"/>
  <c r="K33" i="9"/>
  <c r="L33" i="9" s="1"/>
  <c r="K34" i="9"/>
  <c r="L34" i="9" s="1"/>
  <c r="K35" i="9"/>
  <c r="L35" i="9" s="1"/>
  <c r="K36" i="9"/>
  <c r="L36" i="9" s="1"/>
  <c r="K37" i="9"/>
  <c r="L37" i="9" s="1"/>
  <c r="K38" i="9"/>
  <c r="L38" i="9" s="1"/>
  <c r="K39" i="9"/>
  <c r="L39" i="9" s="1"/>
  <c r="K40" i="9"/>
  <c r="L40" i="9" s="1"/>
  <c r="K41" i="9"/>
  <c r="L41" i="9" s="1"/>
  <c r="K2" i="9"/>
  <c r="L2" i="9" s="1"/>
  <c r="L13" i="13"/>
  <c r="L12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I51" i="18"/>
  <c r="I52" i="18"/>
  <c r="I53" i="18"/>
  <c r="I54" i="18"/>
  <c r="I5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D70" i="2"/>
  <c r="F70" i="2"/>
  <c r="D71" i="2"/>
  <c r="F7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9" i="2"/>
  <c r="D68" i="2"/>
  <c r="D67" i="2"/>
  <c r="D66" i="2"/>
  <c r="D65" i="2"/>
  <c r="D64" i="2"/>
  <c r="D63" i="2"/>
  <c r="D62" i="2"/>
  <c r="J52" i="1"/>
  <c r="J53" i="1"/>
  <c r="J54" i="1"/>
  <c r="J55" i="1"/>
  <c r="J56" i="1"/>
  <c r="J57" i="1"/>
  <c r="J58" i="1"/>
  <c r="J59" i="1"/>
  <c r="J60" i="1"/>
  <c r="J61" i="1"/>
  <c r="F69" i="2"/>
  <c r="F68" i="2"/>
  <c r="F67" i="2"/>
  <c r="F66" i="2"/>
  <c r="F65" i="2"/>
  <c r="F64" i="2"/>
  <c r="F63" i="2"/>
  <c r="F62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P2" i="14"/>
  <c r="E3" i="23" l="1"/>
  <c r="E4" i="23"/>
  <c r="E5" i="23"/>
  <c r="E2" i="23"/>
  <c r="F3" i="20"/>
  <c r="F4" i="20"/>
  <c r="F5" i="20"/>
  <c r="F6" i="20"/>
  <c r="F7" i="20"/>
  <c r="F2" i="20"/>
  <c r="C3" i="22" l="1"/>
  <c r="C2" i="22"/>
  <c r="C3" i="19" l="1"/>
  <c r="C4" i="19"/>
  <c r="C5" i="19"/>
  <c r="C6" i="19"/>
  <c r="C2" i="19"/>
  <c r="C3" i="3" l="1"/>
  <c r="C4" i="3"/>
  <c r="C5" i="3"/>
  <c r="C6" i="3"/>
  <c r="C7" i="3"/>
  <c r="C8" i="3"/>
  <c r="C9" i="3"/>
  <c r="C10" i="3"/>
  <c r="C11" i="3"/>
  <c r="C2" i="3"/>
  <c r="I12" i="18"/>
  <c r="G3" i="7" l="1"/>
  <c r="G4" i="7"/>
  <c r="G5" i="7"/>
  <c r="G6" i="7"/>
  <c r="G7" i="7"/>
  <c r="G2" i="7"/>
  <c r="C3" i="12" l="1"/>
  <c r="I2" i="18" l="1"/>
  <c r="D3" i="17"/>
  <c r="D4" i="17"/>
  <c r="D5" i="17"/>
  <c r="D6" i="17"/>
  <c r="D7" i="17"/>
  <c r="D8" i="17"/>
  <c r="D9" i="17"/>
  <c r="D10" i="17"/>
  <c r="D11" i="17"/>
  <c r="D2" i="17"/>
  <c r="M3" i="16"/>
  <c r="M4" i="16"/>
  <c r="M2" i="16"/>
  <c r="I5" i="18"/>
  <c r="I6" i="18"/>
  <c r="I7" i="18"/>
  <c r="I8" i="18"/>
  <c r="I9" i="18"/>
  <c r="I10" i="18"/>
  <c r="I11" i="18"/>
  <c r="I3" i="18"/>
  <c r="I4" i="18"/>
  <c r="L10" i="13"/>
  <c r="L11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F13" i="2"/>
  <c r="F12" i="2"/>
  <c r="F11" i="2"/>
  <c r="F10" i="2"/>
  <c r="F9" i="2"/>
  <c r="F8" i="2"/>
  <c r="F7" i="2"/>
  <c r="F6" i="2"/>
  <c r="I3" i="14"/>
  <c r="H3" i="14"/>
  <c r="P3" i="14" s="1"/>
  <c r="E6" i="3"/>
  <c r="E7" i="3"/>
  <c r="E8" i="3"/>
  <c r="E9" i="3"/>
  <c r="E10" i="3"/>
  <c r="E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H4" i="14" l="1"/>
  <c r="P4" i="14" s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L3" i="13"/>
  <c r="L4" i="13"/>
  <c r="L5" i="13"/>
  <c r="L6" i="13"/>
  <c r="L7" i="13"/>
  <c r="L8" i="13"/>
  <c r="L9" i="13"/>
  <c r="L2" i="13"/>
  <c r="E3" i="11" l="1"/>
  <c r="E4" i="11"/>
  <c r="E5" i="11"/>
  <c r="E6" i="11"/>
  <c r="E7" i="11"/>
  <c r="E8" i="11"/>
  <c r="E9" i="11"/>
  <c r="E2" i="11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E3" i="3" l="1"/>
  <c r="E4" i="3"/>
  <c r="E5" i="3"/>
  <c r="E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<sst xmlns="http://schemas.openxmlformats.org/spreadsheetml/2006/main" count="2482" uniqueCount="599">
  <si>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</si>
  <si>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</si>
  <si>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</si>
  <si>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</si>
  <si>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</si>
  <si>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</si>
  <si>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</si>
  <si>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</si>
  <si>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</si>
  <si>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</si>
  <si>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</si>
  <si>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</si>
  <si>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</si>
  <si>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</si>
  <si>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</si>
  <si>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</si>
  <si>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</si>
  <si>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</si>
  <si>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</si>
  <si>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</si>
  <si>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</si>
  <si>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</si>
  <si>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</si>
  <si>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</si>
  <si>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</si>
  <si>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</si>
  <si>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</si>
  <si>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</si>
  <si>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</si>
  <si>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</si>
  <si>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</si>
  <si>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</si>
  <si>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</si>
  <si>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</si>
  <si>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</si>
  <si>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</si>
  <si>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PEDRO MARIO</t>
  </si>
  <si>
    <t>ALVAREZ</t>
  </si>
  <si>
    <t>GONZALEZ</t>
  </si>
  <si>
    <t>CESAR FERNANDO</t>
  </si>
  <si>
    <t>PEREZ</t>
  </si>
  <si>
    <t>TORRES</t>
  </si>
  <si>
    <t>ACOSTA</t>
  </si>
  <si>
    <t>VICTOR SERGIO</t>
  </si>
  <si>
    <t>ROMERO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</si>
  <si>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</si>
  <si>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</si>
  <si>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</si>
  <si>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</si>
  <si>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</si>
  <si>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</si>
  <si>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</si>
  <si>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</si>
  <si>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</si>
  <si>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</si>
  <si>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</si>
  <si>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</si>
  <si>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</si>
  <si>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</si>
  <si>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</si>
  <si>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</si>
  <si>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</si>
  <si>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</si>
  <si>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</si>
  <si>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</si>
  <si>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</si>
  <si>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</si>
  <si>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</si>
  <si>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</si>
  <si>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</si>
  <si>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</si>
  <si>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</si>
  <si>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</si>
  <si>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</si>
  <si>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</si>
  <si>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</si>
  <si>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</si>
  <si>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</si>
  <si>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</si>
  <si>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</si>
  <si>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</si>
  <si>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</si>
  <si>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</si>
  <si>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</si>
  <si>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</si>
  <si>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</si>
  <si>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</si>
  <si>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</si>
  <si>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</si>
  <si>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</si>
  <si>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</si>
  <si>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</si>
  <si>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</si>
  <si>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</si>
  <si>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</si>
  <si>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</si>
  <si>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</si>
  <si>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</si>
  <si>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</si>
  <si>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</si>
  <si>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</si>
  <si>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</si>
  <si>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</si>
  <si>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</si>
  <si>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</si>
  <si>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</si>
  <si>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</si>
  <si>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</si>
  <si>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</si>
  <si>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</si>
  <si>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</si>
  <si>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</si>
  <si>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</si>
  <si>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</si>
  <si>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</si>
  <si>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</si>
  <si>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</si>
  <si>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</si>
  <si>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</si>
  <si>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</si>
  <si>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</si>
  <si>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</si>
  <si>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</si>
  <si>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</si>
  <si>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</si>
  <si>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</si>
  <si>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</si>
  <si>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</si>
  <si>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</si>
  <si>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</si>
  <si>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</si>
  <si>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</si>
  <si>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</si>
  <si>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</si>
  <si>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</si>
  <si>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</si>
  <si>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</si>
  <si>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</si>
  <si>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</si>
  <si>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</si>
  <si>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</si>
  <si>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</si>
  <si>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</si>
  <si>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</si>
  <si>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</si>
  <si>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</si>
  <si>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</si>
  <si>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</si>
  <si>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</si>
  <si>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</si>
  <si>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</si>
  <si>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</si>
  <si>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</si>
  <si>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</si>
  <si>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</si>
  <si>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</si>
  <si>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</si>
  <si>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</si>
  <si>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</si>
  <si>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</si>
  <si>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</si>
  <si>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</si>
  <si>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</si>
  <si>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</si>
  <si>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</si>
  <si>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</si>
  <si>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</si>
  <si>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</si>
  <si>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</si>
  <si>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</si>
  <si>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</si>
  <si>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</si>
  <si>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</si>
  <si>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</si>
  <si>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</si>
  <si>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</si>
  <si>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</si>
  <si>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</si>
  <si>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</si>
  <si>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</si>
  <si>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</si>
  <si>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</si>
  <si>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</si>
  <si>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</si>
  <si>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</si>
  <si>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</si>
  <si>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</si>
  <si>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</si>
  <si>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</si>
  <si>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</si>
  <si>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</si>
  <si>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</si>
  <si>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</si>
  <si>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</si>
  <si>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</si>
  <si>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</si>
  <si>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</si>
  <si>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</si>
  <si>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</si>
  <si>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</si>
  <si>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</si>
  <si>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</si>
  <si>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</si>
  <si>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</si>
  <si>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</si>
  <si>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</si>
  <si>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</si>
  <si>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</si>
  <si>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</si>
  <si>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</si>
  <si>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</si>
  <si>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</si>
  <si>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</si>
  <si>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</si>
  <si>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</si>
  <si>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</si>
  <si>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</si>
  <si>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</si>
  <si>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</si>
  <si>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</si>
  <si>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</si>
  <si>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</si>
  <si>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</si>
  <si>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</si>
  <si>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</si>
  <si>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</si>
  <si>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</si>
  <si>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</si>
  <si>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</si>
  <si>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</si>
  <si>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</si>
  <si>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</si>
  <si>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</si>
  <si>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</si>
  <si>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</si>
  <si>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</si>
  <si>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</si>
  <si>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</si>
  <si>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</si>
  <si>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</si>
  <si>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</si>
  <si>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</si>
  <si>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</si>
  <si>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</si>
  <si>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</si>
  <si>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</si>
  <si>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</si>
  <si>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</si>
  <si>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</si>
  <si>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</si>
  <si>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</si>
  <si>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</si>
  <si>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</si>
  <si>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</si>
  <si>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</si>
  <si>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</si>
  <si>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</si>
  <si>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</si>
  <si>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</si>
  <si>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</si>
  <si>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</si>
  <si>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</si>
  <si>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2025-01-14</t>
  </si>
  <si>
    <t>2024-11-23</t>
  </si>
  <si>
    <t>2025-02-25</t>
  </si>
  <si>
    <t>2025-04-14</t>
  </si>
  <si>
    <t>2024-10-21</t>
  </si>
  <si>
    <t>CASAS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</si>
  <si>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</si>
  <si>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</si>
  <si>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</si>
  <si>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</si>
  <si>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</si>
  <si>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</si>
  <si>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</si>
  <si>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</si>
  <si>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</si>
  <si>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</si>
  <si>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</si>
  <si>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</si>
  <si>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</si>
  <si>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</si>
  <si>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</si>
  <si>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18</t>
  </si>
  <si>
    <t>A1A-624</t>
  </si>
  <si>
    <t>A1A-157</t>
  </si>
  <si>
    <t>A1A-975</t>
  </si>
  <si>
    <t>O3B-458</t>
  </si>
  <si>
    <t>O3B-186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</si>
  <si>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</si>
  <si>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</si>
  <si>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</si>
  <si>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</si>
  <si>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</si>
  <si>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</si>
  <si>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</si>
  <si>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</si>
  <si>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</si>
  <si>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</si>
  <si>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</si>
  <si>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</si>
  <si>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</si>
  <si>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</si>
  <si>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</si>
  <si>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</si>
  <si>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</si>
  <si>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</si>
  <si>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</si>
  <si>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</si>
  <si>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</si>
  <si>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</si>
  <si>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</si>
  <si>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</si>
  <si>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</si>
  <si>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</si>
  <si>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</si>
  <si>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</si>
  <si>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</si>
  <si>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</si>
  <si>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</si>
  <si>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</si>
  <si>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</si>
  <si>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</si>
  <si>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</si>
  <si>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</si>
  <si>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</si>
  <si>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despachando</t>
  </si>
  <si>
    <t>recogida</t>
  </si>
  <si>
    <t>LORETO</t>
  </si>
  <si>
    <t>JULIACA</t>
  </si>
  <si>
    <t>OROYA</t>
  </si>
  <si>
    <t>peso_unidad</t>
  </si>
  <si>
    <t>id_incidente</t>
  </si>
  <si>
    <t>Mal estado de la plataforma</t>
  </si>
  <si>
    <t>Llantas en mal estado</t>
  </si>
  <si>
    <t>No contar con EPP</t>
  </si>
  <si>
    <t>No contar con botiquín</t>
  </si>
  <si>
    <t>No contar con extintor</t>
  </si>
  <si>
    <t>id_zona_balanza</t>
  </si>
  <si>
    <t>qr_fisico</t>
  </si>
  <si>
    <t>contraseña</t>
  </si>
  <si>
    <t>B1</t>
  </si>
  <si>
    <t>B2</t>
  </si>
  <si>
    <t>B3</t>
  </si>
  <si>
    <t>B4</t>
  </si>
  <si>
    <t>B5</t>
  </si>
  <si>
    <t>B6</t>
  </si>
  <si>
    <t>balanza1</t>
  </si>
  <si>
    <t>balanza2</t>
  </si>
  <si>
    <t>balanza3</t>
  </si>
  <si>
    <t>balanza4</t>
  </si>
  <si>
    <t>balanza5</t>
  </si>
  <si>
    <t>balanza6</t>
  </si>
  <si>
    <t>id_cola_pesaje</t>
  </si>
  <si>
    <t>id_tipo_pesaje</t>
  </si>
  <si>
    <t>posicion</t>
  </si>
  <si>
    <t>Pesaje vacío</t>
  </si>
  <si>
    <t>Pesaje lleno</t>
  </si>
  <si>
    <t>id_canal_carga</t>
  </si>
  <si>
    <t>A1</t>
  </si>
  <si>
    <t>A2</t>
  </si>
  <si>
    <t>A3</t>
  </si>
  <si>
    <t>A4</t>
  </si>
  <si>
    <t>FSJIUSKNVS</t>
  </si>
  <si>
    <t>ENSJFIENSF</t>
  </si>
  <si>
    <t>FNESFISKMV</t>
  </si>
  <si>
    <t>NFESIFNML</t>
  </si>
  <si>
    <t>valor_pesaje_vacio</t>
  </si>
  <si>
    <t>valor_pesaje_lleno</t>
  </si>
  <si>
    <t>qr_entrada</t>
  </si>
  <si>
    <t>qr_salida</t>
  </si>
  <si>
    <t>JKSAFNAJFK</t>
  </si>
  <si>
    <t>FIOESNFKL</t>
  </si>
  <si>
    <t>MIFOEMFS</t>
  </si>
  <si>
    <t>IMDOSMVSD</t>
  </si>
  <si>
    <t>MFIFODSMV</t>
  </si>
  <si>
    <t>FSMVIODSVQ</t>
  </si>
  <si>
    <t>jorge.fernandez@gmail.com</t>
  </si>
  <si>
    <t>juan.tarazona@gmail.com</t>
  </si>
  <si>
    <t>abel.herrera@gmail.com</t>
  </si>
  <si>
    <t>emanuel.gonzalez@gmail.com</t>
  </si>
  <si>
    <t>claudio.torres@gmail.com</t>
  </si>
  <si>
    <t>pedro.acosta@gmail.com</t>
  </si>
  <si>
    <t>cesar.carranza@gmail.com</t>
  </si>
  <si>
    <t>victor.rodriguez@gmail.com</t>
  </si>
  <si>
    <t>eugenio.perez@gmail.com</t>
  </si>
  <si>
    <t>juan.garcia@gmail.com</t>
  </si>
  <si>
    <t>luis.castro@gmail.com</t>
  </si>
  <si>
    <t>david.arias@gmail.com</t>
  </si>
  <si>
    <t>carlos.hernandez@gmail.com</t>
  </si>
  <si>
    <t>daniel.de la torre@gmail.com</t>
  </si>
  <si>
    <t>mario.castro@gmail.com</t>
  </si>
  <si>
    <t>alejandro.torres@gmail.com</t>
  </si>
  <si>
    <t>sergio.acosta@gmail.com</t>
  </si>
  <si>
    <t>gabriel.carranza@gmail.com</t>
  </si>
  <si>
    <t>eduardo.rodriguez@gmail.com</t>
  </si>
  <si>
    <t>federico.reyes@gmail.com</t>
  </si>
  <si>
    <t>ivan.castro@gmail.com</t>
  </si>
  <si>
    <t>rodrigo.arias@gmail.com</t>
  </si>
  <si>
    <t>victor.hernandez@gmail.com</t>
  </si>
  <si>
    <t>emanuel.de la torre@gmail.com</t>
  </si>
  <si>
    <t>luis.sanchez@gmail.com</t>
  </si>
  <si>
    <t>david.galarza@gmail.com</t>
  </si>
  <si>
    <t>carlos.marquez@gmail.com</t>
  </si>
  <si>
    <t>daniel.espinoza@gmail.com</t>
  </si>
  <si>
    <t>mario.soto@gmail.com</t>
  </si>
  <si>
    <t>claudio.espinoza@gmail.com</t>
  </si>
  <si>
    <t>pedro.chacon@gmail.com</t>
  </si>
  <si>
    <t>cesar.reyes@gmail.com</t>
  </si>
  <si>
    <t>victor.aguirre@gmail.com</t>
  </si>
  <si>
    <t>eugenio.alvarez@gmail.com</t>
  </si>
  <si>
    <t>juan.perez@gmail.com</t>
  </si>
  <si>
    <t>luis.martinez@gmail.com</t>
  </si>
  <si>
    <t>sergio.lopez@gmail.com</t>
  </si>
  <si>
    <t>gabriel.sanchez@gmail.com</t>
  </si>
  <si>
    <t>victor.cruz@gmail.com</t>
  </si>
  <si>
    <t>eugenio.rodriguez@gmail.com</t>
  </si>
  <si>
    <t>juan.ruiz@gmail.com</t>
  </si>
  <si>
    <t>luis.garcia@gmail.com</t>
  </si>
  <si>
    <t>david.lopez@gmail.com</t>
  </si>
  <si>
    <t>carlos.cruz@gmail.com</t>
  </si>
  <si>
    <t>daniel.delgado@gmail.com</t>
  </si>
  <si>
    <t>alejandro.espinoza@gmail.com</t>
  </si>
  <si>
    <t>sergio.chacon@gmail.com</t>
  </si>
  <si>
    <t>gabriel.reyes@gmail.com</t>
  </si>
  <si>
    <t>cesar.aguirre@gmail.com</t>
  </si>
  <si>
    <t>victor.alvarez@gmail.com</t>
  </si>
  <si>
    <t>juan.romero@gmail.com</t>
  </si>
  <si>
    <t>luis.llantoy@gmail.com</t>
  </si>
  <si>
    <t>david.martinez@gmail.com</t>
  </si>
  <si>
    <t>carlos.lopez@gmail.com</t>
  </si>
  <si>
    <t>daniel.sanchez@gmail.com</t>
  </si>
  <si>
    <t>mario.perez@gmail.com</t>
  </si>
  <si>
    <t>eugenio.casas@gmail.com</t>
  </si>
  <si>
    <t>mario.marquez@gmail.com</t>
  </si>
  <si>
    <t>2024-07-30</t>
  </si>
  <si>
    <t>2025-04-21</t>
  </si>
  <si>
    <t>2024-07-18</t>
  </si>
  <si>
    <t>2024-09-18</t>
  </si>
  <si>
    <t>2024-12-04</t>
  </si>
  <si>
    <t>2025-01-26</t>
  </si>
  <si>
    <t>2024-08-31</t>
  </si>
  <si>
    <t>A1A-258</t>
  </si>
  <si>
    <t>O3B-648</t>
  </si>
  <si>
    <t>A1A-247</t>
  </si>
  <si>
    <t>O3B-957</t>
  </si>
  <si>
    <t>A1A-365</t>
  </si>
  <si>
    <t>O3B-254</t>
  </si>
  <si>
    <t>A1A-789</t>
  </si>
  <si>
    <t>O3B-167</t>
  </si>
  <si>
    <t>A1A-296</t>
  </si>
  <si>
    <t>O3B-014</t>
  </si>
  <si>
    <t>A1A-387</t>
  </si>
  <si>
    <t>O3B-248</t>
  </si>
  <si>
    <t>A1A-378</t>
  </si>
  <si>
    <t>O3B-170</t>
  </si>
  <si>
    <t>A1A-358</t>
  </si>
  <si>
    <t>O3B-187</t>
  </si>
  <si>
    <t>A1A-342</t>
  </si>
  <si>
    <t>O3B-987</t>
  </si>
  <si>
    <t>A1A-495</t>
  </si>
  <si>
    <t>O3B-378</t>
  </si>
  <si>
    <t>A1A-647</t>
  </si>
  <si>
    <t>O3B-315</t>
  </si>
  <si>
    <t>A1A-478</t>
  </si>
  <si>
    <t>O3B-657</t>
  </si>
  <si>
    <t>A1A-958</t>
  </si>
  <si>
    <t>O3B-124</t>
  </si>
  <si>
    <t>O3B-125</t>
  </si>
  <si>
    <t>A1A-104</t>
  </si>
  <si>
    <t>SOAT BORRADOR</t>
  </si>
  <si>
    <t>2024-02-25</t>
  </si>
  <si>
    <t>2024-04-14</t>
  </si>
  <si>
    <t>2024-07-27</t>
  </si>
  <si>
    <t>2024-03-30</t>
  </si>
  <si>
    <t>2025-06-08</t>
  </si>
  <si>
    <t>2025-07-05</t>
  </si>
  <si>
    <t>2024-10-12</t>
  </si>
  <si>
    <t>2025-01-30</t>
  </si>
  <si>
    <t>2024-09-30</t>
  </si>
  <si>
    <t>2024-06-11</t>
  </si>
  <si>
    <t>A1A-972</t>
  </si>
  <si>
    <t>A1A-357</t>
  </si>
  <si>
    <t>O3B-188</t>
  </si>
  <si>
    <t>A1A-343</t>
  </si>
  <si>
    <t>A1A-262</t>
  </si>
  <si>
    <t>O3B-988</t>
  </si>
  <si>
    <t>A1A-496</t>
  </si>
  <si>
    <t>O3B-379</t>
  </si>
  <si>
    <t>A1A-648</t>
  </si>
  <si>
    <t>O3B-314</t>
  </si>
  <si>
    <t>A1A-976</t>
  </si>
  <si>
    <t>A1A-973</t>
  </si>
  <si>
    <t>A1A-379</t>
  </si>
  <si>
    <t>O3B-171</t>
  </si>
  <si>
    <t>A1A-314</t>
  </si>
  <si>
    <t>O3B-123</t>
  </si>
  <si>
    <t>O3B-175</t>
  </si>
  <si>
    <t>O3B-177</t>
  </si>
  <si>
    <t>A1A-364</t>
  </si>
  <si>
    <t>O3B-011</t>
  </si>
  <si>
    <t>A1A-668</t>
  </si>
  <si>
    <t>O3B-771</t>
  </si>
  <si>
    <t>A1A-644</t>
  </si>
  <si>
    <t>O3B-332</t>
  </si>
  <si>
    <t>A1A-546</t>
  </si>
  <si>
    <t>O3B-784</t>
  </si>
  <si>
    <t>A1A-007</t>
  </si>
  <si>
    <t>O3B-481</t>
  </si>
  <si>
    <t>A1A-181</t>
  </si>
  <si>
    <t>O3B-181</t>
  </si>
  <si>
    <t>03B-792</t>
  </si>
  <si>
    <t>A1A-143</t>
  </si>
  <si>
    <t>03B-750</t>
  </si>
  <si>
    <t>A1A-652</t>
  </si>
  <si>
    <t>03B-410</t>
  </si>
  <si>
    <t>A1A-498</t>
  </si>
  <si>
    <t>03B-185</t>
  </si>
  <si>
    <t>A1A-870</t>
  </si>
  <si>
    <t>03B-206</t>
  </si>
  <si>
    <t>A1A-578</t>
  </si>
  <si>
    <t>03B-473</t>
  </si>
  <si>
    <t>A1A-458</t>
  </si>
  <si>
    <t>03B-922</t>
  </si>
  <si>
    <t>A1A-331</t>
  </si>
  <si>
    <t>03B-458</t>
  </si>
  <si>
    <t>A1A-453</t>
  </si>
  <si>
    <t>03B-110</t>
  </si>
  <si>
    <t>03B-686</t>
  </si>
  <si>
    <t>03B-801</t>
  </si>
  <si>
    <t>A1A-570</t>
  </si>
  <si>
    <t>03B-340</t>
  </si>
  <si>
    <t>A1A-883</t>
  </si>
  <si>
    <t>03B-313</t>
  </si>
  <si>
    <t>A1A-734</t>
  </si>
  <si>
    <t>03B-778</t>
  </si>
  <si>
    <t>03B-180</t>
  </si>
  <si>
    <t>A1A-312</t>
  </si>
  <si>
    <t>03B-649</t>
  </si>
  <si>
    <t>A1A-307</t>
  </si>
  <si>
    <t>A1A-887</t>
  </si>
  <si>
    <t>03B-827</t>
  </si>
  <si>
    <t>A1A-877</t>
  </si>
  <si>
    <t>03B-418</t>
  </si>
  <si>
    <t>A1A-739</t>
  </si>
  <si>
    <t>03B-831</t>
  </si>
  <si>
    <t>A1A-948</t>
  </si>
  <si>
    <t>A1A-504</t>
  </si>
  <si>
    <t>03B-429</t>
  </si>
  <si>
    <t>A1A-450</t>
  </si>
  <si>
    <t>03B-228</t>
  </si>
  <si>
    <t>A1A-852</t>
  </si>
  <si>
    <t>03B-505</t>
  </si>
  <si>
    <t>A1A-337</t>
  </si>
  <si>
    <t>O3B-628</t>
  </si>
  <si>
    <t>A1A-141</t>
  </si>
  <si>
    <t>03B-018</t>
  </si>
  <si>
    <t>A1A-808</t>
  </si>
  <si>
    <t>O3B-748</t>
  </si>
  <si>
    <t>A1A-275</t>
  </si>
  <si>
    <t>O3B-337</t>
  </si>
  <si>
    <t>A1A-482</t>
  </si>
  <si>
    <t>O3B-565</t>
  </si>
  <si>
    <t>A1A-964</t>
  </si>
  <si>
    <t>O3B-516</t>
  </si>
  <si>
    <t>A1A-131</t>
  </si>
  <si>
    <t>O3B-461</t>
  </si>
  <si>
    <t>A1A-869</t>
  </si>
  <si>
    <t>O3B-489</t>
  </si>
  <si>
    <t>O3B-371</t>
  </si>
  <si>
    <t>A1A-873</t>
  </si>
  <si>
    <t>O3B-569</t>
  </si>
  <si>
    <t>A1A-130</t>
  </si>
  <si>
    <t>O3B-536</t>
  </si>
  <si>
    <t>A1A-833</t>
  </si>
  <si>
    <t>A1A-940</t>
  </si>
  <si>
    <t>03B-840</t>
  </si>
  <si>
    <t>A1A-520</t>
  </si>
  <si>
    <t>A1A-310</t>
  </si>
  <si>
    <t>O3B-056</t>
  </si>
  <si>
    <t>O3B-026</t>
  </si>
  <si>
    <t>2025-07-06</t>
  </si>
  <si>
    <t>2025-06-09</t>
  </si>
  <si>
    <t>2024-10-13</t>
  </si>
  <si>
    <t>2025-02-26</t>
  </si>
  <si>
    <t>2025-12-30</t>
  </si>
  <si>
    <t>2025-01-31</t>
  </si>
  <si>
    <t>2024-08-17</t>
  </si>
  <si>
    <t>2025-08-18</t>
  </si>
  <si>
    <t>2024-06-12</t>
  </si>
  <si>
    <t>2023-03-08</t>
  </si>
  <si>
    <t>2024-03-09</t>
  </si>
  <si>
    <t>2023-12-29</t>
  </si>
  <si>
    <t>2024-02-28</t>
  </si>
  <si>
    <t>2024-10-31</t>
  </si>
  <si>
    <t>pesos_vehiculo</t>
  </si>
  <si>
    <t>peso_productos</t>
  </si>
  <si>
    <t>peso_total</t>
  </si>
  <si>
    <t>valor_ref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</si>
</sst>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4" borderId="0" xfId="0" applyFont="1" applyFill="1"/>
    <xf numFmtId="49" fontId="0" fillId="4" borderId="0" xfId="0" applyNumberFormat="1" applyFont="1" applyFill="1"/>
    <xf numFmtId="0" fontId="0" fillId="4" borderId="0" xfId="0" applyFont="1" applyFill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0" xfId="0" applyFont="1"/>
    <xf numFmtId="164" fontId="0" fillId="0" borderId="0" xfId="0" applyNumberFormat="1"/>
    <xf numFmtId="0" fontId="0" fillId="5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ont="1" applyFill="1"/>
    <xf numFmtId="49" fontId="0" fillId="3" borderId="0" xfId="0" applyNumberFormat="1" applyFill="1"/>
    <xf numFmtId="0" fontId="0" fillId="3" borderId="0" xfId="0" applyFont="1" applyFill="1"/>
    <xf numFmtId="49" fontId="0" fillId="3" borderId="0" xfId="0" applyNumberFormat="1" applyFont="1" applyFill="1"/>
    <xf numFmtId="0" fontId="0" fillId="3" borderId="0" xfId="0" applyFont="1" applyFill="1" applyAlignment="1">
      <alignment horizontal="center"/>
    </xf>
    <xf numFmtId="0" fontId="1" fillId="0" borderId="0" xfId="0" applyFont="1" applyFill="1"/>
    <xf numFmtId="14" fontId="0" fillId="0" borderId="0" xfId="0" applyNumberFormat="1" applyFill="1"/>
    <xf numFmtId="14" fontId="0" fillId="0" borderId="0" xfId="0" applyNumberFormat="1" applyFont="1" applyFill="1"/>
    <xf numFmtId="49" fontId="1" fillId="0" borderId="0" xfId="0" applyNumberFormat="1" applyFont="1" applyFill="1"/>
    <xf numFmtId="0" fontId="0" fillId="0" borderId="0" xfId="0" applyNumberFormat="1" applyFill="1"/>
    <xf numFmtId="49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2" borderId="0" xfId="0" applyNumberFormat="1" applyFill="1"/>
    <xf numFmtId="1" fontId="0" fillId="2" borderId="0" xfId="0" applyNumberFormat="1" applyFill="1"/>
    <xf numFmtId="0" fontId="3" fillId="0" borderId="0" xfId="0" applyNumberFormat="1" applyFont="1" applyFill="1"/>
    <xf numFmtId="0" fontId="3" fillId="0" borderId="0" xfId="0" applyFont="1" applyFill="1"/>
    <xf numFmtId="1" fontId="3" fillId="0" borderId="0" xfId="0" applyNumberFormat="1" applyFont="1" applyFill="1"/>
    <xf numFmtId="165" fontId="0" fillId="0" borderId="0" xfId="2" applyNumberFormat="1" applyFont="1"/>
    <xf numFmtId="165" fontId="3" fillId="0" borderId="0" xfId="2" applyNumberFormat="1" applyFont="1" applyFill="1"/>
    <xf numFmtId="165" fontId="0" fillId="8" borderId="0" xfId="2" applyNumberFormat="1" applyFont="1" applyFill="1"/>
    <xf numFmtId="49" fontId="1" fillId="10" borderId="0" xfId="0" applyNumberFormat="1" applyFont="1" applyFill="1"/>
    <xf numFmtId="165" fontId="0" fillId="10" borderId="0" xfId="2" applyNumberFormat="1" applyFont="1" applyFill="1"/>
    <xf numFmtId="1" fontId="0" fillId="10" borderId="0" xfId="0" applyNumberFormat="1" applyFill="1"/>
    <xf numFmtId="165" fontId="0" fillId="0" borderId="0" xfId="2" applyNumberFormat="1" applyFont="1" applyFill="1"/>
    <xf numFmtId="165" fontId="0" fillId="0" borderId="0" xfId="0" applyNumberFormat="1" applyFill="1"/>
    <xf numFmtId="0" fontId="0" fillId="7" borderId="0" xfId="0" applyFont="1" applyFill="1"/>
    <xf numFmtId="0" fontId="0" fillId="7" borderId="0" xfId="0" applyFont="1" applyFill="1" applyAlignment="1">
      <alignment horizontal="center"/>
    </xf>
    <xf numFmtId="165" fontId="0" fillId="7" borderId="0" xfId="2" applyNumberFormat="1" applyFont="1" applyFill="1"/>
    <xf numFmtId="0" fontId="0" fillId="6" borderId="0" xfId="0" applyFill="1"/>
    <xf numFmtId="165" fontId="0" fillId="6" borderId="0" xfId="2" applyNumberFormat="1" applyFont="1" applyFill="1"/>
    <xf numFmtId="0" fontId="0" fillId="9" borderId="0" xfId="0" applyFont="1" applyFill="1"/>
    <xf numFmtId="49" fontId="0" fillId="9" borderId="0" xfId="0" applyNumberFormat="1" applyFont="1" applyFill="1"/>
    <xf numFmtId="0" fontId="0" fillId="9" borderId="0" xfId="0" applyFont="1" applyFill="1" applyAlignment="1">
      <alignment horizontal="center"/>
    </xf>
    <xf numFmtId="49" fontId="0" fillId="9" borderId="0" xfId="0" applyNumberFormat="1" applyFill="1"/>
    <xf numFmtId="0" fontId="0" fillId="9" borderId="0" xfId="0" applyFill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esar.carranza@gmail.com" TargetMode="External"/><Relationship Id="rId18" Type="http://schemas.openxmlformats.org/officeDocument/2006/relationships/hyperlink" Target="mailto:david.arias@gmail.com" TargetMode="External"/><Relationship Id="rId26" Type="http://schemas.openxmlformats.org/officeDocument/2006/relationships/hyperlink" Target="mailto:ivan.castro@gmail.com" TargetMode="External"/><Relationship Id="rId39" Type="http://schemas.openxmlformats.org/officeDocument/2006/relationships/hyperlink" Target="mailto:juan.perez@gmail.com" TargetMode="External"/><Relationship Id="rId21" Type="http://schemas.openxmlformats.org/officeDocument/2006/relationships/hyperlink" Target="mailto:alejandro.torres@gmail.com" TargetMode="External"/><Relationship Id="rId34" Type="http://schemas.openxmlformats.org/officeDocument/2006/relationships/hyperlink" Target="mailto:claudio.espinoza@gmail.com" TargetMode="External"/><Relationship Id="rId42" Type="http://schemas.openxmlformats.org/officeDocument/2006/relationships/hyperlink" Target="mailto:gabriel.sanchez@gmail.com" TargetMode="External"/><Relationship Id="rId47" Type="http://schemas.openxmlformats.org/officeDocument/2006/relationships/hyperlink" Target="mailto:david.lopez@gmail.com" TargetMode="External"/><Relationship Id="rId50" Type="http://schemas.openxmlformats.org/officeDocument/2006/relationships/hyperlink" Target="mailto:mario.soto@gmail.com" TargetMode="External"/><Relationship Id="rId55" Type="http://schemas.openxmlformats.org/officeDocument/2006/relationships/hyperlink" Target="mailto:victor.alvarez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jorge.fernandez@gmail.com" TargetMode="External"/><Relationship Id="rId2" Type="http://schemas.openxmlformats.org/officeDocument/2006/relationships/hyperlink" Target="mailto:daniel.moreno@gmail.com" TargetMode="External"/><Relationship Id="rId16" Type="http://schemas.openxmlformats.org/officeDocument/2006/relationships/hyperlink" Target="mailto:juan.garcia@gmail.com" TargetMode="External"/><Relationship Id="rId20" Type="http://schemas.openxmlformats.org/officeDocument/2006/relationships/hyperlink" Target="mailto:mario.castro@gmail.com" TargetMode="External"/><Relationship Id="rId29" Type="http://schemas.openxmlformats.org/officeDocument/2006/relationships/hyperlink" Target="mailto:luis.sanchez@gmail.com" TargetMode="External"/><Relationship Id="rId41" Type="http://schemas.openxmlformats.org/officeDocument/2006/relationships/hyperlink" Target="mailto:sergio.lopez@gmail.com" TargetMode="External"/><Relationship Id="rId54" Type="http://schemas.openxmlformats.org/officeDocument/2006/relationships/hyperlink" Target="mailto:cesar.aguirre@gmail.com" TargetMode="External"/><Relationship Id="rId62" Type="http://schemas.openxmlformats.org/officeDocument/2006/relationships/hyperlink" Target="mailto:mario.perez@gmail.com" TargetMode="External"/><Relationship Id="rId1" Type="http://schemas.openxmlformats.org/officeDocument/2006/relationships/hyperlink" Target="mailto:carlos.gomez@gmail.com" TargetMode="External"/><Relationship Id="rId6" Type="http://schemas.openxmlformats.org/officeDocument/2006/relationships/hyperlink" Target="mailto:rodrigo.soto@gmail.com" TargetMode="External"/><Relationship Id="rId11" Type="http://schemas.openxmlformats.org/officeDocument/2006/relationships/hyperlink" Target="mailto:claudio.torres@gmail.com" TargetMode="External"/><Relationship Id="rId24" Type="http://schemas.openxmlformats.org/officeDocument/2006/relationships/hyperlink" Target="mailto:eduardo.rodriguez@gmail.com" TargetMode="External"/><Relationship Id="rId32" Type="http://schemas.openxmlformats.org/officeDocument/2006/relationships/hyperlink" Target="mailto:daniel.espinoza@gmail.com" TargetMode="External"/><Relationship Id="rId37" Type="http://schemas.openxmlformats.org/officeDocument/2006/relationships/hyperlink" Target="mailto:victor.aguirre@gmail.com" TargetMode="External"/><Relationship Id="rId40" Type="http://schemas.openxmlformats.org/officeDocument/2006/relationships/hyperlink" Target="mailto:luis.martinez@gmail.com" TargetMode="External"/><Relationship Id="rId45" Type="http://schemas.openxmlformats.org/officeDocument/2006/relationships/hyperlink" Target="mailto:juan.ruiz@gmail.com" TargetMode="External"/><Relationship Id="rId53" Type="http://schemas.openxmlformats.org/officeDocument/2006/relationships/hyperlink" Target="mailto:gabriel.reyes@gmail.com" TargetMode="External"/><Relationship Id="rId58" Type="http://schemas.openxmlformats.org/officeDocument/2006/relationships/hyperlink" Target="mailto:luis.llantoy@gmail.com" TargetMode="External"/><Relationship Id="rId5" Type="http://schemas.openxmlformats.org/officeDocument/2006/relationships/hyperlink" Target="mailto:ivan.delgado@gmail.com" TargetMode="External"/><Relationship Id="rId15" Type="http://schemas.openxmlformats.org/officeDocument/2006/relationships/hyperlink" Target="mailto:eugenio.casas@gmail.com" TargetMode="External"/><Relationship Id="rId23" Type="http://schemas.openxmlformats.org/officeDocument/2006/relationships/hyperlink" Target="mailto:gabriel.carranza@gmail.com" TargetMode="External"/><Relationship Id="rId28" Type="http://schemas.openxmlformats.org/officeDocument/2006/relationships/hyperlink" Target="mailto:victor.hernandez@gmail.com" TargetMode="External"/><Relationship Id="rId36" Type="http://schemas.openxmlformats.org/officeDocument/2006/relationships/hyperlink" Target="mailto:cesar.reyes@gmail.com" TargetMode="External"/><Relationship Id="rId49" Type="http://schemas.openxmlformats.org/officeDocument/2006/relationships/hyperlink" Target="mailto:daniel.delgado@gmail.com" TargetMode="External"/><Relationship Id="rId57" Type="http://schemas.openxmlformats.org/officeDocument/2006/relationships/hyperlink" Target="mailto:juan.romero@gmail.com" TargetMode="External"/><Relationship Id="rId61" Type="http://schemas.openxmlformats.org/officeDocument/2006/relationships/hyperlink" Target="mailto:daniel.sanchez@gmail.com" TargetMode="External"/><Relationship Id="rId10" Type="http://schemas.openxmlformats.org/officeDocument/2006/relationships/hyperlink" Target="mailto:emanuel.gonzalez@gmail.com" TargetMode="External"/><Relationship Id="rId19" Type="http://schemas.openxmlformats.org/officeDocument/2006/relationships/hyperlink" Target="mailto:carlos.hernandez@gmail.com" TargetMode="External"/><Relationship Id="rId31" Type="http://schemas.openxmlformats.org/officeDocument/2006/relationships/hyperlink" Target="mailto:carlos.marquez@gmail.com" TargetMode="External"/><Relationship Id="rId44" Type="http://schemas.openxmlformats.org/officeDocument/2006/relationships/hyperlink" Target="mailto:eugenio.rodriguez@gmail.com" TargetMode="External"/><Relationship Id="rId52" Type="http://schemas.openxmlformats.org/officeDocument/2006/relationships/hyperlink" Target="mailto:sergio.chacon@gmail.com" TargetMode="External"/><Relationship Id="rId60" Type="http://schemas.openxmlformats.org/officeDocument/2006/relationships/hyperlink" Target="mailto:carlos.lopez@gmail.com" TargetMode="External"/><Relationship Id="rId4" Type="http://schemas.openxmlformats.org/officeDocument/2006/relationships/hyperlink" Target="mailto:alejandro.rodriguez@gmail.com" TargetMode="External"/><Relationship Id="rId9" Type="http://schemas.openxmlformats.org/officeDocument/2006/relationships/hyperlink" Target="mailto:abel.herrera@gmail.com" TargetMode="External"/><Relationship Id="rId14" Type="http://schemas.openxmlformats.org/officeDocument/2006/relationships/hyperlink" Target="mailto:victor.rodriguez@gmail.com" TargetMode="External"/><Relationship Id="rId22" Type="http://schemas.openxmlformats.org/officeDocument/2006/relationships/hyperlink" Target="mailto:sergio.acosta@gmail.com" TargetMode="External"/><Relationship Id="rId27" Type="http://schemas.openxmlformats.org/officeDocument/2006/relationships/hyperlink" Target="mailto:rodrigo.arias@gmail.com" TargetMode="External"/><Relationship Id="rId30" Type="http://schemas.openxmlformats.org/officeDocument/2006/relationships/hyperlink" Target="mailto:david.galarza@gmail.com" TargetMode="External"/><Relationship Id="rId35" Type="http://schemas.openxmlformats.org/officeDocument/2006/relationships/hyperlink" Target="mailto:pedro.chacon@gmail.com" TargetMode="External"/><Relationship Id="rId43" Type="http://schemas.openxmlformats.org/officeDocument/2006/relationships/hyperlink" Target="mailto:victor.cruz@gmail.com" TargetMode="External"/><Relationship Id="rId48" Type="http://schemas.openxmlformats.org/officeDocument/2006/relationships/hyperlink" Target="mailto:carlos.cruz@gmail.com" TargetMode="External"/><Relationship Id="rId56" Type="http://schemas.openxmlformats.org/officeDocument/2006/relationships/hyperlink" Target="mailto:eugenio.perez@gmail.com" TargetMode="External"/><Relationship Id="rId8" Type="http://schemas.openxmlformats.org/officeDocument/2006/relationships/hyperlink" Target="mailto:juan.tarazona@gmail.com" TargetMode="External"/><Relationship Id="rId51" Type="http://schemas.openxmlformats.org/officeDocument/2006/relationships/hyperlink" Target="mailto:alejandro.espinoza@gmail.com" TargetMode="External"/><Relationship Id="rId3" Type="http://schemas.openxmlformats.org/officeDocument/2006/relationships/hyperlink" Target="mailto:mario.torres@gmail.com" TargetMode="External"/><Relationship Id="rId12" Type="http://schemas.openxmlformats.org/officeDocument/2006/relationships/hyperlink" Target="mailto:pedro.acosta@gmail.com" TargetMode="External"/><Relationship Id="rId17" Type="http://schemas.openxmlformats.org/officeDocument/2006/relationships/hyperlink" Target="mailto:luis.castro@gmail.com" TargetMode="External"/><Relationship Id="rId25" Type="http://schemas.openxmlformats.org/officeDocument/2006/relationships/hyperlink" Target="mailto:federico.reyes@gmail.com" TargetMode="External"/><Relationship Id="rId33" Type="http://schemas.openxmlformats.org/officeDocument/2006/relationships/hyperlink" Target="mailto:mario.marquez@gmail.com" TargetMode="External"/><Relationship Id="rId38" Type="http://schemas.openxmlformats.org/officeDocument/2006/relationships/hyperlink" Target="mailto:eugenio.alvarez@gmail.com" TargetMode="External"/><Relationship Id="rId46" Type="http://schemas.openxmlformats.org/officeDocument/2006/relationships/hyperlink" Target="mailto:luis.garcia@gmail.com" TargetMode="External"/><Relationship Id="rId59" Type="http://schemas.openxmlformats.org/officeDocument/2006/relationships/hyperlink" Target="mailto:david.martinez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D5" sqref="D5"/>
    </sheetView>
  </sheetViews>
  <sheetFormatPr baseColWidth="10" defaultColWidth="8.88671875" defaultRowHeight="14.4" x14ac:dyDescent="0.3"/>
  <cols>
    <col min="1" max="1" width="9.33203125" bestFit="1" customWidth="1"/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5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3" t="s">
        <v>188</v>
      </c>
      <c r="C1" s="3" t="s">
        <v>0</v>
      </c>
      <c r="D1" s="3" t="s">
        <v>1</v>
      </c>
      <c r="E1" s="3" t="s">
        <v>2</v>
      </c>
      <c r="F1" s="4" t="s">
        <v>3</v>
      </c>
      <c r="G1" s="6" t="s">
        <v>4</v>
      </c>
      <c r="H1" s="3" t="s">
        <v>5</v>
      </c>
      <c r="I1" s="3" t="s">
        <v>83</v>
      </c>
      <c r="J1" s="3" t="s">
        <v>6</v>
      </c>
    </row>
    <row r="2" spans="1:10" x14ac:dyDescent="0.3">
      <c r="A2" t="s">
        <v>31</v>
      </c>
      <c r="B2">
        <v>1</v>
      </c>
      <c r="C2" t="s">
        <v>10</v>
      </c>
      <c r="D2" t="s">
        <v>7</v>
      </c>
      <c r="E2" t="s">
        <v>8</v>
      </c>
      <c r="F2" s="7">
        <v>65885596</v>
      </c>
      <c r="G2" s="5" t="s">
        <v>14</v>
      </c>
      <c r="H2" t="s">
        <v>9</v>
      </c>
      <c r="I2">
        <v>78.2</v>
      </c>
      <c r="J2" t="str">
        <f t="shared" ref="J2:J33" si="0"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SANDRO','TARAZONA','MUNAYCO','65885596','1980-10-01','jorge.tarazona@gmail.com',78.2,1,sysdate(),'admin');</v>
      </c>
    </row>
    <row r="3" spans="1:10" x14ac:dyDescent="0.3">
      <c r="A3" t="s">
        <v>31</v>
      </c>
      <c r="B3">
        <v>2</v>
      </c>
      <c r="C3" t="s">
        <v>13</v>
      </c>
      <c r="D3" t="s">
        <v>11</v>
      </c>
      <c r="E3" t="s">
        <v>12</v>
      </c>
      <c r="F3" s="7">
        <v>37543264</v>
      </c>
      <c r="G3" s="5" t="s">
        <v>15</v>
      </c>
      <c r="H3" t="s">
        <v>16</v>
      </c>
      <c r="I3">
        <v>64.900000000000006</v>
      </c>
      <c r="J3" t="str">
        <f t="shared" si="0"/>
        <v>INSERT INTO sd_usuario (nombres, primer_apellido, segundo_apellido, dni, fecha_nacimiento, email, peso, activo, fecha_registro, usuario_registro) VALUES ('JUAN CARLOS','BAUTISTA','ENRIQUEZ','37543264','1982-08-30','juan.bautista@gmail.com',64.9,1,sysdate(),'admin');</v>
      </c>
    </row>
    <row r="4" spans="1:10" x14ac:dyDescent="0.3">
      <c r="A4" t="s">
        <v>31</v>
      </c>
      <c r="B4">
        <v>3</v>
      </c>
      <c r="C4" t="s">
        <v>17</v>
      </c>
      <c r="D4" t="s">
        <v>18</v>
      </c>
      <c r="E4" t="s">
        <v>21</v>
      </c>
      <c r="F4" s="7">
        <v>10863789</v>
      </c>
      <c r="G4" s="5" t="s">
        <v>29</v>
      </c>
      <c r="H4" t="s">
        <v>22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ROBERTO','DIAZ','FERNANDEZ','10863789','1979-07-15','abel.diaz@gmail.com',75.2,1,sysdate(),'admin');</v>
      </c>
    </row>
    <row r="5" spans="1:10" x14ac:dyDescent="0.3">
      <c r="A5" t="s">
        <v>31</v>
      </c>
      <c r="B5">
        <v>4</v>
      </c>
      <c r="C5" t="s">
        <v>19</v>
      </c>
      <c r="D5" t="s">
        <v>20</v>
      </c>
      <c r="E5" t="s">
        <v>7</v>
      </c>
      <c r="F5" s="7">
        <v>95034644</v>
      </c>
      <c r="G5" s="5" t="s">
        <v>30</v>
      </c>
      <c r="H5" t="s">
        <v>23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','VILLAFUERTE','TARAZONA','95034644','1981-08-04','emanuel.villafuerte@gmail.com',73.6,1,sysdate(),'admin');</v>
      </c>
    </row>
    <row r="6" spans="1:10" x14ac:dyDescent="0.3">
      <c r="A6" t="s">
        <v>32</v>
      </c>
      <c r="B6">
        <v>5</v>
      </c>
      <c r="C6" t="s">
        <v>33</v>
      </c>
      <c r="D6" t="s">
        <v>34</v>
      </c>
      <c r="E6" t="s">
        <v>35</v>
      </c>
      <c r="F6" s="7">
        <v>98453247</v>
      </c>
      <c r="G6" s="5" t="s">
        <v>49</v>
      </c>
      <c r="H6" t="s">
        <v>45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JORGE','AGUIRRE','HERRERA','98453247','1978-01-05','claudio.aguirre@gmail.com',69.8,1,sysdate(),'admin');</v>
      </c>
    </row>
    <row r="7" spans="1:10" x14ac:dyDescent="0.3">
      <c r="A7" t="s">
        <v>32</v>
      </c>
      <c r="B7">
        <v>6</v>
      </c>
      <c r="C7" t="s">
        <v>36</v>
      </c>
      <c r="D7" t="s">
        <v>37</v>
      </c>
      <c r="E7" t="s">
        <v>38</v>
      </c>
      <c r="F7" s="7">
        <v>62938581</v>
      </c>
      <c r="G7" s="5" t="s">
        <v>50</v>
      </c>
      <c r="H7" t="s">
        <v>46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MARIO','ALVAREZ','GONZALEZ','62938581','1985-03-29','pedro.gonzalez@gmail.com',75.4,1,sysdate(),'admin');</v>
      </c>
    </row>
    <row r="8" spans="1:10" x14ac:dyDescent="0.3">
      <c r="A8" t="s">
        <v>32</v>
      </c>
      <c r="B8">
        <v>7</v>
      </c>
      <c r="C8" t="s">
        <v>39</v>
      </c>
      <c r="D8" t="s">
        <v>40</v>
      </c>
      <c r="E8" t="s">
        <v>41</v>
      </c>
      <c r="F8" s="7">
        <v>23952658</v>
      </c>
      <c r="G8" s="5" t="s">
        <v>51</v>
      </c>
      <c r="H8" t="s">
        <v>47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FERNANDO','PEREZ','TORRES','23952658','1984-05-12','cesar.torres@gmail.com',76.5,1,sysdate(),'admin');</v>
      </c>
    </row>
    <row r="9" spans="1:10" x14ac:dyDescent="0.3">
      <c r="A9" t="s">
        <v>32</v>
      </c>
      <c r="B9">
        <v>8</v>
      </c>
      <c r="C9" t="s">
        <v>43</v>
      </c>
      <c r="D9" t="s">
        <v>44</v>
      </c>
      <c r="E9" t="s">
        <v>42</v>
      </c>
      <c r="F9" s="7">
        <v>29788220</v>
      </c>
      <c r="G9" s="5" t="s">
        <v>52</v>
      </c>
      <c r="H9" t="s">
        <v>48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SERGIO','ROMERO','ACOSTA','29788220','1975-04-17','victor.acosta@gmail.com',78.9,1,sysdate(),'admin');</v>
      </c>
    </row>
    <row r="10" spans="1:10" x14ac:dyDescent="0.3">
      <c r="A10" t="s">
        <v>31</v>
      </c>
      <c r="B10">
        <v>9</v>
      </c>
      <c r="C10" t="s">
        <v>202</v>
      </c>
      <c r="D10" t="s">
        <v>203</v>
      </c>
      <c r="E10" t="s">
        <v>204</v>
      </c>
      <c r="F10" s="7">
        <v>69870536</v>
      </c>
      <c r="G10" s="5" t="s">
        <v>189</v>
      </c>
      <c r="H10" t="s">
        <v>237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('EUGENIO','LLANTOY','CARRANZA','69870536','1980-10-02','eugenio.llantoy@gmail.com',77.2607142857143,1,sysdate(),'admin');</v>
      </c>
    </row>
    <row r="11" spans="1:10" x14ac:dyDescent="0.3">
      <c r="A11" t="s">
        <v>31</v>
      </c>
      <c r="B11">
        <v>10</v>
      </c>
      <c r="C11" t="s">
        <v>13</v>
      </c>
      <c r="D11" t="s">
        <v>207</v>
      </c>
      <c r="E11" t="s">
        <v>208</v>
      </c>
      <c r="F11" s="7">
        <v>79185215</v>
      </c>
      <c r="G11" s="5" t="s">
        <v>190</v>
      </c>
      <c r="H11" t="s">
        <v>239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CARLOS','MARTINEZ','RODRIGUEZ','79185215','1982-08-31','juan.martinez@gmail.com',78.2,1,sysdate(),'admin');</v>
      </c>
    </row>
    <row r="12" spans="1:10" x14ac:dyDescent="0.3">
      <c r="A12" t="s">
        <v>31</v>
      </c>
      <c r="B12">
        <v>11</v>
      </c>
      <c r="C12" t="s">
        <v>209</v>
      </c>
      <c r="D12" t="s">
        <v>210</v>
      </c>
      <c r="E12" t="s">
        <v>40</v>
      </c>
      <c r="F12" s="7">
        <v>98231115</v>
      </c>
      <c r="G12" s="5" t="s">
        <v>191</v>
      </c>
      <c r="H12" t="s">
        <v>240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MIGUEL','LOPEZ','PEREZ','98231115','1979-07-16','luis.lopez@gmail.com',78.6821428571429,1,sysdate(),'admin');</v>
      </c>
    </row>
    <row r="13" spans="1:10" x14ac:dyDescent="0.3">
      <c r="A13" t="s">
        <v>31</v>
      </c>
      <c r="B13">
        <v>12</v>
      </c>
      <c r="C13" t="s">
        <v>205</v>
      </c>
      <c r="D13" t="s">
        <v>206</v>
      </c>
      <c r="E13" t="s">
        <v>211</v>
      </c>
      <c r="F13" s="7">
        <v>79363463</v>
      </c>
      <c r="G13" s="5" t="s">
        <v>192</v>
      </c>
      <c r="H13" t="s">
        <v>238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('DAVID','SANCHEZ','GARCIA','79363463','1981-08-05','david.sanchez@gmail.com',79.3928571428571,1,sysdate(),'admin');</v>
      </c>
    </row>
    <row r="14" spans="1:10" x14ac:dyDescent="0.3">
      <c r="A14" t="s">
        <v>32</v>
      </c>
      <c r="B14">
        <v>13</v>
      </c>
      <c r="C14" t="s">
        <v>212</v>
      </c>
      <c r="D14" t="s">
        <v>213</v>
      </c>
      <c r="E14" t="s">
        <v>216</v>
      </c>
      <c r="F14" s="7">
        <v>30287595</v>
      </c>
      <c r="G14" s="5" t="s">
        <v>193</v>
      </c>
      <c r="H14" s="11" t="s">
        <v>268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ALBERTO','GOMEZ','CASTRO','30287595','1978-01-06','carlos.gomez@gmail.com',80.1035714285714,1,sysdate(),'admin');</v>
      </c>
    </row>
    <row r="15" spans="1:10" x14ac:dyDescent="0.3">
      <c r="A15" t="s">
        <v>32</v>
      </c>
      <c r="B15">
        <v>14</v>
      </c>
      <c r="C15" t="s">
        <v>214</v>
      </c>
      <c r="D15" t="s">
        <v>215</v>
      </c>
      <c r="E15" t="s">
        <v>226</v>
      </c>
      <c r="F15" s="7">
        <v>65928311</v>
      </c>
      <c r="G15" s="5" t="s">
        <v>194</v>
      </c>
      <c r="H15" s="11" t="s">
        <v>269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ANTONIO','MORENO','ARIAS','65928311','1985-03-30','daniel.moreno@gmail.com',80.8142857142857,1,sysdate(),'admin');</v>
      </c>
    </row>
    <row r="16" spans="1:10" x14ac:dyDescent="0.3">
      <c r="A16" t="s">
        <v>32</v>
      </c>
      <c r="B16">
        <v>15</v>
      </c>
      <c r="C16" t="s">
        <v>217</v>
      </c>
      <c r="D16" t="s">
        <v>41</v>
      </c>
      <c r="E16" t="s">
        <v>218</v>
      </c>
      <c r="F16" s="7">
        <v>35031940</v>
      </c>
      <c r="G16" s="5" t="s">
        <v>195</v>
      </c>
      <c r="H16" s="11" t="s">
        <v>270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ALBERTO','TORRES','HERNANDEZ','35031940','1984-05-13','mario.torres@gmail.com',81.525,1,sysdate(),'admin');</v>
      </c>
    </row>
    <row r="17" spans="1:10" x14ac:dyDescent="0.3">
      <c r="A17" t="s">
        <v>32</v>
      </c>
      <c r="B17">
        <v>16</v>
      </c>
      <c r="C17" t="s">
        <v>219</v>
      </c>
      <c r="D17" t="s">
        <v>208</v>
      </c>
      <c r="E17" t="s">
        <v>225</v>
      </c>
      <c r="F17" s="7">
        <v>96906683</v>
      </c>
      <c r="G17" s="5" t="s">
        <v>196</v>
      </c>
      <c r="H17" s="11" t="s">
        <v>271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TORRE','96906683','1975-04-18','alejandro.rodriguez@gmail.com',82.2357142857143,1,sysdate(),'admin');</v>
      </c>
    </row>
    <row r="18" spans="1:10" x14ac:dyDescent="0.3">
      <c r="A18" t="s">
        <v>31</v>
      </c>
      <c r="B18">
        <v>17</v>
      </c>
      <c r="C18" t="s">
        <v>220</v>
      </c>
      <c r="D18" t="s">
        <v>221</v>
      </c>
      <c r="E18" t="s">
        <v>206</v>
      </c>
      <c r="F18" s="7">
        <v>75866966</v>
      </c>
      <c r="G18" s="5" t="s">
        <v>197</v>
      </c>
      <c r="H18" t="s">
        <v>241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ANDRES','RUIZ','SANCHEZ','75866966','1980-10-03','sergio.ruiz@gmail.com',82.9464285714286,1,sysdate(),'admin');</v>
      </c>
    </row>
    <row r="19" spans="1:10" x14ac:dyDescent="0.3">
      <c r="A19" t="s">
        <v>31</v>
      </c>
      <c r="B19">
        <v>18</v>
      </c>
      <c r="C19" t="s">
        <v>222</v>
      </c>
      <c r="D19" t="s">
        <v>211</v>
      </c>
      <c r="E19" t="s">
        <v>227</v>
      </c>
      <c r="F19" s="7">
        <v>48301565</v>
      </c>
      <c r="G19" s="5" t="s">
        <v>323</v>
      </c>
      <c r="H19" t="s">
        <v>242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ANGEL','GARCIA','GALARZA','48301565','1982-08-18','gabriel.garcia@gmail.com',83.6571428571429,1,sysdate(),'admin');</v>
      </c>
    </row>
    <row r="20" spans="1:10" x14ac:dyDescent="0.3">
      <c r="A20" t="s">
        <v>31</v>
      </c>
      <c r="B20">
        <v>19</v>
      </c>
      <c r="C20" t="s">
        <v>223</v>
      </c>
      <c r="D20" t="s">
        <v>210</v>
      </c>
      <c r="E20" t="s">
        <v>224</v>
      </c>
      <c r="F20" s="7">
        <v>67744362</v>
      </c>
      <c r="G20" s="5" t="s">
        <v>198</v>
      </c>
      <c r="H20" t="s">
        <v>243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VALENTIN','LOPEZ','MARQUEZ','67744362','1979-07-17','eduardo.lopez@gmail.com',84.3678571428571,1,sysdate(),'admin');</v>
      </c>
    </row>
    <row r="21" spans="1:10" x14ac:dyDescent="0.3">
      <c r="A21" t="s">
        <v>31</v>
      </c>
      <c r="B21">
        <v>20</v>
      </c>
      <c r="C21" t="s">
        <v>228</v>
      </c>
      <c r="D21" t="s">
        <v>231</v>
      </c>
      <c r="E21" t="s">
        <v>232</v>
      </c>
      <c r="F21" s="7">
        <v>47614810</v>
      </c>
      <c r="G21" s="5" t="s">
        <v>199</v>
      </c>
      <c r="H21" t="s">
        <v>244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RICARDO','CRUZ','ESPINOZA','47614810','1981-08-06','federico.cruz@gmail.com',85.0785714285714,1,sysdate(),'admin');</v>
      </c>
    </row>
    <row r="22" spans="1:10" x14ac:dyDescent="0.3">
      <c r="A22" t="s">
        <v>32</v>
      </c>
      <c r="B22">
        <v>21</v>
      </c>
      <c r="C22" t="s">
        <v>229</v>
      </c>
      <c r="D22" t="s">
        <v>233</v>
      </c>
      <c r="E22" t="s">
        <v>234</v>
      </c>
      <c r="F22" s="7">
        <v>33101591</v>
      </c>
      <c r="G22" s="5" t="s">
        <v>200</v>
      </c>
      <c r="H22" s="11" t="s">
        <v>272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PABLO','DELGADO','CHACON','33101591','1978-01-07','ivan.delgado@gmail.com',85.7892857142857,1,sysdate(),'admin');</v>
      </c>
    </row>
    <row r="23" spans="1:10" x14ac:dyDescent="0.3">
      <c r="A23" t="s">
        <v>32</v>
      </c>
      <c r="B23">
        <v>22</v>
      </c>
      <c r="C23" t="s">
        <v>230</v>
      </c>
      <c r="D23" t="s">
        <v>235</v>
      </c>
      <c r="E23" t="s">
        <v>236</v>
      </c>
      <c r="F23" s="7">
        <v>65965500</v>
      </c>
      <c r="G23" s="5" t="s">
        <v>201</v>
      </c>
      <c r="H23" s="11" t="s">
        <v>273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FRANCISCO','SOTO','REYES','65965500','1985-03-31','rodrigo.soto@gmail.com',86.5,1,sysdate(),'admin');</v>
      </c>
    </row>
    <row r="24" spans="1:10" x14ac:dyDescent="0.3">
      <c r="A24" t="s">
        <v>31</v>
      </c>
      <c r="B24">
        <v>23</v>
      </c>
      <c r="C24" t="s">
        <v>10</v>
      </c>
      <c r="D24" t="s">
        <v>21</v>
      </c>
      <c r="E24" t="s">
        <v>34</v>
      </c>
      <c r="F24" s="7">
        <v>90351426</v>
      </c>
      <c r="G24" s="5" t="s">
        <v>14</v>
      </c>
      <c r="H24" s="11" t="s">
        <v>377</v>
      </c>
      <c r="I24">
        <v>78.2</v>
      </c>
      <c r="J24" t="str">
        <f t="shared" si="0"/>
        <v>INSERT INTO sd_usuario (nombres, primer_apellido, segundo_apellido, dni, fecha_nacimiento, email, peso, activo, fecha_registro, usuario_registro) VALUES ('JORGE SANDRO','FERNANDEZ','AGUIRRE','90351426','1980-10-01','jorge.fernandez@gmail.com',78.2,1,sysdate(),'admin');</v>
      </c>
    </row>
    <row r="25" spans="1:10" x14ac:dyDescent="0.3">
      <c r="A25" t="s">
        <v>31</v>
      </c>
      <c r="B25">
        <v>24</v>
      </c>
      <c r="C25" t="s">
        <v>13</v>
      </c>
      <c r="D25" t="s">
        <v>7</v>
      </c>
      <c r="E25" t="s">
        <v>37</v>
      </c>
      <c r="F25" s="7">
        <v>64328185</v>
      </c>
      <c r="G25" s="5" t="s">
        <v>15</v>
      </c>
      <c r="H25" s="11" t="s">
        <v>378</v>
      </c>
      <c r="I25">
        <v>64.900000000000006</v>
      </c>
      <c r="J25" t="str">
        <f t="shared" si="0"/>
        <v>INSERT INTO sd_usuario (nombres, primer_apellido, segundo_apellido, dni, fecha_nacimiento, email, peso, activo, fecha_registro, usuario_registro) VALUES ('JUAN CARLOS','TARAZONA','ALVAREZ','64328185','1982-08-30','juan.tarazona@gmail.com',64.9,1,sysdate(),'admin');</v>
      </c>
    </row>
    <row r="26" spans="1:10" x14ac:dyDescent="0.3">
      <c r="A26" t="s">
        <v>31</v>
      </c>
      <c r="B26">
        <v>25</v>
      </c>
      <c r="C26" t="s">
        <v>17</v>
      </c>
      <c r="D26" t="s">
        <v>35</v>
      </c>
      <c r="E26" t="s">
        <v>40</v>
      </c>
      <c r="F26" s="7">
        <v>17665181</v>
      </c>
      <c r="G26" s="5" t="s">
        <v>29</v>
      </c>
      <c r="H26" s="11" t="s">
        <v>379</v>
      </c>
      <c r="I26">
        <v>75.2</v>
      </c>
      <c r="J26" t="str">
        <f t="shared" si="0"/>
        <v>INSERT INTO sd_usuario (nombres, primer_apellido, segundo_apellido, dni, fecha_nacimiento, email, peso, activo, fecha_registro, usuario_registro) VALUES ('ABEL ROBERTO','HERRERA','PEREZ','17665181','1979-07-15','abel.herrera@gmail.com',75.2,1,sysdate(),'admin');</v>
      </c>
    </row>
    <row r="27" spans="1:10" x14ac:dyDescent="0.3">
      <c r="A27" t="s">
        <v>31</v>
      </c>
      <c r="B27">
        <v>26</v>
      </c>
      <c r="C27" t="s">
        <v>19</v>
      </c>
      <c r="D27" t="s">
        <v>38</v>
      </c>
      <c r="E27" t="s">
        <v>44</v>
      </c>
      <c r="F27" s="7">
        <v>90876562</v>
      </c>
      <c r="G27" s="5" t="s">
        <v>30</v>
      </c>
      <c r="H27" s="11" t="s">
        <v>380</v>
      </c>
      <c r="I27">
        <v>73.599999999999994</v>
      </c>
      <c r="J27" t="str">
        <f t="shared" si="0"/>
        <v>INSERT INTO sd_usuario (nombres, primer_apellido, segundo_apellido, dni, fecha_nacimiento, email, peso, activo, fecha_registro, usuario_registro) VALUES ('EMANUEL ','GONZALEZ','ROMERO','90876562','1981-08-04','emanuel.gonzalez@gmail.com',73.6,1,sysdate(),'admin');</v>
      </c>
    </row>
    <row r="28" spans="1:10" x14ac:dyDescent="0.3">
      <c r="A28" t="s">
        <v>31</v>
      </c>
      <c r="B28">
        <v>27</v>
      </c>
      <c r="C28" t="s">
        <v>33</v>
      </c>
      <c r="D28" t="s">
        <v>41</v>
      </c>
      <c r="E28" t="s">
        <v>203</v>
      </c>
      <c r="F28" s="7">
        <v>33534878</v>
      </c>
      <c r="G28" s="5" t="s">
        <v>49</v>
      </c>
      <c r="H28" s="11" t="s">
        <v>381</v>
      </c>
      <c r="I28">
        <v>69.8</v>
      </c>
      <c r="J28" t="str">
        <f t="shared" si="0"/>
        <v>INSERT INTO sd_usuario (nombres, primer_apellido, segundo_apellido, dni, fecha_nacimiento, email, peso, activo, fecha_registro, usuario_registro) VALUES ('CLAUDIO JORGE','TORRES','LLANTOY','33534878','1978-01-05','claudio.torres@gmail.com',69.8,1,sysdate(),'admin');</v>
      </c>
    </row>
    <row r="29" spans="1:10" x14ac:dyDescent="0.3">
      <c r="A29" t="s">
        <v>31</v>
      </c>
      <c r="B29">
        <v>28</v>
      </c>
      <c r="C29" t="s">
        <v>36</v>
      </c>
      <c r="D29" t="s">
        <v>42</v>
      </c>
      <c r="E29" t="s">
        <v>207</v>
      </c>
      <c r="F29" s="7">
        <v>61838014</v>
      </c>
      <c r="G29" s="5" t="s">
        <v>50</v>
      </c>
      <c r="H29" s="11" t="s">
        <v>382</v>
      </c>
      <c r="I29">
        <v>75.400000000000006</v>
      </c>
      <c r="J29" t="str">
        <f t="shared" si="0"/>
        <v>INSERT INTO sd_usuario (nombres, primer_apellido, segundo_apellido, dni, fecha_nacimiento, email, peso, activo, fecha_registro, usuario_registro) VALUES ('PEDRO MARIO','ACOSTA','MARTINEZ','61838014','1985-03-29','pedro.acosta@gmail.com',75.4,1,sysdate(),'admin');</v>
      </c>
    </row>
    <row r="30" spans="1:10" x14ac:dyDescent="0.3">
      <c r="A30" t="s">
        <v>31</v>
      </c>
      <c r="B30">
        <v>29</v>
      </c>
      <c r="C30" t="s">
        <v>39</v>
      </c>
      <c r="D30" t="s">
        <v>204</v>
      </c>
      <c r="E30" t="s">
        <v>210</v>
      </c>
      <c r="F30" s="7">
        <v>95809031</v>
      </c>
      <c r="G30" s="5" t="s">
        <v>51</v>
      </c>
      <c r="H30" s="11" t="s">
        <v>383</v>
      </c>
      <c r="I30">
        <v>76.5</v>
      </c>
      <c r="J30" t="str">
        <f t="shared" si="0"/>
        <v>INSERT INTO sd_usuario (nombres, primer_apellido, segundo_apellido, dni, fecha_nacimiento, email, peso, activo, fecha_registro, usuario_registro) VALUES ('CESAR FERNANDO','CARRANZA','LOPEZ','95809031','1984-05-12','cesar.carranza@gmail.com',76.5,1,sysdate(),'admin');</v>
      </c>
    </row>
    <row r="31" spans="1:10" x14ac:dyDescent="0.3">
      <c r="A31" t="s">
        <v>31</v>
      </c>
      <c r="B31">
        <v>30</v>
      </c>
      <c r="C31" t="s">
        <v>43</v>
      </c>
      <c r="D31" t="s">
        <v>208</v>
      </c>
      <c r="E31" t="s">
        <v>206</v>
      </c>
      <c r="F31" s="7">
        <v>23693753</v>
      </c>
      <c r="G31" s="5" t="s">
        <v>52</v>
      </c>
      <c r="H31" s="11" t="s">
        <v>384</v>
      </c>
      <c r="I31">
        <v>78.900000000000006</v>
      </c>
      <c r="J31" t="str">
        <f t="shared" si="0"/>
        <v>INSERT INTO sd_usuario (nombres, primer_apellido, segundo_apellido, dni, fecha_nacimiento, email, peso, activo, fecha_registro, usuario_registro) VALUES ('VICTOR SERGIO','RODRIGUEZ','SANCHEZ','23693753','1975-04-17','victor.rodriguez@gmail.com',78.9,1,sysdate(),'admin');</v>
      </c>
    </row>
    <row r="32" spans="1:10" x14ac:dyDescent="0.3">
      <c r="A32" t="s">
        <v>31</v>
      </c>
      <c r="B32">
        <v>31</v>
      </c>
      <c r="C32" t="s">
        <v>202</v>
      </c>
      <c r="D32" t="s">
        <v>267</v>
      </c>
      <c r="E32" t="s">
        <v>41</v>
      </c>
      <c r="F32" s="7">
        <v>63645168</v>
      </c>
      <c r="G32" s="5" t="s">
        <v>189</v>
      </c>
      <c r="H32" s="11" t="s">
        <v>433</v>
      </c>
      <c r="I32">
        <v>77.2607142857143</v>
      </c>
      <c r="J32" t="str">
        <f t="shared" si="0"/>
        <v>INSERT INTO sd_usuario (nombres, primer_apellido, segundo_apellido, dni, fecha_nacimiento, email, peso, activo, fecha_registro, usuario_registro) VALUES ('EUGENIO','CASAS','TORRES','63645168','1980-10-02','eugenio.casas@gmail.com',77.2607142857143,1,sysdate(),'admin');</v>
      </c>
    </row>
    <row r="33" spans="1:10" x14ac:dyDescent="0.3">
      <c r="A33" t="s">
        <v>31</v>
      </c>
      <c r="B33">
        <v>32</v>
      </c>
      <c r="C33" t="s">
        <v>13</v>
      </c>
      <c r="D33" t="s">
        <v>211</v>
      </c>
      <c r="E33" t="s">
        <v>208</v>
      </c>
      <c r="F33" s="7">
        <v>48828702</v>
      </c>
      <c r="G33" s="5" t="s">
        <v>190</v>
      </c>
      <c r="H33" s="11" t="s">
        <v>386</v>
      </c>
      <c r="I33">
        <v>78.2</v>
      </c>
      <c r="J33" t="str">
        <f t="shared" si="0"/>
        <v>INSERT INTO sd_usuario (nombres, primer_apellido, segundo_apellido, dni, fecha_nacimiento, email, peso, activo, fecha_registro, usuario_registro) VALUES ('JUAN CARLOS','GARCIA','RODRIGUEZ','48828702','1982-08-31','juan.garcia@gmail.com',78.2,1,sysdate(),'admin');</v>
      </c>
    </row>
    <row r="34" spans="1:10" x14ac:dyDescent="0.3">
      <c r="A34" t="s">
        <v>31</v>
      </c>
      <c r="B34">
        <v>33</v>
      </c>
      <c r="C34" t="s">
        <v>209</v>
      </c>
      <c r="D34" t="s">
        <v>216</v>
      </c>
      <c r="E34" t="s">
        <v>221</v>
      </c>
      <c r="F34" s="7">
        <v>64538368</v>
      </c>
      <c r="G34" s="5" t="s">
        <v>191</v>
      </c>
      <c r="H34" s="11" t="s">
        <v>387</v>
      </c>
      <c r="I34">
        <v>78.682142857142907</v>
      </c>
      <c r="J34" t="str">
        <f t="shared" ref="J34:J61" si="1">"INSERT INTO sd_usuario (nombres, primer_apellido, segundo_apellido, dni, fecha_nacimiento, email, peso, activo, fecha_registro, usuario_registro) VALUES ('"&amp;C34&amp;"','"&amp;D34&amp;"','"&amp;E34&amp;"','"&amp;F34&amp;"','"&amp;G34&amp;"','"&amp;H34&amp;"',"&amp;I34&amp;",1,sysdate(),'admin');"</f>
        <v>INSERT INTO sd_usuario (nombres, primer_apellido, segundo_apellido, dni, fecha_nacimiento, email, peso, activo, fecha_registro, usuario_registro) VALUES ('LUIS MIGUEL','CASTRO','RUIZ','64538368','1979-07-16','luis.castro@gmail.com',78.6821428571429,1,sysdate(),'admin');</v>
      </c>
    </row>
    <row r="35" spans="1:10" x14ac:dyDescent="0.3">
      <c r="A35" t="s">
        <v>31</v>
      </c>
      <c r="B35">
        <v>34</v>
      </c>
      <c r="C35" t="s">
        <v>205</v>
      </c>
      <c r="D35" t="s">
        <v>226</v>
      </c>
      <c r="E35" t="s">
        <v>211</v>
      </c>
      <c r="F35" s="7">
        <v>49186118</v>
      </c>
      <c r="G35" s="5" t="s">
        <v>192</v>
      </c>
      <c r="H35" s="11" t="s">
        <v>388</v>
      </c>
      <c r="I35">
        <v>79.392857142857096</v>
      </c>
      <c r="J35" t="str">
        <f t="shared" si="1"/>
        <v>INSERT INTO sd_usuario (nombres, primer_apellido, segundo_apellido, dni, fecha_nacimiento, email, peso, activo, fecha_registro, usuario_registro) VALUES ('DAVID','ARIAS','GARCIA','49186118','1981-08-05','david.arias@gmail.com',79.3928571428571,1,sysdate(),'admin');</v>
      </c>
    </row>
    <row r="36" spans="1:10" x14ac:dyDescent="0.3">
      <c r="A36" t="s">
        <v>31</v>
      </c>
      <c r="B36">
        <v>35</v>
      </c>
      <c r="C36" t="s">
        <v>212</v>
      </c>
      <c r="D36" t="s">
        <v>218</v>
      </c>
      <c r="E36" t="s">
        <v>18</v>
      </c>
      <c r="F36" s="7">
        <v>83157153</v>
      </c>
      <c r="G36" s="5" t="s">
        <v>193</v>
      </c>
      <c r="H36" s="11" t="s">
        <v>389</v>
      </c>
      <c r="I36">
        <v>80.103571428571399</v>
      </c>
      <c r="J36" t="str">
        <f t="shared" si="1"/>
        <v>INSERT INTO sd_usuario (nombres, primer_apellido, segundo_apellido, dni, fecha_nacimiento, email, peso, activo, fecha_registro, usuario_registro) VALUES ('CARLOS ALBERTO','HERNANDEZ','DIAZ','83157153','1978-01-06','carlos.hernandez@gmail.com',80.1035714285714,1,sysdate(),'admin');</v>
      </c>
    </row>
    <row r="37" spans="1:10" x14ac:dyDescent="0.3">
      <c r="A37" t="s">
        <v>31</v>
      </c>
      <c r="B37">
        <v>36</v>
      </c>
      <c r="C37" t="s">
        <v>214</v>
      </c>
      <c r="D37" t="s">
        <v>225</v>
      </c>
      <c r="E37" t="s">
        <v>20</v>
      </c>
      <c r="F37" s="7">
        <v>35861576</v>
      </c>
      <c r="G37" s="5" t="s">
        <v>194</v>
      </c>
      <c r="H37" s="11" t="s">
        <v>390</v>
      </c>
      <c r="I37">
        <v>80.814285714285703</v>
      </c>
      <c r="J37" t="str">
        <f t="shared" si="1"/>
        <v>INSERT INTO sd_usuario (nombres, primer_apellido, segundo_apellido, dni, fecha_nacimiento, email, peso, activo, fecha_registro, usuario_registro) VALUES ('DANIEL ANTONIO','DE LA TORRE','VILLAFUERTE','35861576','1985-03-30','daniel.de la torre@gmail.com',80.8142857142857,1,sysdate(),'admin');</v>
      </c>
    </row>
    <row r="38" spans="1:10" x14ac:dyDescent="0.3">
      <c r="A38" t="s">
        <v>31</v>
      </c>
      <c r="B38">
        <v>37</v>
      </c>
      <c r="C38" t="s">
        <v>217</v>
      </c>
      <c r="D38" t="s">
        <v>216</v>
      </c>
      <c r="E38" t="s">
        <v>34</v>
      </c>
      <c r="F38" s="7">
        <v>97863935</v>
      </c>
      <c r="G38" s="5" t="s">
        <v>195</v>
      </c>
      <c r="H38" s="11" t="s">
        <v>391</v>
      </c>
      <c r="I38">
        <v>81.525000000000006</v>
      </c>
      <c r="J38" t="str">
        <f t="shared" si="1"/>
        <v>INSERT INTO sd_usuario (nombres, primer_apellido, segundo_apellido, dni, fecha_nacimiento, email, peso, activo, fecha_registro, usuario_registro) VALUES ('MARIO ALBERTO','CASTRO','AGUIRRE','97863935','1984-05-13','mario.castro@gmail.com',81.525,1,sysdate(),'admin');</v>
      </c>
    </row>
    <row r="39" spans="1:10" x14ac:dyDescent="0.3">
      <c r="A39" t="s">
        <v>31</v>
      </c>
      <c r="B39">
        <v>38</v>
      </c>
      <c r="C39" t="s">
        <v>219</v>
      </c>
      <c r="D39" t="s">
        <v>41</v>
      </c>
      <c r="E39" t="s">
        <v>37</v>
      </c>
      <c r="F39" s="7">
        <v>63544143</v>
      </c>
      <c r="G39" s="5" t="s">
        <v>196</v>
      </c>
      <c r="H39" s="11" t="s">
        <v>392</v>
      </c>
      <c r="I39">
        <v>82.235714285714295</v>
      </c>
      <c r="J39" t="str">
        <f t="shared" si="1"/>
        <v>INSERT INTO sd_usuario (nombres, primer_apellido, segundo_apellido, dni, fecha_nacimiento, email, peso, activo, fecha_registro, usuario_registro) VALUES ('ALEJANDRO PEDRO','TORRES','ALVAREZ','63544143','1975-04-18','alejandro.torres@gmail.com',82.2357142857143,1,sysdate(),'admin');</v>
      </c>
    </row>
    <row r="40" spans="1:10" x14ac:dyDescent="0.3">
      <c r="A40" t="s">
        <v>31</v>
      </c>
      <c r="B40">
        <v>39</v>
      </c>
      <c r="C40" t="s">
        <v>220</v>
      </c>
      <c r="D40" t="s">
        <v>42</v>
      </c>
      <c r="E40" t="s">
        <v>40</v>
      </c>
      <c r="F40" s="7">
        <v>22150398</v>
      </c>
      <c r="G40" s="5" t="s">
        <v>197</v>
      </c>
      <c r="H40" s="11" t="s">
        <v>393</v>
      </c>
      <c r="I40">
        <v>82.946428571428598</v>
      </c>
      <c r="J40" t="str">
        <f t="shared" si="1"/>
        <v>INSERT INTO sd_usuario (nombres, primer_apellido, segundo_apellido, dni, fecha_nacimiento, email, peso, activo, fecha_registro, usuario_registro) VALUES ('SERGIO ANDRES','ACOSTA','PEREZ','22150398','1980-10-03','sergio.acosta@gmail.com',82.9464285714286,1,sysdate(),'admin');</v>
      </c>
    </row>
    <row r="41" spans="1:10" x14ac:dyDescent="0.3">
      <c r="A41" t="s">
        <v>31</v>
      </c>
      <c r="B41">
        <v>40</v>
      </c>
      <c r="C41" t="s">
        <v>222</v>
      </c>
      <c r="D41" t="s">
        <v>204</v>
      </c>
      <c r="E41" t="s">
        <v>44</v>
      </c>
      <c r="F41" s="7">
        <v>14989858</v>
      </c>
      <c r="G41" s="5" t="s">
        <v>323</v>
      </c>
      <c r="H41" s="11" t="s">
        <v>394</v>
      </c>
      <c r="I41">
        <v>83.657142857142901</v>
      </c>
      <c r="J41" t="str">
        <f t="shared" si="1"/>
        <v>INSERT INTO sd_usuario (nombres, primer_apellido, segundo_apellido, dni, fecha_nacimiento, email, peso, activo, fecha_registro, usuario_registro) VALUES ('GABRIEL ANGEL','CARRANZA','ROMERO','14989858','1982-08-18','gabriel.carranza@gmail.com',83.6571428571429,1,sysdate(),'admin');</v>
      </c>
    </row>
    <row r="42" spans="1:10" x14ac:dyDescent="0.3">
      <c r="A42" t="s">
        <v>31</v>
      </c>
      <c r="B42">
        <v>41</v>
      </c>
      <c r="C42" t="s">
        <v>223</v>
      </c>
      <c r="D42" t="s">
        <v>208</v>
      </c>
      <c r="E42" t="s">
        <v>203</v>
      </c>
      <c r="F42" s="7">
        <v>31464888</v>
      </c>
      <c r="G42" s="5" t="s">
        <v>198</v>
      </c>
      <c r="H42" s="11" t="s">
        <v>395</v>
      </c>
      <c r="I42">
        <v>84.367857142857105</v>
      </c>
      <c r="J42" t="str">
        <f t="shared" si="1"/>
        <v>INSERT INTO sd_usuario (nombres, primer_apellido, segundo_apellido, dni, fecha_nacimiento, email, peso, activo, fecha_registro, usuario_registro) VALUES ('EDUARDO VALENTIN','RODRIGUEZ','LLANTOY','31464888','1979-07-17','eduardo.rodriguez@gmail.com',84.3678571428571,1,sysdate(),'admin');</v>
      </c>
    </row>
    <row r="43" spans="1:10" x14ac:dyDescent="0.3">
      <c r="A43" t="s">
        <v>31</v>
      </c>
      <c r="B43">
        <v>42</v>
      </c>
      <c r="C43" t="s">
        <v>228</v>
      </c>
      <c r="D43" t="s">
        <v>236</v>
      </c>
      <c r="E43" t="s">
        <v>207</v>
      </c>
      <c r="F43" s="7">
        <v>24743173</v>
      </c>
      <c r="G43" s="5" t="s">
        <v>199</v>
      </c>
      <c r="H43" s="11" t="s">
        <v>396</v>
      </c>
      <c r="I43">
        <v>85.078571428571394</v>
      </c>
      <c r="J43" t="str">
        <f t="shared" si="1"/>
        <v>INSERT INTO sd_usuario (nombres, primer_apellido, segundo_apellido, dni, fecha_nacimiento, email, peso, activo, fecha_registro, usuario_registro) VALUES ('FEDERICO RICARDO','REYES','MARTINEZ','24743173','1981-08-06','federico.reyes@gmail.com',85.0785714285714,1,sysdate(),'admin');</v>
      </c>
    </row>
    <row r="44" spans="1:10" x14ac:dyDescent="0.3">
      <c r="A44" t="s">
        <v>31</v>
      </c>
      <c r="B44">
        <v>43</v>
      </c>
      <c r="C44" t="s">
        <v>229</v>
      </c>
      <c r="D44" t="s">
        <v>216</v>
      </c>
      <c r="E44" t="s">
        <v>210</v>
      </c>
      <c r="F44" s="7">
        <v>75034861</v>
      </c>
      <c r="G44" s="5" t="s">
        <v>200</v>
      </c>
      <c r="H44" s="11" t="s">
        <v>397</v>
      </c>
      <c r="I44">
        <v>85.789285714285697</v>
      </c>
      <c r="J44" t="str">
        <f t="shared" si="1"/>
        <v>INSERT INTO sd_usuario (nombres, primer_apellido, segundo_apellido, dni, fecha_nacimiento, email, peso, activo, fecha_registro, usuario_registro) VALUES ('IVAN PABLO','CASTRO','LOPEZ','75034861','1978-01-07','ivan.castro@gmail.com',85.7892857142857,1,sysdate(),'admin');</v>
      </c>
    </row>
    <row r="45" spans="1:10" x14ac:dyDescent="0.3">
      <c r="A45" t="s">
        <v>31</v>
      </c>
      <c r="B45">
        <v>44</v>
      </c>
      <c r="C45" t="s">
        <v>230</v>
      </c>
      <c r="D45" t="s">
        <v>226</v>
      </c>
      <c r="E45" t="s">
        <v>206</v>
      </c>
      <c r="F45" s="7">
        <v>63278957</v>
      </c>
      <c r="G45" s="5" t="s">
        <v>201</v>
      </c>
      <c r="H45" s="11" t="s">
        <v>398</v>
      </c>
      <c r="I45">
        <v>86.5</v>
      </c>
      <c r="J45" t="str">
        <f t="shared" si="1"/>
        <v>INSERT INTO sd_usuario (nombres, primer_apellido, segundo_apellido, dni, fecha_nacimiento, email, peso, activo, fecha_registro, usuario_registro) VALUES ('RODRIGO FRANCISCO','ARIAS','SANCHEZ','63278957','1985-03-31','rodrigo.arias@gmail.com',86.5,1,sysdate(),'admin');</v>
      </c>
    </row>
    <row r="46" spans="1:10" x14ac:dyDescent="0.3">
      <c r="A46" t="s">
        <v>31</v>
      </c>
      <c r="B46">
        <v>45</v>
      </c>
      <c r="C46" t="s">
        <v>43</v>
      </c>
      <c r="D46" t="s">
        <v>218</v>
      </c>
      <c r="E46" t="s">
        <v>213</v>
      </c>
      <c r="F46" s="7">
        <v>96439133</v>
      </c>
      <c r="G46" s="5" t="s">
        <v>191</v>
      </c>
      <c r="H46" s="11" t="s">
        <v>399</v>
      </c>
      <c r="I46">
        <v>75.400000000000006</v>
      </c>
      <c r="J46" t="str">
        <f t="shared" si="1"/>
        <v>INSERT INTO sd_usuario (nombres, primer_apellido, segundo_apellido, dni, fecha_nacimiento, email, peso, activo, fecha_registro, usuario_registro) VALUES ('VICTOR SERGIO','HERNANDEZ','GOMEZ','96439133','1979-07-16','victor.hernandez@gmail.com',75.4,1,sysdate(),'admin');</v>
      </c>
    </row>
    <row r="47" spans="1:10" x14ac:dyDescent="0.3">
      <c r="A47" t="s">
        <v>31</v>
      </c>
      <c r="B47">
        <v>46</v>
      </c>
      <c r="C47" t="s">
        <v>19</v>
      </c>
      <c r="D47" t="s">
        <v>225</v>
      </c>
      <c r="E47" t="s">
        <v>215</v>
      </c>
      <c r="F47" s="7">
        <v>74427975</v>
      </c>
      <c r="G47" s="5" t="s">
        <v>192</v>
      </c>
      <c r="H47" s="11" t="s">
        <v>400</v>
      </c>
      <c r="I47">
        <v>76.5</v>
      </c>
      <c r="J47" t="str">
        <f t="shared" si="1"/>
        <v>INSERT INTO sd_usuario (nombres, primer_apellido, segundo_apellido, dni, fecha_nacimiento, email, peso, activo, fecha_registro, usuario_registro) VALUES ('EMANUEL ','DE LA TORRE','MORENO','74427975','1981-08-05','emanuel.de la torre@gmail.com',76.5,1,sysdate(),'admin');</v>
      </c>
    </row>
    <row r="48" spans="1:10" x14ac:dyDescent="0.3">
      <c r="A48" t="s">
        <v>31</v>
      </c>
      <c r="B48">
        <v>47</v>
      </c>
      <c r="C48" t="s">
        <v>209</v>
      </c>
      <c r="D48" t="s">
        <v>206</v>
      </c>
      <c r="E48" t="s">
        <v>41</v>
      </c>
      <c r="F48" s="7">
        <v>68246884</v>
      </c>
      <c r="G48" s="5" t="s">
        <v>193</v>
      </c>
      <c r="H48" s="11" t="s">
        <v>401</v>
      </c>
      <c r="I48">
        <v>78.900000000000006</v>
      </c>
      <c r="J48" t="str">
        <f t="shared" si="1"/>
        <v>INSERT INTO sd_usuario (nombres, primer_apellido, segundo_apellido, dni, fecha_nacimiento, email, peso, activo, fecha_registro, usuario_registro) VALUES ('LUIS MIGUEL','SANCHEZ','TORRES','68246884','1978-01-06','luis.sanchez@gmail.com',78.9,1,sysdate(),'admin');</v>
      </c>
    </row>
    <row r="49" spans="1:10" x14ac:dyDescent="0.3">
      <c r="A49" t="s">
        <v>31</v>
      </c>
      <c r="B49">
        <v>48</v>
      </c>
      <c r="C49" t="s">
        <v>205</v>
      </c>
      <c r="D49" t="s">
        <v>227</v>
      </c>
      <c r="E49" t="s">
        <v>208</v>
      </c>
      <c r="F49" s="7">
        <v>69697979</v>
      </c>
      <c r="G49" s="5" t="s">
        <v>194</v>
      </c>
      <c r="H49" s="11" t="s">
        <v>402</v>
      </c>
      <c r="I49">
        <v>77.2607142857143</v>
      </c>
      <c r="J49" t="str">
        <f t="shared" si="1"/>
        <v>INSERT INTO sd_usuario (nombres, primer_apellido, segundo_apellido, dni, fecha_nacimiento, email, peso, activo, fecha_registro, usuario_registro) VALUES ('DAVID','GALARZA','RODRIGUEZ','69697979','1985-03-30','david.galarza@gmail.com',77.2607142857143,1,sysdate(),'admin');</v>
      </c>
    </row>
    <row r="50" spans="1:10" x14ac:dyDescent="0.3">
      <c r="A50" t="s">
        <v>31</v>
      </c>
      <c r="B50">
        <v>49</v>
      </c>
      <c r="C50" t="s">
        <v>212</v>
      </c>
      <c r="D50" t="s">
        <v>224</v>
      </c>
      <c r="E50" t="s">
        <v>221</v>
      </c>
      <c r="F50" s="7">
        <v>63547628</v>
      </c>
      <c r="G50" s="5" t="s">
        <v>195</v>
      </c>
      <c r="H50" s="11" t="s">
        <v>403</v>
      </c>
      <c r="I50">
        <v>78.2</v>
      </c>
      <c r="J50" t="str">
        <f t="shared" si="1"/>
        <v>INSERT INTO sd_usuario (nombres, primer_apellido, segundo_apellido, dni, fecha_nacimiento, email, peso, activo, fecha_registro, usuario_registro) VALUES ('CARLOS ALBERTO','MARQUEZ','RUIZ','63547628','1984-05-13','carlos.marquez@gmail.com',78.2,1,sysdate(),'admin');</v>
      </c>
    </row>
    <row r="51" spans="1:10" x14ac:dyDescent="0.3">
      <c r="A51" t="s">
        <v>31</v>
      </c>
      <c r="B51">
        <v>50</v>
      </c>
      <c r="C51" t="s">
        <v>214</v>
      </c>
      <c r="D51" t="s">
        <v>232</v>
      </c>
      <c r="E51" t="s">
        <v>211</v>
      </c>
      <c r="F51" s="7">
        <v>33736450</v>
      </c>
      <c r="G51" s="5" t="s">
        <v>196</v>
      </c>
      <c r="H51" s="11" t="s">
        <v>404</v>
      </c>
      <c r="I51">
        <v>78.682142857142907</v>
      </c>
      <c r="J51" t="str">
        <f t="shared" si="1"/>
        <v>INSERT INTO sd_usuario (nombres, primer_apellido, segundo_apellido, dni, fecha_nacimiento, email, peso, activo, fecha_registro, usuario_registro) VALUES ('DANIEL ANTONIO','ESPINOZA','GARCIA','33736450','1975-04-18','daniel.espinoza@gmail.com',78.6821428571429,1,sysdate(),'admin');</v>
      </c>
    </row>
    <row r="52" spans="1:10" x14ac:dyDescent="0.3">
      <c r="B52">
        <v>51</v>
      </c>
      <c r="C52" t="s">
        <v>217</v>
      </c>
      <c r="D52" t="s">
        <v>224</v>
      </c>
      <c r="E52" t="s">
        <v>235</v>
      </c>
      <c r="F52" s="7">
        <v>68666230</v>
      </c>
      <c r="G52" s="5" t="s">
        <v>195</v>
      </c>
      <c r="H52" s="11" t="s">
        <v>434</v>
      </c>
      <c r="I52">
        <v>80.814285714285703</v>
      </c>
      <c r="J52" t="str">
        <f t="shared" si="1"/>
        <v>INSERT INTO sd_usuario (nombres, primer_apellido, segundo_apellido, dni, fecha_nacimiento, email, peso, activo, fecha_registro, usuario_registro) VALUES ('MARIO ALBERTO','MARQUEZ','SOTO','68666230','1984-05-13','mario.marquez@gmail.com',80.8142857142857,1,sysdate(),'admin');</v>
      </c>
    </row>
    <row r="53" spans="1:10" x14ac:dyDescent="0.3">
      <c r="B53">
        <v>52</v>
      </c>
      <c r="C53" t="s">
        <v>33</v>
      </c>
      <c r="D53" t="s">
        <v>232</v>
      </c>
      <c r="E53" t="s">
        <v>21</v>
      </c>
      <c r="F53" s="7">
        <v>10091303</v>
      </c>
      <c r="G53" s="5" t="s">
        <v>196</v>
      </c>
      <c r="H53" s="11" t="s">
        <v>406</v>
      </c>
      <c r="I53">
        <v>81.525000000000006</v>
      </c>
      <c r="J53" t="str">
        <f t="shared" si="1"/>
        <v>INSERT INTO sd_usuario (nombres, primer_apellido, segundo_apellido, dni, fecha_nacimiento, email, peso, activo, fecha_registro, usuario_registro) VALUES ('CLAUDIO JORGE','ESPINOZA','FERNANDEZ','10091303','1975-04-18','claudio.espinoza@gmail.com',81.525,1,sysdate(),'admin');</v>
      </c>
    </row>
    <row r="54" spans="1:10" x14ac:dyDescent="0.3">
      <c r="B54">
        <v>53</v>
      </c>
      <c r="C54" t="s">
        <v>36</v>
      </c>
      <c r="D54" t="s">
        <v>234</v>
      </c>
      <c r="E54" t="s">
        <v>7</v>
      </c>
      <c r="F54" s="7">
        <v>92677241</v>
      </c>
      <c r="G54" s="5" t="s">
        <v>197</v>
      </c>
      <c r="H54" s="11" t="s">
        <v>407</v>
      </c>
      <c r="I54">
        <v>82.235714285714295</v>
      </c>
      <c r="J54" t="str">
        <f t="shared" si="1"/>
        <v>INSERT INTO sd_usuario (nombres, primer_apellido, segundo_apellido, dni, fecha_nacimiento, email, peso, activo, fecha_registro, usuario_registro) VALUES ('PEDRO MARIO','CHACON','TARAZONA','92677241','1980-10-03','pedro.chacon@gmail.com',82.2357142857143,1,sysdate(),'admin');</v>
      </c>
    </row>
    <row r="55" spans="1:10" x14ac:dyDescent="0.3">
      <c r="B55">
        <v>54</v>
      </c>
      <c r="C55" t="s">
        <v>39</v>
      </c>
      <c r="D55" t="s">
        <v>236</v>
      </c>
      <c r="E55" t="s">
        <v>35</v>
      </c>
      <c r="F55" s="7">
        <v>58179090</v>
      </c>
      <c r="G55" s="5" t="s">
        <v>323</v>
      </c>
      <c r="H55" s="11" t="s">
        <v>408</v>
      </c>
      <c r="I55">
        <v>82.946428571428598</v>
      </c>
      <c r="J55" t="str">
        <f t="shared" si="1"/>
        <v>INSERT INTO sd_usuario (nombres, primer_apellido, segundo_apellido, dni, fecha_nacimiento, email, peso, activo, fecha_registro, usuario_registro) VALUES ('CESAR FERNANDO','REYES','HERRERA','58179090','1982-08-18','cesar.reyes@gmail.com',82.9464285714286,1,sysdate(),'admin');</v>
      </c>
    </row>
    <row r="56" spans="1:10" x14ac:dyDescent="0.3">
      <c r="B56">
        <v>55</v>
      </c>
      <c r="C56" t="s">
        <v>43</v>
      </c>
      <c r="D56" t="s">
        <v>34</v>
      </c>
      <c r="E56" t="s">
        <v>210</v>
      </c>
      <c r="F56" s="7">
        <v>26058605</v>
      </c>
      <c r="G56" s="5" t="s">
        <v>198</v>
      </c>
      <c r="H56" s="11" t="s">
        <v>409</v>
      </c>
      <c r="I56">
        <v>83.657142857142901</v>
      </c>
      <c r="J56" t="str">
        <f t="shared" si="1"/>
        <v>INSERT INTO sd_usuario (nombres, primer_apellido, segundo_apellido, dni, fecha_nacimiento, email, peso, activo, fecha_registro, usuario_registro) VALUES ('VICTOR SERGIO','AGUIRRE','LOPEZ','26058605','1979-07-17','victor.aguirre@gmail.com',83.6571428571429,1,sysdate(),'admin');</v>
      </c>
    </row>
    <row r="57" spans="1:10" x14ac:dyDescent="0.3">
      <c r="B57">
        <v>56</v>
      </c>
      <c r="C57" t="s">
        <v>202</v>
      </c>
      <c r="D57" t="s">
        <v>37</v>
      </c>
      <c r="E57" t="s">
        <v>41</v>
      </c>
      <c r="F57" s="7">
        <v>17270065</v>
      </c>
      <c r="G57" s="5" t="s">
        <v>199</v>
      </c>
      <c r="H57" s="11" t="s">
        <v>410</v>
      </c>
      <c r="I57">
        <v>84.367857142857105</v>
      </c>
      <c r="J57" t="str">
        <f t="shared" si="1"/>
        <v>INSERT INTO sd_usuario (nombres, primer_apellido, segundo_apellido, dni, fecha_nacimiento, email, peso, activo, fecha_registro, usuario_registro) VALUES ('EUGENIO','ALVAREZ','TORRES','17270065','1981-08-06','eugenio.alvarez@gmail.com',84.3678571428571,1,sysdate(),'admin');</v>
      </c>
    </row>
    <row r="58" spans="1:10" x14ac:dyDescent="0.3">
      <c r="B58">
        <v>57</v>
      </c>
      <c r="C58" t="s">
        <v>13</v>
      </c>
      <c r="D58" t="s">
        <v>40</v>
      </c>
      <c r="E58" t="s">
        <v>42</v>
      </c>
      <c r="F58" s="7">
        <v>28732786</v>
      </c>
      <c r="G58" s="5" t="s">
        <v>199</v>
      </c>
      <c r="H58" s="11" t="s">
        <v>411</v>
      </c>
      <c r="I58">
        <v>85.078571428571394</v>
      </c>
      <c r="J58" t="str">
        <f t="shared" si="1"/>
        <v>INSERT INTO sd_usuario (nombres, primer_apellido, segundo_apellido, dni, fecha_nacimiento, email, peso, activo, fecha_registro, usuario_registro) VALUES ('JUAN CARLOS','PEREZ','ACOSTA','28732786','1981-08-06','juan.perez@gmail.com',85.0785714285714,1,sysdate(),'admin');</v>
      </c>
    </row>
    <row r="59" spans="1:10" x14ac:dyDescent="0.3">
      <c r="B59">
        <v>58</v>
      </c>
      <c r="C59" t="s">
        <v>209</v>
      </c>
      <c r="D59" t="s">
        <v>207</v>
      </c>
      <c r="E59" t="s">
        <v>204</v>
      </c>
      <c r="F59" s="7">
        <v>90548558</v>
      </c>
      <c r="G59" s="5" t="s">
        <v>200</v>
      </c>
      <c r="H59" s="11" t="s">
        <v>412</v>
      </c>
      <c r="I59">
        <v>85.789285714285697</v>
      </c>
      <c r="J59" t="str">
        <f t="shared" si="1"/>
        <v>INSERT INTO sd_usuario (nombres, primer_apellido, segundo_apellido, dni, fecha_nacimiento, email, peso, activo, fecha_registro, usuario_registro) VALUES ('LUIS MIGUEL','MARTINEZ','CARRANZA','90548558','1978-01-07','luis.martinez@gmail.com',85.7892857142857,1,sysdate(),'admin');</v>
      </c>
    </row>
    <row r="60" spans="1:10" x14ac:dyDescent="0.3">
      <c r="B60">
        <v>59</v>
      </c>
      <c r="C60" t="s">
        <v>220</v>
      </c>
      <c r="D60" t="s">
        <v>210</v>
      </c>
      <c r="E60" t="s">
        <v>208</v>
      </c>
      <c r="F60" s="7">
        <v>73335002</v>
      </c>
      <c r="G60" s="5" t="s">
        <v>201</v>
      </c>
      <c r="H60" s="11" t="s">
        <v>413</v>
      </c>
      <c r="I60">
        <v>86.5</v>
      </c>
      <c r="J60" t="str">
        <f t="shared" si="1"/>
        <v>INSERT INTO sd_usuario (nombres, primer_apellido, segundo_apellido, dni, fecha_nacimiento, email, peso, activo, fecha_registro, usuario_registro) VALUES ('SERGIO ANDRES','LOPEZ','RODRIGUEZ','73335002','1985-03-31','sergio.lopez@gmail.com',86.5,1,sysdate(),'admin');</v>
      </c>
    </row>
    <row r="61" spans="1:10" x14ac:dyDescent="0.3">
      <c r="B61">
        <v>60</v>
      </c>
      <c r="C61" t="s">
        <v>222</v>
      </c>
      <c r="D61" t="s">
        <v>206</v>
      </c>
      <c r="E61" t="s">
        <v>40</v>
      </c>
      <c r="F61" s="7">
        <v>12748542</v>
      </c>
      <c r="G61" s="5" t="s">
        <v>14</v>
      </c>
      <c r="H61" s="11" t="s">
        <v>414</v>
      </c>
      <c r="I61">
        <v>85.789285714285697</v>
      </c>
      <c r="J61" t="str">
        <f t="shared" si="1"/>
        <v>INSERT INTO sd_usuario (nombres, primer_apellido, segundo_apellido, dni, fecha_nacimiento, email, peso, activo, fecha_registro, usuario_registro) VALUES ('GABRIEL ANGEL','SANCHEZ','PEREZ','12748542','1980-10-01','gabriel.sanchez@gmail.com',85.7892857142857,1,sysdate(),'admin');</v>
      </c>
    </row>
    <row r="62" spans="1:10" x14ac:dyDescent="0.3">
      <c r="B62">
        <v>61</v>
      </c>
      <c r="C62" t="s">
        <v>43</v>
      </c>
      <c r="D62" t="s">
        <v>41</v>
      </c>
      <c r="E62" t="s">
        <v>231</v>
      </c>
      <c r="F62" s="7">
        <v>15588220</v>
      </c>
      <c r="G62" s="5" t="s">
        <v>189</v>
      </c>
      <c r="H62" s="11" t="s">
        <v>415</v>
      </c>
      <c r="I62">
        <v>73.599999999999994</v>
      </c>
      <c r="J62" t="str">
        <f t="shared" ref="J62:J81" si="2">"INSERT INTO sd_usuario (nombres, primer_apellido, segundo_apellido, dni, fecha_nacimiento, email, peso, activo, fecha_registro, usuario_registro) VALUES ('"&amp;C62&amp;"','"&amp;D62&amp;"','"&amp;E62&amp;"','"&amp;F62&amp;"','"&amp;G62&amp;"','"&amp;H62&amp;"',"&amp;I62&amp;",1,sysdate(),'admin');"</f>
        <v>INSERT INTO sd_usuario (nombres, primer_apellido, segundo_apellido, dni, fecha_nacimiento, email, peso, activo, fecha_registro, usuario_registro) VALUES ('VICTOR SERGIO','TORRES','CRUZ','15588220','1980-10-02','victor.cruz@gmail.com',73.6,1,sysdate(),'admin');</v>
      </c>
    </row>
    <row r="63" spans="1:10" x14ac:dyDescent="0.3">
      <c r="B63">
        <v>62</v>
      </c>
      <c r="C63" t="s">
        <v>202</v>
      </c>
      <c r="D63" t="s">
        <v>208</v>
      </c>
      <c r="E63" t="s">
        <v>233</v>
      </c>
      <c r="F63" s="7">
        <v>80719195</v>
      </c>
      <c r="G63" s="5" t="s">
        <v>190</v>
      </c>
      <c r="H63" s="11" t="s">
        <v>416</v>
      </c>
      <c r="I63">
        <v>69.8</v>
      </c>
      <c r="J63" t="str">
        <f t="shared" si="2"/>
        <v>INSERT INTO sd_usuario (nombres, primer_apellido, segundo_apellido, dni, fecha_nacimiento, email, peso, activo, fecha_registro, usuario_registro) VALUES ('EUGENIO','RODRIGUEZ','DELGADO','80719195','1982-08-31','eugenio.rodriguez@gmail.com',69.8,1,sysdate(),'admin');</v>
      </c>
    </row>
    <row r="64" spans="1:10" x14ac:dyDescent="0.3">
      <c r="B64">
        <v>63</v>
      </c>
      <c r="C64" t="s">
        <v>13</v>
      </c>
      <c r="D64" t="s">
        <v>221</v>
      </c>
      <c r="E64" t="s">
        <v>235</v>
      </c>
      <c r="F64" s="7">
        <v>36358050</v>
      </c>
      <c r="G64" s="5" t="s">
        <v>191</v>
      </c>
      <c r="H64" s="11" t="s">
        <v>417</v>
      </c>
      <c r="I64">
        <v>75.400000000000006</v>
      </c>
      <c r="J64" t="str">
        <f t="shared" si="2"/>
        <v>INSERT INTO sd_usuario (nombres, primer_apellido, segundo_apellido, dni, fecha_nacimiento, email, peso, activo, fecha_registro, usuario_registro) VALUES ('JUAN CARLOS','RUIZ','SOTO','36358050','1979-07-16','juan.ruiz@gmail.com',75.4,1,sysdate(),'admin');</v>
      </c>
    </row>
    <row r="65" spans="2:10" x14ac:dyDescent="0.3">
      <c r="B65">
        <v>64</v>
      </c>
      <c r="C65" t="s">
        <v>209</v>
      </c>
      <c r="D65" t="s">
        <v>211</v>
      </c>
      <c r="E65" t="s">
        <v>21</v>
      </c>
      <c r="F65" s="7">
        <v>44479502</v>
      </c>
      <c r="G65" s="5" t="s">
        <v>192</v>
      </c>
      <c r="H65" s="11" t="s">
        <v>418</v>
      </c>
      <c r="I65">
        <v>76.5</v>
      </c>
      <c r="J65" t="str">
        <f t="shared" si="2"/>
        <v>INSERT INTO sd_usuario (nombres, primer_apellido, segundo_apellido, dni, fecha_nacimiento, email, peso, activo, fecha_registro, usuario_registro) VALUES ('LUIS MIGUEL','GARCIA','FERNANDEZ','44479502','1981-08-05','luis.garcia@gmail.com',76.5,1,sysdate(),'admin');</v>
      </c>
    </row>
    <row r="66" spans="2:10" x14ac:dyDescent="0.3">
      <c r="B66">
        <v>65</v>
      </c>
      <c r="C66" t="s">
        <v>205</v>
      </c>
      <c r="D66" t="s">
        <v>210</v>
      </c>
      <c r="E66" t="s">
        <v>7</v>
      </c>
      <c r="F66" s="7">
        <v>64332126</v>
      </c>
      <c r="G66" s="5" t="s">
        <v>193</v>
      </c>
      <c r="H66" s="11" t="s">
        <v>419</v>
      </c>
      <c r="I66">
        <v>78.900000000000006</v>
      </c>
      <c r="J66" t="str">
        <f t="shared" si="2"/>
        <v>INSERT INTO sd_usuario (nombres, primer_apellido, segundo_apellido, dni, fecha_nacimiento, email, peso, activo, fecha_registro, usuario_registro) VALUES ('DAVID','LOPEZ','TARAZONA','64332126','1978-01-06','david.lopez@gmail.com',78.9,1,sysdate(),'admin');</v>
      </c>
    </row>
    <row r="67" spans="2:10" x14ac:dyDescent="0.3">
      <c r="B67">
        <v>66</v>
      </c>
      <c r="C67" t="s">
        <v>212</v>
      </c>
      <c r="D67" t="s">
        <v>231</v>
      </c>
      <c r="E67" t="s">
        <v>35</v>
      </c>
      <c r="F67" s="7">
        <v>55642194</v>
      </c>
      <c r="G67" s="5" t="s">
        <v>194</v>
      </c>
      <c r="H67" s="11" t="s">
        <v>420</v>
      </c>
      <c r="I67">
        <v>77.2607142857143</v>
      </c>
      <c r="J67" t="str">
        <f t="shared" si="2"/>
        <v>INSERT INTO sd_usuario (nombres, primer_apellido, segundo_apellido, dni, fecha_nacimiento, email, peso, activo, fecha_registro, usuario_registro) VALUES ('CARLOS ALBERTO','CRUZ','HERRERA','55642194','1985-03-30','carlos.cruz@gmail.com',77.2607142857143,1,sysdate(),'admin');</v>
      </c>
    </row>
    <row r="68" spans="2:10" x14ac:dyDescent="0.3">
      <c r="B68">
        <v>67</v>
      </c>
      <c r="C68" t="s">
        <v>214</v>
      </c>
      <c r="D68" t="s">
        <v>233</v>
      </c>
      <c r="E68" t="s">
        <v>38</v>
      </c>
      <c r="F68" s="7">
        <v>47435267</v>
      </c>
      <c r="G68" s="5" t="s">
        <v>195</v>
      </c>
      <c r="H68" s="11" t="s">
        <v>421</v>
      </c>
      <c r="I68">
        <v>78.2</v>
      </c>
      <c r="J68" t="str">
        <f t="shared" si="2"/>
        <v>INSERT INTO sd_usuario (nombres, primer_apellido, segundo_apellido, dni, fecha_nacimiento, email, peso, activo, fecha_registro, usuario_registro) VALUES ('DANIEL ANTONIO','DELGADO','GONZALEZ','47435267','1984-05-13','daniel.delgado@gmail.com',78.2,1,sysdate(),'admin');</v>
      </c>
    </row>
    <row r="69" spans="2:10" x14ac:dyDescent="0.3">
      <c r="B69">
        <v>68</v>
      </c>
      <c r="C69" t="s">
        <v>217</v>
      </c>
      <c r="D69" t="s">
        <v>235</v>
      </c>
      <c r="E69" t="s">
        <v>41</v>
      </c>
      <c r="F69" s="7">
        <v>60036375</v>
      </c>
      <c r="G69" s="5" t="s">
        <v>196</v>
      </c>
      <c r="H69" s="11" t="s">
        <v>405</v>
      </c>
      <c r="I69">
        <v>78.682142857142907</v>
      </c>
      <c r="J69" t="str">
        <f t="shared" si="2"/>
        <v>INSERT INTO sd_usuario (nombres, primer_apellido, segundo_apellido, dni, fecha_nacimiento, email, peso, activo, fecha_registro, usuario_registro) VALUES ('MARIO ALBERTO','SOTO','TORRES','60036375','1975-04-18','mario.soto@gmail.com',78.6821428571429,1,sysdate(),'admin');</v>
      </c>
    </row>
    <row r="70" spans="2:10" x14ac:dyDescent="0.3">
      <c r="B70">
        <v>69</v>
      </c>
      <c r="C70" t="s">
        <v>219</v>
      </c>
      <c r="D70" t="s">
        <v>232</v>
      </c>
      <c r="E70" t="s">
        <v>208</v>
      </c>
      <c r="F70" s="7">
        <v>79931375</v>
      </c>
      <c r="G70" s="5" t="s">
        <v>197</v>
      </c>
      <c r="H70" s="11" t="s">
        <v>422</v>
      </c>
      <c r="I70">
        <v>79.392857142857096</v>
      </c>
      <c r="J70" t="str">
        <f t="shared" si="2"/>
        <v>INSERT INTO sd_usuario (nombres, primer_apellido, segundo_apellido, dni, fecha_nacimiento, email, peso, activo, fecha_registro, usuario_registro) VALUES ('ALEJANDRO PEDRO','ESPINOZA','RODRIGUEZ','79931375','1980-10-03','alejandro.espinoza@gmail.com',79.3928571428571,1,sysdate(),'admin');</v>
      </c>
    </row>
    <row r="71" spans="2:10" x14ac:dyDescent="0.3">
      <c r="B71">
        <v>70</v>
      </c>
      <c r="C71" t="s">
        <v>220</v>
      </c>
      <c r="D71" t="s">
        <v>234</v>
      </c>
      <c r="E71" t="s">
        <v>221</v>
      </c>
      <c r="F71" s="7">
        <v>56373260</v>
      </c>
      <c r="G71" s="5" t="s">
        <v>323</v>
      </c>
      <c r="H71" s="11" t="s">
        <v>423</v>
      </c>
      <c r="I71">
        <v>80.103571428571399</v>
      </c>
      <c r="J71" t="str">
        <f t="shared" si="2"/>
        <v>INSERT INTO sd_usuario (nombres, primer_apellido, segundo_apellido, dni, fecha_nacimiento, email, peso, activo, fecha_registro, usuario_registro) VALUES ('SERGIO ANDRES','CHACON','RUIZ','56373260','1982-08-18','sergio.chacon@gmail.com',80.1035714285714,1,sysdate(),'admin');</v>
      </c>
    </row>
    <row r="72" spans="2:10" x14ac:dyDescent="0.3">
      <c r="B72">
        <v>71</v>
      </c>
      <c r="C72" t="s">
        <v>222</v>
      </c>
      <c r="D72" t="s">
        <v>236</v>
      </c>
      <c r="E72" t="s">
        <v>211</v>
      </c>
      <c r="F72" s="7">
        <v>98967430</v>
      </c>
      <c r="G72" s="5" t="s">
        <v>198</v>
      </c>
      <c r="H72" s="11" t="s">
        <v>424</v>
      </c>
      <c r="I72">
        <v>80.814285714285703</v>
      </c>
      <c r="J72" t="str">
        <f t="shared" si="2"/>
        <v>INSERT INTO sd_usuario (nombres, primer_apellido, segundo_apellido, dni, fecha_nacimiento, email, peso, activo, fecha_registro, usuario_registro) VALUES ('GABRIEL ANGEL','REYES','GARCIA','98967430','1979-07-17','gabriel.reyes@gmail.com',80.8142857142857,1,sysdate(),'admin');</v>
      </c>
    </row>
    <row r="73" spans="2:10" x14ac:dyDescent="0.3">
      <c r="B73">
        <v>72</v>
      </c>
      <c r="C73" t="s">
        <v>39</v>
      </c>
      <c r="D73" t="s">
        <v>34</v>
      </c>
      <c r="E73" t="s">
        <v>42</v>
      </c>
      <c r="F73" s="7">
        <v>25508086</v>
      </c>
      <c r="G73" s="5" t="s">
        <v>199</v>
      </c>
      <c r="H73" s="11" t="s">
        <v>425</v>
      </c>
      <c r="I73">
        <v>81.525000000000006</v>
      </c>
      <c r="J73" t="str">
        <f t="shared" si="2"/>
        <v>INSERT INTO sd_usuario (nombres, primer_apellido, segundo_apellido, dni, fecha_nacimiento, email, peso, activo, fecha_registro, usuario_registro) VALUES ('CESAR FERNANDO','AGUIRRE','ACOSTA','25508086','1981-08-06','cesar.aguirre@gmail.com',81.525,1,sysdate(),'admin');</v>
      </c>
    </row>
    <row r="74" spans="2:10" x14ac:dyDescent="0.3">
      <c r="B74">
        <v>73</v>
      </c>
      <c r="C74" t="s">
        <v>43</v>
      </c>
      <c r="D74" t="s">
        <v>37</v>
      </c>
      <c r="E74" t="s">
        <v>204</v>
      </c>
      <c r="F74" s="7">
        <v>15204350</v>
      </c>
      <c r="G74" s="5" t="s">
        <v>200</v>
      </c>
      <c r="H74" s="11" t="s">
        <v>426</v>
      </c>
      <c r="I74">
        <v>82.235714285714295</v>
      </c>
      <c r="J74" t="str">
        <f t="shared" si="2"/>
        <v>INSERT INTO sd_usuario (nombres, primer_apellido, segundo_apellido, dni, fecha_nacimiento, email, peso, activo, fecha_registro, usuario_registro) VALUES ('VICTOR SERGIO','ALVAREZ','CARRANZA','15204350','1978-01-07','victor.alvarez@gmail.com',82.2357142857143,1,sysdate(),'admin');</v>
      </c>
    </row>
    <row r="75" spans="2:10" x14ac:dyDescent="0.3">
      <c r="B75">
        <v>74</v>
      </c>
      <c r="C75" t="s">
        <v>202</v>
      </c>
      <c r="D75" t="s">
        <v>40</v>
      </c>
      <c r="E75" t="s">
        <v>208</v>
      </c>
      <c r="F75" s="7">
        <v>39383710</v>
      </c>
      <c r="G75" s="5" t="s">
        <v>201</v>
      </c>
      <c r="H75" s="11" t="s">
        <v>385</v>
      </c>
      <c r="I75">
        <v>82.946428571428598</v>
      </c>
      <c r="J75" t="str">
        <f t="shared" si="2"/>
        <v>INSERT INTO sd_usuario (nombres, primer_apellido, segundo_apellido, dni, fecha_nacimiento, email, peso, activo, fecha_registro, usuario_registro) VALUES ('EUGENIO','PEREZ','RODRIGUEZ','39383710','1985-03-31','eugenio.perez@gmail.com',82.9464285714286,1,sysdate(),'admin');</v>
      </c>
    </row>
    <row r="76" spans="2:10" x14ac:dyDescent="0.3">
      <c r="B76">
        <v>75</v>
      </c>
      <c r="C76" t="s">
        <v>13</v>
      </c>
      <c r="D76" t="s">
        <v>44</v>
      </c>
      <c r="E76" t="s">
        <v>40</v>
      </c>
      <c r="F76" s="7">
        <v>75984206</v>
      </c>
      <c r="G76" s="5" t="s">
        <v>14</v>
      </c>
      <c r="H76" s="11" t="s">
        <v>427</v>
      </c>
      <c r="I76">
        <v>83.657142857142901</v>
      </c>
      <c r="J76" t="str">
        <f t="shared" si="2"/>
        <v>INSERT INTO sd_usuario (nombres, primer_apellido, segundo_apellido, dni, fecha_nacimiento, email, peso, activo, fecha_registro, usuario_registro) VALUES ('JUAN CARLOS','ROMERO','PEREZ','75984206','1980-10-01','juan.romero@gmail.com',83.6571428571429,1,sysdate(),'admin');</v>
      </c>
    </row>
    <row r="77" spans="2:10" x14ac:dyDescent="0.3">
      <c r="B77">
        <v>76</v>
      </c>
      <c r="C77" t="s">
        <v>209</v>
      </c>
      <c r="D77" t="s">
        <v>203</v>
      </c>
      <c r="E77" t="s">
        <v>207</v>
      </c>
      <c r="F77" s="7">
        <v>54414623</v>
      </c>
      <c r="G77" s="5" t="s">
        <v>323</v>
      </c>
      <c r="H77" s="11" t="s">
        <v>428</v>
      </c>
      <c r="I77">
        <v>84.367857142857105</v>
      </c>
      <c r="J77" t="str">
        <f t="shared" si="2"/>
        <v>INSERT INTO sd_usuario (nombres, primer_apellido, segundo_apellido, dni, fecha_nacimiento, email, peso, activo, fecha_registro, usuario_registro) VALUES ('LUIS MIGUEL','LLANTOY','MARTINEZ','54414623','1982-08-18','luis.llantoy@gmail.com',84.3678571428571,1,sysdate(),'admin');</v>
      </c>
    </row>
    <row r="78" spans="2:10" x14ac:dyDescent="0.3">
      <c r="B78">
        <v>77</v>
      </c>
      <c r="C78" t="s">
        <v>205</v>
      </c>
      <c r="D78" t="s">
        <v>207</v>
      </c>
      <c r="E78" t="s">
        <v>210</v>
      </c>
      <c r="F78" s="7">
        <v>14524295</v>
      </c>
      <c r="G78" s="5" t="s">
        <v>198</v>
      </c>
      <c r="H78" s="11" t="s">
        <v>429</v>
      </c>
      <c r="I78">
        <v>85.078571428571394</v>
      </c>
      <c r="J78" t="str">
        <f t="shared" si="2"/>
        <v>INSERT INTO sd_usuario (nombres, primer_apellido, segundo_apellido, dni, fecha_nacimiento, email, peso, activo, fecha_registro, usuario_registro) VALUES ('DAVID','MARTINEZ','LOPEZ','14524295','1979-07-17','david.martinez@gmail.com',85.0785714285714,1,sysdate(),'admin');</v>
      </c>
    </row>
    <row r="79" spans="2:10" x14ac:dyDescent="0.3">
      <c r="B79">
        <v>78</v>
      </c>
      <c r="C79" t="s">
        <v>212</v>
      </c>
      <c r="D79" t="s">
        <v>210</v>
      </c>
      <c r="E79" t="s">
        <v>35</v>
      </c>
      <c r="F79" s="7">
        <v>23588916</v>
      </c>
      <c r="G79" s="5" t="s">
        <v>199</v>
      </c>
      <c r="H79" s="11" t="s">
        <v>430</v>
      </c>
      <c r="I79">
        <v>76.5</v>
      </c>
      <c r="J79" t="str">
        <f t="shared" si="2"/>
        <v>INSERT INTO sd_usuario (nombres, primer_apellido, segundo_apellido, dni, fecha_nacimiento, email, peso, activo, fecha_registro, usuario_registro) VALUES ('CARLOS ALBERTO','LOPEZ','HERRERA','23588916','1981-08-06','carlos.lopez@gmail.com',76.5,1,sysdate(),'admin');</v>
      </c>
    </row>
    <row r="80" spans="2:10" x14ac:dyDescent="0.3">
      <c r="B80">
        <v>79</v>
      </c>
      <c r="C80" t="s">
        <v>214</v>
      </c>
      <c r="D80" t="s">
        <v>206</v>
      </c>
      <c r="E80" t="s">
        <v>38</v>
      </c>
      <c r="F80" s="7">
        <v>12927895</v>
      </c>
      <c r="G80" s="5" t="s">
        <v>200</v>
      </c>
      <c r="H80" s="11" t="s">
        <v>431</v>
      </c>
      <c r="I80">
        <v>78.900000000000006</v>
      </c>
      <c r="J80" t="str">
        <f t="shared" si="2"/>
        <v>INSERT INTO sd_usuario (nombres, primer_apellido, segundo_apellido, dni, fecha_nacimiento, email, peso, activo, fecha_registro, usuario_registro) VALUES ('DANIEL ANTONIO','SANCHEZ','GONZALEZ','12927895','1978-01-07','daniel.sanchez@gmail.com',78.9,1,sysdate(),'admin');</v>
      </c>
    </row>
    <row r="81" spans="2:10" x14ac:dyDescent="0.3">
      <c r="B81">
        <v>80</v>
      </c>
      <c r="C81" t="s">
        <v>217</v>
      </c>
      <c r="D81" t="s">
        <v>40</v>
      </c>
      <c r="E81" t="s">
        <v>41</v>
      </c>
      <c r="F81" s="7">
        <v>97525231</v>
      </c>
      <c r="G81" s="5" t="s">
        <v>201</v>
      </c>
      <c r="H81" s="11" t="s">
        <v>432</v>
      </c>
      <c r="I81">
        <v>77.2607142857143</v>
      </c>
      <c r="J81" t="str">
        <f t="shared" si="2"/>
        <v>INSERT INTO sd_usuario (nombres, primer_apellido, segundo_apellido, dni, fecha_nacimiento, email, peso, activo, fecha_registro, usuario_registro) VALUES ('MARIO ALBERTO','PEREZ','TORRES','97525231','1985-03-31','mario.perez@gmail.com',77.2607142857143,1,sysdate(),'admin');</v>
      </c>
    </row>
  </sheetData>
  <hyperlinks>
    <hyperlink ref="H14" r:id="rId1"/>
    <hyperlink ref="H15" r:id="rId2"/>
    <hyperlink ref="H16" r:id="rId3"/>
    <hyperlink ref="H17" r:id="rId4"/>
    <hyperlink ref="H22" r:id="rId5"/>
    <hyperlink ref="H23" r:id="rId6"/>
    <hyperlink ref="H24" r:id="rId7"/>
    <hyperlink ref="H25" r:id="rId8"/>
    <hyperlink ref="H26" r:id="rId9"/>
    <hyperlink ref="H27" r:id="rId10"/>
    <hyperlink ref="H28" r:id="rId11"/>
    <hyperlink ref="H29" r:id="rId12"/>
    <hyperlink ref="H30" r:id="rId13"/>
    <hyperlink ref="H31" r:id="rId14"/>
    <hyperlink ref="H32" r:id="rId15"/>
    <hyperlink ref="H33" r:id="rId16"/>
    <hyperlink ref="H34" r:id="rId17"/>
    <hyperlink ref="H35" r:id="rId18"/>
    <hyperlink ref="H36" r:id="rId19"/>
    <hyperlink ref="H38" r:id="rId20"/>
    <hyperlink ref="H39" r:id="rId21"/>
    <hyperlink ref="H40" r:id="rId22"/>
    <hyperlink ref="H41" r:id="rId23"/>
    <hyperlink ref="H42" r:id="rId24"/>
    <hyperlink ref="H43" r:id="rId25"/>
    <hyperlink ref="H44" r:id="rId26"/>
    <hyperlink ref="H45" r:id="rId27"/>
    <hyperlink ref="H46" r:id="rId28"/>
    <hyperlink ref="H48" r:id="rId29"/>
    <hyperlink ref="H49" r:id="rId30"/>
    <hyperlink ref="H50" r:id="rId31"/>
    <hyperlink ref="H51" r:id="rId32"/>
    <hyperlink ref="H52" r:id="rId33"/>
    <hyperlink ref="H53" r:id="rId34"/>
    <hyperlink ref="H54" r:id="rId35"/>
    <hyperlink ref="H55" r:id="rId36"/>
    <hyperlink ref="H56" r:id="rId37"/>
    <hyperlink ref="H57" r:id="rId38"/>
    <hyperlink ref="H58" r:id="rId39"/>
    <hyperlink ref="H59" r:id="rId40"/>
    <hyperlink ref="H60" r:id="rId41"/>
    <hyperlink ref="H61" r:id="rId42"/>
    <hyperlink ref="H62" r:id="rId43"/>
    <hyperlink ref="H63" r:id="rId44"/>
    <hyperlink ref="H64" r:id="rId45"/>
    <hyperlink ref="H65" r:id="rId46"/>
    <hyperlink ref="H66" r:id="rId47"/>
    <hyperlink ref="H67" r:id="rId48"/>
    <hyperlink ref="H68" r:id="rId49"/>
    <hyperlink ref="H69" r:id="rId50"/>
    <hyperlink ref="H70" r:id="rId51"/>
    <hyperlink ref="H71" r:id="rId52"/>
    <hyperlink ref="H72" r:id="rId53"/>
    <hyperlink ref="H73" r:id="rId54"/>
    <hyperlink ref="H74" r:id="rId55"/>
    <hyperlink ref="H75" r:id="rId56"/>
    <hyperlink ref="H76" r:id="rId57"/>
    <hyperlink ref="H77" r:id="rId58"/>
    <hyperlink ref="H78" r:id="rId59"/>
    <hyperlink ref="H79" r:id="rId60"/>
    <hyperlink ref="H80" r:id="rId61"/>
    <hyperlink ref="H81" r:id="rId62"/>
  </hyperlinks>
  <pageMargins left="0.7" right="0.7" top="0.75" bottom="0.75" header="0.3" footer="0.3"/>
  <pageSetup paperSize="9" orientation="portrait" horizontalDpi="0" verticalDpi="0" r:id="rId6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RowHeight="14.4" x14ac:dyDescent="0.3"/>
  <cols>
    <col min="3" max="3" width="19.88671875" customWidth="1"/>
  </cols>
  <sheetData>
    <row r="1" spans="1:4" x14ac:dyDescent="0.3">
      <c r="A1" s="3" t="s">
        <v>117</v>
      </c>
      <c r="B1" s="3" t="s">
        <v>118</v>
      </c>
      <c r="C1" s="3" t="s">
        <v>119</v>
      </c>
      <c r="D1" s="3" t="s">
        <v>6</v>
      </c>
    </row>
    <row r="2" spans="1:4" x14ac:dyDescent="0.3">
      <c r="A2">
        <v>1</v>
      </c>
      <c r="B2" s="1" t="s">
        <v>123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124</v>
      </c>
      <c r="C3" s="2" t="s">
        <v>120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125</v>
      </c>
      <c r="C4" s="2" t="s">
        <v>121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126</v>
      </c>
      <c r="C5" s="2" t="s">
        <v>122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29" sqref="I2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3" t="s">
        <v>127</v>
      </c>
      <c r="B1" s="3" t="s">
        <v>117</v>
      </c>
      <c r="C1" s="3" t="s">
        <v>128</v>
      </c>
      <c r="D1" s="3" t="s">
        <v>129</v>
      </c>
      <c r="E1" s="3" t="s">
        <v>6</v>
      </c>
    </row>
    <row r="2" spans="1:5" x14ac:dyDescent="0.3">
      <c r="A2">
        <v>1</v>
      </c>
      <c r="B2" s="8">
        <v>1</v>
      </c>
      <c r="C2" t="s">
        <v>139</v>
      </c>
      <c r="D2" t="s">
        <v>137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8">
        <v>2</v>
      </c>
      <c r="C3" t="s">
        <v>136</v>
      </c>
      <c r="D3" t="s">
        <v>132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8">
        <v>2</v>
      </c>
      <c r="C4" t="s">
        <v>140</v>
      </c>
      <c r="D4" t="s">
        <v>131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8">
        <v>3</v>
      </c>
      <c r="C5" t="s">
        <v>141</v>
      </c>
      <c r="D5" t="s">
        <v>133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7">
        <v>3</v>
      </c>
      <c r="C6" t="s">
        <v>142</v>
      </c>
      <c r="D6" t="s">
        <v>130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7">
        <v>3</v>
      </c>
      <c r="C7" t="s">
        <v>143</v>
      </c>
      <c r="D7" t="s">
        <v>130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7">
        <v>4</v>
      </c>
      <c r="C8" t="s">
        <v>144</v>
      </c>
      <c r="D8" t="s">
        <v>138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7">
        <v>4</v>
      </c>
      <c r="C9" t="s">
        <v>145</v>
      </c>
      <c r="D9" t="s">
        <v>132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3" t="s">
        <v>127</v>
      </c>
      <c r="B1" s="3" t="s">
        <v>54</v>
      </c>
      <c r="C1" s="3" t="s">
        <v>6</v>
      </c>
    </row>
    <row r="2" spans="1:3" x14ac:dyDescent="0.3">
      <c r="A2">
        <v>1</v>
      </c>
      <c r="B2" s="2" t="s">
        <v>135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326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327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37" workbookViewId="0">
      <selection activeCell="A42" sqref="A42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  <col min="8" max="8" width="13.88671875" style="13" bestFit="1" customWidth="1"/>
    <col min="9" max="9" width="11.5546875" style="13"/>
    <col min="10" max="10" width="14.5546875" style="13" bestFit="1" customWidth="1"/>
    <col min="11" max="11" width="13.33203125" style="13" customWidth="1"/>
    <col min="12" max="16384" width="11.5546875" style="13"/>
  </cols>
  <sheetData>
    <row r="1" spans="1:12" customFormat="1" x14ac:dyDescent="0.3">
      <c r="A1" s="4" t="s">
        <v>146</v>
      </c>
      <c r="B1" s="4" t="s">
        <v>28</v>
      </c>
      <c r="C1" s="4" t="s">
        <v>127</v>
      </c>
      <c r="D1" s="4" t="s">
        <v>65</v>
      </c>
      <c r="E1" s="4" t="s">
        <v>134</v>
      </c>
      <c r="F1" s="4" t="s">
        <v>147</v>
      </c>
      <c r="G1" s="4" t="s">
        <v>148</v>
      </c>
      <c r="H1" s="52" t="s">
        <v>595</v>
      </c>
      <c r="I1" s="4" t="s">
        <v>149</v>
      </c>
      <c r="J1" s="52" t="s">
        <v>596</v>
      </c>
      <c r="K1" s="52" t="s">
        <v>597</v>
      </c>
      <c r="L1" s="3" t="s">
        <v>6</v>
      </c>
    </row>
    <row r="2" spans="1:12" customFormat="1" x14ac:dyDescent="0.3">
      <c r="A2" s="7">
        <v>1</v>
      </c>
      <c r="B2" s="8">
        <v>1</v>
      </c>
      <c r="C2" s="8">
        <v>3</v>
      </c>
      <c r="D2" s="8">
        <v>1</v>
      </c>
      <c r="E2" s="8">
        <v>1</v>
      </c>
      <c r="F2" s="7">
        <v>1</v>
      </c>
      <c r="G2" s="7">
        <v>2</v>
      </c>
      <c r="H2" s="53">
        <f>VLOOKUP(F2,sd_vehiculo!$A$2:$G$141,7,0) + VLOOKUP(G2,sd_vehiculo!$A$2:$G$141,7,0)</f>
        <v>13500</v>
      </c>
      <c r="I2" s="49">
        <v>800</v>
      </c>
      <c r="J2" s="53">
        <f>VLOOKUP(D2,sd_producto_venta!$A$2:$E$7,5,0)*I2</f>
        <v>34000</v>
      </c>
      <c r="K2" s="53">
        <f>H2+J2</f>
        <v>47500</v>
      </c>
      <c r="L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("&amp;B2&amp;","&amp;C2&amp;","&amp;D2&amp;","&amp;E2&amp;","&amp;F2&amp;","&amp;G2&amp;","&amp;I2&amp;",1,sysdate(),'admin');"</f>
        <v>INSERT INTO sd_orden_recojo(id_conductor, id_sede_cliente, id_producto_venta, id_estado_orden, id_tracto, id_carreta, cantidad, activo, fecha_registro, usuario_registro) values (1,3,1,1,1,2,800,1,sysdate(),'admin');</v>
      </c>
    </row>
    <row r="3" spans="1:12" customFormat="1" x14ac:dyDescent="0.3">
      <c r="A3" s="7">
        <v>2</v>
      </c>
      <c r="B3" s="8">
        <v>2</v>
      </c>
      <c r="C3" s="8">
        <v>4</v>
      </c>
      <c r="D3" s="8">
        <v>2</v>
      </c>
      <c r="E3" s="8">
        <v>1</v>
      </c>
      <c r="F3" s="7">
        <v>3</v>
      </c>
      <c r="G3" s="7">
        <v>4</v>
      </c>
      <c r="H3" s="53">
        <f>VLOOKUP(F3,sd_vehiculo!$A$2:$G$141,7,0) + VLOOKUP(G3,sd_vehiculo!$A$2:$G$141,7,0)</f>
        <v>14200</v>
      </c>
      <c r="I3" s="49">
        <v>600</v>
      </c>
      <c r="J3" s="53">
        <f>VLOOKUP(D3,sd_producto_venta!$A$2:$E$7,5,0)*I3</f>
        <v>31500</v>
      </c>
      <c r="K3" s="53">
        <f t="shared" ref="K3:K66" si="0">H3+J3</f>
        <v>45700</v>
      </c>
      <c r="L3" t="str">
        <f t="shared" ref="L3:L68" si="1">"INSERT INTO sd_orden_recojo(id_conductor, id_sede_cliente, id_producto_venta, id_estado_orden, id_tracto, id_carreta, cantidad, activo, fecha_registro, usuario_registro) values ("&amp;B3&amp;","&amp;C3&amp;","&amp;D3&amp;","&amp;E3&amp;","&amp;F3&amp;","&amp;G3&amp;","&amp;I3&amp;",1,sysdate(),'admin');"</f>
        <v>INSERT INTO sd_orden_recojo(id_conductor, id_sede_cliente, id_producto_venta, id_estado_orden, id_tracto, id_carreta, cantidad, activo, fecha_registro, usuario_registro) values (2,4,2,1,3,4,600,1,sysdate(),'admin');</v>
      </c>
    </row>
    <row r="4" spans="1:12" customFormat="1" x14ac:dyDescent="0.3">
      <c r="A4" s="7">
        <v>3</v>
      </c>
      <c r="B4" s="8">
        <v>3</v>
      </c>
      <c r="C4" s="8">
        <v>2</v>
      </c>
      <c r="D4" s="8">
        <v>3</v>
      </c>
      <c r="E4" s="8">
        <v>1</v>
      </c>
      <c r="F4" s="7">
        <v>5</v>
      </c>
      <c r="G4" s="7">
        <v>6</v>
      </c>
      <c r="H4" s="53">
        <f>VLOOKUP(F4,sd_vehiculo!$A$2:$G$141,7,0) + VLOOKUP(G4,sd_vehiculo!$A$2:$G$141,7,0)</f>
        <v>15500</v>
      </c>
      <c r="I4" s="49">
        <v>1500</v>
      </c>
      <c r="J4" s="53">
        <f>VLOOKUP(D4,sd_producto_venta!$A$2:$E$7,5,0)*I4</f>
        <v>7500</v>
      </c>
      <c r="K4" s="53">
        <f t="shared" si="0"/>
        <v>23000</v>
      </c>
      <c r="L4" t="str">
        <f t="shared" si="1"/>
        <v>INSERT INTO sd_orden_recojo(id_conductor, id_sede_cliente, id_producto_venta, id_estado_orden, id_tracto, id_carreta, cantidad, activo, fecha_registro, usuario_registro) values (3,2,3,1,5,6,1500,1,sysdate(),'admin');</v>
      </c>
    </row>
    <row r="5" spans="1:12" customFormat="1" x14ac:dyDescent="0.3">
      <c r="A5" s="7">
        <v>4</v>
      </c>
      <c r="B5" s="8">
        <v>4</v>
      </c>
      <c r="C5" s="8">
        <v>5</v>
      </c>
      <c r="D5" s="8">
        <v>4</v>
      </c>
      <c r="E5" s="8">
        <v>1</v>
      </c>
      <c r="F5" s="7">
        <v>7</v>
      </c>
      <c r="G5" s="7">
        <v>8</v>
      </c>
      <c r="H5" s="53">
        <f>VLOOKUP(F5,sd_vehiculo!$A$2:$G$141,7,0) + VLOOKUP(G5,sd_vehiculo!$A$2:$G$141,7,0)</f>
        <v>13500</v>
      </c>
      <c r="I5" s="49">
        <v>1800</v>
      </c>
      <c r="J5" s="53">
        <f>VLOOKUP(D5,sd_producto_venta!$A$2:$E$7,5,0)*I5</f>
        <v>6300</v>
      </c>
      <c r="K5" s="53">
        <f t="shared" si="0"/>
        <v>19800</v>
      </c>
      <c r="L5" t="str">
        <f t="shared" si="1"/>
        <v>INSERT INTO sd_orden_recojo(id_conductor, id_sede_cliente, id_producto_venta, id_estado_orden, id_tracto, id_carreta, cantidad, activo, fecha_registro, usuario_registro) values (4,5,4,1,7,8,1800,1,sysdate(),'admin');</v>
      </c>
    </row>
    <row r="6" spans="1:12" customFormat="1" x14ac:dyDescent="0.3">
      <c r="A6" s="7">
        <v>5</v>
      </c>
      <c r="B6" s="8">
        <v>5</v>
      </c>
      <c r="C6" s="8">
        <v>7</v>
      </c>
      <c r="D6" s="8">
        <v>1</v>
      </c>
      <c r="E6" s="8">
        <v>1</v>
      </c>
      <c r="F6" s="7">
        <v>9</v>
      </c>
      <c r="G6" s="7">
        <v>10</v>
      </c>
      <c r="H6" s="53">
        <f>VLOOKUP(F6,sd_vehiculo!$A$2:$G$141,7,0) + VLOOKUP(G6,sd_vehiculo!$A$2:$G$141,7,0)</f>
        <v>14200</v>
      </c>
      <c r="I6" s="49">
        <v>750</v>
      </c>
      <c r="J6" s="53">
        <f>VLOOKUP(D6,sd_producto_venta!$A$2:$E$7,5,0)*I6</f>
        <v>31875</v>
      </c>
      <c r="K6" s="53">
        <f t="shared" si="0"/>
        <v>46075</v>
      </c>
      <c r="L6" t="str">
        <f t="shared" si="1"/>
        <v>INSERT INTO sd_orden_recojo(id_conductor, id_sede_cliente, id_producto_venta, id_estado_orden, id_tracto, id_carreta, cantidad, activo, fecha_registro, usuario_registro) values (5,7,1,1,9,10,750,1,sysdate(),'admin');</v>
      </c>
    </row>
    <row r="7" spans="1:12" customFormat="1" x14ac:dyDescent="0.3">
      <c r="A7" s="7">
        <v>6</v>
      </c>
      <c r="B7" s="8">
        <v>6</v>
      </c>
      <c r="C7" s="8">
        <v>1</v>
      </c>
      <c r="D7" s="8">
        <v>5</v>
      </c>
      <c r="E7" s="8">
        <v>1</v>
      </c>
      <c r="F7" s="7">
        <v>11</v>
      </c>
      <c r="G7" s="7">
        <v>12</v>
      </c>
      <c r="H7" s="53">
        <f>VLOOKUP(F7,sd_vehiculo!$A$2:$G$141,7,0) + VLOOKUP(G7,sd_vehiculo!$A$2:$G$141,7,0)</f>
        <v>15500</v>
      </c>
      <c r="I7" s="49">
        <v>1200</v>
      </c>
      <c r="J7" s="53">
        <f>VLOOKUP(D7,sd_producto_venta!$A$2:$E$7,5,0)*I7</f>
        <v>9600</v>
      </c>
      <c r="K7" s="53">
        <f t="shared" si="0"/>
        <v>25100</v>
      </c>
      <c r="L7" t="str">
        <f t="shared" si="1"/>
        <v>INSERT INTO sd_orden_recojo(id_conductor, id_sede_cliente, id_producto_venta, id_estado_orden, id_tracto, id_carreta, cantidad, activo, fecha_registro, usuario_registro) values (6,1,5,1,11,12,1200,1,sysdate(),'admin');</v>
      </c>
    </row>
    <row r="8" spans="1:12" customFormat="1" x14ac:dyDescent="0.3">
      <c r="A8" s="7">
        <v>7</v>
      </c>
      <c r="B8" s="8">
        <v>7</v>
      </c>
      <c r="C8" s="7">
        <v>8</v>
      </c>
      <c r="D8">
        <v>6</v>
      </c>
      <c r="E8" s="8">
        <v>2</v>
      </c>
      <c r="F8" s="7">
        <v>13</v>
      </c>
      <c r="G8" s="7">
        <v>14</v>
      </c>
      <c r="H8" s="53">
        <f>VLOOKUP(F8,sd_vehiculo!$A$2:$G$141,7,0) + VLOOKUP(G8,sd_vehiculo!$A$2:$G$141,7,0)</f>
        <v>13500</v>
      </c>
      <c r="I8" s="49">
        <v>1350</v>
      </c>
      <c r="J8" s="53">
        <f>VLOOKUP(D8,sd_producto_venta!$A$2:$E$7,5,0)*I8</f>
        <v>12150</v>
      </c>
      <c r="K8" s="53">
        <f t="shared" si="0"/>
        <v>25650</v>
      </c>
      <c r="L8" t="str">
        <f t="shared" si="1"/>
        <v>INSERT INTO sd_orden_recojo(id_conductor, id_sede_cliente, id_producto_venta, id_estado_orden, id_tracto, id_carreta, cantidad, activo, fecha_registro, usuario_registro) values (7,8,6,2,13,14,1350,1,sysdate(),'admin');</v>
      </c>
    </row>
    <row r="9" spans="1:12" customFormat="1" x14ac:dyDescent="0.3">
      <c r="A9" s="7">
        <v>8</v>
      </c>
      <c r="B9" s="8">
        <v>8</v>
      </c>
      <c r="C9" s="7">
        <v>6</v>
      </c>
      <c r="D9">
        <v>3</v>
      </c>
      <c r="E9" s="8">
        <v>2</v>
      </c>
      <c r="F9" s="7">
        <v>15</v>
      </c>
      <c r="G9" s="7">
        <v>16</v>
      </c>
      <c r="H9" s="53">
        <f>VLOOKUP(F9,sd_vehiculo!$A$2:$G$141,7,0) + VLOOKUP(G9,sd_vehiculo!$A$2:$G$141,7,0)</f>
        <v>14200</v>
      </c>
      <c r="I9" s="49">
        <v>1750</v>
      </c>
      <c r="J9" s="53">
        <f>VLOOKUP(D9,sd_producto_venta!$A$2:$E$7,5,0)*I9</f>
        <v>8750</v>
      </c>
      <c r="K9" s="53">
        <f t="shared" si="0"/>
        <v>22950</v>
      </c>
      <c r="L9" t="str">
        <f t="shared" si="1"/>
        <v>INSERT INTO sd_orden_recojo(id_conductor, id_sede_cliente, id_producto_venta, id_estado_orden, id_tracto, id_carreta, cantidad, activo, fecha_registro, usuario_registro) values (8,6,3,2,15,16,1750,1,sysdate(),'admin');</v>
      </c>
    </row>
    <row r="10" spans="1:12" customFormat="1" x14ac:dyDescent="0.3">
      <c r="A10" s="7">
        <v>9</v>
      </c>
      <c r="B10" s="8">
        <v>9</v>
      </c>
      <c r="C10" s="8">
        <v>1</v>
      </c>
      <c r="D10">
        <v>2</v>
      </c>
      <c r="E10" s="8">
        <v>2</v>
      </c>
      <c r="F10" s="7">
        <v>17</v>
      </c>
      <c r="G10" s="7">
        <v>18</v>
      </c>
      <c r="H10" s="53">
        <f>VLOOKUP(F10,sd_vehiculo!$A$2:$G$141,7,0) + VLOOKUP(G10,sd_vehiculo!$A$2:$G$141,7,0)</f>
        <v>15500</v>
      </c>
      <c r="I10" s="49">
        <v>800</v>
      </c>
      <c r="J10" s="53">
        <f>VLOOKUP(D10,sd_producto_venta!$A$2:$E$7,5,0)*I10</f>
        <v>42000</v>
      </c>
      <c r="K10" s="53">
        <f t="shared" si="0"/>
        <v>57500</v>
      </c>
      <c r="L10" t="str">
        <f t="shared" si="1"/>
        <v>INSERT INTO sd_orden_recojo(id_conductor, id_sede_cliente, id_producto_venta, id_estado_orden, id_tracto, id_carreta, cantidad, activo, fecha_registro, usuario_registro) values (9,1,2,2,17,18,800,1,sysdate(),'admin');</v>
      </c>
    </row>
    <row r="11" spans="1:12" customFormat="1" x14ac:dyDescent="0.3">
      <c r="A11" s="7">
        <v>10</v>
      </c>
      <c r="B11" s="8">
        <v>10</v>
      </c>
      <c r="C11" s="8">
        <v>2</v>
      </c>
      <c r="D11">
        <v>4</v>
      </c>
      <c r="E11" s="8">
        <v>2</v>
      </c>
      <c r="F11" s="7">
        <v>19</v>
      </c>
      <c r="G11" s="7">
        <v>20</v>
      </c>
      <c r="H11" s="53">
        <f>VLOOKUP(F11,sd_vehiculo!$A$2:$G$141,7,0) + VLOOKUP(G11,sd_vehiculo!$A$2:$G$141,7,0)</f>
        <v>13500</v>
      </c>
      <c r="I11" s="49">
        <v>1600</v>
      </c>
      <c r="J11" s="53">
        <f>VLOOKUP(D11,sd_producto_venta!$A$2:$E$7,5,0)*I11</f>
        <v>5600</v>
      </c>
      <c r="K11" s="53">
        <f t="shared" si="0"/>
        <v>19100</v>
      </c>
      <c r="L11" t="str">
        <f t="shared" si="1"/>
        <v>INSERT INTO sd_orden_recojo(id_conductor, id_sede_cliente, id_producto_venta, id_estado_orden, id_tracto, id_carreta, cantidad, activo, fecha_registro, usuario_registro) values (10,2,4,2,19,20,1600,1,sysdate(),'admin');</v>
      </c>
    </row>
    <row r="12" spans="1:12" customFormat="1" x14ac:dyDescent="0.3">
      <c r="A12" s="7">
        <v>11</v>
      </c>
      <c r="B12" s="8">
        <v>11</v>
      </c>
      <c r="C12">
        <v>5</v>
      </c>
      <c r="D12">
        <v>2</v>
      </c>
      <c r="E12" s="8">
        <v>2</v>
      </c>
      <c r="F12" s="7">
        <v>21</v>
      </c>
      <c r="G12" s="7">
        <v>22</v>
      </c>
      <c r="H12" s="53">
        <f>VLOOKUP(F12,sd_vehiculo!$A$2:$G$141,7,0) + VLOOKUP(G12,sd_vehiculo!$A$2:$G$141,7,0)</f>
        <v>15500</v>
      </c>
      <c r="I12" s="49">
        <v>850</v>
      </c>
      <c r="J12" s="53">
        <f>VLOOKUP(D12,sd_producto_venta!$A$2:$E$7,5,0)*I12</f>
        <v>44625</v>
      </c>
      <c r="K12" s="53">
        <f t="shared" si="0"/>
        <v>60125</v>
      </c>
      <c r="L12" t="str">
        <f t="shared" ref="L12:L13" si="2">"INSERT INTO sd_orden_recojo(id_conductor, id_sede_cliente, id_producto_venta, id_estado_orden, id_tracto, id_carreta, cantidad, activo, fecha_registro, usuario_registro) values ("&amp;B12&amp;","&amp;C12&amp;","&amp;D12&amp;","&amp;E12&amp;","&amp;F12&amp;","&amp;G12&amp;","&amp;I12&amp;",1,sysdate(),'admin');"</f>
        <v>INSERT INTO sd_orden_recojo(id_conductor, id_sede_cliente, id_producto_venta, id_estado_orden, id_tracto, id_carreta, cantidad, activo, fecha_registro, usuario_registro) values (11,5,2,2,21,22,850,1,sysdate(),'admin');</v>
      </c>
    </row>
    <row r="13" spans="1:12" customFormat="1" x14ac:dyDescent="0.3">
      <c r="A13" s="7">
        <v>12</v>
      </c>
      <c r="B13" s="8">
        <v>12</v>
      </c>
      <c r="C13">
        <v>2</v>
      </c>
      <c r="D13">
        <v>1</v>
      </c>
      <c r="E13" s="8">
        <v>2</v>
      </c>
      <c r="F13" s="7">
        <v>23</v>
      </c>
      <c r="G13" s="7">
        <v>24</v>
      </c>
      <c r="H13" s="53">
        <f>VLOOKUP(F13,sd_vehiculo!$A$2:$G$141,7,0) + VLOOKUP(G13,sd_vehiculo!$A$2:$G$141,7,0)</f>
        <v>13500</v>
      </c>
      <c r="I13" s="49">
        <v>720</v>
      </c>
      <c r="J13" s="53">
        <f>VLOOKUP(D13,sd_producto_venta!$A$2:$E$7,5,0)*I13</f>
        <v>30600</v>
      </c>
      <c r="K13" s="53">
        <f t="shared" si="0"/>
        <v>44100</v>
      </c>
      <c r="L13" t="str">
        <f t="shared" si="2"/>
        <v>INSERT INTO sd_orden_recojo(id_conductor, id_sede_cliente, id_producto_venta, id_estado_orden, id_tracto, id_carreta, cantidad, activo, fecha_registro, usuario_registro) values (12,2,1,2,23,24,720,1,sysdate(),'admin');</v>
      </c>
    </row>
    <row r="14" spans="1:12" customFormat="1" x14ac:dyDescent="0.3">
      <c r="A14" s="7">
        <v>13</v>
      </c>
      <c r="B14" s="8">
        <v>13</v>
      </c>
      <c r="C14" s="8">
        <v>5</v>
      </c>
      <c r="D14">
        <v>1</v>
      </c>
      <c r="E14" s="8">
        <v>2</v>
      </c>
      <c r="F14" s="7">
        <v>25</v>
      </c>
      <c r="G14" s="7">
        <v>26</v>
      </c>
      <c r="H14" s="53">
        <f>VLOOKUP(F14,sd_vehiculo!$A$2:$G$141,7,0) + VLOOKUP(G14,sd_vehiculo!$A$2:$G$141,7,0)</f>
        <v>14200</v>
      </c>
      <c r="I14" s="49">
        <v>825</v>
      </c>
      <c r="J14" s="53">
        <f>VLOOKUP(D14,sd_producto_venta!$A$2:$E$7,5,0)*I14</f>
        <v>35062.5</v>
      </c>
      <c r="K14" s="53">
        <f t="shared" si="0"/>
        <v>49262.5</v>
      </c>
      <c r="L14" t="str">
        <f t="shared" si="1"/>
        <v>INSERT INTO sd_orden_recojo(id_conductor, id_sede_cliente, id_producto_venta, id_estado_orden, id_tracto, id_carreta, cantidad, activo, fecha_registro, usuario_registro) values (13,5,1,2,25,26,825,1,sysdate(),'admin');</v>
      </c>
    </row>
    <row r="15" spans="1:12" customFormat="1" x14ac:dyDescent="0.3">
      <c r="A15" s="7">
        <v>14</v>
      </c>
      <c r="B15" s="8">
        <v>14</v>
      </c>
      <c r="C15" s="46">
        <v>4</v>
      </c>
      <c r="D15" s="47">
        <v>3</v>
      </c>
      <c r="E15" s="8">
        <v>2</v>
      </c>
      <c r="F15" s="48">
        <v>27</v>
      </c>
      <c r="G15" s="48">
        <v>28</v>
      </c>
      <c r="H15" s="53">
        <f>VLOOKUP(F15,sd_vehiculo!$A$2:$G$141,7,0) + VLOOKUP(G15,sd_vehiculo!$A$2:$G$141,7,0)</f>
        <v>15500</v>
      </c>
      <c r="I15" s="50">
        <v>1700</v>
      </c>
      <c r="J15" s="53">
        <f>VLOOKUP(D15,sd_producto_venta!$A$2:$E$7,5,0)*I15</f>
        <v>8500</v>
      </c>
      <c r="K15" s="53">
        <f t="shared" si="0"/>
        <v>24000</v>
      </c>
      <c r="L15" s="47" t="str">
        <f t="shared" si="1"/>
        <v>INSERT INTO sd_orden_recojo(id_conductor, id_sede_cliente, id_producto_venta, id_estado_orden, id_tracto, id_carreta, cantidad, activo, fecha_registro, usuario_registro) values (14,4,3,2,27,28,1700,1,sysdate(),'admin');</v>
      </c>
    </row>
    <row r="16" spans="1:12" customFormat="1" x14ac:dyDescent="0.3">
      <c r="A16" s="7">
        <v>15</v>
      </c>
      <c r="B16" s="8">
        <v>15</v>
      </c>
      <c r="C16" s="8">
        <v>1</v>
      </c>
      <c r="D16">
        <v>1</v>
      </c>
      <c r="E16" s="8">
        <v>2</v>
      </c>
      <c r="F16" s="7">
        <v>29</v>
      </c>
      <c r="G16" s="7">
        <v>30</v>
      </c>
      <c r="H16" s="53">
        <f>VLOOKUP(F16,sd_vehiculo!$A$2:$G$141,7,0) + VLOOKUP(G16,sd_vehiculo!$A$2:$G$141,7,0)</f>
        <v>13500</v>
      </c>
      <c r="I16" s="49">
        <v>750</v>
      </c>
      <c r="J16" s="53">
        <f>VLOOKUP(D16,sd_producto_venta!$A$2:$E$7,5,0)*I16</f>
        <v>31875</v>
      </c>
      <c r="K16" s="53">
        <f t="shared" si="0"/>
        <v>45375</v>
      </c>
      <c r="L16" t="str">
        <f t="shared" si="1"/>
        <v>INSERT INTO sd_orden_recojo(id_conductor, id_sede_cliente, id_producto_venta, id_estado_orden, id_tracto, id_carreta, cantidad, activo, fecha_registro, usuario_registro) values (15,1,1,2,29,30,750,1,sysdate(),'admin');</v>
      </c>
    </row>
    <row r="17" spans="1:12" customFormat="1" x14ac:dyDescent="0.3">
      <c r="A17" s="7">
        <v>16</v>
      </c>
      <c r="B17" s="8">
        <v>16</v>
      </c>
      <c r="C17" s="8">
        <v>4</v>
      </c>
      <c r="D17">
        <v>1</v>
      </c>
      <c r="E17" s="8">
        <v>2</v>
      </c>
      <c r="F17" s="7">
        <v>31</v>
      </c>
      <c r="G17" s="7">
        <v>32</v>
      </c>
      <c r="H17" s="53">
        <f>VLOOKUP(F17,sd_vehiculo!$A$2:$G$141,7,0) + VLOOKUP(G17,sd_vehiculo!$A$2:$G$141,7,0)</f>
        <v>15500</v>
      </c>
      <c r="I17" s="49">
        <v>680</v>
      </c>
      <c r="J17" s="53">
        <f>VLOOKUP(D17,sd_producto_venta!$A$2:$E$7,5,0)*I17</f>
        <v>28900</v>
      </c>
      <c r="K17" s="53">
        <f t="shared" si="0"/>
        <v>44400</v>
      </c>
      <c r="L17" t="str">
        <f t="shared" si="1"/>
        <v>INSERT INTO sd_orden_recojo(id_conductor, id_sede_cliente, id_producto_venta, id_estado_orden, id_tracto, id_carreta, cantidad, activo, fecha_registro, usuario_registro) values (16,4,1,2,31,32,680,1,sysdate(),'admin');</v>
      </c>
    </row>
    <row r="18" spans="1:12" customFormat="1" x14ac:dyDescent="0.3">
      <c r="A18" s="7">
        <v>17</v>
      </c>
      <c r="B18" s="8">
        <v>17</v>
      </c>
      <c r="C18" s="8">
        <v>6</v>
      </c>
      <c r="D18">
        <v>5</v>
      </c>
      <c r="E18" s="8">
        <v>2</v>
      </c>
      <c r="F18" s="7">
        <v>33</v>
      </c>
      <c r="G18" s="7">
        <v>34</v>
      </c>
      <c r="H18" s="53">
        <f>VLOOKUP(F18,sd_vehiculo!$A$2:$G$141,7,0) + VLOOKUP(G18,sd_vehiculo!$A$2:$G$141,7,0)</f>
        <v>13500</v>
      </c>
      <c r="I18" s="49">
        <v>1350</v>
      </c>
      <c r="J18" s="53">
        <f>VLOOKUP(D18,sd_producto_venta!$A$2:$E$7,5,0)*I18</f>
        <v>10800</v>
      </c>
      <c r="K18" s="53">
        <f t="shared" si="0"/>
        <v>24300</v>
      </c>
      <c r="L18" t="str">
        <f t="shared" si="1"/>
        <v>INSERT INTO sd_orden_recojo(id_conductor, id_sede_cliente, id_producto_venta, id_estado_orden, id_tracto, id_carreta, cantidad, activo, fecha_registro, usuario_registro) values (17,6,5,2,33,34,1350,1,sysdate(),'admin');</v>
      </c>
    </row>
    <row r="19" spans="1:12" customFormat="1" x14ac:dyDescent="0.3">
      <c r="A19" s="7">
        <v>18</v>
      </c>
      <c r="B19" s="8">
        <v>18</v>
      </c>
      <c r="C19" s="8">
        <v>3</v>
      </c>
      <c r="D19">
        <v>4</v>
      </c>
      <c r="E19" s="8">
        <v>2</v>
      </c>
      <c r="F19" s="7">
        <v>35</v>
      </c>
      <c r="G19" s="7">
        <v>36</v>
      </c>
      <c r="H19" s="53">
        <f>VLOOKUP(F19,sd_vehiculo!$A$2:$G$141,7,0) + VLOOKUP(G19,sd_vehiculo!$A$2:$G$141,7,0)</f>
        <v>14200</v>
      </c>
      <c r="I19" s="49">
        <v>1350</v>
      </c>
      <c r="J19" s="53">
        <f>VLOOKUP(D19,sd_producto_venta!$A$2:$E$7,5,0)*I19</f>
        <v>4725</v>
      </c>
      <c r="K19" s="53">
        <f t="shared" si="0"/>
        <v>18925</v>
      </c>
      <c r="L19" t="str">
        <f t="shared" si="1"/>
        <v>INSERT INTO sd_orden_recojo(id_conductor, id_sede_cliente, id_producto_venta, id_estado_orden, id_tracto, id_carreta, cantidad, activo, fecha_registro, usuario_registro) values (18,3,4,2,35,36,1350,1,sysdate(),'admin');</v>
      </c>
    </row>
    <row r="20" spans="1:12" customFormat="1" x14ac:dyDescent="0.3">
      <c r="A20" s="7">
        <v>19</v>
      </c>
      <c r="B20" s="8">
        <v>19</v>
      </c>
      <c r="C20" s="8">
        <v>4</v>
      </c>
      <c r="D20">
        <v>6</v>
      </c>
      <c r="E20" s="8">
        <v>2</v>
      </c>
      <c r="F20" s="7">
        <v>37</v>
      </c>
      <c r="G20" s="7">
        <v>38</v>
      </c>
      <c r="H20" s="53">
        <f>VLOOKUP(F20,sd_vehiculo!$A$2:$G$141,7,0) + VLOOKUP(G20,sd_vehiculo!$A$2:$G$141,7,0)</f>
        <v>15500</v>
      </c>
      <c r="I20" s="49">
        <v>1200</v>
      </c>
      <c r="J20" s="53">
        <f>VLOOKUP(D20,sd_producto_venta!$A$2:$E$7,5,0)*I20</f>
        <v>10800</v>
      </c>
      <c r="K20" s="53">
        <f t="shared" si="0"/>
        <v>26300</v>
      </c>
      <c r="L20" t="str">
        <f t="shared" si="1"/>
        <v>INSERT INTO sd_orden_recojo(id_conductor, id_sede_cliente, id_producto_venta, id_estado_orden, id_tracto, id_carreta, cantidad, activo, fecha_registro, usuario_registro) values (19,4,6,2,37,38,1200,1,sysdate(),'admin');</v>
      </c>
    </row>
    <row r="21" spans="1:12" customFormat="1" x14ac:dyDescent="0.3">
      <c r="A21" s="7">
        <v>20</v>
      </c>
      <c r="B21" s="8">
        <v>20</v>
      </c>
      <c r="C21">
        <v>5</v>
      </c>
      <c r="D21">
        <v>2</v>
      </c>
      <c r="E21" s="8">
        <v>2</v>
      </c>
      <c r="F21" s="7">
        <v>39</v>
      </c>
      <c r="G21" s="7">
        <v>40</v>
      </c>
      <c r="H21" s="53">
        <f>VLOOKUP(F21,sd_vehiculo!$A$2:$G$141,7,0) + VLOOKUP(G21,sd_vehiculo!$A$2:$G$141,7,0)</f>
        <v>13500</v>
      </c>
      <c r="I21" s="49">
        <v>850</v>
      </c>
      <c r="J21" s="53">
        <f>VLOOKUP(D21,sd_producto_venta!$A$2:$E$7,5,0)*I21</f>
        <v>44625</v>
      </c>
      <c r="K21" s="53">
        <f t="shared" si="0"/>
        <v>58125</v>
      </c>
      <c r="L21" t="str">
        <f t="shared" si="1"/>
        <v>INSERT INTO sd_orden_recojo(id_conductor, id_sede_cliente, id_producto_venta, id_estado_orden, id_tracto, id_carreta, cantidad, activo, fecha_registro, usuario_registro) values (20,5,2,2,39,40,850,1,sysdate(),'admin');</v>
      </c>
    </row>
    <row r="22" spans="1:12" customFormat="1" x14ac:dyDescent="0.3">
      <c r="A22" s="7">
        <v>21</v>
      </c>
      <c r="B22" s="8">
        <v>21</v>
      </c>
      <c r="C22">
        <v>2</v>
      </c>
      <c r="D22">
        <v>1</v>
      </c>
      <c r="E22" s="8">
        <v>2</v>
      </c>
      <c r="F22" s="7">
        <v>41</v>
      </c>
      <c r="G22" s="7">
        <v>42</v>
      </c>
      <c r="H22" s="53">
        <f>VLOOKUP(F22,sd_vehiculo!$A$2:$G$141,7,0) + VLOOKUP(G22,sd_vehiculo!$A$2:$G$141,7,0)</f>
        <v>14200</v>
      </c>
      <c r="I22" s="49">
        <v>720</v>
      </c>
      <c r="J22" s="53">
        <f>VLOOKUP(D22,sd_producto_venta!$A$2:$E$7,5,0)*I22</f>
        <v>30600</v>
      </c>
      <c r="K22" s="53">
        <f t="shared" si="0"/>
        <v>44800</v>
      </c>
      <c r="L22" t="str">
        <f t="shared" si="1"/>
        <v>INSERT INTO sd_orden_recojo(id_conductor, id_sede_cliente, id_producto_venta, id_estado_orden, id_tracto, id_carreta, cantidad, activo, fecha_registro, usuario_registro) values (21,2,1,2,41,42,720,1,sysdate(),'admin');</v>
      </c>
    </row>
    <row r="23" spans="1:12" customFormat="1" x14ac:dyDescent="0.3">
      <c r="A23" s="7">
        <v>22</v>
      </c>
      <c r="B23" s="8">
        <v>22</v>
      </c>
      <c r="C23">
        <v>4</v>
      </c>
      <c r="D23">
        <v>3</v>
      </c>
      <c r="E23" s="8">
        <v>2</v>
      </c>
      <c r="F23" s="7">
        <v>43</v>
      </c>
      <c r="G23" s="7">
        <v>44</v>
      </c>
      <c r="H23" s="53">
        <f>VLOOKUP(F23,sd_vehiculo!$A$2:$G$141,7,0) + VLOOKUP(G23,sd_vehiculo!$A$2:$G$141,7,0)</f>
        <v>15500</v>
      </c>
      <c r="I23" s="49">
        <v>1500</v>
      </c>
      <c r="J23" s="53">
        <f>VLOOKUP(D23,sd_producto_venta!$A$2:$E$7,5,0)*I23</f>
        <v>7500</v>
      </c>
      <c r="K23" s="53">
        <f t="shared" si="0"/>
        <v>23000</v>
      </c>
      <c r="L23" t="str">
        <f t="shared" si="1"/>
        <v>INSERT INTO sd_orden_recojo(id_conductor, id_sede_cliente, id_producto_venta, id_estado_orden, id_tracto, id_carreta, cantidad, activo, fecha_registro, usuario_registro) values (22,4,3,2,43,44,1500,1,sysdate(),'admin');</v>
      </c>
    </row>
    <row r="24" spans="1:12" customFormat="1" x14ac:dyDescent="0.3">
      <c r="A24" s="7">
        <v>23</v>
      </c>
      <c r="B24" s="8">
        <v>23</v>
      </c>
      <c r="C24">
        <v>1</v>
      </c>
      <c r="D24">
        <v>1</v>
      </c>
      <c r="E24" s="8">
        <v>2</v>
      </c>
      <c r="F24" s="7">
        <v>45</v>
      </c>
      <c r="G24" s="7">
        <v>46</v>
      </c>
      <c r="H24" s="53">
        <f>VLOOKUP(F24,sd_vehiculo!$A$2:$G$141,7,0) + VLOOKUP(G24,sd_vehiculo!$A$2:$G$141,7,0)</f>
        <v>13500</v>
      </c>
      <c r="I24" s="49">
        <v>750</v>
      </c>
      <c r="J24" s="53">
        <f>VLOOKUP(D24,sd_producto_venta!$A$2:$E$7,5,0)*I24</f>
        <v>31875</v>
      </c>
      <c r="K24" s="53">
        <f t="shared" si="0"/>
        <v>45375</v>
      </c>
      <c r="L24" t="str">
        <f t="shared" si="1"/>
        <v>INSERT INTO sd_orden_recojo(id_conductor, id_sede_cliente, id_producto_venta, id_estado_orden, id_tracto, id_carreta, cantidad, activo, fecha_registro, usuario_registro) values (23,1,1,2,45,46,750,1,sysdate(),'admin');</v>
      </c>
    </row>
    <row r="25" spans="1:12" customFormat="1" x14ac:dyDescent="0.3">
      <c r="A25" s="7">
        <v>24</v>
      </c>
      <c r="B25" s="8">
        <v>24</v>
      </c>
      <c r="C25">
        <v>5</v>
      </c>
      <c r="D25">
        <v>5</v>
      </c>
      <c r="E25" s="8">
        <v>2</v>
      </c>
      <c r="F25" s="7">
        <v>47</v>
      </c>
      <c r="G25" s="7">
        <v>48</v>
      </c>
      <c r="H25" s="53">
        <f>VLOOKUP(F25,sd_vehiculo!$A$2:$G$141,7,0) + VLOOKUP(G25,sd_vehiculo!$A$2:$G$141,7,0)</f>
        <v>14200</v>
      </c>
      <c r="I25" s="49">
        <v>1400</v>
      </c>
      <c r="J25" s="53">
        <f>VLOOKUP(D25,sd_producto_venta!$A$2:$E$7,5,0)*I25</f>
        <v>11200</v>
      </c>
      <c r="K25" s="53">
        <f t="shared" si="0"/>
        <v>25400</v>
      </c>
      <c r="L25" t="str">
        <f t="shared" si="1"/>
        <v>INSERT INTO sd_orden_recojo(id_conductor, id_sede_cliente, id_producto_venta, id_estado_orden, id_tracto, id_carreta, cantidad, activo, fecha_registro, usuario_registro) values (24,5,5,2,47,48,1400,1,sysdate(),'admin');</v>
      </c>
    </row>
    <row r="26" spans="1:12" customFormat="1" x14ac:dyDescent="0.3">
      <c r="A26" s="7">
        <v>25</v>
      </c>
      <c r="B26" s="8">
        <v>25</v>
      </c>
      <c r="C26">
        <v>2</v>
      </c>
      <c r="D26">
        <v>4</v>
      </c>
      <c r="E26" s="8">
        <v>2</v>
      </c>
      <c r="F26" s="7">
        <v>49</v>
      </c>
      <c r="G26" s="7">
        <v>50</v>
      </c>
      <c r="H26" s="53">
        <f>VLOOKUP(F26,sd_vehiculo!$A$2:$G$141,7,0) + VLOOKUP(G26,sd_vehiculo!$A$2:$G$141,7,0)</f>
        <v>15500</v>
      </c>
      <c r="I26" s="49">
        <v>1700</v>
      </c>
      <c r="J26" s="53">
        <f>VLOOKUP(D26,sd_producto_venta!$A$2:$E$7,5,0)*I26</f>
        <v>5950</v>
      </c>
      <c r="K26" s="53">
        <f t="shared" si="0"/>
        <v>21450</v>
      </c>
      <c r="L26" t="str">
        <f t="shared" si="1"/>
        <v>INSERT INTO sd_orden_recojo(id_conductor, id_sede_cliente, id_producto_venta, id_estado_orden, id_tracto, id_carreta, cantidad, activo, fecha_registro, usuario_registro) values (25,2,4,2,49,50,1700,1,sysdate(),'admin');</v>
      </c>
    </row>
    <row r="27" spans="1:12" customFormat="1" x14ac:dyDescent="0.3">
      <c r="A27" s="7">
        <v>26</v>
      </c>
      <c r="B27" s="8">
        <v>26</v>
      </c>
      <c r="C27">
        <v>3</v>
      </c>
      <c r="D27">
        <v>6</v>
      </c>
      <c r="E27" s="8">
        <v>2</v>
      </c>
      <c r="F27" s="7">
        <v>51</v>
      </c>
      <c r="G27" s="7">
        <v>52</v>
      </c>
      <c r="H27" s="53">
        <f>VLOOKUP(F27,sd_vehiculo!$A$2:$G$141,7,0) + VLOOKUP(G27,sd_vehiculo!$A$2:$G$141,7,0)</f>
        <v>13500</v>
      </c>
      <c r="I27" s="49">
        <v>1600</v>
      </c>
      <c r="J27" s="53">
        <f>VLOOKUP(D27,sd_producto_venta!$A$2:$E$7,5,0)*I27</f>
        <v>14400</v>
      </c>
      <c r="K27" s="53">
        <f t="shared" si="0"/>
        <v>27900</v>
      </c>
      <c r="L27" t="str">
        <f t="shared" si="1"/>
        <v>INSERT INTO sd_orden_recojo(id_conductor, id_sede_cliente, id_producto_venta, id_estado_orden, id_tracto, id_carreta, cantidad, activo, fecha_registro, usuario_registro) values (26,3,6,2,51,52,1600,1,sysdate(),'admin');</v>
      </c>
    </row>
    <row r="28" spans="1:12" customFormat="1" x14ac:dyDescent="0.3">
      <c r="A28" s="7">
        <v>27</v>
      </c>
      <c r="B28" s="8">
        <v>27</v>
      </c>
      <c r="C28">
        <v>1</v>
      </c>
      <c r="D28">
        <v>2</v>
      </c>
      <c r="E28" s="8">
        <v>2</v>
      </c>
      <c r="F28" s="7">
        <v>53</v>
      </c>
      <c r="G28" s="7">
        <v>54</v>
      </c>
      <c r="H28" s="53">
        <f>VLOOKUP(F28,sd_vehiculo!$A$2:$G$141,7,0) + VLOOKUP(G28,sd_vehiculo!$A$2:$G$141,7,0)</f>
        <v>15500</v>
      </c>
      <c r="I28" s="49">
        <v>900</v>
      </c>
      <c r="J28" s="53">
        <f>VLOOKUP(D28,sd_producto_venta!$A$2:$E$7,5,0)*I28</f>
        <v>47250</v>
      </c>
      <c r="K28" s="53">
        <f t="shared" si="0"/>
        <v>62750</v>
      </c>
      <c r="L28" t="str">
        <f t="shared" si="1"/>
        <v>INSERT INTO sd_orden_recojo(id_conductor, id_sede_cliente, id_producto_venta, id_estado_orden, id_tracto, id_carreta, cantidad, activo, fecha_registro, usuario_registro) values (27,1,2,2,53,54,900,1,sysdate(),'admin');</v>
      </c>
    </row>
    <row r="29" spans="1:12" customFormat="1" x14ac:dyDescent="0.3">
      <c r="A29" s="7">
        <v>28</v>
      </c>
      <c r="B29" s="8">
        <v>28</v>
      </c>
      <c r="C29" s="8">
        <v>3</v>
      </c>
      <c r="D29" s="8">
        <v>1</v>
      </c>
      <c r="E29" s="8">
        <v>2</v>
      </c>
      <c r="F29" s="7">
        <v>55</v>
      </c>
      <c r="G29" s="7">
        <v>56</v>
      </c>
      <c r="H29" s="53">
        <f>VLOOKUP(F29,sd_vehiculo!$A$2:$G$141,7,0) + VLOOKUP(G29,sd_vehiculo!$A$2:$G$141,7,0)</f>
        <v>13500</v>
      </c>
      <c r="I29" s="49">
        <v>800</v>
      </c>
      <c r="J29" s="53">
        <f>VLOOKUP(D29,sd_producto_venta!$A$2:$E$7,5,0)*I29</f>
        <v>34000</v>
      </c>
      <c r="K29" s="53">
        <f t="shared" si="0"/>
        <v>47500</v>
      </c>
      <c r="L29" t="str">
        <f t="shared" si="1"/>
        <v>INSERT INTO sd_orden_recojo(id_conductor, id_sede_cliente, id_producto_venta, id_estado_orden, id_tracto, id_carreta, cantidad, activo, fecha_registro, usuario_registro) values (28,3,1,2,55,56,800,1,sysdate(),'admin');</v>
      </c>
    </row>
    <row r="30" spans="1:12" customFormat="1" x14ac:dyDescent="0.3">
      <c r="A30" s="7">
        <v>29</v>
      </c>
      <c r="B30" s="8">
        <v>29</v>
      </c>
      <c r="C30" s="8">
        <v>3</v>
      </c>
      <c r="D30" s="8">
        <v>1</v>
      </c>
      <c r="E30" s="8">
        <v>2</v>
      </c>
      <c r="F30" s="7">
        <v>57</v>
      </c>
      <c r="G30" s="7">
        <v>58</v>
      </c>
      <c r="H30" s="53">
        <f>VLOOKUP(F30,sd_vehiculo!$A$2:$G$141,7,0) + VLOOKUP(G30,sd_vehiculo!$A$2:$G$141,7,0)</f>
        <v>14200</v>
      </c>
      <c r="I30" s="49">
        <v>800</v>
      </c>
      <c r="J30" s="53">
        <f>VLOOKUP(D30,sd_producto_venta!$A$2:$E$7,5,0)*I30</f>
        <v>34000</v>
      </c>
      <c r="K30" s="53">
        <f t="shared" si="0"/>
        <v>48200</v>
      </c>
      <c r="L30" t="str">
        <f t="shared" si="1"/>
        <v>INSERT INTO sd_orden_recojo(id_conductor, id_sede_cliente, id_producto_venta, id_estado_orden, id_tracto, id_carreta, cantidad, activo, fecha_registro, usuario_registro) values (29,3,1,2,57,58,800,1,sysdate(),'admin');</v>
      </c>
    </row>
    <row r="31" spans="1:12" customFormat="1" x14ac:dyDescent="0.3">
      <c r="A31" s="7">
        <v>30</v>
      </c>
      <c r="B31" s="8">
        <v>30</v>
      </c>
      <c r="C31" s="8">
        <v>4</v>
      </c>
      <c r="D31" s="8">
        <v>2</v>
      </c>
      <c r="E31" s="8">
        <v>2</v>
      </c>
      <c r="F31" s="7">
        <v>59</v>
      </c>
      <c r="G31" s="7">
        <v>60</v>
      </c>
      <c r="H31" s="53">
        <f>VLOOKUP(F31,sd_vehiculo!$A$2:$G$141,7,0) + VLOOKUP(G31,sd_vehiculo!$A$2:$G$141,7,0)</f>
        <v>15500</v>
      </c>
      <c r="I31" s="49">
        <v>600</v>
      </c>
      <c r="J31" s="53">
        <f>VLOOKUP(D31,sd_producto_venta!$A$2:$E$7,5,0)*I31</f>
        <v>31500</v>
      </c>
      <c r="K31" s="53">
        <f t="shared" si="0"/>
        <v>47000</v>
      </c>
      <c r="L31" t="str">
        <f t="shared" si="1"/>
        <v>INSERT INTO sd_orden_recojo(id_conductor, id_sede_cliente, id_producto_venta, id_estado_orden, id_tracto, id_carreta, cantidad, activo, fecha_registro, usuario_registro) values (30,4,2,2,59,60,600,1,sysdate(),'admin');</v>
      </c>
    </row>
    <row r="32" spans="1:12" customFormat="1" x14ac:dyDescent="0.3">
      <c r="A32" s="7">
        <v>31</v>
      </c>
      <c r="B32" s="8">
        <v>31</v>
      </c>
      <c r="C32" s="8">
        <v>2</v>
      </c>
      <c r="D32" s="8">
        <v>3</v>
      </c>
      <c r="E32" s="8">
        <v>2</v>
      </c>
      <c r="F32" s="7">
        <v>61</v>
      </c>
      <c r="G32" s="7">
        <v>62</v>
      </c>
      <c r="H32" s="53">
        <f>VLOOKUP(F32,sd_vehiculo!$A$2:$G$141,7,0) + VLOOKUP(G32,sd_vehiculo!$A$2:$G$141,7,0)</f>
        <v>13500</v>
      </c>
      <c r="I32" s="49">
        <v>1500</v>
      </c>
      <c r="J32" s="53">
        <f>VLOOKUP(D32,sd_producto_venta!$A$2:$E$7,5,0)*I32</f>
        <v>7500</v>
      </c>
      <c r="K32" s="53">
        <f t="shared" si="0"/>
        <v>21000</v>
      </c>
      <c r="L32" t="str">
        <f t="shared" si="1"/>
        <v>INSERT INTO sd_orden_recojo(id_conductor, id_sede_cliente, id_producto_venta, id_estado_orden, id_tracto, id_carreta, cantidad, activo, fecha_registro, usuario_registro) values (31,2,3,2,61,62,1500,1,sysdate(),'admin');</v>
      </c>
    </row>
    <row r="33" spans="1:12" customFormat="1" x14ac:dyDescent="0.3">
      <c r="A33" s="7">
        <v>32</v>
      </c>
      <c r="B33" s="8">
        <v>32</v>
      </c>
      <c r="C33" s="8">
        <v>5</v>
      </c>
      <c r="D33" s="8">
        <v>4</v>
      </c>
      <c r="E33" s="8">
        <v>2</v>
      </c>
      <c r="F33" s="7">
        <v>63</v>
      </c>
      <c r="G33" s="7">
        <v>64</v>
      </c>
      <c r="H33" s="53">
        <f>VLOOKUP(F33,sd_vehiculo!$A$2:$G$141,7,0) + VLOOKUP(G33,sd_vehiculo!$A$2:$G$141,7,0)</f>
        <v>14200</v>
      </c>
      <c r="I33" s="49">
        <v>1800</v>
      </c>
      <c r="J33" s="53">
        <f>VLOOKUP(D33,sd_producto_venta!$A$2:$E$7,5,0)*I33</f>
        <v>6300</v>
      </c>
      <c r="K33" s="53">
        <f t="shared" si="0"/>
        <v>20500</v>
      </c>
      <c r="L33" t="str">
        <f t="shared" si="1"/>
        <v>INSERT INTO sd_orden_recojo(id_conductor, id_sede_cliente, id_producto_venta, id_estado_orden, id_tracto, id_carreta, cantidad, activo, fecha_registro, usuario_registro) values (32,5,4,2,63,64,1800,1,sysdate(),'admin');</v>
      </c>
    </row>
    <row r="34" spans="1:12" customFormat="1" x14ac:dyDescent="0.3">
      <c r="A34" s="7">
        <v>33</v>
      </c>
      <c r="B34" s="8">
        <v>33</v>
      </c>
      <c r="C34" s="8">
        <v>7</v>
      </c>
      <c r="D34" s="8">
        <v>1</v>
      </c>
      <c r="E34" s="8">
        <v>2</v>
      </c>
      <c r="F34" s="7">
        <v>65</v>
      </c>
      <c r="G34" s="7">
        <v>66</v>
      </c>
      <c r="H34" s="53">
        <f>VLOOKUP(F34,sd_vehiculo!$A$2:$G$141,7,0) + VLOOKUP(G34,sd_vehiculo!$A$2:$G$141,7,0)</f>
        <v>15500</v>
      </c>
      <c r="I34" s="49">
        <v>750</v>
      </c>
      <c r="J34" s="53">
        <f>VLOOKUP(D34,sd_producto_venta!$A$2:$E$7,5,0)*I34</f>
        <v>31875</v>
      </c>
      <c r="K34" s="53">
        <f t="shared" si="0"/>
        <v>47375</v>
      </c>
      <c r="L34" t="str">
        <f t="shared" si="1"/>
        <v>INSERT INTO sd_orden_recojo(id_conductor, id_sede_cliente, id_producto_venta, id_estado_orden, id_tracto, id_carreta, cantidad, activo, fecha_registro, usuario_registro) values (33,7,1,2,65,66,750,1,sysdate(),'admin');</v>
      </c>
    </row>
    <row r="35" spans="1:12" customFormat="1" x14ac:dyDescent="0.3">
      <c r="A35" s="7">
        <v>34</v>
      </c>
      <c r="B35" s="8">
        <v>34</v>
      </c>
      <c r="C35" s="8">
        <v>1</v>
      </c>
      <c r="D35" s="8">
        <v>5</v>
      </c>
      <c r="E35" s="8">
        <v>2</v>
      </c>
      <c r="F35" s="7">
        <v>67</v>
      </c>
      <c r="G35" s="7">
        <v>68</v>
      </c>
      <c r="H35" s="53">
        <f>VLOOKUP(F35,sd_vehiculo!$A$2:$G$141,7,0) + VLOOKUP(G35,sd_vehiculo!$A$2:$G$141,7,0)</f>
        <v>13500</v>
      </c>
      <c r="I35" s="49">
        <v>1200</v>
      </c>
      <c r="J35" s="53">
        <f>VLOOKUP(D35,sd_producto_venta!$A$2:$E$7,5,0)*I35</f>
        <v>9600</v>
      </c>
      <c r="K35" s="53">
        <f t="shared" si="0"/>
        <v>23100</v>
      </c>
      <c r="L35" t="str">
        <f t="shared" si="1"/>
        <v>INSERT INTO sd_orden_recojo(id_conductor, id_sede_cliente, id_producto_venta, id_estado_orden, id_tracto, id_carreta, cantidad, activo, fecha_registro, usuario_registro) values (34,1,5,2,67,68,1200,1,sysdate(),'admin');</v>
      </c>
    </row>
    <row r="36" spans="1:12" customFormat="1" x14ac:dyDescent="0.3">
      <c r="A36" s="7">
        <v>35</v>
      </c>
      <c r="B36" s="8">
        <v>35</v>
      </c>
      <c r="C36" s="7">
        <v>8</v>
      </c>
      <c r="D36">
        <v>6</v>
      </c>
      <c r="E36" s="8">
        <v>2</v>
      </c>
      <c r="F36" s="7">
        <v>69</v>
      </c>
      <c r="G36" s="7">
        <v>70</v>
      </c>
      <c r="H36" s="53">
        <f>VLOOKUP(F36,sd_vehiculo!$A$2:$G$141,7,0) + VLOOKUP(G36,sd_vehiculo!$A$2:$G$141,7,0)</f>
        <v>14200</v>
      </c>
      <c r="I36" s="49">
        <v>1200</v>
      </c>
      <c r="J36" s="53">
        <f>VLOOKUP(D36,sd_producto_venta!$A$2:$E$7,5,0)*I36</f>
        <v>10800</v>
      </c>
      <c r="K36" s="53">
        <f t="shared" si="0"/>
        <v>25000</v>
      </c>
      <c r="L36" t="str">
        <f t="shared" si="1"/>
        <v>INSERT INTO sd_orden_recojo(id_conductor, id_sede_cliente, id_producto_venta, id_estado_orden, id_tracto, id_carreta, cantidad, activo, fecha_registro, usuario_registro) values (35,8,6,2,69,70,1200,1,sysdate(),'admin');</v>
      </c>
    </row>
    <row r="37" spans="1:12" customFormat="1" x14ac:dyDescent="0.3">
      <c r="A37" s="7">
        <v>36</v>
      </c>
      <c r="B37" s="8">
        <v>36</v>
      </c>
      <c r="C37" s="7">
        <v>6</v>
      </c>
      <c r="D37">
        <v>2</v>
      </c>
      <c r="E37" s="8">
        <v>2</v>
      </c>
      <c r="F37" s="7">
        <v>71</v>
      </c>
      <c r="G37" s="7">
        <v>72</v>
      </c>
      <c r="H37" s="53">
        <f>VLOOKUP(F37,sd_vehiculo!$A$2:$G$141,7,0) + VLOOKUP(G37,sd_vehiculo!$A$2:$G$141,7,0)</f>
        <v>13500</v>
      </c>
      <c r="I37" s="49">
        <v>850</v>
      </c>
      <c r="J37" s="53">
        <f>VLOOKUP(D37,sd_producto_venta!$A$2:$E$7,5,0)*I37</f>
        <v>44625</v>
      </c>
      <c r="K37" s="53">
        <f t="shared" si="0"/>
        <v>58125</v>
      </c>
      <c r="L37" t="str">
        <f t="shared" si="1"/>
        <v>INSERT INTO sd_orden_recojo(id_conductor, id_sede_cliente, id_producto_venta, id_estado_orden, id_tracto, id_carreta, cantidad, activo, fecha_registro, usuario_registro) values (36,6,2,2,71,72,850,1,sysdate(),'admin');</v>
      </c>
    </row>
    <row r="38" spans="1:12" customFormat="1" x14ac:dyDescent="0.3">
      <c r="A38" s="7">
        <v>37</v>
      </c>
      <c r="B38" s="8">
        <v>37</v>
      </c>
      <c r="C38" s="8">
        <v>1</v>
      </c>
      <c r="D38">
        <v>1</v>
      </c>
      <c r="E38" s="8">
        <v>2</v>
      </c>
      <c r="F38" s="7">
        <v>73</v>
      </c>
      <c r="G38" s="7">
        <v>74</v>
      </c>
      <c r="H38" s="53">
        <f>VLOOKUP(F38,sd_vehiculo!$A$2:$G$141,7,0) + VLOOKUP(G38,sd_vehiculo!$A$2:$G$141,7,0)</f>
        <v>14200</v>
      </c>
      <c r="I38" s="49">
        <v>720</v>
      </c>
      <c r="J38" s="53">
        <f>VLOOKUP(D38,sd_producto_venta!$A$2:$E$7,5,0)*I38</f>
        <v>30600</v>
      </c>
      <c r="K38" s="53">
        <f t="shared" si="0"/>
        <v>44800</v>
      </c>
      <c r="L38" t="str">
        <f t="shared" si="1"/>
        <v>INSERT INTO sd_orden_recojo(id_conductor, id_sede_cliente, id_producto_venta, id_estado_orden, id_tracto, id_carreta, cantidad, activo, fecha_registro, usuario_registro) values (37,1,1,2,73,74,720,1,sysdate(),'admin');</v>
      </c>
    </row>
    <row r="39" spans="1:12" customFormat="1" x14ac:dyDescent="0.3">
      <c r="A39" s="7">
        <v>38</v>
      </c>
      <c r="B39" s="8">
        <v>38</v>
      </c>
      <c r="C39" s="8">
        <v>2</v>
      </c>
      <c r="D39">
        <v>3</v>
      </c>
      <c r="E39" s="8">
        <v>2</v>
      </c>
      <c r="F39" s="7">
        <v>75</v>
      </c>
      <c r="G39" s="7">
        <v>76</v>
      </c>
      <c r="H39" s="53">
        <f>VLOOKUP(F39,sd_vehiculo!$A$2:$G$141,7,0) + VLOOKUP(G39,sd_vehiculo!$A$2:$G$141,7,0)</f>
        <v>15500</v>
      </c>
      <c r="I39" s="49">
        <v>1500</v>
      </c>
      <c r="J39" s="53">
        <f>VLOOKUP(D39,sd_producto_venta!$A$2:$E$7,5,0)*I39</f>
        <v>7500</v>
      </c>
      <c r="K39" s="53">
        <f t="shared" si="0"/>
        <v>23000</v>
      </c>
      <c r="L39" t="str">
        <f t="shared" si="1"/>
        <v>INSERT INTO sd_orden_recojo(id_conductor, id_sede_cliente, id_producto_venta, id_estado_orden, id_tracto, id_carreta, cantidad, activo, fecha_registro, usuario_registro) values (38,2,3,2,75,76,1500,1,sysdate(),'admin');</v>
      </c>
    </row>
    <row r="40" spans="1:12" customFormat="1" x14ac:dyDescent="0.3">
      <c r="A40" s="7">
        <v>39</v>
      </c>
      <c r="B40" s="8">
        <v>39</v>
      </c>
      <c r="C40" s="8">
        <v>5</v>
      </c>
      <c r="D40">
        <v>1</v>
      </c>
      <c r="E40" s="8">
        <v>2</v>
      </c>
      <c r="F40" s="7">
        <v>77</v>
      </c>
      <c r="G40" s="7">
        <v>78</v>
      </c>
      <c r="H40" s="53">
        <f>VLOOKUP(F40,sd_vehiculo!$A$2:$G$141,7,0) + VLOOKUP(G40,sd_vehiculo!$A$2:$G$141,7,0)</f>
        <v>13500</v>
      </c>
      <c r="I40" s="49">
        <v>750</v>
      </c>
      <c r="J40" s="53">
        <f>VLOOKUP(D40,sd_producto_venta!$A$2:$E$7,5,0)*I40</f>
        <v>31875</v>
      </c>
      <c r="K40" s="53">
        <f t="shared" si="0"/>
        <v>45375</v>
      </c>
      <c r="L40" t="str">
        <f t="shared" si="1"/>
        <v>INSERT INTO sd_orden_recojo(id_conductor, id_sede_cliente, id_producto_venta, id_estado_orden, id_tracto, id_carreta, cantidad, activo, fecha_registro, usuario_registro) values (39,5,1,2,77,78,750,1,sysdate(),'admin');</v>
      </c>
    </row>
    <row r="41" spans="1:12" customFormat="1" x14ac:dyDescent="0.3">
      <c r="A41" s="7">
        <v>40</v>
      </c>
      <c r="B41" s="8">
        <v>40</v>
      </c>
      <c r="C41" s="8">
        <v>4</v>
      </c>
      <c r="D41">
        <v>5</v>
      </c>
      <c r="E41" s="8">
        <v>2</v>
      </c>
      <c r="F41" s="7">
        <v>79</v>
      </c>
      <c r="G41" s="7">
        <v>80</v>
      </c>
      <c r="H41" s="53">
        <f>VLOOKUP(F41,sd_vehiculo!$A$2:$G$141,7,0) + VLOOKUP(G41,sd_vehiculo!$A$2:$G$141,7,0)</f>
        <v>14200</v>
      </c>
      <c r="I41" s="49">
        <v>1400</v>
      </c>
      <c r="J41" s="53">
        <f>VLOOKUP(D41,sd_producto_venta!$A$2:$E$7,5,0)*I41</f>
        <v>11200</v>
      </c>
      <c r="K41" s="53">
        <f t="shared" si="0"/>
        <v>25400</v>
      </c>
      <c r="L41" t="str">
        <f t="shared" si="1"/>
        <v>INSERT INTO sd_orden_recojo(id_conductor, id_sede_cliente, id_producto_venta, id_estado_orden, id_tracto, id_carreta, cantidad, activo, fecha_registro, usuario_registro) values (40,4,5,2,79,80,1400,1,sysdate(),'admin');</v>
      </c>
    </row>
    <row r="42" spans="1:12" customFormat="1" x14ac:dyDescent="0.3">
      <c r="A42" s="7">
        <v>41</v>
      </c>
      <c r="B42" s="8">
        <v>41</v>
      </c>
      <c r="C42" s="8">
        <v>1</v>
      </c>
      <c r="D42">
        <v>4</v>
      </c>
      <c r="E42" s="8">
        <v>2</v>
      </c>
      <c r="F42" s="7">
        <v>81</v>
      </c>
      <c r="G42" s="7">
        <v>82</v>
      </c>
      <c r="H42" s="53">
        <f>VLOOKUP(F42,sd_vehiculo!$A$2:$G$141,7,0) + VLOOKUP(G42,sd_vehiculo!$A$2:$G$141,7,0)</f>
        <v>15500</v>
      </c>
      <c r="I42" s="49">
        <v>1700</v>
      </c>
      <c r="J42" s="53">
        <f>VLOOKUP(D42,sd_producto_venta!$A$2:$E$7,5,0)*I42</f>
        <v>5950</v>
      </c>
      <c r="K42" s="53">
        <f t="shared" si="0"/>
        <v>21450</v>
      </c>
      <c r="L42" t="str">
        <f t="shared" si="1"/>
        <v>INSERT INTO sd_orden_recojo(id_conductor, id_sede_cliente, id_producto_venta, id_estado_orden, id_tracto, id_carreta, cantidad, activo, fecha_registro, usuario_registro) values (41,1,4,2,81,82,1700,1,sysdate(),'admin');</v>
      </c>
    </row>
    <row r="43" spans="1:12" customFormat="1" x14ac:dyDescent="0.3">
      <c r="A43" s="7">
        <v>42</v>
      </c>
      <c r="B43" s="8">
        <v>42</v>
      </c>
      <c r="C43" s="8">
        <v>4</v>
      </c>
      <c r="D43">
        <v>6</v>
      </c>
      <c r="E43" s="8">
        <v>2</v>
      </c>
      <c r="F43" s="7">
        <v>83</v>
      </c>
      <c r="G43" s="7">
        <v>84</v>
      </c>
      <c r="H43" s="53">
        <f>VLOOKUP(F43,sd_vehiculo!$A$2:$G$141,7,0) + VLOOKUP(G43,sd_vehiculo!$A$2:$G$141,7,0)</f>
        <v>13500</v>
      </c>
      <c r="I43" s="49">
        <v>1600</v>
      </c>
      <c r="J43" s="53">
        <f>VLOOKUP(D43,sd_producto_venta!$A$2:$E$7,5,0)*I43</f>
        <v>14400</v>
      </c>
      <c r="K43" s="53">
        <f t="shared" si="0"/>
        <v>27900</v>
      </c>
      <c r="L43" t="str">
        <f t="shared" si="1"/>
        <v>INSERT INTO sd_orden_recojo(id_conductor, id_sede_cliente, id_producto_venta, id_estado_orden, id_tracto, id_carreta, cantidad, activo, fecha_registro, usuario_registro) values (42,4,6,2,83,84,1600,1,sysdate(),'admin');</v>
      </c>
    </row>
    <row r="44" spans="1:12" customFormat="1" x14ac:dyDescent="0.3">
      <c r="A44" s="7">
        <v>43</v>
      </c>
      <c r="B44" s="8">
        <v>43</v>
      </c>
      <c r="C44" s="8">
        <v>6</v>
      </c>
      <c r="D44" s="8">
        <v>2</v>
      </c>
      <c r="E44" s="8">
        <v>2</v>
      </c>
      <c r="F44" s="7">
        <v>85</v>
      </c>
      <c r="G44" s="7">
        <v>86</v>
      </c>
      <c r="H44" s="53">
        <f>VLOOKUP(F44,sd_vehiculo!$A$2:$G$141,7,0) + VLOOKUP(G44,sd_vehiculo!$A$2:$G$141,7,0)</f>
        <v>14200</v>
      </c>
      <c r="I44" s="49">
        <v>600</v>
      </c>
      <c r="J44" s="53">
        <f>VLOOKUP(D44,sd_producto_venta!$A$2:$E$7,5,0)*I44</f>
        <v>31500</v>
      </c>
      <c r="K44" s="53">
        <f t="shared" si="0"/>
        <v>45700</v>
      </c>
      <c r="L44" t="str">
        <f t="shared" si="1"/>
        <v>INSERT INTO sd_orden_recojo(id_conductor, id_sede_cliente, id_producto_venta, id_estado_orden, id_tracto, id_carreta, cantidad, activo, fecha_registro, usuario_registro) values (43,6,2,2,85,86,600,1,sysdate(),'admin');</v>
      </c>
    </row>
    <row r="45" spans="1:12" customFormat="1" x14ac:dyDescent="0.3">
      <c r="A45" s="7">
        <v>44</v>
      </c>
      <c r="B45" s="8">
        <v>44</v>
      </c>
      <c r="C45" s="8">
        <v>3</v>
      </c>
      <c r="D45" s="8">
        <v>3</v>
      </c>
      <c r="E45" s="8">
        <v>2</v>
      </c>
      <c r="F45" s="7">
        <v>87</v>
      </c>
      <c r="G45" s="7">
        <v>88</v>
      </c>
      <c r="H45" s="53">
        <f>VLOOKUP(F45,sd_vehiculo!$A$2:$G$141,7,0) + VLOOKUP(G45,sd_vehiculo!$A$2:$G$141,7,0)</f>
        <v>15500</v>
      </c>
      <c r="I45" s="49">
        <v>1500</v>
      </c>
      <c r="J45" s="53">
        <f>VLOOKUP(D45,sd_producto_venta!$A$2:$E$7,5,0)*I45</f>
        <v>7500</v>
      </c>
      <c r="K45" s="53">
        <f t="shared" si="0"/>
        <v>23000</v>
      </c>
      <c r="L45" t="str">
        <f t="shared" si="1"/>
        <v>INSERT INTO sd_orden_recojo(id_conductor, id_sede_cliente, id_producto_venta, id_estado_orden, id_tracto, id_carreta, cantidad, activo, fecha_registro, usuario_registro) values (44,3,3,2,87,88,1500,1,sysdate(),'admin');</v>
      </c>
    </row>
    <row r="46" spans="1:12" customFormat="1" x14ac:dyDescent="0.3">
      <c r="A46" s="7">
        <v>45</v>
      </c>
      <c r="B46" s="8">
        <v>45</v>
      </c>
      <c r="C46" s="8">
        <v>4</v>
      </c>
      <c r="D46" s="8">
        <v>4</v>
      </c>
      <c r="E46" s="8">
        <v>2</v>
      </c>
      <c r="F46" s="7">
        <v>89</v>
      </c>
      <c r="G46" s="7">
        <v>90</v>
      </c>
      <c r="H46" s="53">
        <f>VLOOKUP(F46,sd_vehiculo!$A$2:$G$141,7,0) + VLOOKUP(G46,sd_vehiculo!$A$2:$G$141,7,0)</f>
        <v>13500</v>
      </c>
      <c r="I46" s="49">
        <v>1800</v>
      </c>
      <c r="J46" s="53">
        <f>VLOOKUP(D46,sd_producto_venta!$A$2:$E$7,5,0)*I46</f>
        <v>6300</v>
      </c>
      <c r="K46" s="53">
        <f t="shared" si="0"/>
        <v>19800</v>
      </c>
      <c r="L46" t="str">
        <f t="shared" si="1"/>
        <v>INSERT INTO sd_orden_recojo(id_conductor, id_sede_cliente, id_producto_venta, id_estado_orden, id_tracto, id_carreta, cantidad, activo, fecha_registro, usuario_registro) values (45,4,4,2,89,90,1800,1,sysdate(),'admin');</v>
      </c>
    </row>
    <row r="47" spans="1:12" customFormat="1" x14ac:dyDescent="0.3">
      <c r="A47" s="7">
        <v>46</v>
      </c>
      <c r="B47" s="8">
        <v>46</v>
      </c>
      <c r="C47">
        <v>5</v>
      </c>
      <c r="D47" s="8">
        <v>1</v>
      </c>
      <c r="E47" s="8">
        <v>2</v>
      </c>
      <c r="F47" s="7">
        <v>91</v>
      </c>
      <c r="G47" s="7">
        <v>92</v>
      </c>
      <c r="H47" s="53">
        <f>VLOOKUP(F47,sd_vehiculo!$A$2:$G$141,7,0) + VLOOKUP(G47,sd_vehiculo!$A$2:$G$141,7,0)</f>
        <v>15500</v>
      </c>
      <c r="I47" s="49">
        <v>750</v>
      </c>
      <c r="J47" s="53">
        <f>VLOOKUP(D47,sd_producto_venta!$A$2:$E$7,5,0)*I47</f>
        <v>31875</v>
      </c>
      <c r="K47" s="53">
        <f t="shared" si="0"/>
        <v>47375</v>
      </c>
      <c r="L47" t="str">
        <f t="shared" si="1"/>
        <v>INSERT INTO sd_orden_recojo(id_conductor, id_sede_cliente, id_producto_venta, id_estado_orden, id_tracto, id_carreta, cantidad, activo, fecha_registro, usuario_registro) values (46,5,1,2,91,92,750,1,sysdate(),'admin');</v>
      </c>
    </row>
    <row r="48" spans="1:12" customFormat="1" x14ac:dyDescent="0.3">
      <c r="A48" s="7">
        <v>47</v>
      </c>
      <c r="B48" s="8">
        <v>47</v>
      </c>
      <c r="C48">
        <v>2</v>
      </c>
      <c r="D48" s="8">
        <v>5</v>
      </c>
      <c r="E48" s="8">
        <v>3</v>
      </c>
      <c r="F48" s="7">
        <v>93</v>
      </c>
      <c r="G48" s="7">
        <v>94</v>
      </c>
      <c r="H48" s="53">
        <f>VLOOKUP(F48,sd_vehiculo!$A$2:$G$141,7,0) + VLOOKUP(G48,sd_vehiculo!$A$2:$G$141,7,0)</f>
        <v>13500</v>
      </c>
      <c r="I48" s="49">
        <v>1200</v>
      </c>
      <c r="J48" s="53">
        <f>VLOOKUP(D48,sd_producto_venta!$A$2:$E$7,5,0)*I48</f>
        <v>9600</v>
      </c>
      <c r="K48" s="53">
        <f t="shared" si="0"/>
        <v>23100</v>
      </c>
      <c r="L48" t="str">
        <f t="shared" si="1"/>
        <v>INSERT INTO sd_orden_recojo(id_conductor, id_sede_cliente, id_producto_venta, id_estado_orden, id_tracto, id_carreta, cantidad, activo, fecha_registro, usuario_registro) values (47,2,5,3,93,94,1200,1,sysdate(),'admin');</v>
      </c>
    </row>
    <row r="49" spans="1:12" customFormat="1" x14ac:dyDescent="0.3">
      <c r="A49" s="7">
        <v>48</v>
      </c>
      <c r="B49" s="8">
        <v>48</v>
      </c>
      <c r="C49">
        <v>4</v>
      </c>
      <c r="D49">
        <v>6</v>
      </c>
      <c r="E49" s="8">
        <v>3</v>
      </c>
      <c r="F49" s="7">
        <v>95</v>
      </c>
      <c r="G49" s="7">
        <v>96</v>
      </c>
      <c r="H49" s="53">
        <f>VLOOKUP(F49,sd_vehiculo!$A$2:$G$141,7,0) + VLOOKUP(G49,sd_vehiculo!$A$2:$G$141,7,0)</f>
        <v>14200</v>
      </c>
      <c r="I49" s="49">
        <v>1200</v>
      </c>
      <c r="J49" s="53">
        <f>VLOOKUP(D49,sd_producto_venta!$A$2:$E$7,5,0)*I49</f>
        <v>10800</v>
      </c>
      <c r="K49" s="53">
        <f t="shared" si="0"/>
        <v>25000</v>
      </c>
      <c r="L49" t="str">
        <f t="shared" si="1"/>
        <v>INSERT INTO sd_orden_recojo(id_conductor, id_sede_cliente, id_producto_venta, id_estado_orden, id_tracto, id_carreta, cantidad, activo, fecha_registro, usuario_registro) values (48,4,6,3,95,96,1200,1,sysdate(),'admin');</v>
      </c>
    </row>
    <row r="50" spans="1:12" customFormat="1" x14ac:dyDescent="0.3">
      <c r="A50" s="7">
        <v>49</v>
      </c>
      <c r="B50" s="8">
        <v>49</v>
      </c>
      <c r="C50">
        <v>1</v>
      </c>
      <c r="D50">
        <v>2</v>
      </c>
      <c r="E50" s="8">
        <v>3</v>
      </c>
      <c r="F50" s="7">
        <v>97</v>
      </c>
      <c r="G50" s="7">
        <v>98</v>
      </c>
      <c r="H50" s="53">
        <f>VLOOKUP(F50,sd_vehiculo!$A$2:$G$141,7,0) + VLOOKUP(G50,sd_vehiculo!$A$2:$G$141,7,0)</f>
        <v>15500</v>
      </c>
      <c r="I50" s="49">
        <v>850</v>
      </c>
      <c r="J50" s="53">
        <f>VLOOKUP(D50,sd_producto_venta!$A$2:$E$7,5,0)*I50</f>
        <v>44625</v>
      </c>
      <c r="K50" s="53">
        <f t="shared" si="0"/>
        <v>60125</v>
      </c>
      <c r="L50" t="str">
        <f t="shared" si="1"/>
        <v>INSERT INTO sd_orden_recojo(id_conductor, id_sede_cliente, id_producto_venta, id_estado_orden, id_tracto, id_carreta, cantidad, activo, fecha_registro, usuario_registro) values (49,1,2,3,97,98,850,1,sysdate(),'admin');</v>
      </c>
    </row>
    <row r="51" spans="1:12" customFormat="1" x14ac:dyDescent="0.3">
      <c r="A51" s="7">
        <v>50</v>
      </c>
      <c r="B51" s="8">
        <v>50</v>
      </c>
      <c r="C51">
        <v>5</v>
      </c>
      <c r="D51">
        <v>1</v>
      </c>
      <c r="E51" s="8">
        <v>3</v>
      </c>
      <c r="F51" s="7">
        <v>99</v>
      </c>
      <c r="G51" s="7">
        <v>100</v>
      </c>
      <c r="H51" s="53">
        <f>VLOOKUP(F51,sd_vehiculo!$A$2:$G$141,7,0) + VLOOKUP(G51,sd_vehiculo!$A$2:$G$141,7,0)</f>
        <v>13500</v>
      </c>
      <c r="I51" s="49">
        <v>720</v>
      </c>
      <c r="J51" s="53">
        <f>VLOOKUP(D51,sd_producto_venta!$A$2:$E$7,5,0)*I51</f>
        <v>30600</v>
      </c>
      <c r="K51" s="53">
        <f t="shared" si="0"/>
        <v>44100</v>
      </c>
      <c r="L51" t="str">
        <f t="shared" si="1"/>
        <v>INSERT INTO sd_orden_recojo(id_conductor, id_sede_cliente, id_producto_venta, id_estado_orden, id_tracto, id_carreta, cantidad, activo, fecha_registro, usuario_registro) values (50,5,1,3,99,100,720,1,sysdate(),'admin');</v>
      </c>
    </row>
    <row r="52" spans="1:12" customFormat="1" x14ac:dyDescent="0.3">
      <c r="A52" s="7">
        <v>51</v>
      </c>
      <c r="B52" s="8">
        <v>51</v>
      </c>
      <c r="C52">
        <v>2</v>
      </c>
      <c r="D52">
        <v>3</v>
      </c>
      <c r="E52" s="8">
        <v>3</v>
      </c>
      <c r="F52" s="7">
        <v>101</v>
      </c>
      <c r="G52" s="7">
        <v>102</v>
      </c>
      <c r="H52" s="53">
        <f>VLOOKUP(F52,sd_vehiculo!$A$2:$G$141,7,0) + VLOOKUP(G52,sd_vehiculo!$A$2:$G$141,7,0)</f>
        <v>15500</v>
      </c>
      <c r="I52" s="49">
        <v>1500</v>
      </c>
      <c r="J52" s="53">
        <f>VLOOKUP(D52,sd_producto_venta!$A$2:$E$7,5,0)*I52</f>
        <v>7500</v>
      </c>
      <c r="K52" s="53">
        <f t="shared" si="0"/>
        <v>23000</v>
      </c>
      <c r="L52" t="str">
        <f t="shared" si="1"/>
        <v>INSERT INTO sd_orden_recojo(id_conductor, id_sede_cliente, id_producto_venta, id_estado_orden, id_tracto, id_carreta, cantidad, activo, fecha_registro, usuario_registro) values (51,2,3,3,101,102,1500,1,sysdate(),'admin');</v>
      </c>
    </row>
    <row r="53" spans="1:12" customFormat="1" x14ac:dyDescent="0.3">
      <c r="A53" s="7">
        <v>52</v>
      </c>
      <c r="B53" s="8">
        <v>52</v>
      </c>
      <c r="C53">
        <v>3</v>
      </c>
      <c r="D53">
        <v>1</v>
      </c>
      <c r="E53" s="8">
        <v>3</v>
      </c>
      <c r="F53" s="7">
        <v>103</v>
      </c>
      <c r="G53" s="7">
        <v>104</v>
      </c>
      <c r="H53" s="53">
        <f>VLOOKUP(F53,sd_vehiculo!$A$2:$G$141,7,0) + VLOOKUP(G53,sd_vehiculo!$A$2:$G$141,7,0)</f>
        <v>13500</v>
      </c>
      <c r="I53" s="49">
        <v>750</v>
      </c>
      <c r="J53" s="53">
        <f>VLOOKUP(D53,sd_producto_venta!$A$2:$E$7,5,0)*I53</f>
        <v>31875</v>
      </c>
      <c r="K53" s="53">
        <f t="shared" si="0"/>
        <v>45375</v>
      </c>
      <c r="L53" t="str">
        <f t="shared" si="1"/>
        <v>INSERT INTO sd_orden_recojo(id_conductor, id_sede_cliente, id_producto_venta, id_estado_orden, id_tracto, id_carreta, cantidad, activo, fecha_registro, usuario_registro) values (52,3,1,3,103,104,750,1,sysdate(),'admin');</v>
      </c>
    </row>
    <row r="54" spans="1:12" customFormat="1" x14ac:dyDescent="0.3">
      <c r="A54" s="7">
        <v>53</v>
      </c>
      <c r="B54" s="8">
        <v>53</v>
      </c>
      <c r="C54">
        <v>1</v>
      </c>
      <c r="D54" s="8">
        <v>5</v>
      </c>
      <c r="E54" s="8">
        <v>3</v>
      </c>
      <c r="F54" s="7">
        <v>105</v>
      </c>
      <c r="G54" s="7">
        <v>106</v>
      </c>
      <c r="H54" s="53">
        <f>VLOOKUP(F54,sd_vehiculo!$A$2:$G$141,7,0) + VLOOKUP(G54,sd_vehiculo!$A$2:$G$141,7,0)</f>
        <v>14200</v>
      </c>
      <c r="I54" s="49">
        <v>1200</v>
      </c>
      <c r="J54" s="53">
        <f>VLOOKUP(D54,sd_producto_venta!$A$2:$E$7,5,0)*I54</f>
        <v>9600</v>
      </c>
      <c r="K54" s="53">
        <f t="shared" si="0"/>
        <v>23800</v>
      </c>
      <c r="L54" t="str">
        <f t="shared" si="1"/>
        <v>INSERT INTO sd_orden_recojo(id_conductor, id_sede_cliente, id_producto_venta, id_estado_orden, id_tracto, id_carreta, cantidad, activo, fecha_registro, usuario_registro) values (53,1,5,3,105,106,1200,1,sysdate(),'admin');</v>
      </c>
    </row>
    <row r="55" spans="1:12" customFormat="1" x14ac:dyDescent="0.3">
      <c r="A55" s="7">
        <v>54</v>
      </c>
      <c r="B55" s="8">
        <v>54</v>
      </c>
      <c r="C55" s="8">
        <v>3</v>
      </c>
      <c r="D55">
        <v>6</v>
      </c>
      <c r="E55" s="8">
        <v>3</v>
      </c>
      <c r="F55" s="7">
        <v>107</v>
      </c>
      <c r="G55" s="7">
        <v>108</v>
      </c>
      <c r="H55" s="53">
        <f>VLOOKUP(F55,sd_vehiculo!$A$2:$G$141,7,0) + VLOOKUP(G55,sd_vehiculo!$A$2:$G$141,7,0)</f>
        <v>15500</v>
      </c>
      <c r="I55" s="49">
        <v>1200</v>
      </c>
      <c r="J55" s="53">
        <f>VLOOKUP(D55,sd_producto_venta!$A$2:$E$7,5,0)*I55</f>
        <v>10800</v>
      </c>
      <c r="K55" s="53">
        <f t="shared" si="0"/>
        <v>26300</v>
      </c>
      <c r="L55" t="str">
        <f t="shared" si="1"/>
        <v>INSERT INTO sd_orden_recojo(id_conductor, id_sede_cliente, id_producto_venta, id_estado_orden, id_tracto, id_carreta, cantidad, activo, fecha_registro, usuario_registro) values (54,3,6,3,107,108,1200,1,sysdate(),'admin');</v>
      </c>
    </row>
    <row r="56" spans="1:12" customFormat="1" x14ac:dyDescent="0.3">
      <c r="A56" s="7">
        <v>55</v>
      </c>
      <c r="B56" s="8">
        <v>55</v>
      </c>
      <c r="C56" s="8">
        <v>3</v>
      </c>
      <c r="D56">
        <v>2</v>
      </c>
      <c r="E56" s="8">
        <v>3</v>
      </c>
      <c r="F56" s="7">
        <v>109</v>
      </c>
      <c r="G56" s="7">
        <v>110</v>
      </c>
      <c r="H56" s="53">
        <f>VLOOKUP(F56,sd_vehiculo!$A$2:$G$141,7,0) + VLOOKUP(G56,sd_vehiculo!$A$2:$G$141,7,0)</f>
        <v>13500</v>
      </c>
      <c r="I56" s="49">
        <v>850</v>
      </c>
      <c r="J56" s="53">
        <f>VLOOKUP(D56,sd_producto_venta!$A$2:$E$7,5,0)*I56</f>
        <v>44625</v>
      </c>
      <c r="K56" s="53">
        <f t="shared" si="0"/>
        <v>58125</v>
      </c>
      <c r="L56" t="str">
        <f t="shared" si="1"/>
        <v>INSERT INTO sd_orden_recojo(id_conductor, id_sede_cliente, id_producto_venta, id_estado_orden, id_tracto, id_carreta, cantidad, activo, fecha_registro, usuario_registro) values (55,3,2,3,109,110,850,1,sysdate(),'admin');</v>
      </c>
    </row>
    <row r="57" spans="1:12" customFormat="1" x14ac:dyDescent="0.3">
      <c r="A57" s="7">
        <v>56</v>
      </c>
      <c r="B57" s="8">
        <v>56</v>
      </c>
      <c r="C57" s="8">
        <v>4</v>
      </c>
      <c r="D57">
        <v>1</v>
      </c>
      <c r="E57" s="8">
        <v>3</v>
      </c>
      <c r="F57" s="7">
        <v>111</v>
      </c>
      <c r="G57" s="7">
        <v>112</v>
      </c>
      <c r="H57" s="53">
        <f>VLOOKUP(F57,sd_vehiculo!$A$2:$G$141,7,0) + VLOOKUP(G57,sd_vehiculo!$A$2:$G$141,7,0)</f>
        <v>14200</v>
      </c>
      <c r="I57" s="49">
        <v>720</v>
      </c>
      <c r="J57" s="53">
        <f>VLOOKUP(D57,sd_producto_venta!$A$2:$E$7,5,0)*I57</f>
        <v>30600</v>
      </c>
      <c r="K57" s="53">
        <f t="shared" si="0"/>
        <v>44800</v>
      </c>
      <c r="L57" t="str">
        <f t="shared" si="1"/>
        <v>INSERT INTO sd_orden_recojo(id_conductor, id_sede_cliente, id_producto_venta, id_estado_orden, id_tracto, id_carreta, cantidad, activo, fecha_registro, usuario_registro) values (56,4,1,3,111,112,720,1,sysdate(),'admin');</v>
      </c>
    </row>
    <row r="58" spans="1:12" customFormat="1" x14ac:dyDescent="0.3">
      <c r="A58" s="7">
        <v>57</v>
      </c>
      <c r="B58" s="8">
        <v>57</v>
      </c>
      <c r="C58" s="8">
        <v>2</v>
      </c>
      <c r="D58">
        <v>3</v>
      </c>
      <c r="E58" s="8">
        <v>3</v>
      </c>
      <c r="F58" s="7">
        <v>113</v>
      </c>
      <c r="G58" s="7">
        <v>114</v>
      </c>
      <c r="H58" s="53">
        <f>VLOOKUP(F58,sd_vehiculo!$A$2:$G$141,7,0) + VLOOKUP(G58,sd_vehiculo!$A$2:$G$141,7,0)</f>
        <v>15500</v>
      </c>
      <c r="I58" s="49">
        <v>1500</v>
      </c>
      <c r="J58" s="53">
        <f>VLOOKUP(D58,sd_producto_venta!$A$2:$E$7,5,0)*I58</f>
        <v>7500</v>
      </c>
      <c r="K58" s="53">
        <f t="shared" si="0"/>
        <v>23000</v>
      </c>
      <c r="L58" t="str">
        <f t="shared" si="1"/>
        <v>INSERT INTO sd_orden_recojo(id_conductor, id_sede_cliente, id_producto_venta, id_estado_orden, id_tracto, id_carreta, cantidad, activo, fecha_registro, usuario_registro) values (57,2,3,3,113,114,1500,1,sysdate(),'admin');</v>
      </c>
    </row>
    <row r="59" spans="1:12" customFormat="1" x14ac:dyDescent="0.3">
      <c r="A59" s="7">
        <v>58</v>
      </c>
      <c r="B59" s="8">
        <v>58</v>
      </c>
      <c r="C59" s="8">
        <v>5</v>
      </c>
      <c r="D59">
        <v>1</v>
      </c>
      <c r="E59" s="8">
        <v>3</v>
      </c>
      <c r="F59" s="7">
        <v>115</v>
      </c>
      <c r="G59" s="7">
        <v>116</v>
      </c>
      <c r="H59" s="53">
        <f>VLOOKUP(F59,sd_vehiculo!$A$2:$G$141,7,0) + VLOOKUP(G59,sd_vehiculo!$A$2:$G$141,7,0)</f>
        <v>13500</v>
      </c>
      <c r="I59" s="49">
        <v>750</v>
      </c>
      <c r="J59" s="53">
        <f>VLOOKUP(D59,sd_producto_venta!$A$2:$E$7,5,0)*I59</f>
        <v>31875</v>
      </c>
      <c r="K59" s="53">
        <f t="shared" si="0"/>
        <v>45375</v>
      </c>
      <c r="L59" t="str">
        <f t="shared" si="1"/>
        <v>INSERT INTO sd_orden_recojo(id_conductor, id_sede_cliente, id_producto_venta, id_estado_orden, id_tracto, id_carreta, cantidad, activo, fecha_registro, usuario_registro) values (58,5,1,3,115,116,750,1,sysdate(),'admin');</v>
      </c>
    </row>
    <row r="60" spans="1:12" customFormat="1" x14ac:dyDescent="0.3">
      <c r="A60" s="7">
        <v>59</v>
      </c>
      <c r="B60" s="8">
        <v>59</v>
      </c>
      <c r="C60" s="8">
        <v>7</v>
      </c>
      <c r="D60">
        <v>5</v>
      </c>
      <c r="E60" s="8">
        <v>3</v>
      </c>
      <c r="F60" s="7">
        <v>117</v>
      </c>
      <c r="G60" s="7">
        <v>118</v>
      </c>
      <c r="H60" s="53">
        <f>VLOOKUP(F60,sd_vehiculo!$A$2:$G$141,7,0) + VLOOKUP(G60,sd_vehiculo!$A$2:$G$141,7,0)</f>
        <v>14200</v>
      </c>
      <c r="I60" s="49">
        <v>1400</v>
      </c>
      <c r="J60" s="53">
        <f>VLOOKUP(D60,sd_producto_venta!$A$2:$E$7,5,0)*I60</f>
        <v>11200</v>
      </c>
      <c r="K60" s="53">
        <f t="shared" si="0"/>
        <v>25400</v>
      </c>
      <c r="L60" t="str">
        <f t="shared" si="1"/>
        <v>INSERT INTO sd_orden_recojo(id_conductor, id_sede_cliente, id_producto_venta, id_estado_orden, id_tracto, id_carreta, cantidad, activo, fecha_registro, usuario_registro) values (59,7,5,3,117,118,1400,1,sysdate(),'admin');</v>
      </c>
    </row>
    <row r="61" spans="1:12" customFormat="1" x14ac:dyDescent="0.3">
      <c r="A61" s="7">
        <v>60</v>
      </c>
      <c r="B61" s="8">
        <v>60</v>
      </c>
      <c r="C61" s="8">
        <v>1</v>
      </c>
      <c r="D61">
        <v>4</v>
      </c>
      <c r="E61" s="8">
        <v>3</v>
      </c>
      <c r="F61" s="7">
        <v>119</v>
      </c>
      <c r="G61" s="7">
        <v>120</v>
      </c>
      <c r="H61" s="53">
        <f>VLOOKUP(F61,sd_vehiculo!$A$2:$G$141,7,0) + VLOOKUP(G61,sd_vehiculo!$A$2:$G$141,7,0)</f>
        <v>15500</v>
      </c>
      <c r="I61" s="49">
        <v>1700</v>
      </c>
      <c r="J61" s="53">
        <f>VLOOKUP(D61,sd_producto_venta!$A$2:$E$7,5,0)*I61</f>
        <v>5950</v>
      </c>
      <c r="K61" s="53">
        <f t="shared" si="0"/>
        <v>21450</v>
      </c>
      <c r="L61" t="str">
        <f t="shared" si="1"/>
        <v>INSERT INTO sd_orden_recojo(id_conductor, id_sede_cliente, id_producto_venta, id_estado_orden, id_tracto, id_carreta, cantidad, activo, fecha_registro, usuario_registro) values (60,1,4,3,119,120,1700,1,sysdate(),'admin');</v>
      </c>
    </row>
    <row r="62" spans="1:12" s="10" customFormat="1" hidden="1" x14ac:dyDescent="0.3">
      <c r="A62" s="45">
        <v>61</v>
      </c>
      <c r="B62" s="44">
        <v>61</v>
      </c>
      <c r="C62" s="45">
        <v>8</v>
      </c>
      <c r="D62" s="10">
        <v>6</v>
      </c>
      <c r="E62" s="44">
        <v>1</v>
      </c>
      <c r="F62" s="44">
        <v>121</v>
      </c>
      <c r="G62" s="44">
        <v>122</v>
      </c>
      <c r="H62" s="54">
        <f>VLOOKUP(F62,sd_vehiculo!$A$2:$G$141,7,0) + VLOOKUP(G62,sd_vehiculo!$A$2:$G$141,7,0)</f>
        <v>13500</v>
      </c>
      <c r="I62" s="10">
        <v>1600</v>
      </c>
      <c r="J62" s="53">
        <f>VLOOKUP(D62,sd_producto_venta!$A$2:$E$7,5,0)*I62</f>
        <v>14400</v>
      </c>
      <c r="K62" s="53">
        <f t="shared" si="0"/>
        <v>27900</v>
      </c>
      <c r="L62" s="10" t="str">
        <f t="shared" si="1"/>
        <v>INSERT INTO sd_orden_recojo(id_conductor, id_sede_cliente, id_producto_venta, id_estado_orden, id_tracto, id_carreta, cantidad, activo, fecha_registro, usuario_registro) values (61,8,6,1,121,122,1600,1,sysdate(),'admin');</v>
      </c>
    </row>
    <row r="63" spans="1:12" s="10" customFormat="1" hidden="1" x14ac:dyDescent="0.3">
      <c r="A63" s="45">
        <v>62</v>
      </c>
      <c r="B63" s="44">
        <v>62</v>
      </c>
      <c r="C63" s="45">
        <v>6</v>
      </c>
      <c r="D63" s="44">
        <v>2</v>
      </c>
      <c r="E63" s="44">
        <v>1</v>
      </c>
      <c r="F63" s="44">
        <v>123</v>
      </c>
      <c r="G63" s="44">
        <v>124</v>
      </c>
      <c r="H63" s="54">
        <f>VLOOKUP(F63,sd_vehiculo!$A$2:$G$141,7,0) + VLOOKUP(G63,sd_vehiculo!$A$2:$G$141,7,0)</f>
        <v>15500</v>
      </c>
      <c r="I63" s="44">
        <v>600</v>
      </c>
      <c r="J63" s="53">
        <f>VLOOKUP(D63,sd_producto_venta!$A$2:$E$7,5,0)*I63</f>
        <v>31500</v>
      </c>
      <c r="K63" s="53">
        <f t="shared" si="0"/>
        <v>47000</v>
      </c>
      <c r="L63" s="10" t="str">
        <f t="shared" si="1"/>
        <v>INSERT INTO sd_orden_recojo(id_conductor, id_sede_cliente, id_producto_venta, id_estado_orden, id_tracto, id_carreta, cantidad, activo, fecha_registro, usuario_registro) values (62,6,2,1,123,124,600,1,sysdate(),'admin');</v>
      </c>
    </row>
    <row r="64" spans="1:12" s="10" customFormat="1" hidden="1" x14ac:dyDescent="0.3">
      <c r="A64" s="45">
        <v>63</v>
      </c>
      <c r="B64" s="44">
        <v>63</v>
      </c>
      <c r="C64" s="44">
        <v>1</v>
      </c>
      <c r="D64" s="44">
        <v>3</v>
      </c>
      <c r="E64" s="44">
        <v>1</v>
      </c>
      <c r="F64" s="44">
        <v>125</v>
      </c>
      <c r="G64" s="44">
        <v>126</v>
      </c>
      <c r="H64" s="54">
        <f>VLOOKUP(F64,sd_vehiculo!$A$2:$G$141,7,0) + VLOOKUP(G64,sd_vehiculo!$A$2:$G$141,7,0)</f>
        <v>13500</v>
      </c>
      <c r="I64" s="44">
        <v>1500</v>
      </c>
      <c r="J64" s="53">
        <f>VLOOKUP(D64,sd_producto_venta!$A$2:$E$7,5,0)*I64</f>
        <v>7500</v>
      </c>
      <c r="K64" s="53">
        <f t="shared" si="0"/>
        <v>21000</v>
      </c>
      <c r="L64" s="10" t="str">
        <f t="shared" si="1"/>
        <v>INSERT INTO sd_orden_recojo(id_conductor, id_sede_cliente, id_producto_venta, id_estado_orden, id_tracto, id_carreta, cantidad, activo, fecha_registro, usuario_registro) values (63,1,3,1,125,126,1500,1,sysdate(),'admin');</v>
      </c>
    </row>
    <row r="65" spans="1:12" s="10" customFormat="1" hidden="1" x14ac:dyDescent="0.3">
      <c r="A65" s="45">
        <v>64</v>
      </c>
      <c r="B65" s="44">
        <v>64</v>
      </c>
      <c r="C65" s="44">
        <v>2</v>
      </c>
      <c r="D65" s="10">
        <v>1</v>
      </c>
      <c r="E65" s="44">
        <v>1</v>
      </c>
      <c r="F65" s="44">
        <v>127</v>
      </c>
      <c r="G65" s="44">
        <v>128</v>
      </c>
      <c r="H65" s="54">
        <f>VLOOKUP(F65,sd_vehiculo!$A$2:$G$141,7,0) + VLOOKUP(G65,sd_vehiculo!$A$2:$G$141,7,0)</f>
        <v>14200</v>
      </c>
      <c r="I65" s="10">
        <v>720</v>
      </c>
      <c r="J65" s="53">
        <f>VLOOKUP(D65,sd_producto_venta!$A$2:$E$7,5,0)*I65</f>
        <v>30600</v>
      </c>
      <c r="K65" s="53">
        <f t="shared" si="0"/>
        <v>44800</v>
      </c>
      <c r="L65" s="10" t="str">
        <f t="shared" si="1"/>
        <v>INSERT INTO sd_orden_recojo(id_conductor, id_sede_cliente, id_producto_venta, id_estado_orden, id_tracto, id_carreta, cantidad, activo, fecha_registro, usuario_registro) values (64,2,1,1,127,128,720,1,sysdate(),'admin');</v>
      </c>
    </row>
    <row r="66" spans="1:12" s="10" customFormat="1" hidden="1" x14ac:dyDescent="0.3">
      <c r="A66" s="45">
        <v>65</v>
      </c>
      <c r="B66" s="44">
        <v>65</v>
      </c>
      <c r="C66" s="44">
        <v>5</v>
      </c>
      <c r="D66" s="10">
        <v>3</v>
      </c>
      <c r="E66" s="44">
        <v>1</v>
      </c>
      <c r="F66" s="44">
        <v>129</v>
      </c>
      <c r="G66" s="44">
        <v>130</v>
      </c>
      <c r="H66" s="54">
        <f>VLOOKUP(F66,sd_vehiculo!$A$2:$G$141,7,0) + VLOOKUP(G66,sd_vehiculo!$A$2:$G$141,7,0)</f>
        <v>15500</v>
      </c>
      <c r="I66" s="10">
        <v>1500</v>
      </c>
      <c r="J66" s="53">
        <f>VLOOKUP(D66,sd_producto_venta!$A$2:$E$7,5,0)*I66</f>
        <v>7500</v>
      </c>
      <c r="K66" s="53">
        <f t="shared" si="0"/>
        <v>23000</v>
      </c>
      <c r="L66" s="10" t="str">
        <f t="shared" si="1"/>
        <v>INSERT INTO sd_orden_recojo(id_conductor, id_sede_cliente, id_producto_venta, id_estado_orden, id_tracto, id_carreta, cantidad, activo, fecha_registro, usuario_registro) values (65,5,3,1,129,130,1500,1,sysdate(),'admin');</v>
      </c>
    </row>
    <row r="67" spans="1:12" s="10" customFormat="1" hidden="1" x14ac:dyDescent="0.3">
      <c r="A67" s="45">
        <v>66</v>
      </c>
      <c r="B67" s="44">
        <v>66</v>
      </c>
      <c r="C67" s="44">
        <v>4</v>
      </c>
      <c r="D67" s="10">
        <v>1</v>
      </c>
      <c r="E67" s="44">
        <v>1</v>
      </c>
      <c r="F67" s="44">
        <v>131</v>
      </c>
      <c r="G67" s="44">
        <v>132</v>
      </c>
      <c r="H67" s="54">
        <f>VLOOKUP(F67,sd_vehiculo!$A$2:$G$141,7,0) + VLOOKUP(G67,sd_vehiculo!$A$2:$G$141,7,0)</f>
        <v>13500</v>
      </c>
      <c r="I67" s="10">
        <v>750</v>
      </c>
      <c r="J67" s="53">
        <f>VLOOKUP(D67,sd_producto_venta!$A$2:$E$7,5,0)*I67</f>
        <v>31875</v>
      </c>
      <c r="K67" s="53">
        <f t="shared" ref="K67:K71" si="3">H67+J67</f>
        <v>45375</v>
      </c>
      <c r="L67" s="10" t="str">
        <f t="shared" si="1"/>
        <v>INSERT INTO sd_orden_recojo(id_conductor, id_sede_cliente, id_producto_venta, id_estado_orden, id_tracto, id_carreta, cantidad, activo, fecha_registro, usuario_registro) values (66,4,1,1,131,132,750,1,sysdate(),'admin');</v>
      </c>
    </row>
    <row r="68" spans="1:12" s="10" customFormat="1" hidden="1" x14ac:dyDescent="0.3">
      <c r="A68" s="45">
        <v>67</v>
      </c>
      <c r="B68" s="44">
        <v>67</v>
      </c>
      <c r="C68" s="44">
        <v>1</v>
      </c>
      <c r="D68" s="10">
        <v>5</v>
      </c>
      <c r="E68" s="44">
        <v>1</v>
      </c>
      <c r="F68" s="44">
        <v>133</v>
      </c>
      <c r="G68" s="44">
        <v>134</v>
      </c>
      <c r="H68" s="54">
        <f>VLOOKUP(F68,sd_vehiculo!$A$2:$G$141,7,0) + VLOOKUP(G68,sd_vehiculo!$A$2:$G$141,7,0)</f>
        <v>14200</v>
      </c>
      <c r="I68" s="10">
        <v>1400</v>
      </c>
      <c r="J68" s="53">
        <f>VLOOKUP(D68,sd_producto_venta!$A$2:$E$7,5,0)*I68</f>
        <v>11200</v>
      </c>
      <c r="K68" s="53">
        <f t="shared" si="3"/>
        <v>25400</v>
      </c>
      <c r="L68" s="10" t="str">
        <f t="shared" si="1"/>
        <v>INSERT INTO sd_orden_recojo(id_conductor, id_sede_cliente, id_producto_venta, id_estado_orden, id_tracto, id_carreta, cantidad, activo, fecha_registro, usuario_registro) values (67,1,5,1,133,134,1400,1,sysdate(),'admin');</v>
      </c>
    </row>
    <row r="69" spans="1:12" s="10" customFormat="1" hidden="1" x14ac:dyDescent="0.3">
      <c r="A69" s="45">
        <v>68</v>
      </c>
      <c r="B69" s="44">
        <v>68</v>
      </c>
      <c r="C69" s="44">
        <v>4</v>
      </c>
      <c r="D69" s="10">
        <v>4</v>
      </c>
      <c r="E69" s="44">
        <v>1</v>
      </c>
      <c r="F69" s="44">
        <v>135</v>
      </c>
      <c r="G69" s="44">
        <v>136</v>
      </c>
      <c r="H69" s="54">
        <f>VLOOKUP(F69,sd_vehiculo!$A$2:$G$141,7,0) + VLOOKUP(G69,sd_vehiculo!$A$2:$G$141,7,0)</f>
        <v>15500</v>
      </c>
      <c r="I69" s="10">
        <v>1700</v>
      </c>
      <c r="J69" s="53">
        <f>VLOOKUP(D69,sd_producto_venta!$A$2:$E$7,5,0)*I69</f>
        <v>5950</v>
      </c>
      <c r="K69" s="53">
        <f t="shared" si="3"/>
        <v>21450</v>
      </c>
      <c r="L69" s="10" t="str">
        <f t="shared" ref="L69:L71" si="4">"INSERT INTO sd_orden_recojo(id_conductor, id_sede_cliente, id_producto_venta, id_estado_orden, id_tracto, id_carreta, cantidad, activo, fecha_registro, usuario_registro) values ("&amp;B69&amp;","&amp;C69&amp;","&amp;D69&amp;","&amp;E69&amp;","&amp;F69&amp;","&amp;G69&amp;","&amp;I69&amp;",1,sysdate(),'admin');"</f>
        <v>INSERT INTO sd_orden_recojo(id_conductor, id_sede_cliente, id_producto_venta, id_estado_orden, id_tracto, id_carreta, cantidad, activo, fecha_registro, usuario_registro) values (68,4,4,1,135,136,1700,1,sysdate(),'admin');</v>
      </c>
    </row>
    <row r="70" spans="1:12" s="10" customFormat="1" hidden="1" x14ac:dyDescent="0.3">
      <c r="A70" s="45">
        <v>69</v>
      </c>
      <c r="B70" s="44">
        <v>69</v>
      </c>
      <c r="C70" s="44">
        <v>6</v>
      </c>
      <c r="D70" s="10">
        <v>6</v>
      </c>
      <c r="E70" s="44">
        <v>1</v>
      </c>
      <c r="F70" s="44">
        <v>137</v>
      </c>
      <c r="G70" s="44">
        <v>138</v>
      </c>
      <c r="H70" s="54">
        <f>VLOOKUP(F70,sd_vehiculo!$A$2:$G$141,7,0) + VLOOKUP(G70,sd_vehiculo!$A$2:$G$141,7,0)</f>
        <v>13500</v>
      </c>
      <c r="I70" s="10">
        <v>1600</v>
      </c>
      <c r="J70" s="53">
        <f>VLOOKUP(D70,sd_producto_venta!$A$2:$E$7,5,0)*I70</f>
        <v>14400</v>
      </c>
      <c r="K70" s="53">
        <f t="shared" si="3"/>
        <v>27900</v>
      </c>
      <c r="L70" s="10" t="str">
        <f t="shared" si="4"/>
        <v>INSERT INTO sd_orden_recojo(id_conductor, id_sede_cliente, id_producto_venta, id_estado_orden, id_tracto, id_carreta, cantidad, activo, fecha_registro, usuario_registro) values (69,6,6,1,137,138,1600,1,sysdate(),'admin');</v>
      </c>
    </row>
    <row r="71" spans="1:12" s="10" customFormat="1" hidden="1" x14ac:dyDescent="0.3">
      <c r="A71" s="45">
        <v>70</v>
      </c>
      <c r="B71" s="44">
        <v>70</v>
      </c>
      <c r="C71" s="44">
        <v>3</v>
      </c>
      <c r="D71" s="10">
        <v>2</v>
      </c>
      <c r="E71" s="44">
        <v>1</v>
      </c>
      <c r="F71" s="44">
        <v>139</v>
      </c>
      <c r="G71" s="44">
        <v>140</v>
      </c>
      <c r="H71" s="54">
        <f>VLOOKUP(F71,sd_vehiculo!$A$2:$G$141,7,0) + VLOOKUP(G71,sd_vehiculo!$A$2:$G$141,7,0)</f>
        <v>14200</v>
      </c>
      <c r="I71" s="10">
        <v>900</v>
      </c>
      <c r="J71" s="53">
        <f>VLOOKUP(D71,sd_producto_venta!$A$2:$E$7,5,0)*I71</f>
        <v>47250</v>
      </c>
      <c r="K71" s="53">
        <f t="shared" si="3"/>
        <v>61450</v>
      </c>
      <c r="L71" s="10" t="str">
        <f t="shared" si="4"/>
        <v>INSERT INTO sd_orden_recojo(id_conductor, id_sede_cliente, id_producto_venta, id_estado_orden, id_tracto, id_carreta, cantidad, activo, fecha_registro, usuario_registro) values (70,3,2,1,139,140,900,1,sysdate(),'admin');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D1" workbookViewId="0">
      <selection activeCell="P4" sqref="P2:P4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6" x14ac:dyDescent="0.3">
      <c r="A1" s="3" t="s">
        <v>150</v>
      </c>
      <c r="B1" s="3" t="s">
        <v>54</v>
      </c>
      <c r="C1" s="3" t="s">
        <v>128</v>
      </c>
      <c r="D1" s="3" t="s">
        <v>129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155</v>
      </c>
      <c r="J1" s="3" t="s">
        <v>156</v>
      </c>
      <c r="K1" s="3" t="s">
        <v>157</v>
      </c>
      <c r="L1" s="3" t="s">
        <v>158</v>
      </c>
      <c r="M1" s="3" t="s">
        <v>159</v>
      </c>
      <c r="N1" s="3" t="s">
        <v>369</v>
      </c>
      <c r="O1" s="3" t="s">
        <v>370</v>
      </c>
      <c r="P1" s="3" t="s">
        <v>6</v>
      </c>
    </row>
    <row r="2" spans="1:16" x14ac:dyDescent="0.3">
      <c r="A2">
        <v>1</v>
      </c>
      <c r="B2" s="1" t="s">
        <v>173</v>
      </c>
      <c r="C2" s="2" t="s">
        <v>172</v>
      </c>
      <c r="D2" s="2" t="s">
        <v>133</v>
      </c>
      <c r="E2" s="8">
        <v>60</v>
      </c>
      <c r="F2" s="12">
        <v>-13.5</v>
      </c>
      <c r="G2" s="12">
        <v>-11.8</v>
      </c>
      <c r="H2" s="12">
        <v>-78.2</v>
      </c>
      <c r="I2" s="12">
        <v>-77</v>
      </c>
      <c r="J2" s="7">
        <v>300</v>
      </c>
      <c r="K2" s="7">
        <v>300</v>
      </c>
      <c r="L2" s="7">
        <v>0</v>
      </c>
      <c r="M2" s="25">
        <v>0.5</v>
      </c>
      <c r="N2" s="25" t="s">
        <v>371</v>
      </c>
      <c r="O2" s="25" t="s">
        <v>374</v>
      </c>
      <c r="P2" t="str">
        <f>"INSERT INTO sd_planta ("&amp;$B$1&amp;", "&amp;$C$1&amp;","&amp;$D$1&amp;","&amp;$E$1&amp;", "&amp;$F$1&amp;","&amp;$G$1&amp;", "&amp;$H$1&amp;","&amp;$I$1&amp;", "&amp;$J$1&amp;","&amp;$K$1&amp;", "&amp;$L$1&amp;", "&amp;$M$1&amp;", "&amp;$N$1&amp;", "&amp;$O$1&amp;", activo, fecha_registro, usuario_registro) VALUES ('"&amp;B2&amp;"','"&amp;C2&amp;"','"&amp;D2&amp;"',"&amp;E2&amp;", "&amp;F2&amp;", "&amp;G2&amp;", "&amp;H2&amp;", "&amp;I2&amp;", "&amp;J2&amp;", "&amp;K2&amp;", "&amp;L2&amp;", "&amp;M2&amp;", '"&amp;N2&amp;"', '"&amp;O2&amp;"', 1,sysdate(),'admin');"</f>
        <v>INSERT INTO sd_planta (nombre, direccion,distrito,capacidad_maxima, ubicacion_x1,ubicacion_x2, ubicacion_y1,ubicacion_y2, limite_inf_pesaje_antes,limite_sup_pesaje_antes, limite_inf_pesaje_despues, limite_sup_pesaje_despues, qr_entrada, qr_salida, activo, fecha_registro, usuario_registro) VALUES ('Planta Lima Sur','Av. Las Malvinas 4589','San Juan de Miraflores',60, -13.5, -11.8, -78.2, -77, 300, 300, 0, 0.5, 'JKSAFNAJFK', 'IMDOSMVSD', 1,sysdate(),'admin');</v>
      </c>
    </row>
    <row r="3" spans="1:16" x14ac:dyDescent="0.3">
      <c r="A3">
        <v>2</v>
      </c>
      <c r="B3" s="1" t="s">
        <v>257</v>
      </c>
      <c r="C3" s="2" t="s">
        <v>259</v>
      </c>
      <c r="D3" s="2" t="s">
        <v>260</v>
      </c>
      <c r="E3" s="8">
        <v>50</v>
      </c>
      <c r="F3" s="12">
        <v>12.5</v>
      </c>
      <c r="G3" s="12">
        <v>13.5</v>
      </c>
      <c r="H3" s="12">
        <f>H2+3</f>
        <v>-75.2</v>
      </c>
      <c r="I3" s="12">
        <f>I2+3</f>
        <v>-74</v>
      </c>
      <c r="J3" s="7">
        <v>320</v>
      </c>
      <c r="K3" s="7">
        <v>300</v>
      </c>
      <c r="L3" s="7">
        <v>0</v>
      </c>
      <c r="M3" s="25">
        <v>0.4</v>
      </c>
      <c r="N3" s="25" t="s">
        <v>372</v>
      </c>
      <c r="O3" s="25" t="s">
        <v>375</v>
      </c>
      <c r="P3" t="str">
        <f t="shared" ref="P3:P4" si="0">"INSERT INTO sd_planta ("&amp;$B$1&amp;", "&amp;$C$1&amp;","&amp;$D$1&amp;","&amp;$E$1&amp;", "&amp;$F$1&amp;","&amp;$G$1&amp;", "&amp;$H$1&amp;","&amp;$I$1&amp;", "&amp;$J$1&amp;","&amp;$K$1&amp;", "&amp;$L$1&amp;", "&amp;$M$1&amp;", "&amp;$N$1&amp;", "&amp;$O$1&amp;", activo, fecha_registro, usuario_registro) VALUES ('"&amp;B3&amp;"','"&amp;C3&amp;"','"&amp;D3&amp;"',"&amp;E3&amp;", "&amp;F3&amp;", "&amp;G3&amp;", "&amp;H3&amp;", "&amp;I3&amp;", "&amp;J3&amp;", "&amp;K3&amp;", "&amp;L3&amp;", "&amp;M3&amp;", '"&amp;N3&amp;"', '"&amp;O3&amp;"', 1,sysdate(),'admin');"</f>
        <v>INSERT INTO sd_planta (nombre, direccion,distrito,capacidad_maxima, ubicacion_x1,ubicacion_x2, ubicacion_y1,ubicacion_y2, limite_inf_pesaje_antes,limite_sup_pesaje_antes, limite_inf_pesaje_despues, limite_sup_pesaje_despues, qr_entrada, qr_salida, activo, fecha_registro, usuario_registro) VALUES ('Planta Lima Norte','Av. Tulipanes 1248','Ancón',50, 12.5, 13.5, -75.2, -74, 320, 300, 0, 0.4, 'FIOESNFKL', 'MFIFODSMV', 1,sysdate(),'admin');</v>
      </c>
    </row>
    <row r="4" spans="1:16" x14ac:dyDescent="0.3">
      <c r="A4">
        <v>3</v>
      </c>
      <c r="B4" s="1" t="s">
        <v>258</v>
      </c>
      <c r="C4" s="2" t="s">
        <v>261</v>
      </c>
      <c r="D4" s="2" t="s">
        <v>130</v>
      </c>
      <c r="E4" s="8">
        <v>40</v>
      </c>
      <c r="F4" s="12">
        <v>7</v>
      </c>
      <c r="G4" s="12">
        <v>8</v>
      </c>
      <c r="H4" s="12">
        <f t="shared" ref="H4" si="1">H3-5</f>
        <v>-80.2</v>
      </c>
      <c r="I4" s="12">
        <v>24</v>
      </c>
      <c r="J4" s="7">
        <v>300</v>
      </c>
      <c r="K4" s="7">
        <v>300</v>
      </c>
      <c r="L4" s="7">
        <v>0</v>
      </c>
      <c r="M4" s="25">
        <v>0.3</v>
      </c>
      <c r="N4" s="25" t="s">
        <v>373</v>
      </c>
      <c r="O4" s="25" t="s">
        <v>376</v>
      </c>
      <c r="P4" t="str">
        <f t="shared" si="0"/>
        <v>INSERT INTO sd_planta (nombre, direccion,distrito,capacidad_maxima, ubicacion_x1,ubicacion_x2, ubicacion_y1,ubicacion_y2, limite_inf_pesaje_antes,limite_sup_pesaje_antes, limite_inf_pesaje_despues, limite_sup_pesaje_despues, qr_entrada, qr_salida, activo, fecha_registro, usuario_registro) VALUES ('Planta Lima Este','Av. Juliaca 3458','Ate',40, 7, 8, -80.2, 24, 300, 300, 0, 0.3, 'MIFOEMFS', 'FSMVIODSVQ', 1,sysdate(),'admin');</v>
      </c>
    </row>
    <row r="5" spans="1:16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160</v>
      </c>
      <c r="B1" t="s">
        <v>54</v>
      </c>
    </row>
    <row r="2" spans="1:3" x14ac:dyDescent="0.3">
      <c r="A2">
        <v>1</v>
      </c>
      <c r="B2" t="s">
        <v>166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161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0" t="s">
        <v>162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163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0" t="s">
        <v>164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165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167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168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171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169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s="26" t="s">
        <v>170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G21" sqref="G21:H22"/>
    </sheetView>
  </sheetViews>
  <sheetFormatPr baseColWidth="10" defaultRowHeight="14.4" x14ac:dyDescent="0.3"/>
  <cols>
    <col min="1" max="2" width="11.5546875" style="13"/>
    <col min="3" max="3" width="14.44140625" style="13" bestFit="1" customWidth="1"/>
    <col min="4" max="4" width="17.88671875" style="13" bestFit="1" customWidth="1"/>
    <col min="5" max="5" width="19" style="13" bestFit="1" customWidth="1"/>
    <col min="6" max="6" width="16.77734375" style="13" bestFit="1" customWidth="1"/>
    <col min="7" max="7" width="16.88671875" style="13" bestFit="1" customWidth="1"/>
    <col min="8" max="8" width="16.88671875" style="13" customWidth="1"/>
    <col min="9" max="9" width="19" style="13" bestFit="1" customWidth="1"/>
    <col min="10" max="10" width="19" style="13" customWidth="1"/>
    <col min="11" max="11" width="15.5546875" style="13" bestFit="1" customWidth="1"/>
    <col min="12" max="12" width="13.33203125" style="13" bestFit="1" customWidth="1"/>
    <col min="13" max="16384" width="11.5546875" style="13"/>
  </cols>
  <sheetData>
    <row r="1" spans="1:13" x14ac:dyDescent="0.3">
      <c r="A1" s="13" t="s">
        <v>174</v>
      </c>
      <c r="B1" s="13" t="s">
        <v>150</v>
      </c>
      <c r="C1" s="13" t="s">
        <v>146</v>
      </c>
      <c r="D1" s="13" t="s">
        <v>160</v>
      </c>
      <c r="E1" s="13" t="s">
        <v>251</v>
      </c>
      <c r="F1" s="13" t="s">
        <v>252</v>
      </c>
      <c r="G1" s="13" t="s">
        <v>367</v>
      </c>
      <c r="H1" s="13" t="s">
        <v>598</v>
      </c>
      <c r="I1" s="13" t="s">
        <v>368</v>
      </c>
      <c r="J1" s="13" t="s">
        <v>598</v>
      </c>
      <c r="K1" s="13" t="s">
        <v>253</v>
      </c>
      <c r="L1" s="13" t="s">
        <v>254</v>
      </c>
      <c r="M1" s="13" t="s">
        <v>250</v>
      </c>
    </row>
    <row r="2" spans="1:13" hidden="1" x14ac:dyDescent="0.3">
      <c r="A2" s="13">
        <v>1</v>
      </c>
      <c r="B2" s="13">
        <v>1</v>
      </c>
      <c r="C2" s="13">
        <v>1</v>
      </c>
      <c r="D2" s="13">
        <v>1</v>
      </c>
      <c r="E2" s="13" t="s">
        <v>255</v>
      </c>
      <c r="F2" s="13" t="s">
        <v>256</v>
      </c>
      <c r="G2" s="13" t="s">
        <v>256</v>
      </c>
      <c r="I2" s="13" t="s">
        <v>256</v>
      </c>
      <c r="K2" s="13" t="s">
        <v>256</v>
      </c>
      <c r="L2" s="13" t="s">
        <v>256</v>
      </c>
      <c r="M2" s="13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3" hidden="1" x14ac:dyDescent="0.3">
      <c r="A3" s="13">
        <v>2</v>
      </c>
      <c r="B3" s="13">
        <v>1</v>
      </c>
      <c r="C3" s="13">
        <v>2</v>
      </c>
      <c r="D3" s="13">
        <v>1</v>
      </c>
      <c r="E3" s="13" t="s">
        <v>255</v>
      </c>
      <c r="F3" s="13" t="s">
        <v>256</v>
      </c>
      <c r="G3" s="13" t="s">
        <v>256</v>
      </c>
      <c r="I3" s="13" t="s">
        <v>256</v>
      </c>
      <c r="K3" s="13" t="s">
        <v>256</v>
      </c>
      <c r="L3" s="13" t="s">
        <v>256</v>
      </c>
      <c r="M3" s="13" t="str">
        <f t="shared" ref="M3:M26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2, 1, now(), 1, sysdate(), 'admin');</v>
      </c>
    </row>
    <row r="4" spans="1:13" hidden="1" x14ac:dyDescent="0.3">
      <c r="A4" s="13">
        <v>3</v>
      </c>
      <c r="B4" s="13">
        <v>1</v>
      </c>
      <c r="C4" s="13">
        <v>3</v>
      </c>
      <c r="D4" s="13">
        <v>1</v>
      </c>
      <c r="E4" s="13" t="s">
        <v>255</v>
      </c>
      <c r="F4" s="13" t="s">
        <v>256</v>
      </c>
      <c r="G4" s="13" t="s">
        <v>256</v>
      </c>
      <c r="I4" s="13" t="s">
        <v>256</v>
      </c>
      <c r="K4" s="13" t="s">
        <v>256</v>
      </c>
      <c r="L4" s="13" t="s">
        <v>256</v>
      </c>
      <c r="M4" s="13" t="str">
        <f t="shared" si="0"/>
        <v>INSERT INTO sd_despacho (id_planta, id_orden_recojo, id_estado_despacho, hora_inicio_despacho, activo, fecha_registro, usuario_registro) VALUES (1, 3, 1, now(), 1, sysdate(), 'admin');</v>
      </c>
    </row>
    <row r="5" spans="1:13" hidden="1" x14ac:dyDescent="0.3">
      <c r="A5" s="13">
        <v>4</v>
      </c>
      <c r="B5" s="13">
        <v>1</v>
      </c>
      <c r="C5" s="13">
        <v>4</v>
      </c>
      <c r="D5" s="13">
        <v>1</v>
      </c>
      <c r="E5" s="13" t="s">
        <v>255</v>
      </c>
      <c r="F5" s="13" t="s">
        <v>256</v>
      </c>
      <c r="G5" s="13" t="s">
        <v>256</v>
      </c>
      <c r="I5" s="13" t="s">
        <v>256</v>
      </c>
      <c r="K5" s="13" t="s">
        <v>256</v>
      </c>
      <c r="L5" s="13" t="s">
        <v>256</v>
      </c>
      <c r="M5" s="13" t="str">
        <f t="shared" si="0"/>
        <v>INSERT INTO sd_despacho (id_planta, id_orden_recojo, id_estado_despacho, hora_inicio_despacho, activo, fecha_registro, usuario_registro) VALUES (1, 4, 1, now(), 1, sysdate(), 'admin');</v>
      </c>
    </row>
    <row r="6" spans="1:13" hidden="1" x14ac:dyDescent="0.3">
      <c r="A6" s="13">
        <v>5</v>
      </c>
      <c r="B6" s="13">
        <v>1</v>
      </c>
      <c r="C6" s="13">
        <v>5</v>
      </c>
      <c r="D6" s="13">
        <v>1</v>
      </c>
      <c r="E6" s="13" t="s">
        <v>255</v>
      </c>
      <c r="F6" s="13" t="s">
        <v>256</v>
      </c>
      <c r="G6" s="13" t="s">
        <v>256</v>
      </c>
      <c r="I6" s="13" t="s">
        <v>256</v>
      </c>
      <c r="K6" s="13" t="s">
        <v>256</v>
      </c>
      <c r="L6" s="13" t="s">
        <v>256</v>
      </c>
      <c r="M6" s="13" t="str">
        <f t="shared" si="0"/>
        <v>INSERT INTO sd_despacho (id_planta, id_orden_recojo, id_estado_despacho, hora_inicio_despacho, activo, fecha_registro, usuario_registro) VALUES (1, 5, 1, now(), 1, sysdate(), 'admin');</v>
      </c>
    </row>
    <row r="7" spans="1:13" hidden="1" x14ac:dyDescent="0.3">
      <c r="A7" s="13">
        <v>6</v>
      </c>
      <c r="B7" s="13">
        <v>1</v>
      </c>
      <c r="C7" s="13">
        <v>6</v>
      </c>
      <c r="D7" s="13">
        <v>1</v>
      </c>
      <c r="E7" s="13" t="s">
        <v>255</v>
      </c>
      <c r="F7" s="13" t="s">
        <v>256</v>
      </c>
      <c r="G7" s="13" t="s">
        <v>256</v>
      </c>
      <c r="I7" s="13" t="s">
        <v>256</v>
      </c>
      <c r="K7" s="13" t="s">
        <v>256</v>
      </c>
      <c r="L7" s="13" t="s">
        <v>256</v>
      </c>
      <c r="M7" s="13" t="str">
        <f t="shared" si="0"/>
        <v>INSERT INTO sd_despacho (id_planta, id_orden_recojo, id_estado_despacho, hora_inicio_despacho, activo, fecha_registro, usuario_registro) VALUES (1, 6, 1, now(), 1, sysdate(), 'admin');</v>
      </c>
    </row>
    <row r="8" spans="1:13" x14ac:dyDescent="0.3">
      <c r="A8" s="60">
        <v>1</v>
      </c>
      <c r="B8" s="60">
        <v>1</v>
      </c>
      <c r="C8" s="60">
        <v>7</v>
      </c>
      <c r="D8" s="60">
        <v>1</v>
      </c>
      <c r="E8" s="60" t="s">
        <v>255</v>
      </c>
      <c r="F8" s="60" t="s">
        <v>256</v>
      </c>
      <c r="G8" s="60" t="s">
        <v>256</v>
      </c>
      <c r="H8" s="61">
        <f>VLOOKUP(C8,sd_orden_recojo!$A$2:$K$61,8,0)</f>
        <v>13500</v>
      </c>
      <c r="I8" s="13" t="s">
        <v>256</v>
      </c>
      <c r="J8" s="55">
        <f>VLOOKUP(C8,sd_orden_recojo!$A$2:$K$61,11,0)</f>
        <v>25650</v>
      </c>
      <c r="K8" s="13" t="s">
        <v>256</v>
      </c>
      <c r="L8" s="13" t="s">
        <v>256</v>
      </c>
      <c r="M8" s="13" t="str">
        <f t="shared" si="0"/>
        <v>INSERT INTO sd_despacho (id_planta, id_orden_recojo, id_estado_despacho, hora_inicio_despacho, activo, fecha_registro, usuario_registro) VALUES (1, 7, 1, now(), 1, sysdate(), 'admin');</v>
      </c>
    </row>
    <row r="9" spans="1:13" x14ac:dyDescent="0.3">
      <c r="A9" s="13">
        <v>2</v>
      </c>
      <c r="B9" s="13">
        <v>1</v>
      </c>
      <c r="C9" s="13">
        <v>8</v>
      </c>
      <c r="D9" s="13">
        <v>1</v>
      </c>
      <c r="E9" s="13" t="s">
        <v>255</v>
      </c>
      <c r="F9" s="13" t="s">
        <v>256</v>
      </c>
      <c r="G9" s="13" t="s">
        <v>256</v>
      </c>
      <c r="H9" s="55">
        <f>VLOOKUP(C9,sd_orden_recojo!$A$2:$K$61,8,0)</f>
        <v>14200</v>
      </c>
      <c r="I9" s="13" t="s">
        <v>256</v>
      </c>
      <c r="J9" s="55">
        <f>VLOOKUP(C9,sd_orden_recojo!$A$2:$K$61,11,0)</f>
        <v>22950</v>
      </c>
      <c r="K9" s="13" t="s">
        <v>256</v>
      </c>
      <c r="L9" s="13" t="s">
        <v>256</v>
      </c>
      <c r="M9" s="13" t="str">
        <f t="shared" si="0"/>
        <v>INSERT INTO sd_despacho (id_planta, id_orden_recojo, id_estado_despacho, hora_inicio_despacho, activo, fecha_registro, usuario_registro) VALUES (1, 8, 1, now(), 1, sysdate(), 'admin');</v>
      </c>
    </row>
    <row r="10" spans="1:13" x14ac:dyDescent="0.3">
      <c r="A10" s="13">
        <v>3</v>
      </c>
      <c r="B10" s="13">
        <v>1</v>
      </c>
      <c r="C10" s="13">
        <v>9</v>
      </c>
      <c r="D10" s="13">
        <v>1</v>
      </c>
      <c r="E10" s="13" t="s">
        <v>255</v>
      </c>
      <c r="F10" s="13" t="s">
        <v>256</v>
      </c>
      <c r="G10" s="13" t="s">
        <v>256</v>
      </c>
      <c r="H10" s="55">
        <f>VLOOKUP(C10,sd_orden_recojo!$A$2:$K$61,8,0)</f>
        <v>15500</v>
      </c>
      <c r="I10" s="13" t="s">
        <v>256</v>
      </c>
      <c r="J10" s="55">
        <f>VLOOKUP(C10,sd_orden_recojo!$A$2:$K$61,11,0)</f>
        <v>57500</v>
      </c>
      <c r="K10" s="13" t="s">
        <v>256</v>
      </c>
      <c r="L10" s="13" t="s">
        <v>256</v>
      </c>
      <c r="M10" s="13" t="str">
        <f t="shared" si="0"/>
        <v>INSERT INTO sd_despacho (id_planta, id_orden_recojo, id_estado_despacho, hora_inicio_despacho, activo, fecha_registro, usuario_registro) VALUES (1, 9, 1, now(), 1, sysdate(), 'admin');</v>
      </c>
    </row>
    <row r="11" spans="1:13" x14ac:dyDescent="0.3">
      <c r="A11" s="13">
        <v>4</v>
      </c>
      <c r="B11" s="13">
        <v>1</v>
      </c>
      <c r="C11" s="13">
        <v>10</v>
      </c>
      <c r="D11" s="13">
        <v>2</v>
      </c>
      <c r="E11" s="13" t="s">
        <v>255</v>
      </c>
      <c r="F11" s="13" t="s">
        <v>256</v>
      </c>
      <c r="G11" s="13" t="s">
        <v>256</v>
      </c>
      <c r="H11" s="55">
        <f>VLOOKUP(C11,sd_orden_recojo!$A$2:$K$61,8,0)</f>
        <v>13500</v>
      </c>
      <c r="I11" s="13" t="s">
        <v>256</v>
      </c>
      <c r="J11" s="55">
        <f>VLOOKUP(C11,sd_orden_recojo!$A$2:$K$61,11,0)</f>
        <v>19100</v>
      </c>
      <c r="K11" s="13" t="s">
        <v>256</v>
      </c>
      <c r="L11" s="13" t="s">
        <v>256</v>
      </c>
      <c r="M11" s="13" t="str">
        <f t="shared" si="0"/>
        <v>INSERT INTO sd_despacho (id_planta, id_orden_recojo, id_estado_despacho, hora_inicio_despacho, activo, fecha_registro, usuario_registro) VALUES (1, 10, 2, now(), 1, sysdate(), 'admin');</v>
      </c>
    </row>
    <row r="12" spans="1:13" x14ac:dyDescent="0.3">
      <c r="A12" s="13">
        <v>5</v>
      </c>
      <c r="B12" s="13">
        <v>1</v>
      </c>
      <c r="C12" s="13">
        <v>11</v>
      </c>
      <c r="D12" s="13">
        <v>2</v>
      </c>
      <c r="E12" s="13" t="s">
        <v>255</v>
      </c>
      <c r="F12" s="13" t="s">
        <v>256</v>
      </c>
      <c r="G12" s="13" t="s">
        <v>256</v>
      </c>
      <c r="H12" s="55">
        <f>VLOOKUP(C12,sd_orden_recojo!$A$2:$K$61,8,0)</f>
        <v>15500</v>
      </c>
      <c r="I12" s="13" t="s">
        <v>256</v>
      </c>
      <c r="J12" s="55">
        <f>VLOOKUP(C12,sd_orden_recojo!$A$2:$K$61,11,0)</f>
        <v>60125</v>
      </c>
      <c r="K12" s="13" t="s">
        <v>256</v>
      </c>
      <c r="L12" s="13" t="s">
        <v>256</v>
      </c>
      <c r="M12" s="13" t="str">
        <f t="shared" si="0"/>
        <v>INSERT INTO sd_despacho (id_planta, id_orden_recojo, id_estado_despacho, hora_inicio_despacho, activo, fecha_registro, usuario_registro) VALUES (1, 11, 2, now(), 1, sysdate(), 'admin');</v>
      </c>
    </row>
    <row r="13" spans="1:13" x14ac:dyDescent="0.3">
      <c r="A13" s="13">
        <v>6</v>
      </c>
      <c r="B13" s="13">
        <v>1</v>
      </c>
      <c r="C13" s="13">
        <v>12</v>
      </c>
      <c r="D13" s="13">
        <v>2</v>
      </c>
      <c r="E13" s="13" t="s">
        <v>255</v>
      </c>
      <c r="F13" s="13" t="s">
        <v>256</v>
      </c>
      <c r="G13" s="13" t="s">
        <v>256</v>
      </c>
      <c r="H13" s="55">
        <f>VLOOKUP(C13,sd_orden_recojo!$A$2:$K$61,8,0)</f>
        <v>13500</v>
      </c>
      <c r="I13" s="13" t="s">
        <v>256</v>
      </c>
      <c r="J13" s="55">
        <f>VLOOKUP(C13,sd_orden_recojo!$A$2:$K$61,11,0)</f>
        <v>44100</v>
      </c>
      <c r="K13" s="13" t="s">
        <v>256</v>
      </c>
      <c r="L13" s="13" t="s">
        <v>256</v>
      </c>
      <c r="M13" s="13" t="str">
        <f t="shared" si="0"/>
        <v>INSERT INTO sd_despacho (id_planta, id_orden_recojo, id_estado_despacho, hora_inicio_despacho, activo, fecha_registro, usuario_registro) VALUES (1, 12, 2, now(), 1, sysdate(), 'admin');</v>
      </c>
    </row>
    <row r="14" spans="1:13" x14ac:dyDescent="0.3">
      <c r="A14" s="13">
        <v>7</v>
      </c>
      <c r="B14" s="13">
        <v>1</v>
      </c>
      <c r="C14" s="13">
        <v>13</v>
      </c>
      <c r="D14" s="13">
        <v>2</v>
      </c>
      <c r="E14" s="13" t="s">
        <v>255</v>
      </c>
      <c r="F14" s="13" t="s">
        <v>256</v>
      </c>
      <c r="G14" s="13" t="s">
        <v>256</v>
      </c>
      <c r="H14" s="55">
        <f>VLOOKUP(C14,sd_orden_recojo!$A$2:$K$61,8,0)</f>
        <v>14200</v>
      </c>
      <c r="I14" s="13" t="s">
        <v>256</v>
      </c>
      <c r="J14" s="55">
        <f>VLOOKUP(C14,sd_orden_recojo!$A$2:$K$61,11,0)</f>
        <v>49262.5</v>
      </c>
      <c r="K14" s="13" t="s">
        <v>256</v>
      </c>
      <c r="L14" s="13" t="s">
        <v>256</v>
      </c>
      <c r="M14" s="13" t="str">
        <f t="shared" si="0"/>
        <v>INSERT INTO sd_despacho (id_planta, id_orden_recojo, id_estado_despacho, hora_inicio_despacho, activo, fecha_registro, usuario_registro) VALUES (1, 13, 2, now(), 1, sysdate(), 'admin');</v>
      </c>
    </row>
    <row r="15" spans="1:13" x14ac:dyDescent="0.3">
      <c r="A15" s="13">
        <v>8</v>
      </c>
      <c r="B15" s="13">
        <v>1</v>
      </c>
      <c r="C15" s="13">
        <v>14</v>
      </c>
      <c r="D15" s="13">
        <v>2</v>
      </c>
      <c r="E15" s="13" t="s">
        <v>255</v>
      </c>
      <c r="F15" s="13" t="s">
        <v>256</v>
      </c>
      <c r="G15" s="13" t="s">
        <v>256</v>
      </c>
      <c r="H15" s="55">
        <f>VLOOKUP(C15,sd_orden_recojo!$A$2:$K$61,8,0)</f>
        <v>15500</v>
      </c>
      <c r="I15" s="13" t="s">
        <v>256</v>
      </c>
      <c r="J15" s="55">
        <f>VLOOKUP(C15,sd_orden_recojo!$A$2:$K$61,11,0)</f>
        <v>24000</v>
      </c>
      <c r="K15" s="13" t="s">
        <v>256</v>
      </c>
      <c r="L15" s="13" t="s">
        <v>256</v>
      </c>
      <c r="M15" s="13" t="str">
        <f t="shared" si="0"/>
        <v>INSERT INTO sd_despacho (id_planta, id_orden_recojo, id_estado_despacho, hora_inicio_despacho, activo, fecha_registro, usuario_registro) VALUES (1, 14, 2, now(), 1, sysdate(), 'admin');</v>
      </c>
    </row>
    <row r="16" spans="1:13" x14ac:dyDescent="0.3">
      <c r="A16" s="13">
        <v>9</v>
      </c>
      <c r="B16" s="13">
        <v>1</v>
      </c>
      <c r="C16" s="13">
        <v>15</v>
      </c>
      <c r="D16" s="13">
        <v>2</v>
      </c>
      <c r="E16" s="13" t="s">
        <v>255</v>
      </c>
      <c r="F16" s="13" t="s">
        <v>256</v>
      </c>
      <c r="G16" s="13" t="s">
        <v>256</v>
      </c>
      <c r="H16" s="55">
        <f>VLOOKUP(C16,sd_orden_recojo!$A$2:$K$61,8,0)</f>
        <v>13500</v>
      </c>
      <c r="I16" s="13" t="s">
        <v>256</v>
      </c>
      <c r="J16" s="55">
        <f>VLOOKUP(C16,sd_orden_recojo!$A$2:$K$61,11,0)</f>
        <v>45375</v>
      </c>
      <c r="K16" s="13" t="s">
        <v>256</v>
      </c>
      <c r="L16" s="13" t="s">
        <v>256</v>
      </c>
      <c r="M16" s="13" t="str">
        <f t="shared" si="0"/>
        <v>INSERT INTO sd_despacho (id_planta, id_orden_recojo, id_estado_despacho, hora_inicio_despacho, activo, fecha_registro, usuario_registro) VALUES (1, 15, 2, now(), 1, sysdate(), 'admin');</v>
      </c>
    </row>
    <row r="17" spans="1:13" x14ac:dyDescent="0.3">
      <c r="A17" s="13">
        <v>10</v>
      </c>
      <c r="B17" s="13">
        <v>1</v>
      </c>
      <c r="C17" s="13">
        <v>16</v>
      </c>
      <c r="D17" s="13">
        <v>2</v>
      </c>
      <c r="E17" s="13" t="s">
        <v>255</v>
      </c>
      <c r="F17" s="13" t="s">
        <v>256</v>
      </c>
      <c r="G17" s="13" t="s">
        <v>256</v>
      </c>
      <c r="H17" s="55">
        <f>VLOOKUP(C17,sd_orden_recojo!$A$2:$K$61,8,0)</f>
        <v>15500</v>
      </c>
      <c r="I17" s="13" t="s">
        <v>256</v>
      </c>
      <c r="J17" s="55">
        <f>VLOOKUP(C17,sd_orden_recojo!$A$2:$K$61,11,0)</f>
        <v>44400</v>
      </c>
      <c r="K17" s="13" t="s">
        <v>256</v>
      </c>
      <c r="L17" s="13" t="s">
        <v>256</v>
      </c>
      <c r="M17" s="13" t="str">
        <f t="shared" si="0"/>
        <v>INSERT INTO sd_despacho (id_planta, id_orden_recojo, id_estado_despacho, hora_inicio_despacho, activo, fecha_registro, usuario_registro) VALUES (1, 16, 2, now(), 1, sysdate(), 'admin');</v>
      </c>
    </row>
    <row r="18" spans="1:13" x14ac:dyDescent="0.3">
      <c r="A18" s="13">
        <v>11</v>
      </c>
      <c r="B18" s="13">
        <v>1</v>
      </c>
      <c r="C18" s="13">
        <v>17</v>
      </c>
      <c r="D18" s="13">
        <v>2</v>
      </c>
      <c r="E18" s="13" t="s">
        <v>255</v>
      </c>
      <c r="F18" s="13" t="s">
        <v>256</v>
      </c>
      <c r="G18" s="13" t="s">
        <v>256</v>
      </c>
      <c r="H18" s="55">
        <f>VLOOKUP(C18,sd_orden_recojo!$A$2:$K$61,8,0)</f>
        <v>13500</v>
      </c>
      <c r="I18" s="13" t="s">
        <v>256</v>
      </c>
      <c r="J18" s="55">
        <f>VLOOKUP(C18,sd_orden_recojo!$A$2:$K$61,11,0)</f>
        <v>24300</v>
      </c>
      <c r="K18" s="13" t="s">
        <v>256</v>
      </c>
      <c r="L18" s="13" t="s">
        <v>256</v>
      </c>
      <c r="M18" s="13" t="str">
        <f t="shared" si="0"/>
        <v>INSERT INTO sd_despacho (id_planta, id_orden_recojo, id_estado_despacho, hora_inicio_despacho, activo, fecha_registro, usuario_registro) VALUES (1, 17, 2, now(), 1, sysdate(), 'admin');</v>
      </c>
    </row>
    <row r="19" spans="1:13" x14ac:dyDescent="0.3">
      <c r="A19" s="13">
        <v>12</v>
      </c>
      <c r="B19" s="13">
        <v>1</v>
      </c>
      <c r="C19" s="13">
        <v>18</v>
      </c>
      <c r="D19" s="13">
        <v>2</v>
      </c>
      <c r="E19" s="13" t="s">
        <v>255</v>
      </c>
      <c r="F19" s="13" t="s">
        <v>256</v>
      </c>
      <c r="G19" s="13" t="s">
        <v>256</v>
      </c>
      <c r="H19" s="55">
        <f>VLOOKUP(C19,sd_orden_recojo!$A$2:$K$61,8,0)</f>
        <v>14200</v>
      </c>
      <c r="I19" s="13" t="s">
        <v>256</v>
      </c>
      <c r="J19" s="55">
        <f>VLOOKUP(C19,sd_orden_recojo!$A$2:$K$61,11,0)</f>
        <v>18925</v>
      </c>
      <c r="K19" s="13" t="s">
        <v>256</v>
      </c>
      <c r="L19" s="13" t="s">
        <v>256</v>
      </c>
      <c r="M19" s="13" t="str">
        <f t="shared" si="0"/>
        <v>INSERT INTO sd_despacho (id_planta, id_orden_recojo, id_estado_despacho, hora_inicio_despacho, activo, fecha_registro, usuario_registro) VALUES (1, 18, 2, now(), 1, sysdate(), 'admin');</v>
      </c>
    </row>
    <row r="20" spans="1:13" x14ac:dyDescent="0.3">
      <c r="A20" s="13">
        <v>13</v>
      </c>
      <c r="B20" s="13">
        <v>1</v>
      </c>
      <c r="C20" s="13">
        <v>19</v>
      </c>
      <c r="D20" s="13">
        <v>2</v>
      </c>
      <c r="E20" s="13" t="s">
        <v>255</v>
      </c>
      <c r="F20" s="13" t="s">
        <v>256</v>
      </c>
      <c r="G20" s="13" t="s">
        <v>256</v>
      </c>
      <c r="H20" s="55">
        <f>VLOOKUP(C20,sd_orden_recojo!$A$2:$K$61,8,0)</f>
        <v>15500</v>
      </c>
      <c r="I20" s="13" t="s">
        <v>256</v>
      </c>
      <c r="J20" s="55">
        <f>VLOOKUP(C20,sd_orden_recojo!$A$2:$K$61,11,0)</f>
        <v>26300</v>
      </c>
      <c r="K20" s="13" t="s">
        <v>256</v>
      </c>
      <c r="L20" s="13" t="s">
        <v>256</v>
      </c>
      <c r="M20" s="13" t="str">
        <f t="shared" si="0"/>
        <v>INSERT INTO sd_despacho (id_planta, id_orden_recojo, id_estado_despacho, hora_inicio_despacho, activo, fecha_registro, usuario_registro) VALUES (1, 19, 2, now(), 1, sysdate(), 'admin');</v>
      </c>
    </row>
    <row r="21" spans="1:13" s="43" customFormat="1" x14ac:dyDescent="0.3">
      <c r="A21" s="43">
        <v>14</v>
      </c>
      <c r="B21" s="43">
        <v>1</v>
      </c>
      <c r="C21" s="43">
        <v>20</v>
      </c>
      <c r="D21" s="43">
        <v>4</v>
      </c>
      <c r="E21" s="43" t="s">
        <v>255</v>
      </c>
      <c r="F21" s="43" t="s">
        <v>256</v>
      </c>
      <c r="G21" s="43" t="s">
        <v>256</v>
      </c>
      <c r="H21" s="51">
        <f>VLOOKUP(C21,sd_orden_recojo!$A$2:$K$61,8,0)</f>
        <v>13500</v>
      </c>
      <c r="I21" s="43" t="s">
        <v>256</v>
      </c>
      <c r="J21" s="51">
        <f>VLOOKUP(C21,sd_orden_recojo!$A$2:$K$61,11,0)</f>
        <v>58125</v>
      </c>
      <c r="K21" s="43" t="s">
        <v>256</v>
      </c>
      <c r="L21" s="43" t="s">
        <v>256</v>
      </c>
      <c r="M21" s="43" t="str">
        <f t="shared" si="0"/>
        <v>INSERT INTO sd_despacho (id_planta, id_orden_recojo, id_estado_despacho, hora_inicio_despacho, activo, fecha_registro, usuario_registro) VALUES (1, 20, 4, now(), 1, sysdate(), 'admin');</v>
      </c>
    </row>
    <row r="22" spans="1:13" x14ac:dyDescent="0.3">
      <c r="A22" s="13">
        <v>15</v>
      </c>
      <c r="B22" s="13">
        <v>1</v>
      </c>
      <c r="C22" s="13">
        <v>21</v>
      </c>
      <c r="D22" s="13">
        <v>4</v>
      </c>
      <c r="E22" s="13" t="s">
        <v>255</v>
      </c>
      <c r="F22" s="13" t="s">
        <v>256</v>
      </c>
      <c r="G22" s="13" t="s">
        <v>256</v>
      </c>
      <c r="H22" s="55">
        <f>VLOOKUP(C22,sd_orden_recojo!$A$2:$K$61,8,0)</f>
        <v>14200</v>
      </c>
      <c r="I22" s="13" t="s">
        <v>256</v>
      </c>
      <c r="J22" s="55">
        <f>VLOOKUP(C22,sd_orden_recojo!$A$2:$K$61,11,0)</f>
        <v>44800</v>
      </c>
      <c r="K22" s="13" t="s">
        <v>256</v>
      </c>
      <c r="L22" s="13" t="s">
        <v>256</v>
      </c>
      <c r="M22" s="13" t="str">
        <f t="shared" si="0"/>
        <v>INSERT INTO sd_despacho (id_planta, id_orden_recojo, id_estado_despacho, hora_inicio_despacho, activo, fecha_registro, usuario_registro) VALUES (1, 21, 4, now(), 1, sysdate(), 'admin');</v>
      </c>
    </row>
    <row r="23" spans="1:13" x14ac:dyDescent="0.3">
      <c r="A23" s="13">
        <v>16</v>
      </c>
      <c r="B23" s="13">
        <v>1</v>
      </c>
      <c r="C23" s="13">
        <v>22</v>
      </c>
      <c r="D23" s="13">
        <v>4</v>
      </c>
      <c r="E23" s="13" t="s">
        <v>255</v>
      </c>
      <c r="F23" s="13" t="s">
        <v>256</v>
      </c>
      <c r="G23" s="13" t="s">
        <v>256</v>
      </c>
      <c r="H23" s="55">
        <f>VLOOKUP(C23,sd_orden_recojo!$A$2:$K$61,8,0)</f>
        <v>15500</v>
      </c>
      <c r="I23" s="13" t="s">
        <v>256</v>
      </c>
      <c r="J23" s="55">
        <f>VLOOKUP(C23,sd_orden_recojo!$A$2:$K$61,11,0)</f>
        <v>23000</v>
      </c>
      <c r="K23" s="13" t="s">
        <v>256</v>
      </c>
      <c r="L23" s="13" t="s">
        <v>256</v>
      </c>
      <c r="M23" s="13" t="str">
        <f t="shared" si="0"/>
        <v>INSERT INTO sd_despacho (id_planta, id_orden_recojo, id_estado_despacho, hora_inicio_despacho, activo, fecha_registro, usuario_registro) VALUES (1, 22, 4, now(), 1, sysdate(), 'admin');</v>
      </c>
    </row>
    <row r="24" spans="1:13" x14ac:dyDescent="0.3">
      <c r="A24" s="42">
        <v>17</v>
      </c>
      <c r="B24" s="42">
        <v>1</v>
      </c>
      <c r="C24" s="42">
        <v>23</v>
      </c>
      <c r="D24" s="42">
        <v>4</v>
      </c>
      <c r="E24" s="42" t="s">
        <v>255</v>
      </c>
      <c r="F24" s="42" t="s">
        <v>256</v>
      </c>
      <c r="G24" s="42" t="s">
        <v>256</v>
      </c>
      <c r="H24" s="59">
        <f>VLOOKUP(C24,sd_orden_recojo!$A$2:$K$61,8,0)</f>
        <v>13500</v>
      </c>
      <c r="I24" s="42" t="s">
        <v>256</v>
      </c>
      <c r="J24" s="59">
        <f>VLOOKUP(C24,sd_orden_recojo!$A$2:$K$61,11,0)</f>
        <v>45375</v>
      </c>
      <c r="K24" s="42" t="s">
        <v>256</v>
      </c>
      <c r="L24" s="42" t="s">
        <v>256</v>
      </c>
      <c r="M24" s="13" t="str">
        <f t="shared" si="0"/>
        <v>INSERT INTO sd_despacho (id_planta, id_orden_recojo, id_estado_despacho, hora_inicio_despacho, activo, fecha_registro, usuario_registro) VALUES (1, 23, 4, now(), 1, sysdate(), 'admin');</v>
      </c>
    </row>
    <row r="25" spans="1:13" x14ac:dyDescent="0.3">
      <c r="A25" s="13">
        <v>18</v>
      </c>
      <c r="B25" s="13">
        <v>1</v>
      </c>
      <c r="C25" s="13">
        <v>24</v>
      </c>
      <c r="D25" s="13">
        <v>4</v>
      </c>
      <c r="E25" s="13" t="s">
        <v>255</v>
      </c>
      <c r="F25" s="13" t="s">
        <v>256</v>
      </c>
      <c r="G25" s="13" t="s">
        <v>256</v>
      </c>
      <c r="H25" s="55">
        <f>VLOOKUP(C25,sd_orden_recojo!$A$2:$K$61,8,0)</f>
        <v>14200</v>
      </c>
      <c r="I25" s="13" t="s">
        <v>256</v>
      </c>
      <c r="J25" s="55">
        <f>VLOOKUP(C25,sd_orden_recojo!$A$2:$K$61,11,0)</f>
        <v>25400</v>
      </c>
      <c r="K25" s="13" t="s">
        <v>256</v>
      </c>
      <c r="L25" s="13" t="s">
        <v>256</v>
      </c>
      <c r="M25" s="13" t="str">
        <f t="shared" si="0"/>
        <v>INSERT INTO sd_despacho (id_planta, id_orden_recojo, id_estado_despacho, hora_inicio_despacho, activo, fecha_registro, usuario_registro) VALUES (1, 24, 4, now(), 1, sysdate(), 'admin');</v>
      </c>
    </row>
    <row r="26" spans="1:13" x14ac:dyDescent="0.3">
      <c r="A26" s="13">
        <v>19</v>
      </c>
      <c r="B26" s="13">
        <v>1</v>
      </c>
      <c r="C26" s="13">
        <v>25</v>
      </c>
      <c r="D26" s="13">
        <v>4</v>
      </c>
      <c r="E26" s="13" t="s">
        <v>255</v>
      </c>
      <c r="F26" s="13" t="s">
        <v>256</v>
      </c>
      <c r="G26" s="13" t="s">
        <v>256</v>
      </c>
      <c r="H26" s="55">
        <f>VLOOKUP(C26,sd_orden_recojo!$A$2:$K$61,8,0)</f>
        <v>15500</v>
      </c>
      <c r="I26" s="13" t="s">
        <v>256</v>
      </c>
      <c r="J26" s="55">
        <f>VLOOKUP(C26,sd_orden_recojo!$A$2:$K$61,11,0)</f>
        <v>21450</v>
      </c>
      <c r="K26" s="13" t="s">
        <v>256</v>
      </c>
      <c r="L26" s="13" t="s">
        <v>256</v>
      </c>
      <c r="M26" s="13" t="str">
        <f t="shared" si="0"/>
        <v>INSERT INTO sd_despacho (id_planta, id_orden_recojo, id_estado_despacho, hora_inicio_despacho, activo, fecha_registro, usuario_registro) VALUES (1, 25, 4, now(), 1, sysdate(), 'admin');</v>
      </c>
    </row>
    <row r="27" spans="1:13" x14ac:dyDescent="0.3">
      <c r="A27" s="13">
        <v>20</v>
      </c>
      <c r="B27" s="13">
        <v>1</v>
      </c>
      <c r="C27" s="13">
        <v>26</v>
      </c>
      <c r="D27" s="13">
        <v>6</v>
      </c>
      <c r="E27" s="13" t="s">
        <v>255</v>
      </c>
      <c r="F27" s="13" t="s">
        <v>256</v>
      </c>
      <c r="G27" s="56">
        <f>H27+100</f>
        <v>13600</v>
      </c>
      <c r="H27" s="55">
        <f>VLOOKUP(C27,sd_orden_recojo!$A$2:$K$61,8,0)</f>
        <v>13500</v>
      </c>
      <c r="I27" s="13" t="s">
        <v>256</v>
      </c>
      <c r="J27" s="55">
        <f>VLOOKUP(C27,sd_orden_recojo!$A$2:$K$61,11,0)</f>
        <v>27900</v>
      </c>
      <c r="K27" s="13" t="s">
        <v>255</v>
      </c>
      <c r="L27" s="13" t="s">
        <v>256</v>
      </c>
      <c r="M27" s="13" t="str">
        <f>"INSERT INTO sd_despacho (id_planta, id_orden_recojo, id_estado_despacho, hora_inicio_despacho, valor_pesaje_vacio, hora_inicio_carga, activo, fecha_registro, usuario_registro) VALUES ("&amp;B27&amp;", "&amp;C27&amp;", "&amp;D27&amp;", "&amp;E27&amp;", "&amp;G27&amp;", "&amp;K27&amp;", 1, sysdate(), 'admin');"</f>
        <v>INSERT INTO sd_despacho (id_planta, id_orden_recojo, id_estado_despacho, hora_inicio_despacho, valor_pesaje_vacio, hora_inicio_carga, activo, fecha_registro, usuario_registro) VALUES (1, 26, 6, now(), 13600, now(), 1, sysdate(), 'admin');</v>
      </c>
    </row>
    <row r="28" spans="1:13" x14ac:dyDescent="0.3">
      <c r="A28" s="13">
        <v>21</v>
      </c>
      <c r="B28" s="13">
        <v>1</v>
      </c>
      <c r="C28" s="13">
        <v>27</v>
      </c>
      <c r="D28" s="13">
        <v>6</v>
      </c>
      <c r="E28" s="13" t="s">
        <v>255</v>
      </c>
      <c r="F28" s="13" t="s">
        <v>256</v>
      </c>
      <c r="G28" s="56">
        <f t="shared" ref="G28:G61" si="1">H28+100</f>
        <v>15600</v>
      </c>
      <c r="H28" s="55">
        <f>VLOOKUP(C28,sd_orden_recojo!$A$2:$K$61,8,0)</f>
        <v>15500</v>
      </c>
      <c r="I28" s="13" t="s">
        <v>256</v>
      </c>
      <c r="J28" s="55">
        <f>VLOOKUP(C28,sd_orden_recojo!$A$2:$K$61,11,0)</f>
        <v>62750</v>
      </c>
      <c r="K28" s="13" t="s">
        <v>255</v>
      </c>
      <c r="L28" s="13" t="s">
        <v>256</v>
      </c>
      <c r="M28" s="13" t="str">
        <f>"INSERT INTO sd_despacho (id_planta, id_orden_recojo, id_estado_despacho, hora_inicio_despacho, valor_pesaje_vacio, hora_inicio_carga, activo, fecha_registro, usuario_registro) VALUES ("&amp;B28&amp;", "&amp;C28&amp;", "&amp;D28&amp;", "&amp;E28&amp;", "&amp;G28&amp;", "&amp;K28&amp;", 1, sysdate(), 'admin');"</f>
        <v>INSERT INTO sd_despacho (id_planta, id_orden_recojo, id_estado_despacho, hora_inicio_despacho, valor_pesaje_vacio, hora_inicio_carga, activo, fecha_registro, usuario_registro) VALUES (1, 27, 6, now(), 15600, now(), 1, sysdate(), 'admin');</v>
      </c>
    </row>
    <row r="29" spans="1:13" x14ac:dyDescent="0.3">
      <c r="A29" s="13">
        <v>22</v>
      </c>
      <c r="B29" s="13">
        <v>1</v>
      </c>
      <c r="C29" s="13">
        <v>28</v>
      </c>
      <c r="D29" s="13">
        <v>6</v>
      </c>
      <c r="E29" s="13" t="s">
        <v>255</v>
      </c>
      <c r="F29" s="13" t="s">
        <v>256</v>
      </c>
      <c r="G29" s="56">
        <f t="shared" si="1"/>
        <v>13600</v>
      </c>
      <c r="H29" s="55">
        <f>VLOOKUP(C29,sd_orden_recojo!$A$2:$K$61,8,0)</f>
        <v>13500</v>
      </c>
      <c r="I29" s="13" t="s">
        <v>256</v>
      </c>
      <c r="J29" s="55">
        <f>VLOOKUP(C29,sd_orden_recojo!$A$2:$K$61,11,0)</f>
        <v>47500</v>
      </c>
      <c r="K29" s="13" t="s">
        <v>255</v>
      </c>
      <c r="L29" s="13" t="s">
        <v>256</v>
      </c>
      <c r="M29" s="13" t="str">
        <f>"INSERT INTO sd_despacho (id_planta, id_orden_recojo, id_estado_despacho, hora_inicio_despacho, valor_pesaje_vacio, hora_inicio_carga, activo, fecha_registro, usuario_registro) VALUES ("&amp;B29&amp;", "&amp;C29&amp;", "&amp;D29&amp;", "&amp;E29&amp;", "&amp;G29&amp;", "&amp;K29&amp;", 1, sysdate(), 'admin');"</f>
        <v>INSERT INTO sd_despacho (id_planta, id_orden_recojo, id_estado_despacho, hora_inicio_despacho, valor_pesaje_vacio, hora_inicio_carga, activo, fecha_registro, usuario_registro) VALUES (1, 28, 6, now(), 13600, now(), 1, sysdate(), 'admin');</v>
      </c>
    </row>
    <row r="30" spans="1:13" x14ac:dyDescent="0.3">
      <c r="A30" s="13">
        <v>23</v>
      </c>
      <c r="B30" s="13">
        <v>1</v>
      </c>
      <c r="C30" s="13">
        <v>29</v>
      </c>
      <c r="D30" s="13">
        <v>6</v>
      </c>
      <c r="E30" s="13" t="s">
        <v>255</v>
      </c>
      <c r="F30" s="13" t="s">
        <v>256</v>
      </c>
      <c r="G30" s="56">
        <f t="shared" si="1"/>
        <v>14300</v>
      </c>
      <c r="H30" s="55">
        <f>VLOOKUP(C30,sd_orden_recojo!$A$2:$K$61,8,0)</f>
        <v>14200</v>
      </c>
      <c r="I30" s="13" t="s">
        <v>256</v>
      </c>
      <c r="J30" s="55">
        <f>VLOOKUP(C30,sd_orden_recojo!$A$2:$K$61,11,0)</f>
        <v>48200</v>
      </c>
      <c r="K30" s="13" t="s">
        <v>255</v>
      </c>
      <c r="L30" s="13" t="s">
        <v>256</v>
      </c>
      <c r="M30" s="13" t="str">
        <f>"INSERT INTO sd_despacho (id_planta, id_orden_recojo, id_estado_despacho, hora_inicio_despacho, valor_pesaje_vacio, hora_inicio_carga, activo, fecha_registro, usuario_registro) VALUES ("&amp;B30&amp;", "&amp;C30&amp;", "&amp;D30&amp;", "&amp;E30&amp;", "&amp;G30&amp;", "&amp;K30&amp;", 1, sysdate(), 'admin');"</f>
        <v>INSERT INTO sd_despacho (id_planta, id_orden_recojo, id_estado_despacho, hora_inicio_despacho, valor_pesaje_vacio, hora_inicio_carga, activo, fecha_registro, usuario_registro) VALUES (1, 29, 6, now(), 14300, now(), 1, sysdate(), 'admin');</v>
      </c>
    </row>
    <row r="31" spans="1:13" x14ac:dyDescent="0.3">
      <c r="A31" s="13">
        <v>24</v>
      </c>
      <c r="B31" s="13">
        <v>1</v>
      </c>
      <c r="C31" s="13">
        <v>30</v>
      </c>
      <c r="D31" s="13">
        <v>6</v>
      </c>
      <c r="E31" s="13" t="s">
        <v>255</v>
      </c>
      <c r="F31" s="13" t="s">
        <v>256</v>
      </c>
      <c r="G31" s="56">
        <f t="shared" si="1"/>
        <v>15600</v>
      </c>
      <c r="H31" s="55">
        <f>VLOOKUP(C31,sd_orden_recojo!$A$2:$K$61,8,0)</f>
        <v>15500</v>
      </c>
      <c r="I31" s="13" t="s">
        <v>256</v>
      </c>
      <c r="J31" s="55">
        <f>VLOOKUP(C31,sd_orden_recojo!$A$2:$K$61,11,0)</f>
        <v>47000</v>
      </c>
      <c r="K31" s="13" t="s">
        <v>256</v>
      </c>
      <c r="L31" s="13" t="s">
        <v>256</v>
      </c>
      <c r="M31" s="13" t="str">
        <f t="shared" ref="M31:M38" si="2">"INSERT INTO sd_despacho (id_planta, id_orden_recojo, id_estado_despacho, hora_inicio_despacho, valor_pesaje_vacio, activo, fecha_registro, usuario_registro) VALUES ("&amp;B31&amp;", "&amp;C31&amp;", "&amp;D31&amp;", "&amp;E31&amp;", "&amp;G31&amp;", 1, sysdate(), 'admin');"</f>
        <v>INSERT INTO sd_despacho (id_planta, id_orden_recojo, id_estado_despacho, hora_inicio_despacho, valor_pesaje_vacio, activo, fecha_registro, usuario_registro) VALUES (1, 30, 6, now(), 15600, 1, sysdate(), 'admin');</v>
      </c>
    </row>
    <row r="32" spans="1:13" x14ac:dyDescent="0.3">
      <c r="A32" s="13">
        <v>25</v>
      </c>
      <c r="B32" s="13">
        <v>1</v>
      </c>
      <c r="C32" s="13">
        <v>31</v>
      </c>
      <c r="D32" s="13">
        <v>6</v>
      </c>
      <c r="E32" s="13" t="s">
        <v>255</v>
      </c>
      <c r="F32" s="13" t="s">
        <v>256</v>
      </c>
      <c r="G32" s="56">
        <f t="shared" si="1"/>
        <v>13600</v>
      </c>
      <c r="H32" s="55">
        <f>VLOOKUP(C32,sd_orden_recojo!$A$2:$K$61,8,0)</f>
        <v>13500</v>
      </c>
      <c r="I32" s="13" t="s">
        <v>256</v>
      </c>
      <c r="J32" s="55">
        <f>VLOOKUP(C32,sd_orden_recojo!$A$2:$K$61,11,0)</f>
        <v>21000</v>
      </c>
      <c r="K32" s="13" t="s">
        <v>256</v>
      </c>
      <c r="L32" s="13" t="s">
        <v>256</v>
      </c>
      <c r="M32" s="13" t="str">
        <f t="shared" si="2"/>
        <v>INSERT INTO sd_despacho (id_planta, id_orden_recojo, id_estado_despacho, hora_inicio_despacho, valor_pesaje_vacio, activo, fecha_registro, usuario_registro) VALUES (1, 31, 6, now(), 13600, 1, sysdate(), 'admin');</v>
      </c>
    </row>
    <row r="33" spans="1:13" x14ac:dyDescent="0.3">
      <c r="A33" s="13">
        <v>26</v>
      </c>
      <c r="B33" s="13">
        <v>1</v>
      </c>
      <c r="C33" s="13">
        <v>32</v>
      </c>
      <c r="D33" s="13">
        <v>6</v>
      </c>
      <c r="E33" s="13" t="s">
        <v>255</v>
      </c>
      <c r="F33" s="13" t="s">
        <v>256</v>
      </c>
      <c r="G33" s="56">
        <f t="shared" si="1"/>
        <v>14300</v>
      </c>
      <c r="H33" s="55">
        <f>VLOOKUP(C33,sd_orden_recojo!$A$2:$K$61,8,0)</f>
        <v>14200</v>
      </c>
      <c r="I33" s="13" t="s">
        <v>256</v>
      </c>
      <c r="J33" s="55">
        <f>VLOOKUP(C33,sd_orden_recojo!$A$2:$K$61,11,0)</f>
        <v>20500</v>
      </c>
      <c r="K33" s="13" t="s">
        <v>256</v>
      </c>
      <c r="L33" s="13" t="s">
        <v>256</v>
      </c>
      <c r="M33" s="13" t="str">
        <f t="shared" si="2"/>
        <v>INSERT INTO sd_despacho (id_planta, id_orden_recojo, id_estado_despacho, hora_inicio_despacho, valor_pesaje_vacio, activo, fecha_registro, usuario_registro) VALUES (1, 32, 6, now(), 14300, 1, sysdate(), 'admin');</v>
      </c>
    </row>
    <row r="34" spans="1:13" x14ac:dyDescent="0.3">
      <c r="A34" s="13">
        <v>27</v>
      </c>
      <c r="B34" s="13">
        <v>1</v>
      </c>
      <c r="C34" s="13">
        <v>33</v>
      </c>
      <c r="D34" s="13">
        <v>6</v>
      </c>
      <c r="E34" s="13" t="s">
        <v>255</v>
      </c>
      <c r="F34" s="13" t="s">
        <v>256</v>
      </c>
      <c r="G34" s="56">
        <f t="shared" si="1"/>
        <v>15600</v>
      </c>
      <c r="H34" s="55">
        <f>VLOOKUP(C34,sd_orden_recojo!$A$2:$K$61,8,0)</f>
        <v>15500</v>
      </c>
      <c r="I34" s="13" t="s">
        <v>256</v>
      </c>
      <c r="J34" s="55">
        <f>VLOOKUP(C34,sd_orden_recojo!$A$2:$K$61,11,0)</f>
        <v>47375</v>
      </c>
      <c r="K34" s="13" t="s">
        <v>256</v>
      </c>
      <c r="L34" s="13" t="s">
        <v>256</v>
      </c>
      <c r="M34" s="13" t="str">
        <f t="shared" si="2"/>
        <v>INSERT INTO sd_despacho (id_planta, id_orden_recojo, id_estado_despacho, hora_inicio_despacho, valor_pesaje_vacio, activo, fecha_registro, usuario_registro) VALUES (1, 33, 6, now(), 15600, 1, sysdate(), 'admin');</v>
      </c>
    </row>
    <row r="35" spans="1:13" x14ac:dyDescent="0.3">
      <c r="A35" s="13">
        <v>28</v>
      </c>
      <c r="B35" s="13">
        <v>1</v>
      </c>
      <c r="C35" s="13">
        <v>34</v>
      </c>
      <c r="D35" s="13">
        <v>6</v>
      </c>
      <c r="E35" s="13" t="s">
        <v>255</v>
      </c>
      <c r="F35" s="13" t="s">
        <v>256</v>
      </c>
      <c r="G35" s="56">
        <f t="shared" si="1"/>
        <v>13600</v>
      </c>
      <c r="H35" s="55">
        <f>VLOOKUP(C35,sd_orden_recojo!$A$2:$K$61,8,0)</f>
        <v>13500</v>
      </c>
      <c r="I35" s="13" t="s">
        <v>256</v>
      </c>
      <c r="J35" s="55">
        <f>VLOOKUP(C35,sd_orden_recojo!$A$2:$K$61,11,0)</f>
        <v>23100</v>
      </c>
      <c r="K35" s="13" t="s">
        <v>256</v>
      </c>
      <c r="L35" s="13" t="s">
        <v>256</v>
      </c>
      <c r="M35" s="13" t="str">
        <f t="shared" si="2"/>
        <v>INSERT INTO sd_despacho (id_planta, id_orden_recojo, id_estado_despacho, hora_inicio_despacho, valor_pesaje_vacio, activo, fecha_registro, usuario_registro) VALUES (1, 34, 6, now(), 13600, 1, sysdate(), 'admin');</v>
      </c>
    </row>
    <row r="36" spans="1:13" x14ac:dyDescent="0.3">
      <c r="A36" s="13">
        <v>29</v>
      </c>
      <c r="B36" s="13">
        <v>1</v>
      </c>
      <c r="C36" s="13">
        <v>35</v>
      </c>
      <c r="D36" s="13">
        <v>6</v>
      </c>
      <c r="E36" s="13" t="s">
        <v>255</v>
      </c>
      <c r="F36" s="13" t="s">
        <v>256</v>
      </c>
      <c r="G36" s="56">
        <f t="shared" si="1"/>
        <v>14300</v>
      </c>
      <c r="H36" s="55">
        <f>VLOOKUP(C36,sd_orden_recojo!$A$2:$K$61,8,0)</f>
        <v>14200</v>
      </c>
      <c r="I36" s="13" t="s">
        <v>256</v>
      </c>
      <c r="J36" s="55">
        <f>VLOOKUP(C36,sd_orden_recojo!$A$2:$K$61,11,0)</f>
        <v>25000</v>
      </c>
      <c r="K36" s="13" t="s">
        <v>256</v>
      </c>
      <c r="L36" s="13" t="s">
        <v>256</v>
      </c>
      <c r="M36" s="13" t="str">
        <f t="shared" si="2"/>
        <v>INSERT INTO sd_despacho (id_planta, id_orden_recojo, id_estado_despacho, hora_inicio_despacho, valor_pesaje_vacio, activo, fecha_registro, usuario_registro) VALUES (1, 35, 6, now(), 14300, 1, sysdate(), 'admin');</v>
      </c>
    </row>
    <row r="37" spans="1:13" x14ac:dyDescent="0.3">
      <c r="A37" s="13">
        <v>30</v>
      </c>
      <c r="B37" s="13">
        <v>1</v>
      </c>
      <c r="C37" s="13">
        <v>36</v>
      </c>
      <c r="D37" s="13">
        <v>6</v>
      </c>
      <c r="E37" s="13" t="s">
        <v>255</v>
      </c>
      <c r="F37" s="13" t="s">
        <v>256</v>
      </c>
      <c r="G37" s="56">
        <f t="shared" si="1"/>
        <v>13600</v>
      </c>
      <c r="H37" s="55">
        <f>VLOOKUP(C37,sd_orden_recojo!$A$2:$K$61,8,0)</f>
        <v>13500</v>
      </c>
      <c r="I37" s="13" t="s">
        <v>256</v>
      </c>
      <c r="J37" s="55">
        <f>VLOOKUP(C37,sd_orden_recojo!$A$2:$K$61,11,0)</f>
        <v>58125</v>
      </c>
      <c r="K37" s="13" t="s">
        <v>256</v>
      </c>
      <c r="L37" s="13" t="s">
        <v>256</v>
      </c>
      <c r="M37" s="13" t="str">
        <f t="shared" si="2"/>
        <v>INSERT INTO sd_despacho (id_planta, id_orden_recojo, id_estado_despacho, hora_inicio_despacho, valor_pesaje_vacio, activo, fecha_registro, usuario_registro) VALUES (1, 36, 6, now(), 13600, 1, sysdate(), 'admin');</v>
      </c>
    </row>
    <row r="38" spans="1:13" x14ac:dyDescent="0.3">
      <c r="A38" s="13">
        <v>31</v>
      </c>
      <c r="B38" s="13">
        <v>1</v>
      </c>
      <c r="C38" s="13">
        <v>37</v>
      </c>
      <c r="D38" s="13">
        <v>6</v>
      </c>
      <c r="E38" s="13" t="s">
        <v>255</v>
      </c>
      <c r="F38" s="13" t="s">
        <v>256</v>
      </c>
      <c r="G38" s="56">
        <f t="shared" si="1"/>
        <v>14300</v>
      </c>
      <c r="H38" s="55">
        <f>VLOOKUP(C38,sd_orden_recojo!$A$2:$K$61,8,0)</f>
        <v>14200</v>
      </c>
      <c r="I38" s="13" t="s">
        <v>256</v>
      </c>
      <c r="J38" s="55">
        <f>VLOOKUP(C38,sd_orden_recojo!$A$2:$K$61,11,0)</f>
        <v>44800</v>
      </c>
      <c r="K38" s="13" t="s">
        <v>256</v>
      </c>
      <c r="L38" s="13" t="s">
        <v>256</v>
      </c>
      <c r="M38" s="13" t="str">
        <f t="shared" si="2"/>
        <v>INSERT INTO sd_despacho (id_planta, id_orden_recojo, id_estado_despacho, hora_inicio_despacho, valor_pesaje_vacio, activo, fecha_registro, usuario_registro) VALUES (1, 37, 6, now(), 14300, 1, sysdate(), 'admin');</v>
      </c>
    </row>
    <row r="39" spans="1:13" x14ac:dyDescent="0.3">
      <c r="A39" s="13">
        <v>32</v>
      </c>
      <c r="B39" s="13">
        <v>1</v>
      </c>
      <c r="C39" s="43">
        <v>38</v>
      </c>
      <c r="D39" s="13">
        <v>8</v>
      </c>
      <c r="E39" s="13" t="s">
        <v>255</v>
      </c>
      <c r="F39" s="13" t="s">
        <v>256</v>
      </c>
      <c r="G39" s="56">
        <f t="shared" si="1"/>
        <v>15600</v>
      </c>
      <c r="H39" s="55">
        <f>VLOOKUP(C39,sd_orden_recojo!$A$2:$K$61,8,0)</f>
        <v>15500</v>
      </c>
      <c r="I39" s="13" t="s">
        <v>256</v>
      </c>
      <c r="J39" s="55">
        <f>VLOOKUP(C39,sd_orden_recojo!$A$2:$K$61,11,0)</f>
        <v>23000</v>
      </c>
      <c r="K39" s="13" t="s">
        <v>255</v>
      </c>
      <c r="L39" s="13" t="s">
        <v>255</v>
      </c>
      <c r="M39" s="13" t="str">
        <f t="shared" ref="M39:M44" si="3">"INSERT INTO sd_despacho (id_planta, id_orden_recojo, id_estado_despacho, hora_inicio_despacho, valor_pesaje_vacio, hora_inicio_carga, hora_fin_carga, activo, fecha_registro, usuario_registro) VALUES ("&amp;B39&amp;", "&amp;C39&amp;", "&amp;D39&amp;", "&amp;E39&amp;", "&amp;G39&amp;", "&amp;K39&amp;", "&amp;L39&amp;", 1, sysdate(), 'admin');"</f>
        <v>INSERT INTO sd_despacho (id_planta, id_orden_recojo, id_estado_despacho, hora_inicio_despacho, valor_pesaje_vacio, hora_inicio_carga, hora_fin_carga, activo, fecha_registro, usuario_registro) VALUES (1, 38, 8, now(), 15600, now(), now(), 1, sysdate(), 'admin');</v>
      </c>
    </row>
    <row r="40" spans="1:13" x14ac:dyDescent="0.3">
      <c r="A40" s="13">
        <v>33</v>
      </c>
      <c r="B40" s="13">
        <v>1</v>
      </c>
      <c r="C40" s="13">
        <v>39</v>
      </c>
      <c r="D40" s="13">
        <v>8</v>
      </c>
      <c r="E40" s="13" t="s">
        <v>255</v>
      </c>
      <c r="F40" s="13" t="s">
        <v>256</v>
      </c>
      <c r="G40" s="56">
        <f t="shared" si="1"/>
        <v>13600</v>
      </c>
      <c r="H40" s="55">
        <f>VLOOKUP(C40,sd_orden_recojo!$A$2:$K$61,8,0)</f>
        <v>13500</v>
      </c>
      <c r="I40" s="13" t="s">
        <v>256</v>
      </c>
      <c r="J40" s="55">
        <f>VLOOKUP(C40,sd_orden_recojo!$A$2:$K$61,11,0)</f>
        <v>45375</v>
      </c>
      <c r="K40" s="13" t="s">
        <v>255</v>
      </c>
      <c r="L40" s="13" t="s">
        <v>255</v>
      </c>
      <c r="M40" s="13" t="str">
        <f t="shared" si="3"/>
        <v>INSERT INTO sd_despacho (id_planta, id_orden_recojo, id_estado_despacho, hora_inicio_despacho, valor_pesaje_vacio, hora_inicio_carga, hora_fin_carga, activo, fecha_registro, usuario_registro) VALUES (1, 39, 8, now(), 13600, now(), now(), 1, sysdate(), 'admin');</v>
      </c>
    </row>
    <row r="41" spans="1:13" x14ac:dyDescent="0.3">
      <c r="A41" s="13">
        <v>34</v>
      </c>
      <c r="B41" s="13">
        <v>1</v>
      </c>
      <c r="C41" s="13">
        <v>40</v>
      </c>
      <c r="D41" s="13">
        <v>8</v>
      </c>
      <c r="E41" s="13" t="s">
        <v>255</v>
      </c>
      <c r="F41" s="13" t="s">
        <v>256</v>
      </c>
      <c r="G41" s="56">
        <f t="shared" si="1"/>
        <v>14300</v>
      </c>
      <c r="H41" s="55">
        <f>VLOOKUP(C41,sd_orden_recojo!$A$2:$K$61,8,0)</f>
        <v>14200</v>
      </c>
      <c r="I41" s="13" t="s">
        <v>256</v>
      </c>
      <c r="J41" s="55">
        <f>VLOOKUP(C41,sd_orden_recojo!$A$2:$K$61,11,0)</f>
        <v>25400</v>
      </c>
      <c r="K41" s="13" t="s">
        <v>255</v>
      </c>
      <c r="L41" s="13" t="s">
        <v>255</v>
      </c>
      <c r="M41" s="13" t="str">
        <f t="shared" si="3"/>
        <v>INSERT INTO sd_despacho (id_planta, id_orden_recojo, id_estado_despacho, hora_inicio_despacho, valor_pesaje_vacio, hora_inicio_carga, hora_fin_carga, activo, fecha_registro, usuario_registro) VALUES (1, 40, 8, now(), 14300, now(), now(), 1, sysdate(), 'admin');</v>
      </c>
    </row>
    <row r="42" spans="1:13" x14ac:dyDescent="0.3">
      <c r="A42" s="13">
        <v>35</v>
      </c>
      <c r="B42" s="13">
        <v>1</v>
      </c>
      <c r="C42" s="43">
        <v>41</v>
      </c>
      <c r="D42" s="13">
        <v>8</v>
      </c>
      <c r="E42" s="13" t="s">
        <v>255</v>
      </c>
      <c r="F42" s="13" t="s">
        <v>256</v>
      </c>
      <c r="G42" s="56">
        <f t="shared" si="1"/>
        <v>15600</v>
      </c>
      <c r="H42" s="55">
        <f>VLOOKUP(C42,sd_orden_recojo!$A$2:$K$61,8,0)</f>
        <v>15500</v>
      </c>
      <c r="I42" s="13" t="s">
        <v>256</v>
      </c>
      <c r="J42" s="55">
        <f>VLOOKUP(C42,sd_orden_recojo!$A$2:$K$61,11,0)</f>
        <v>21450</v>
      </c>
      <c r="K42" s="13" t="s">
        <v>255</v>
      </c>
      <c r="L42" s="13" t="s">
        <v>255</v>
      </c>
      <c r="M42" s="13" t="str">
        <f t="shared" si="3"/>
        <v>INSERT INTO sd_despacho (id_planta, id_orden_recojo, id_estado_despacho, hora_inicio_despacho, valor_pesaje_vacio, hora_inicio_carga, hora_fin_carga, activo, fecha_registro, usuario_registro) VALUES (1, 41, 8, now(), 15600, now(), now(), 1, sysdate(), 'admin');</v>
      </c>
    </row>
    <row r="43" spans="1:13" x14ac:dyDescent="0.3">
      <c r="A43" s="13">
        <v>36</v>
      </c>
      <c r="B43" s="13">
        <v>1</v>
      </c>
      <c r="C43" s="13">
        <v>42</v>
      </c>
      <c r="D43" s="13">
        <v>8</v>
      </c>
      <c r="E43" s="13" t="s">
        <v>255</v>
      </c>
      <c r="F43" s="13" t="s">
        <v>256</v>
      </c>
      <c r="G43" s="56">
        <f t="shared" si="1"/>
        <v>13600</v>
      </c>
      <c r="H43" s="55">
        <f>VLOOKUP(C43,sd_orden_recojo!$A$2:$K$61,8,0)</f>
        <v>13500</v>
      </c>
      <c r="I43" s="13" t="s">
        <v>256</v>
      </c>
      <c r="J43" s="55">
        <f>VLOOKUP(C43,sd_orden_recojo!$A$2:$K$61,11,0)</f>
        <v>27900</v>
      </c>
      <c r="K43" s="13" t="s">
        <v>255</v>
      </c>
      <c r="L43" s="13" t="s">
        <v>255</v>
      </c>
      <c r="M43" s="13" t="str">
        <f t="shared" si="3"/>
        <v>INSERT INTO sd_despacho (id_planta, id_orden_recojo, id_estado_despacho, hora_inicio_despacho, valor_pesaje_vacio, hora_inicio_carga, hora_fin_carga, activo, fecha_registro, usuario_registro) VALUES (1, 42, 8, now(), 13600, now(), now(), 1, sysdate(), 'admin');</v>
      </c>
    </row>
    <row r="44" spans="1:13" x14ac:dyDescent="0.3">
      <c r="A44" s="13">
        <v>37</v>
      </c>
      <c r="B44" s="13">
        <v>1</v>
      </c>
      <c r="C44" s="13">
        <v>43</v>
      </c>
      <c r="D44" s="13">
        <v>8</v>
      </c>
      <c r="E44" s="13" t="s">
        <v>255</v>
      </c>
      <c r="F44" s="13" t="s">
        <v>256</v>
      </c>
      <c r="G44" s="56">
        <f t="shared" si="1"/>
        <v>14300</v>
      </c>
      <c r="H44" s="55">
        <f>VLOOKUP(C44,sd_orden_recojo!$A$2:$K$61,8,0)</f>
        <v>14200</v>
      </c>
      <c r="I44" s="13" t="s">
        <v>256</v>
      </c>
      <c r="J44" s="55">
        <f>VLOOKUP(C44,sd_orden_recojo!$A$2:$K$61,11,0)</f>
        <v>45700</v>
      </c>
      <c r="K44" s="13" t="s">
        <v>255</v>
      </c>
      <c r="L44" s="13" t="s">
        <v>255</v>
      </c>
      <c r="M44" s="13" t="str">
        <f t="shared" si="3"/>
        <v>INSERT INTO sd_despacho (id_planta, id_orden_recojo, id_estado_despacho, hora_inicio_despacho, valor_pesaje_vacio, hora_inicio_carga, hora_fin_carga, activo, fecha_registro, usuario_registro) VALUES (1, 43, 8, now(), 14300, now(), now(), 1, sysdate(), 'admin');</v>
      </c>
    </row>
    <row r="45" spans="1:13" x14ac:dyDescent="0.3">
      <c r="A45" s="13">
        <v>38</v>
      </c>
      <c r="B45" s="13">
        <v>1</v>
      </c>
      <c r="C45" s="13">
        <v>44</v>
      </c>
      <c r="D45" s="13">
        <v>10</v>
      </c>
      <c r="E45" s="13" t="s">
        <v>255</v>
      </c>
      <c r="F45" s="13" t="s">
        <v>256</v>
      </c>
      <c r="G45" s="56">
        <f t="shared" si="1"/>
        <v>15600</v>
      </c>
      <c r="H45" s="55">
        <f>VLOOKUP(C45,sd_orden_recojo!$A$2:$K$61,8,0)</f>
        <v>15500</v>
      </c>
      <c r="I45" s="56">
        <f t="shared" ref="I45:I61" si="4">J45+100</f>
        <v>23100</v>
      </c>
      <c r="J45" s="55">
        <f>VLOOKUP(C45,sd_orden_recojo!$A$2:$K$61,11,0)</f>
        <v>23000</v>
      </c>
      <c r="K45" s="13" t="s">
        <v>255</v>
      </c>
      <c r="L45" s="13" t="s">
        <v>255</v>
      </c>
      <c r="M45" s="13" t="str">
        <f t="shared" ref="M45:M61" si="5">"INSERT INTO sd_despacho (id_planta, id_orden_recojo, id_estado_despacho, hora_inicio_despacho, valor_pesaje_vacio, valor_pesaje_lleno, hora_inicio_carga, hora_fin_carga, activo, fecha_registro, usuario_registro) VALUES ("&amp;B45&amp;", "&amp;C45&amp;", "&amp;D45&amp;", "&amp;E45&amp;", "&amp;G45&amp;", "&amp;I45&amp;", "&amp;K45&amp;", "&amp;L45&amp;", 1, sysdate(), 'admin');"</f>
        <v>INSERT INTO sd_despacho (id_planta, id_orden_recojo, id_estado_despacho, hora_inicio_despacho, valor_pesaje_vacio, valor_pesaje_lleno, hora_inicio_carga, hora_fin_carga, activo, fecha_registro, usuario_registro) VALUES (1, 44, 10, now(), 15600, 23100, now(), now(), 1, sysdate(), 'admin');</v>
      </c>
    </row>
    <row r="46" spans="1:13" x14ac:dyDescent="0.3">
      <c r="A46" s="13">
        <v>39</v>
      </c>
      <c r="B46" s="13">
        <v>1</v>
      </c>
      <c r="C46" s="13">
        <v>45</v>
      </c>
      <c r="D46" s="13">
        <v>10</v>
      </c>
      <c r="E46" s="13" t="s">
        <v>255</v>
      </c>
      <c r="F46" s="13" t="s">
        <v>256</v>
      </c>
      <c r="G46" s="56">
        <f t="shared" si="1"/>
        <v>13600</v>
      </c>
      <c r="H46" s="55">
        <f>VLOOKUP(C46,sd_orden_recojo!$A$2:$K$61,8,0)</f>
        <v>13500</v>
      </c>
      <c r="I46" s="56">
        <f t="shared" si="4"/>
        <v>19900</v>
      </c>
      <c r="J46" s="55">
        <f>VLOOKUP(C46,sd_orden_recojo!$A$2:$K$61,11,0)</f>
        <v>19800</v>
      </c>
      <c r="K46" s="13" t="s">
        <v>255</v>
      </c>
      <c r="L46" s="13" t="s">
        <v>255</v>
      </c>
      <c r="M46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45, 10, now(), 13600, 19900, now(), now(), 1, sysdate(), 'admin');</v>
      </c>
    </row>
    <row r="47" spans="1:13" x14ac:dyDescent="0.3">
      <c r="A47" s="13">
        <v>40</v>
      </c>
      <c r="B47" s="13">
        <v>1</v>
      </c>
      <c r="C47" s="13">
        <v>46</v>
      </c>
      <c r="D47" s="13">
        <v>10</v>
      </c>
      <c r="E47" s="13" t="s">
        <v>255</v>
      </c>
      <c r="F47" s="13" t="s">
        <v>256</v>
      </c>
      <c r="G47" s="56">
        <f t="shared" si="1"/>
        <v>15600</v>
      </c>
      <c r="H47" s="55">
        <f>VLOOKUP(C47,sd_orden_recojo!$A$2:$K$61,8,0)</f>
        <v>15500</v>
      </c>
      <c r="I47" s="56">
        <f t="shared" si="4"/>
        <v>47475</v>
      </c>
      <c r="J47" s="55">
        <f>VLOOKUP(C47,sd_orden_recojo!$A$2:$K$61,11,0)</f>
        <v>47375</v>
      </c>
      <c r="K47" s="13" t="s">
        <v>255</v>
      </c>
      <c r="L47" s="13" t="s">
        <v>255</v>
      </c>
      <c r="M47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46, 10, now(), 15600, 47475, now(), now(), 1, sysdate(), 'admin');</v>
      </c>
    </row>
    <row r="48" spans="1:13" x14ac:dyDescent="0.3">
      <c r="A48" s="13">
        <v>41</v>
      </c>
      <c r="B48" s="13">
        <v>1</v>
      </c>
      <c r="C48" s="13">
        <v>47</v>
      </c>
      <c r="D48" s="13">
        <v>11</v>
      </c>
      <c r="E48" s="13" t="s">
        <v>255</v>
      </c>
      <c r="F48" s="13" t="s">
        <v>255</v>
      </c>
      <c r="G48" s="56">
        <f t="shared" si="1"/>
        <v>13600</v>
      </c>
      <c r="H48" s="55">
        <f>VLOOKUP(C48,sd_orden_recojo!$A$2:$K$61,8,0)</f>
        <v>13500</v>
      </c>
      <c r="I48" s="56">
        <f t="shared" si="4"/>
        <v>23200</v>
      </c>
      <c r="J48" s="55">
        <f>VLOOKUP(C48,sd_orden_recojo!$A$2:$K$61,11,0)</f>
        <v>23100</v>
      </c>
      <c r="K48" s="13" t="s">
        <v>255</v>
      </c>
      <c r="L48" s="13" t="s">
        <v>255</v>
      </c>
      <c r="M48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47, 11, now(), 13600, 23200, now(), now(), 1, sysdate(), 'admin');</v>
      </c>
    </row>
    <row r="49" spans="1:13" x14ac:dyDescent="0.3">
      <c r="A49" s="13">
        <v>42</v>
      </c>
      <c r="B49" s="13">
        <v>1</v>
      </c>
      <c r="C49" s="13">
        <v>48</v>
      </c>
      <c r="D49" s="13">
        <v>11</v>
      </c>
      <c r="E49" s="13" t="s">
        <v>255</v>
      </c>
      <c r="F49" s="13" t="s">
        <v>255</v>
      </c>
      <c r="G49" s="56">
        <f t="shared" si="1"/>
        <v>14300</v>
      </c>
      <c r="H49" s="55">
        <f>VLOOKUP(C49,sd_orden_recojo!$A$2:$K$61,8,0)</f>
        <v>14200</v>
      </c>
      <c r="I49" s="56">
        <f t="shared" si="4"/>
        <v>25100</v>
      </c>
      <c r="J49" s="55">
        <f>VLOOKUP(C49,sd_orden_recojo!$A$2:$K$61,11,0)</f>
        <v>25000</v>
      </c>
      <c r="K49" s="13" t="s">
        <v>255</v>
      </c>
      <c r="L49" s="13" t="s">
        <v>255</v>
      </c>
      <c r="M49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48, 11, now(), 14300, 25100, now(), now(), 1, sysdate(), 'admin');</v>
      </c>
    </row>
    <row r="50" spans="1:13" x14ac:dyDescent="0.3">
      <c r="A50" s="13">
        <v>43</v>
      </c>
      <c r="B50" s="13">
        <v>1</v>
      </c>
      <c r="C50" s="13">
        <v>49</v>
      </c>
      <c r="D50" s="13">
        <v>11</v>
      </c>
      <c r="E50" s="13" t="s">
        <v>255</v>
      </c>
      <c r="F50" s="13" t="s">
        <v>255</v>
      </c>
      <c r="G50" s="56">
        <f t="shared" si="1"/>
        <v>15600</v>
      </c>
      <c r="H50" s="55">
        <f>VLOOKUP(C50,sd_orden_recojo!$A$2:$K$61,8,0)</f>
        <v>15500</v>
      </c>
      <c r="I50" s="56">
        <f t="shared" si="4"/>
        <v>60225</v>
      </c>
      <c r="J50" s="55">
        <f>VLOOKUP(C50,sd_orden_recojo!$A$2:$K$61,11,0)</f>
        <v>60125</v>
      </c>
      <c r="K50" s="13" t="s">
        <v>255</v>
      </c>
      <c r="L50" s="13" t="s">
        <v>255</v>
      </c>
      <c r="M50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49, 11, now(), 15600, 60225, now(), now(), 1, sysdate(), 'admin');</v>
      </c>
    </row>
    <row r="51" spans="1:13" x14ac:dyDescent="0.3">
      <c r="A51" s="13">
        <v>44</v>
      </c>
      <c r="B51" s="13">
        <v>1</v>
      </c>
      <c r="C51" s="13">
        <v>50</v>
      </c>
      <c r="D51" s="13">
        <v>11</v>
      </c>
      <c r="E51" s="13" t="s">
        <v>255</v>
      </c>
      <c r="F51" s="13" t="s">
        <v>255</v>
      </c>
      <c r="G51" s="56">
        <f t="shared" si="1"/>
        <v>13600</v>
      </c>
      <c r="H51" s="55">
        <f>VLOOKUP(C51,sd_orden_recojo!$A$2:$K$61,8,0)</f>
        <v>13500</v>
      </c>
      <c r="I51" s="56">
        <f t="shared" si="4"/>
        <v>44200</v>
      </c>
      <c r="J51" s="55">
        <f>VLOOKUP(C51,sd_orden_recojo!$A$2:$K$61,11,0)</f>
        <v>44100</v>
      </c>
      <c r="K51" s="13" t="s">
        <v>255</v>
      </c>
      <c r="L51" s="13" t="s">
        <v>255</v>
      </c>
      <c r="M51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50, 11, now(), 13600, 44200, now(), now(), 1, sysdate(), 'admin');</v>
      </c>
    </row>
    <row r="52" spans="1:13" x14ac:dyDescent="0.3">
      <c r="A52" s="13">
        <v>45</v>
      </c>
      <c r="B52" s="13">
        <v>1</v>
      </c>
      <c r="C52" s="13">
        <v>51</v>
      </c>
      <c r="D52" s="13">
        <v>11</v>
      </c>
      <c r="E52" s="13" t="s">
        <v>255</v>
      </c>
      <c r="F52" s="13" t="s">
        <v>255</v>
      </c>
      <c r="G52" s="56">
        <f t="shared" si="1"/>
        <v>15600</v>
      </c>
      <c r="H52" s="55">
        <f>VLOOKUP(C52,sd_orden_recojo!$A$2:$K$61,8,0)</f>
        <v>15500</v>
      </c>
      <c r="I52" s="56">
        <f t="shared" si="4"/>
        <v>23100</v>
      </c>
      <c r="J52" s="55">
        <f>VLOOKUP(C52,sd_orden_recojo!$A$2:$K$61,11,0)</f>
        <v>23000</v>
      </c>
      <c r="K52" s="13" t="s">
        <v>255</v>
      </c>
      <c r="L52" s="13" t="s">
        <v>255</v>
      </c>
      <c r="M52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51, 11, now(), 15600, 23100, now(), now(), 1, sysdate(), 'admin');</v>
      </c>
    </row>
    <row r="53" spans="1:13" x14ac:dyDescent="0.3">
      <c r="A53" s="13">
        <v>46</v>
      </c>
      <c r="B53" s="13">
        <v>1</v>
      </c>
      <c r="C53" s="13">
        <v>52</v>
      </c>
      <c r="D53" s="13">
        <v>11</v>
      </c>
      <c r="E53" s="13" t="s">
        <v>255</v>
      </c>
      <c r="F53" s="13" t="s">
        <v>255</v>
      </c>
      <c r="G53" s="56">
        <f t="shared" si="1"/>
        <v>13600</v>
      </c>
      <c r="H53" s="55">
        <f>VLOOKUP(C53,sd_orden_recojo!$A$2:$K$61,8,0)</f>
        <v>13500</v>
      </c>
      <c r="I53" s="56">
        <f t="shared" si="4"/>
        <v>45475</v>
      </c>
      <c r="J53" s="55">
        <f>VLOOKUP(C53,sd_orden_recojo!$A$2:$K$61,11,0)</f>
        <v>45375</v>
      </c>
      <c r="K53" s="13" t="s">
        <v>255</v>
      </c>
      <c r="L53" s="13" t="s">
        <v>255</v>
      </c>
      <c r="M53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52, 11, now(), 13600, 45475, now(), now(), 1, sysdate(), 'admin');</v>
      </c>
    </row>
    <row r="54" spans="1:13" x14ac:dyDescent="0.3">
      <c r="A54" s="13">
        <v>47</v>
      </c>
      <c r="B54" s="13">
        <v>1</v>
      </c>
      <c r="C54" s="13">
        <v>53</v>
      </c>
      <c r="D54" s="13">
        <v>11</v>
      </c>
      <c r="E54" s="13" t="s">
        <v>255</v>
      </c>
      <c r="F54" s="13" t="s">
        <v>255</v>
      </c>
      <c r="G54" s="56">
        <f t="shared" si="1"/>
        <v>14300</v>
      </c>
      <c r="H54" s="55">
        <f>VLOOKUP(C54,sd_orden_recojo!$A$2:$K$61,8,0)</f>
        <v>14200</v>
      </c>
      <c r="I54" s="56">
        <f t="shared" si="4"/>
        <v>23900</v>
      </c>
      <c r="J54" s="55">
        <f>VLOOKUP(C54,sd_orden_recojo!$A$2:$K$61,11,0)</f>
        <v>23800</v>
      </c>
      <c r="K54" s="13" t="s">
        <v>255</v>
      </c>
      <c r="L54" s="13" t="s">
        <v>255</v>
      </c>
      <c r="M54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53, 11, now(), 14300, 23900, now(), now(), 1, sysdate(), 'admin');</v>
      </c>
    </row>
    <row r="55" spans="1:13" x14ac:dyDescent="0.3">
      <c r="A55" s="13">
        <v>48</v>
      </c>
      <c r="B55" s="13">
        <v>1</v>
      </c>
      <c r="C55" s="13">
        <v>54</v>
      </c>
      <c r="D55" s="13">
        <v>11</v>
      </c>
      <c r="E55" s="13" t="s">
        <v>255</v>
      </c>
      <c r="F55" s="13" t="s">
        <v>255</v>
      </c>
      <c r="G55" s="56">
        <f t="shared" si="1"/>
        <v>15600</v>
      </c>
      <c r="H55" s="55">
        <f>VLOOKUP(C55,sd_orden_recojo!$A$2:$K$61,8,0)</f>
        <v>15500</v>
      </c>
      <c r="I55" s="56">
        <f t="shared" si="4"/>
        <v>26400</v>
      </c>
      <c r="J55" s="55">
        <f>VLOOKUP(C55,sd_orden_recojo!$A$2:$K$61,11,0)</f>
        <v>26300</v>
      </c>
      <c r="K55" s="13" t="s">
        <v>255</v>
      </c>
      <c r="L55" s="13" t="s">
        <v>255</v>
      </c>
      <c r="M55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54, 11, now(), 15600, 26400, now(), now(), 1, sysdate(), 'admin');</v>
      </c>
    </row>
    <row r="56" spans="1:13" x14ac:dyDescent="0.3">
      <c r="A56" s="13">
        <v>49</v>
      </c>
      <c r="B56" s="13">
        <v>1</v>
      </c>
      <c r="C56" s="13">
        <v>55</v>
      </c>
      <c r="D56" s="13">
        <v>11</v>
      </c>
      <c r="E56" s="13" t="s">
        <v>255</v>
      </c>
      <c r="F56" s="13" t="s">
        <v>255</v>
      </c>
      <c r="G56" s="56">
        <f t="shared" si="1"/>
        <v>13600</v>
      </c>
      <c r="H56" s="55">
        <f>VLOOKUP(C56,sd_orden_recojo!$A$2:$K$61,8,0)</f>
        <v>13500</v>
      </c>
      <c r="I56" s="56">
        <f t="shared" si="4"/>
        <v>58225</v>
      </c>
      <c r="J56" s="55">
        <f>VLOOKUP(C56,sd_orden_recojo!$A$2:$K$61,11,0)</f>
        <v>58125</v>
      </c>
      <c r="K56" s="13" t="s">
        <v>255</v>
      </c>
      <c r="L56" s="13" t="s">
        <v>255</v>
      </c>
      <c r="M56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55, 11, now(), 13600, 58225, now(), now(), 1, sysdate(), 'admin');</v>
      </c>
    </row>
    <row r="57" spans="1:13" x14ac:dyDescent="0.3">
      <c r="A57" s="13">
        <v>50</v>
      </c>
      <c r="B57" s="13">
        <v>1</v>
      </c>
      <c r="C57" s="13">
        <v>56</v>
      </c>
      <c r="D57" s="13">
        <v>11</v>
      </c>
      <c r="E57" s="13" t="s">
        <v>255</v>
      </c>
      <c r="F57" s="13" t="s">
        <v>255</v>
      </c>
      <c r="G57" s="56">
        <f t="shared" si="1"/>
        <v>14300</v>
      </c>
      <c r="H57" s="55">
        <f>VLOOKUP(C57,sd_orden_recojo!$A$2:$K$61,8,0)</f>
        <v>14200</v>
      </c>
      <c r="I57" s="56">
        <f t="shared" si="4"/>
        <v>44900</v>
      </c>
      <c r="J57" s="55">
        <f>VLOOKUP(C57,sd_orden_recojo!$A$2:$K$61,11,0)</f>
        <v>44800</v>
      </c>
      <c r="K57" s="13" t="s">
        <v>255</v>
      </c>
      <c r="L57" s="13" t="s">
        <v>255</v>
      </c>
      <c r="M57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56, 11, now(), 14300, 44900, now(), now(), 1, sysdate(), 'admin');</v>
      </c>
    </row>
    <row r="58" spans="1:13" x14ac:dyDescent="0.3">
      <c r="A58" s="13">
        <v>51</v>
      </c>
      <c r="B58" s="13">
        <v>1</v>
      </c>
      <c r="C58" s="13">
        <v>57</v>
      </c>
      <c r="D58" s="13">
        <v>11</v>
      </c>
      <c r="E58" s="13" t="s">
        <v>255</v>
      </c>
      <c r="F58" s="13" t="s">
        <v>255</v>
      </c>
      <c r="G58" s="56">
        <f t="shared" si="1"/>
        <v>15600</v>
      </c>
      <c r="H58" s="55">
        <f>VLOOKUP(C58,sd_orden_recojo!$A$2:$K$61,8,0)</f>
        <v>15500</v>
      </c>
      <c r="I58" s="56">
        <f t="shared" si="4"/>
        <v>23100</v>
      </c>
      <c r="J58" s="55">
        <f>VLOOKUP(C58,sd_orden_recojo!$A$2:$K$61,11,0)</f>
        <v>23000</v>
      </c>
      <c r="K58" s="13" t="s">
        <v>255</v>
      </c>
      <c r="L58" s="13" t="s">
        <v>255</v>
      </c>
      <c r="M58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57, 11, now(), 15600, 23100, now(), now(), 1, sysdate(), 'admin');</v>
      </c>
    </row>
    <row r="59" spans="1:13" x14ac:dyDescent="0.3">
      <c r="A59" s="13">
        <v>52</v>
      </c>
      <c r="B59" s="13">
        <v>1</v>
      </c>
      <c r="C59" s="13">
        <v>58</v>
      </c>
      <c r="D59" s="13">
        <v>11</v>
      </c>
      <c r="E59" s="13" t="s">
        <v>255</v>
      </c>
      <c r="F59" s="13" t="s">
        <v>255</v>
      </c>
      <c r="G59" s="56">
        <f t="shared" si="1"/>
        <v>13600</v>
      </c>
      <c r="H59" s="55">
        <f>VLOOKUP(C59,sd_orden_recojo!$A$2:$K$61,8,0)</f>
        <v>13500</v>
      </c>
      <c r="I59" s="56">
        <f t="shared" si="4"/>
        <v>45475</v>
      </c>
      <c r="J59" s="55">
        <f>VLOOKUP(C59,sd_orden_recojo!$A$2:$K$61,11,0)</f>
        <v>45375</v>
      </c>
      <c r="K59" s="13" t="s">
        <v>255</v>
      </c>
      <c r="L59" s="13" t="s">
        <v>255</v>
      </c>
      <c r="M59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58, 11, now(), 13600, 45475, now(), now(), 1, sysdate(), 'admin');</v>
      </c>
    </row>
    <row r="60" spans="1:13" x14ac:dyDescent="0.3">
      <c r="A60" s="13">
        <v>53</v>
      </c>
      <c r="B60" s="13">
        <v>1</v>
      </c>
      <c r="C60" s="13">
        <v>59</v>
      </c>
      <c r="D60" s="13">
        <v>11</v>
      </c>
      <c r="E60" s="13" t="s">
        <v>255</v>
      </c>
      <c r="F60" s="13" t="s">
        <v>255</v>
      </c>
      <c r="G60" s="56">
        <f t="shared" si="1"/>
        <v>14300</v>
      </c>
      <c r="H60" s="55">
        <f>VLOOKUP(C60,sd_orden_recojo!$A$2:$K$61,8,0)</f>
        <v>14200</v>
      </c>
      <c r="I60" s="56">
        <f t="shared" si="4"/>
        <v>25500</v>
      </c>
      <c r="J60" s="55">
        <f>VLOOKUP(C60,sd_orden_recojo!$A$2:$K$61,11,0)</f>
        <v>25400</v>
      </c>
      <c r="K60" s="13" t="s">
        <v>255</v>
      </c>
      <c r="L60" s="13" t="s">
        <v>255</v>
      </c>
      <c r="M60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59, 11, now(), 14300, 25500, now(), now(), 1, sysdate(), 'admin');</v>
      </c>
    </row>
    <row r="61" spans="1:13" x14ac:dyDescent="0.3">
      <c r="A61" s="13">
        <v>54</v>
      </c>
      <c r="B61" s="13">
        <v>1</v>
      </c>
      <c r="C61" s="13">
        <v>60</v>
      </c>
      <c r="D61" s="13">
        <v>11</v>
      </c>
      <c r="E61" s="13" t="s">
        <v>255</v>
      </c>
      <c r="F61" s="13" t="s">
        <v>255</v>
      </c>
      <c r="G61" s="56">
        <f t="shared" si="1"/>
        <v>15600</v>
      </c>
      <c r="H61" s="55">
        <f>VLOOKUP(C61,sd_orden_recojo!$A$2:$K$61,8,0)</f>
        <v>15500</v>
      </c>
      <c r="I61" s="56">
        <f t="shared" si="4"/>
        <v>21550</v>
      </c>
      <c r="J61" s="55">
        <f>VLOOKUP(C61,sd_orden_recojo!$A$2:$K$61,11,0)</f>
        <v>21450</v>
      </c>
      <c r="K61" s="13" t="s">
        <v>255</v>
      </c>
      <c r="L61" s="13" t="s">
        <v>255</v>
      </c>
      <c r="M61" s="13" t="str">
        <f t="shared" si="5"/>
        <v>INSERT INTO sd_despacho (id_planta, id_orden_recojo, id_estado_despacho, hora_inicio_despacho, valor_pesaje_vacio, valor_pesaje_lleno, hora_inicio_carga, hora_fin_carga, activo, fecha_registro, usuario_registro) VALUES (1, 60, 11, now(), 15600, 21550, now(), now(), 1, sysdate(), 'admin');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30" sqref="J30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176</v>
      </c>
      <c r="B1" t="s">
        <v>150</v>
      </c>
      <c r="C1" t="s">
        <v>177</v>
      </c>
    </row>
    <row r="2" spans="1:4" x14ac:dyDescent="0.3">
      <c r="A2">
        <v>1</v>
      </c>
      <c r="B2">
        <v>1</v>
      </c>
      <c r="C2" t="s">
        <v>178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179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180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181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182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183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184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185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186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187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H8" sqref="H8"/>
    </sheetView>
  </sheetViews>
  <sheetFormatPr baseColWidth="10" defaultRowHeight="14.4" x14ac:dyDescent="0.3"/>
  <cols>
    <col min="1" max="1" width="15.21875" style="13" bestFit="1" customWidth="1"/>
    <col min="2" max="3" width="11.5546875" style="13"/>
    <col min="4" max="4" width="15.109375" style="13" bestFit="1" customWidth="1"/>
    <col min="5" max="16384" width="11.5546875" style="13"/>
  </cols>
  <sheetData>
    <row r="1" spans="1:9" x14ac:dyDescent="0.3">
      <c r="A1" s="36" t="s">
        <v>175</v>
      </c>
      <c r="B1" s="36" t="s">
        <v>174</v>
      </c>
      <c r="C1" s="36" t="s">
        <v>24</v>
      </c>
      <c r="D1" s="36" t="s">
        <v>176</v>
      </c>
      <c r="E1" s="36" t="s">
        <v>246</v>
      </c>
      <c r="F1" s="36" t="s">
        <v>247</v>
      </c>
      <c r="G1" s="36" t="s">
        <v>248</v>
      </c>
      <c r="H1" s="36" t="s">
        <v>249</v>
      </c>
      <c r="I1" s="36" t="s">
        <v>250</v>
      </c>
    </row>
    <row r="2" spans="1:9" x14ac:dyDescent="0.3">
      <c r="A2" s="13">
        <v>1</v>
      </c>
      <c r="B2" s="13">
        <v>1</v>
      </c>
      <c r="C2" s="13" t="s">
        <v>256</v>
      </c>
      <c r="D2" s="13" t="s">
        <v>256</v>
      </c>
      <c r="E2" s="13">
        <v>54</v>
      </c>
      <c r="F2" s="13" t="s">
        <v>255</v>
      </c>
      <c r="G2" s="13" t="s">
        <v>256</v>
      </c>
      <c r="H2" s="13" t="s">
        <v>256</v>
      </c>
      <c r="I2" s="13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null, null, 54, now(), 1, sysdate(), 'admin');</v>
      </c>
    </row>
    <row r="3" spans="1:9" x14ac:dyDescent="0.3">
      <c r="A3" s="13">
        <v>2</v>
      </c>
      <c r="B3" s="13">
        <v>2</v>
      </c>
      <c r="C3" s="13" t="s">
        <v>256</v>
      </c>
      <c r="D3" s="13" t="s">
        <v>256</v>
      </c>
      <c r="E3" s="13">
        <v>53</v>
      </c>
      <c r="F3" s="13" t="s">
        <v>255</v>
      </c>
      <c r="G3" s="13" t="s">
        <v>256</v>
      </c>
      <c r="H3" s="13" t="s">
        <v>256</v>
      </c>
      <c r="I3" s="13" t="str">
        <f t="shared" ref="I3:I12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null, null, 53, now(), 1, sysdate(), 'admin');</v>
      </c>
    </row>
    <row r="4" spans="1:9" x14ac:dyDescent="0.3">
      <c r="A4" s="13">
        <v>3</v>
      </c>
      <c r="B4" s="13">
        <v>3</v>
      </c>
      <c r="C4" s="13" t="s">
        <v>256</v>
      </c>
      <c r="D4" s="13" t="s">
        <v>256</v>
      </c>
      <c r="E4" s="13">
        <v>52</v>
      </c>
      <c r="F4" s="13" t="s">
        <v>255</v>
      </c>
      <c r="G4" s="13" t="s">
        <v>256</v>
      </c>
      <c r="H4" s="13" t="s">
        <v>256</v>
      </c>
      <c r="I4" s="13" t="str">
        <f t="shared" si="0"/>
        <v>INSERT INTO sd_turno_revision (id_despacho, id_revisor, id_punto_control, turno_dia, hora_inicio, activo, fecha_registro, usuario_registro) VALUES (3, null, null, 52, now(), 1, sysdate(), 'admin');</v>
      </c>
    </row>
    <row r="5" spans="1:9" x14ac:dyDescent="0.3">
      <c r="A5" s="13">
        <v>4</v>
      </c>
      <c r="B5" s="13">
        <v>4</v>
      </c>
      <c r="C5" s="13">
        <v>1</v>
      </c>
      <c r="D5" s="13">
        <v>1</v>
      </c>
      <c r="E5" s="13">
        <v>51</v>
      </c>
      <c r="F5" s="13" t="s">
        <v>255</v>
      </c>
      <c r="G5" s="13" t="s">
        <v>256</v>
      </c>
      <c r="H5" s="13" t="s">
        <v>256</v>
      </c>
      <c r="I5" s="13" t="str">
        <f t="shared" si="0"/>
        <v>INSERT INTO sd_turno_revision (id_despacho, id_revisor, id_punto_control, turno_dia, hora_inicio, activo, fecha_registro, usuario_registro) VALUES (4, 1, 1, 51, now(), 1, sysdate(), 'admin');</v>
      </c>
    </row>
    <row r="6" spans="1:9" x14ac:dyDescent="0.3">
      <c r="A6" s="13">
        <v>5</v>
      </c>
      <c r="B6" s="13">
        <v>5</v>
      </c>
      <c r="C6" s="13">
        <v>2</v>
      </c>
      <c r="D6" s="13">
        <v>2</v>
      </c>
      <c r="E6" s="13">
        <v>50</v>
      </c>
      <c r="F6" s="13" t="s">
        <v>255</v>
      </c>
      <c r="G6" s="13" t="s">
        <v>256</v>
      </c>
      <c r="H6" s="13" t="s">
        <v>256</v>
      </c>
      <c r="I6" s="13" t="str">
        <f t="shared" si="0"/>
        <v>INSERT INTO sd_turno_revision (id_despacho, id_revisor, id_punto_control, turno_dia, hora_inicio, activo, fecha_registro, usuario_registro) VALUES (5, 2, 2, 50, now(), 1, sysdate(), 'admin');</v>
      </c>
    </row>
    <row r="7" spans="1:9" x14ac:dyDescent="0.3">
      <c r="A7" s="13">
        <v>6</v>
      </c>
      <c r="B7" s="13">
        <v>6</v>
      </c>
      <c r="C7" s="13">
        <v>3</v>
      </c>
      <c r="D7" s="13">
        <v>3</v>
      </c>
      <c r="E7" s="13">
        <v>49</v>
      </c>
      <c r="F7" s="13" t="s">
        <v>255</v>
      </c>
      <c r="G7" s="13" t="s">
        <v>256</v>
      </c>
      <c r="H7" s="13" t="s">
        <v>256</v>
      </c>
      <c r="I7" s="13" t="str">
        <f t="shared" si="0"/>
        <v>INSERT INTO sd_turno_revision (id_despacho, id_revisor, id_punto_control, turno_dia, hora_inicio, activo, fecha_registro, usuario_registro) VALUES (6, 3, 3, 49, now(), 1, sysdate(), 'admin');</v>
      </c>
    </row>
    <row r="8" spans="1:9" x14ac:dyDescent="0.3">
      <c r="A8" s="13">
        <v>7</v>
      </c>
      <c r="B8" s="13">
        <v>7</v>
      </c>
      <c r="C8" s="13">
        <v>4</v>
      </c>
      <c r="D8" s="13">
        <v>4</v>
      </c>
      <c r="E8" s="13">
        <v>48</v>
      </c>
      <c r="F8" s="13" t="s">
        <v>255</v>
      </c>
      <c r="G8" s="13" t="s">
        <v>256</v>
      </c>
      <c r="H8" s="13" t="s">
        <v>256</v>
      </c>
      <c r="I8" s="13" t="str">
        <f t="shared" si="0"/>
        <v>INSERT INTO sd_turno_revision (id_despacho, id_revisor, id_punto_control, turno_dia, hora_inicio, activo, fecha_registro, usuario_registro) VALUES (7, 4, 4, 48, now(), 1, sysdate(), 'admin');</v>
      </c>
    </row>
    <row r="9" spans="1:9" x14ac:dyDescent="0.3">
      <c r="A9" s="13">
        <v>8</v>
      </c>
      <c r="B9" s="13">
        <v>8</v>
      </c>
      <c r="C9" s="13">
        <v>5</v>
      </c>
      <c r="D9" s="13">
        <v>5</v>
      </c>
      <c r="E9" s="13">
        <v>47</v>
      </c>
      <c r="F9" s="13" t="s">
        <v>255</v>
      </c>
      <c r="G9" s="13" t="s">
        <v>256</v>
      </c>
      <c r="H9" s="13" t="s">
        <v>256</v>
      </c>
      <c r="I9" s="13" t="str">
        <f t="shared" si="0"/>
        <v>INSERT INTO sd_turno_revision (id_despacho, id_revisor, id_punto_control, turno_dia, hora_inicio, activo, fecha_registro, usuario_registro) VALUES (8, 5, 5, 47, now(), 1, sysdate(), 'admin');</v>
      </c>
    </row>
    <row r="10" spans="1:9" x14ac:dyDescent="0.3">
      <c r="A10" s="13">
        <v>9</v>
      </c>
      <c r="B10" s="13">
        <v>9</v>
      </c>
      <c r="C10" s="13">
        <v>6</v>
      </c>
      <c r="D10" s="13">
        <v>6</v>
      </c>
      <c r="E10" s="13">
        <v>46</v>
      </c>
      <c r="F10" s="13" t="s">
        <v>255</v>
      </c>
      <c r="G10" s="13" t="s">
        <v>256</v>
      </c>
      <c r="H10" s="13" t="s">
        <v>256</v>
      </c>
      <c r="I10" s="13" t="str">
        <f t="shared" si="0"/>
        <v>INSERT INTO sd_turno_revision (id_despacho, id_revisor, id_punto_control, turno_dia, hora_inicio, activo, fecha_registro, usuario_registro) VALUES (9, 6, 6, 46, now(), 1, sysdate(), 'admin');</v>
      </c>
    </row>
    <row r="11" spans="1:9" x14ac:dyDescent="0.3">
      <c r="A11" s="13">
        <v>10</v>
      </c>
      <c r="B11" s="13">
        <v>10</v>
      </c>
      <c r="C11" s="13">
        <v>7</v>
      </c>
      <c r="D11" s="13">
        <v>7</v>
      </c>
      <c r="E11" s="13">
        <v>45</v>
      </c>
      <c r="F11" s="13" t="s">
        <v>255</v>
      </c>
      <c r="G11" s="13" t="s">
        <v>256</v>
      </c>
      <c r="H11" s="13" t="s">
        <v>256</v>
      </c>
      <c r="I11" s="13" t="str">
        <f t="shared" si="0"/>
        <v>INSERT INTO sd_turno_revision (id_despacho, id_revisor, id_punto_control, turno_dia, hora_inicio, activo, fecha_registro, usuario_registro) VALUES (10, 7, 7, 45, now(), 1, sysdate(), 'admin');</v>
      </c>
    </row>
    <row r="12" spans="1:9" x14ac:dyDescent="0.3">
      <c r="A12" s="13">
        <v>11</v>
      </c>
      <c r="B12" s="13">
        <v>11</v>
      </c>
      <c r="C12" s="13">
        <v>8</v>
      </c>
      <c r="D12" s="13">
        <v>8</v>
      </c>
      <c r="E12" s="13">
        <v>44</v>
      </c>
      <c r="F12" s="13" t="s">
        <v>255</v>
      </c>
      <c r="G12" s="13" t="s">
        <v>256</v>
      </c>
      <c r="H12" s="13" t="s">
        <v>256</v>
      </c>
      <c r="I12" s="13" t="str">
        <f t="shared" si="0"/>
        <v>INSERT INTO sd_turno_revision (id_despacho, id_revisor, id_punto_control, turno_dia, hora_inicio, activo, fecha_registro, usuario_registro) VALUES (11, 8, 8, 44, now(), 1, sysdate(), 'admin');</v>
      </c>
    </row>
    <row r="13" spans="1:9" x14ac:dyDescent="0.3">
      <c r="A13" s="13">
        <v>12</v>
      </c>
      <c r="B13" s="13">
        <v>12</v>
      </c>
      <c r="C13" s="13">
        <v>9</v>
      </c>
      <c r="D13" s="13">
        <v>9</v>
      </c>
      <c r="E13" s="13">
        <v>43</v>
      </c>
      <c r="F13" s="13" t="s">
        <v>255</v>
      </c>
      <c r="G13" s="13" t="s">
        <v>256</v>
      </c>
      <c r="H13" s="13" t="s">
        <v>256</v>
      </c>
      <c r="I13" s="13" t="str">
        <f t="shared" ref="I13:I27" si="1">"INSERT INTO sd_turno_revision (id_despacho, id_revisor, id_punto_control, turno_dia, hora_inicio, activo, fecha_registro, usuario_registro) VALUES ("&amp;B13&amp;", "&amp;C13&amp;", "&amp;D13&amp;", "&amp;E13&amp;", "&amp;F13&amp;", 1, sysdate(), 'admin');"</f>
        <v>INSERT INTO sd_turno_revision (id_despacho, id_revisor, id_punto_control, turno_dia, hora_inicio, activo, fecha_registro, usuario_registro) VALUES (12, 9, 9, 43, now(), 1, sysdate(), 'admin');</v>
      </c>
    </row>
    <row r="14" spans="1:9" x14ac:dyDescent="0.3">
      <c r="A14" s="13">
        <v>13</v>
      </c>
      <c r="B14" s="13">
        <v>13</v>
      </c>
      <c r="C14" s="13">
        <v>10</v>
      </c>
      <c r="D14" s="13">
        <v>10</v>
      </c>
      <c r="E14" s="13">
        <v>42</v>
      </c>
      <c r="F14" s="13" t="s">
        <v>255</v>
      </c>
      <c r="G14" s="13" t="s">
        <v>256</v>
      </c>
      <c r="H14" s="13" t="s">
        <v>256</v>
      </c>
      <c r="I14" s="13" t="str">
        <f t="shared" si="1"/>
        <v>INSERT INTO sd_turno_revision (id_despacho, id_revisor, id_punto_control, turno_dia, hora_inicio, activo, fecha_registro, usuario_registro) VALUES (13, 10, 10, 42, now(), 1, sysdate(), 'admin');</v>
      </c>
    </row>
    <row r="15" spans="1:9" x14ac:dyDescent="0.3">
      <c r="A15" s="13">
        <v>14</v>
      </c>
      <c r="B15" s="13">
        <v>14</v>
      </c>
      <c r="C15" s="13">
        <v>1</v>
      </c>
      <c r="D15" s="13">
        <v>1</v>
      </c>
      <c r="E15" s="13">
        <v>41</v>
      </c>
      <c r="F15" s="13" t="s">
        <v>255</v>
      </c>
      <c r="G15" s="13" t="s">
        <v>255</v>
      </c>
      <c r="H15" s="13">
        <v>1</v>
      </c>
      <c r="I15" s="13" t="str">
        <f t="shared" si="1"/>
        <v>INSERT INTO sd_turno_revision (id_despacho, id_revisor, id_punto_control, turno_dia, hora_inicio, activo, fecha_registro, usuario_registro) VALUES (14, 1, 1, 41, now(), 1, sysdate(), 'admin');</v>
      </c>
    </row>
    <row r="16" spans="1:9" x14ac:dyDescent="0.3">
      <c r="A16" s="13">
        <v>15</v>
      </c>
      <c r="B16" s="13">
        <v>15</v>
      </c>
      <c r="C16" s="13">
        <v>2</v>
      </c>
      <c r="D16" s="13">
        <v>2</v>
      </c>
      <c r="E16" s="13">
        <v>40</v>
      </c>
      <c r="F16" s="13" t="s">
        <v>255</v>
      </c>
      <c r="G16" s="13" t="s">
        <v>255</v>
      </c>
      <c r="H16" s="13">
        <v>1</v>
      </c>
      <c r="I16" s="13" t="str">
        <f t="shared" si="1"/>
        <v>INSERT INTO sd_turno_revision (id_despacho, id_revisor, id_punto_control, turno_dia, hora_inicio, activo, fecha_registro, usuario_registro) VALUES (15, 2, 2, 40, now(), 1, sysdate(), 'admin');</v>
      </c>
    </row>
    <row r="17" spans="1:9" x14ac:dyDescent="0.3">
      <c r="A17" s="13">
        <v>16</v>
      </c>
      <c r="B17" s="13">
        <v>16</v>
      </c>
      <c r="C17" s="13">
        <v>3</v>
      </c>
      <c r="D17" s="13">
        <v>3</v>
      </c>
      <c r="E17" s="13">
        <v>39</v>
      </c>
      <c r="F17" s="13" t="s">
        <v>255</v>
      </c>
      <c r="G17" s="13" t="s">
        <v>255</v>
      </c>
      <c r="H17" s="13">
        <v>1</v>
      </c>
      <c r="I17" s="13" t="str">
        <f t="shared" si="1"/>
        <v>INSERT INTO sd_turno_revision (id_despacho, id_revisor, id_punto_control, turno_dia, hora_inicio, activo, fecha_registro, usuario_registro) VALUES (16, 3, 3, 39, now(), 1, sysdate(), 'admin');</v>
      </c>
    </row>
    <row r="18" spans="1:9" x14ac:dyDescent="0.3">
      <c r="A18" s="13">
        <v>17</v>
      </c>
      <c r="B18" s="13">
        <v>17</v>
      </c>
      <c r="C18" s="13">
        <v>4</v>
      </c>
      <c r="D18" s="13">
        <v>4</v>
      </c>
      <c r="E18" s="13">
        <v>38</v>
      </c>
      <c r="F18" s="13" t="s">
        <v>255</v>
      </c>
      <c r="G18" s="13" t="s">
        <v>255</v>
      </c>
      <c r="H18" s="13">
        <v>1</v>
      </c>
      <c r="I18" s="13" t="str">
        <f t="shared" si="1"/>
        <v>INSERT INTO sd_turno_revision (id_despacho, id_revisor, id_punto_control, turno_dia, hora_inicio, activo, fecha_registro, usuario_registro) VALUES (17, 4, 4, 38, now(), 1, sysdate(), 'admin');</v>
      </c>
    </row>
    <row r="19" spans="1:9" x14ac:dyDescent="0.3">
      <c r="A19" s="13">
        <v>18</v>
      </c>
      <c r="B19" s="13">
        <v>18</v>
      </c>
      <c r="C19" s="13">
        <v>5</v>
      </c>
      <c r="D19" s="13">
        <v>5</v>
      </c>
      <c r="E19" s="13">
        <v>37</v>
      </c>
      <c r="F19" s="13" t="s">
        <v>255</v>
      </c>
      <c r="G19" s="13" t="s">
        <v>255</v>
      </c>
      <c r="H19" s="13">
        <v>1</v>
      </c>
      <c r="I19" s="13" t="str">
        <f t="shared" si="1"/>
        <v>INSERT INTO sd_turno_revision (id_despacho, id_revisor, id_punto_control, turno_dia, hora_inicio, activo, fecha_registro, usuario_registro) VALUES (18, 5, 5, 37, now(), 1, sysdate(), 'admin');</v>
      </c>
    </row>
    <row r="20" spans="1:9" x14ac:dyDescent="0.3">
      <c r="A20" s="13">
        <v>19</v>
      </c>
      <c r="B20" s="13">
        <v>19</v>
      </c>
      <c r="C20" s="13">
        <v>6</v>
      </c>
      <c r="D20" s="13">
        <v>6</v>
      </c>
      <c r="E20" s="13">
        <v>36</v>
      </c>
      <c r="F20" s="13" t="s">
        <v>255</v>
      </c>
      <c r="G20" s="13" t="s">
        <v>255</v>
      </c>
      <c r="H20" s="13">
        <v>1</v>
      </c>
      <c r="I20" s="13" t="str">
        <f t="shared" si="1"/>
        <v>INSERT INTO sd_turno_revision (id_despacho, id_revisor, id_punto_control, turno_dia, hora_inicio, activo, fecha_registro, usuario_registro) VALUES (19, 6, 6, 36, now(), 1, sysdate(), 'admin');</v>
      </c>
    </row>
    <row r="21" spans="1:9" x14ac:dyDescent="0.3">
      <c r="A21" s="13">
        <v>20</v>
      </c>
      <c r="B21" s="13">
        <v>20</v>
      </c>
      <c r="C21" s="13">
        <v>7</v>
      </c>
      <c r="D21" s="13">
        <v>7</v>
      </c>
      <c r="E21" s="13">
        <v>35</v>
      </c>
      <c r="F21" s="13" t="s">
        <v>255</v>
      </c>
      <c r="G21" s="13" t="s">
        <v>255</v>
      </c>
      <c r="H21" s="13">
        <v>1</v>
      </c>
      <c r="I21" s="13" t="str">
        <f t="shared" si="1"/>
        <v>INSERT INTO sd_turno_revision (id_despacho, id_revisor, id_punto_control, turno_dia, hora_inicio, activo, fecha_registro, usuario_registro) VALUES (20, 7, 7, 35, now(), 1, sysdate(), 'admin');</v>
      </c>
    </row>
    <row r="22" spans="1:9" x14ac:dyDescent="0.3">
      <c r="A22" s="13">
        <v>21</v>
      </c>
      <c r="B22" s="13">
        <v>21</v>
      </c>
      <c r="C22" s="13">
        <v>8</v>
      </c>
      <c r="D22" s="13">
        <v>8</v>
      </c>
      <c r="E22" s="13">
        <v>34</v>
      </c>
      <c r="F22" s="13" t="s">
        <v>255</v>
      </c>
      <c r="G22" s="13" t="s">
        <v>255</v>
      </c>
      <c r="H22" s="13">
        <v>1</v>
      </c>
      <c r="I22" s="13" t="str">
        <f t="shared" si="1"/>
        <v>INSERT INTO sd_turno_revision (id_despacho, id_revisor, id_punto_control, turno_dia, hora_inicio, activo, fecha_registro, usuario_registro) VALUES (21, 8, 8, 34, now(), 1, sysdate(), 'admin');</v>
      </c>
    </row>
    <row r="23" spans="1:9" x14ac:dyDescent="0.3">
      <c r="A23" s="13">
        <v>22</v>
      </c>
      <c r="B23" s="13">
        <v>22</v>
      </c>
      <c r="C23" s="13">
        <v>9</v>
      </c>
      <c r="D23" s="13">
        <v>9</v>
      </c>
      <c r="E23" s="13">
        <v>33</v>
      </c>
      <c r="F23" s="13" t="s">
        <v>255</v>
      </c>
      <c r="G23" s="13" t="s">
        <v>255</v>
      </c>
      <c r="H23" s="13">
        <v>1</v>
      </c>
      <c r="I23" s="13" t="str">
        <f t="shared" si="1"/>
        <v>INSERT INTO sd_turno_revision (id_despacho, id_revisor, id_punto_control, turno_dia, hora_inicio, activo, fecha_registro, usuario_registro) VALUES (22, 9, 9, 33, now(), 1, sysdate(), 'admin');</v>
      </c>
    </row>
    <row r="24" spans="1:9" x14ac:dyDescent="0.3">
      <c r="A24" s="13">
        <v>23</v>
      </c>
      <c r="B24" s="13">
        <v>23</v>
      </c>
      <c r="C24" s="13">
        <v>10</v>
      </c>
      <c r="D24" s="13">
        <v>10</v>
      </c>
      <c r="E24" s="13">
        <v>32</v>
      </c>
      <c r="F24" s="13" t="s">
        <v>255</v>
      </c>
      <c r="G24" s="13" t="s">
        <v>255</v>
      </c>
      <c r="H24" s="13">
        <v>1</v>
      </c>
      <c r="I24" s="13" t="str">
        <f t="shared" si="1"/>
        <v>INSERT INTO sd_turno_revision (id_despacho, id_revisor, id_punto_control, turno_dia, hora_inicio, activo, fecha_registro, usuario_registro) VALUES (23, 10, 10, 32, now(), 1, sysdate(), 'admin');</v>
      </c>
    </row>
    <row r="25" spans="1:9" x14ac:dyDescent="0.3">
      <c r="A25" s="13">
        <v>24</v>
      </c>
      <c r="B25" s="13">
        <v>24</v>
      </c>
      <c r="C25" s="13">
        <v>1</v>
      </c>
      <c r="D25" s="13">
        <v>1</v>
      </c>
      <c r="E25" s="13">
        <v>31</v>
      </c>
      <c r="F25" s="13" t="s">
        <v>255</v>
      </c>
      <c r="G25" s="13" t="s">
        <v>255</v>
      </c>
      <c r="H25" s="13">
        <v>1</v>
      </c>
      <c r="I25" s="13" t="str">
        <f t="shared" si="1"/>
        <v>INSERT INTO sd_turno_revision (id_despacho, id_revisor, id_punto_control, turno_dia, hora_inicio, activo, fecha_registro, usuario_registro) VALUES (24, 1, 1, 31, now(), 1, sysdate(), 'admin');</v>
      </c>
    </row>
    <row r="26" spans="1:9" x14ac:dyDescent="0.3">
      <c r="A26" s="13">
        <v>25</v>
      </c>
      <c r="B26" s="13">
        <v>25</v>
      </c>
      <c r="C26" s="13">
        <v>2</v>
      </c>
      <c r="D26" s="13">
        <v>2</v>
      </c>
      <c r="E26" s="13">
        <v>30</v>
      </c>
      <c r="F26" s="13" t="s">
        <v>255</v>
      </c>
      <c r="G26" s="13" t="s">
        <v>255</v>
      </c>
      <c r="H26" s="13">
        <v>1</v>
      </c>
      <c r="I26" s="13" t="str">
        <f t="shared" si="1"/>
        <v>INSERT INTO sd_turno_revision (id_despacho, id_revisor, id_punto_control, turno_dia, hora_inicio, activo, fecha_registro, usuario_registro) VALUES (25, 2, 2, 30, now(), 1, sysdate(), 'admin');</v>
      </c>
    </row>
    <row r="27" spans="1:9" x14ac:dyDescent="0.3">
      <c r="A27" s="13">
        <v>26</v>
      </c>
      <c r="B27" s="13">
        <v>26</v>
      </c>
      <c r="C27" s="13">
        <v>3</v>
      </c>
      <c r="D27" s="13">
        <v>3</v>
      </c>
      <c r="E27" s="13">
        <v>29</v>
      </c>
      <c r="F27" s="13" t="s">
        <v>255</v>
      </c>
      <c r="G27" s="13" t="s">
        <v>255</v>
      </c>
      <c r="H27" s="13">
        <v>1</v>
      </c>
      <c r="I27" s="13" t="str">
        <f t="shared" si="1"/>
        <v>INSERT INTO sd_turno_revision (id_despacho, id_revisor, id_punto_control, turno_dia, hora_inicio, activo, fecha_registro, usuario_registro) VALUES (26, 3, 3, 29, now(), 1, sysdate(), 'admin');</v>
      </c>
    </row>
    <row r="28" spans="1:9" x14ac:dyDescent="0.3">
      <c r="A28" s="13">
        <v>27</v>
      </c>
      <c r="B28" s="13">
        <v>27</v>
      </c>
      <c r="C28" s="13">
        <v>4</v>
      </c>
      <c r="D28" s="13">
        <v>4</v>
      </c>
      <c r="E28" s="13">
        <v>28</v>
      </c>
      <c r="F28" s="13" t="s">
        <v>255</v>
      </c>
      <c r="G28" s="13" t="s">
        <v>255</v>
      </c>
      <c r="H28" s="13">
        <v>1</v>
      </c>
      <c r="I28" s="13" t="str">
        <f t="shared" ref="I28:I55" si="2">"INSERT INTO sd_turno_revision (id_despacho, id_revisor, id_punto_control, turno_dia, hora_inicio, activo, fecha_registro, usuario_registro) VALUES ("&amp;B28&amp;", "&amp;C28&amp;", "&amp;D28&amp;", "&amp;E28&amp;", "&amp;F28&amp;", 1, sysdate(), 'admin');"</f>
        <v>INSERT INTO sd_turno_revision (id_despacho, id_revisor, id_punto_control, turno_dia, hora_inicio, activo, fecha_registro, usuario_registro) VALUES (27, 4, 4, 28, now(), 1, sysdate(), 'admin');</v>
      </c>
    </row>
    <row r="29" spans="1:9" x14ac:dyDescent="0.3">
      <c r="A29" s="13">
        <v>28</v>
      </c>
      <c r="B29" s="13">
        <v>28</v>
      </c>
      <c r="C29" s="13">
        <v>5</v>
      </c>
      <c r="D29" s="13">
        <v>5</v>
      </c>
      <c r="E29" s="13">
        <v>27</v>
      </c>
      <c r="F29" s="13" t="s">
        <v>255</v>
      </c>
      <c r="G29" s="13" t="s">
        <v>255</v>
      </c>
      <c r="H29" s="13">
        <v>1</v>
      </c>
      <c r="I29" s="13" t="str">
        <f t="shared" si="2"/>
        <v>INSERT INTO sd_turno_revision (id_despacho, id_revisor, id_punto_control, turno_dia, hora_inicio, activo, fecha_registro, usuario_registro) VALUES (28, 5, 5, 27, now(), 1, sysdate(), 'admin');</v>
      </c>
    </row>
    <row r="30" spans="1:9" x14ac:dyDescent="0.3">
      <c r="A30" s="13">
        <v>29</v>
      </c>
      <c r="B30" s="13">
        <v>29</v>
      </c>
      <c r="C30" s="13">
        <v>6</v>
      </c>
      <c r="D30" s="13">
        <v>6</v>
      </c>
      <c r="E30" s="13">
        <v>26</v>
      </c>
      <c r="F30" s="13" t="s">
        <v>255</v>
      </c>
      <c r="G30" s="13" t="s">
        <v>255</v>
      </c>
      <c r="H30" s="13">
        <v>1</v>
      </c>
      <c r="I30" s="13" t="str">
        <f t="shared" si="2"/>
        <v>INSERT INTO sd_turno_revision (id_despacho, id_revisor, id_punto_control, turno_dia, hora_inicio, activo, fecha_registro, usuario_registro) VALUES (29, 6, 6, 26, now(), 1, sysdate(), 'admin');</v>
      </c>
    </row>
    <row r="31" spans="1:9" x14ac:dyDescent="0.3">
      <c r="A31" s="13">
        <v>30</v>
      </c>
      <c r="B31" s="13">
        <v>30</v>
      </c>
      <c r="C31" s="13">
        <v>7</v>
      </c>
      <c r="D31" s="13">
        <v>7</v>
      </c>
      <c r="E31" s="13">
        <v>25</v>
      </c>
      <c r="F31" s="13" t="s">
        <v>255</v>
      </c>
      <c r="G31" s="13" t="s">
        <v>255</v>
      </c>
      <c r="H31" s="13">
        <v>1</v>
      </c>
      <c r="I31" s="13" t="str">
        <f t="shared" si="2"/>
        <v>INSERT INTO sd_turno_revision (id_despacho, id_revisor, id_punto_control, turno_dia, hora_inicio, activo, fecha_registro, usuario_registro) VALUES (30, 7, 7, 25, now(), 1, sysdate(), 'admin');</v>
      </c>
    </row>
    <row r="32" spans="1:9" x14ac:dyDescent="0.3">
      <c r="A32" s="13">
        <v>31</v>
      </c>
      <c r="B32" s="13">
        <v>31</v>
      </c>
      <c r="C32" s="13">
        <v>8</v>
      </c>
      <c r="D32" s="13">
        <v>8</v>
      </c>
      <c r="E32" s="13">
        <v>24</v>
      </c>
      <c r="F32" s="13" t="s">
        <v>255</v>
      </c>
      <c r="G32" s="13" t="s">
        <v>255</v>
      </c>
      <c r="H32" s="13">
        <v>1</v>
      </c>
      <c r="I32" s="13" t="str">
        <f t="shared" si="2"/>
        <v>INSERT INTO sd_turno_revision (id_despacho, id_revisor, id_punto_control, turno_dia, hora_inicio, activo, fecha_registro, usuario_registro) VALUES (31, 8, 8, 24, now(), 1, sysdate(), 'admin');</v>
      </c>
    </row>
    <row r="33" spans="1:9" x14ac:dyDescent="0.3">
      <c r="A33" s="13">
        <v>32</v>
      </c>
      <c r="B33" s="13">
        <v>32</v>
      </c>
      <c r="C33" s="13">
        <v>9</v>
      </c>
      <c r="D33" s="13">
        <v>9</v>
      </c>
      <c r="E33" s="13">
        <v>23</v>
      </c>
      <c r="F33" s="13" t="s">
        <v>255</v>
      </c>
      <c r="G33" s="13" t="s">
        <v>255</v>
      </c>
      <c r="H33" s="13">
        <v>1</v>
      </c>
      <c r="I33" s="13" t="str">
        <f t="shared" si="2"/>
        <v>INSERT INTO sd_turno_revision (id_despacho, id_revisor, id_punto_control, turno_dia, hora_inicio, activo, fecha_registro, usuario_registro) VALUES (32, 9, 9, 23, now(), 1, sysdate(), 'admin');</v>
      </c>
    </row>
    <row r="34" spans="1:9" x14ac:dyDescent="0.3">
      <c r="A34" s="13">
        <v>33</v>
      </c>
      <c r="B34" s="13">
        <v>33</v>
      </c>
      <c r="C34" s="13">
        <v>10</v>
      </c>
      <c r="D34" s="13">
        <v>10</v>
      </c>
      <c r="E34" s="13">
        <v>22</v>
      </c>
      <c r="F34" s="13" t="s">
        <v>255</v>
      </c>
      <c r="G34" s="13" t="s">
        <v>255</v>
      </c>
      <c r="H34" s="13">
        <v>1</v>
      </c>
      <c r="I34" s="13" t="str">
        <f t="shared" si="2"/>
        <v>INSERT INTO sd_turno_revision (id_despacho, id_revisor, id_punto_control, turno_dia, hora_inicio, activo, fecha_registro, usuario_registro) VALUES (33, 10, 10, 22, now(), 1, sysdate(), 'admin');</v>
      </c>
    </row>
    <row r="35" spans="1:9" x14ac:dyDescent="0.3">
      <c r="A35" s="13">
        <v>34</v>
      </c>
      <c r="B35" s="13">
        <v>34</v>
      </c>
      <c r="C35" s="13">
        <v>1</v>
      </c>
      <c r="D35" s="13">
        <v>1</v>
      </c>
      <c r="E35" s="13">
        <v>21</v>
      </c>
      <c r="F35" s="13" t="s">
        <v>255</v>
      </c>
      <c r="G35" s="13" t="s">
        <v>255</v>
      </c>
      <c r="H35" s="13">
        <v>1</v>
      </c>
      <c r="I35" s="13" t="str">
        <f t="shared" si="2"/>
        <v>INSERT INTO sd_turno_revision (id_despacho, id_revisor, id_punto_control, turno_dia, hora_inicio, activo, fecha_registro, usuario_registro) VALUES (34, 1, 1, 21, now(), 1, sysdate(), 'admin');</v>
      </c>
    </row>
    <row r="36" spans="1:9" x14ac:dyDescent="0.3">
      <c r="A36" s="13">
        <v>35</v>
      </c>
      <c r="B36" s="13">
        <v>35</v>
      </c>
      <c r="C36" s="13">
        <v>2</v>
      </c>
      <c r="D36" s="13">
        <v>2</v>
      </c>
      <c r="E36" s="13">
        <v>20</v>
      </c>
      <c r="F36" s="13" t="s">
        <v>255</v>
      </c>
      <c r="G36" s="13" t="s">
        <v>255</v>
      </c>
      <c r="H36" s="13">
        <v>1</v>
      </c>
      <c r="I36" s="13" t="str">
        <f t="shared" si="2"/>
        <v>INSERT INTO sd_turno_revision (id_despacho, id_revisor, id_punto_control, turno_dia, hora_inicio, activo, fecha_registro, usuario_registro) VALUES (35, 2, 2, 20, now(), 1, sysdate(), 'admin');</v>
      </c>
    </row>
    <row r="37" spans="1:9" x14ac:dyDescent="0.3">
      <c r="A37" s="13">
        <v>36</v>
      </c>
      <c r="B37" s="13">
        <v>36</v>
      </c>
      <c r="C37" s="13">
        <v>3</v>
      </c>
      <c r="D37" s="13">
        <v>3</v>
      </c>
      <c r="E37" s="13">
        <v>19</v>
      </c>
      <c r="F37" s="13" t="s">
        <v>255</v>
      </c>
      <c r="G37" s="13" t="s">
        <v>255</v>
      </c>
      <c r="H37" s="13">
        <v>1</v>
      </c>
      <c r="I37" s="13" t="str">
        <f t="shared" si="2"/>
        <v>INSERT INTO sd_turno_revision (id_despacho, id_revisor, id_punto_control, turno_dia, hora_inicio, activo, fecha_registro, usuario_registro) VALUES (36, 3, 3, 19, now(), 1, sysdate(), 'admin');</v>
      </c>
    </row>
    <row r="38" spans="1:9" x14ac:dyDescent="0.3">
      <c r="A38" s="13">
        <v>37</v>
      </c>
      <c r="B38" s="13">
        <v>37</v>
      </c>
      <c r="C38" s="13">
        <v>4</v>
      </c>
      <c r="D38" s="13">
        <v>4</v>
      </c>
      <c r="E38" s="13">
        <v>18</v>
      </c>
      <c r="F38" s="13" t="s">
        <v>255</v>
      </c>
      <c r="G38" s="13" t="s">
        <v>255</v>
      </c>
      <c r="H38" s="13">
        <v>1</v>
      </c>
      <c r="I38" s="13" t="str">
        <f t="shared" si="2"/>
        <v>INSERT INTO sd_turno_revision (id_despacho, id_revisor, id_punto_control, turno_dia, hora_inicio, activo, fecha_registro, usuario_registro) VALUES (37, 4, 4, 18, now(), 1, sysdate(), 'admin');</v>
      </c>
    </row>
    <row r="39" spans="1:9" x14ac:dyDescent="0.3">
      <c r="A39" s="13">
        <v>38</v>
      </c>
      <c r="B39" s="13">
        <v>38</v>
      </c>
      <c r="C39" s="13">
        <v>5</v>
      </c>
      <c r="D39" s="13">
        <v>5</v>
      </c>
      <c r="E39" s="13">
        <v>17</v>
      </c>
      <c r="F39" s="13" t="s">
        <v>255</v>
      </c>
      <c r="G39" s="13" t="s">
        <v>255</v>
      </c>
      <c r="H39" s="13">
        <v>1</v>
      </c>
      <c r="I39" s="13" t="str">
        <f t="shared" si="2"/>
        <v>INSERT INTO sd_turno_revision (id_despacho, id_revisor, id_punto_control, turno_dia, hora_inicio, activo, fecha_registro, usuario_registro) VALUES (38, 5, 5, 17, now(), 1, sysdate(), 'admin');</v>
      </c>
    </row>
    <row r="40" spans="1:9" x14ac:dyDescent="0.3">
      <c r="A40" s="13">
        <v>39</v>
      </c>
      <c r="B40" s="13">
        <v>39</v>
      </c>
      <c r="C40" s="13">
        <v>6</v>
      </c>
      <c r="D40" s="13">
        <v>6</v>
      </c>
      <c r="E40" s="13">
        <v>16</v>
      </c>
      <c r="F40" s="13" t="s">
        <v>255</v>
      </c>
      <c r="G40" s="13" t="s">
        <v>255</v>
      </c>
      <c r="H40" s="13">
        <v>1</v>
      </c>
      <c r="I40" s="13" t="str">
        <f t="shared" si="2"/>
        <v>INSERT INTO sd_turno_revision (id_despacho, id_revisor, id_punto_control, turno_dia, hora_inicio, activo, fecha_registro, usuario_registro) VALUES (39, 6, 6, 16, now(), 1, sysdate(), 'admin');</v>
      </c>
    </row>
    <row r="41" spans="1:9" x14ac:dyDescent="0.3">
      <c r="A41" s="13">
        <v>40</v>
      </c>
      <c r="B41" s="13">
        <v>40</v>
      </c>
      <c r="C41" s="13">
        <v>7</v>
      </c>
      <c r="D41" s="13">
        <v>7</v>
      </c>
      <c r="E41" s="13">
        <v>15</v>
      </c>
      <c r="F41" s="13" t="s">
        <v>255</v>
      </c>
      <c r="G41" s="13" t="s">
        <v>255</v>
      </c>
      <c r="H41" s="13">
        <v>1</v>
      </c>
      <c r="I41" s="13" t="str">
        <f t="shared" si="2"/>
        <v>INSERT INTO sd_turno_revision (id_despacho, id_revisor, id_punto_control, turno_dia, hora_inicio, activo, fecha_registro, usuario_registro) VALUES (40, 7, 7, 15, now(), 1, sysdate(), 'admin');</v>
      </c>
    </row>
    <row r="42" spans="1:9" x14ac:dyDescent="0.3">
      <c r="A42" s="13">
        <v>41</v>
      </c>
      <c r="B42" s="13">
        <v>41</v>
      </c>
      <c r="C42" s="13">
        <v>8</v>
      </c>
      <c r="D42" s="13">
        <v>8</v>
      </c>
      <c r="E42" s="13">
        <v>14</v>
      </c>
      <c r="F42" s="13" t="s">
        <v>255</v>
      </c>
      <c r="G42" s="13" t="s">
        <v>255</v>
      </c>
      <c r="H42" s="13">
        <v>1</v>
      </c>
      <c r="I42" s="13" t="str">
        <f t="shared" si="2"/>
        <v>INSERT INTO sd_turno_revision (id_despacho, id_revisor, id_punto_control, turno_dia, hora_inicio, activo, fecha_registro, usuario_registro) VALUES (41, 8, 8, 14, now(), 1, sysdate(), 'admin');</v>
      </c>
    </row>
    <row r="43" spans="1:9" x14ac:dyDescent="0.3">
      <c r="A43" s="13">
        <v>42</v>
      </c>
      <c r="B43" s="13">
        <v>42</v>
      </c>
      <c r="C43" s="13">
        <v>9</v>
      </c>
      <c r="D43" s="13">
        <v>9</v>
      </c>
      <c r="E43" s="13">
        <v>13</v>
      </c>
      <c r="F43" s="13" t="s">
        <v>255</v>
      </c>
      <c r="G43" s="13" t="s">
        <v>255</v>
      </c>
      <c r="H43" s="13">
        <v>1</v>
      </c>
      <c r="I43" s="13" t="str">
        <f t="shared" si="2"/>
        <v>INSERT INTO sd_turno_revision (id_despacho, id_revisor, id_punto_control, turno_dia, hora_inicio, activo, fecha_registro, usuario_registro) VALUES (42, 9, 9, 13, now(), 1, sysdate(), 'admin');</v>
      </c>
    </row>
    <row r="44" spans="1:9" x14ac:dyDescent="0.3">
      <c r="A44" s="13">
        <v>43</v>
      </c>
      <c r="B44" s="13">
        <v>43</v>
      </c>
      <c r="C44" s="13">
        <v>10</v>
      </c>
      <c r="D44" s="13">
        <v>10</v>
      </c>
      <c r="E44" s="13">
        <v>12</v>
      </c>
      <c r="F44" s="13" t="s">
        <v>255</v>
      </c>
      <c r="G44" s="13" t="s">
        <v>255</v>
      </c>
      <c r="H44" s="13">
        <v>1</v>
      </c>
      <c r="I44" s="13" t="str">
        <f t="shared" si="2"/>
        <v>INSERT INTO sd_turno_revision (id_despacho, id_revisor, id_punto_control, turno_dia, hora_inicio, activo, fecha_registro, usuario_registro) VALUES (43, 10, 10, 12, now(), 1, sysdate(), 'admin');</v>
      </c>
    </row>
    <row r="45" spans="1:9" x14ac:dyDescent="0.3">
      <c r="A45" s="13">
        <v>44</v>
      </c>
      <c r="B45" s="13">
        <v>44</v>
      </c>
      <c r="C45" s="13">
        <v>1</v>
      </c>
      <c r="D45" s="13">
        <v>1</v>
      </c>
      <c r="E45" s="13">
        <v>11</v>
      </c>
      <c r="F45" s="13" t="s">
        <v>255</v>
      </c>
      <c r="G45" s="13" t="s">
        <v>255</v>
      </c>
      <c r="H45" s="13">
        <v>1</v>
      </c>
      <c r="I45" s="13" t="str">
        <f t="shared" si="2"/>
        <v>INSERT INTO sd_turno_revision (id_despacho, id_revisor, id_punto_control, turno_dia, hora_inicio, activo, fecha_registro, usuario_registro) VALUES (44, 1, 1, 11, now(), 1, sysdate(), 'admin');</v>
      </c>
    </row>
    <row r="46" spans="1:9" x14ac:dyDescent="0.3">
      <c r="A46" s="13">
        <v>45</v>
      </c>
      <c r="B46" s="13">
        <v>45</v>
      </c>
      <c r="C46" s="13">
        <v>2</v>
      </c>
      <c r="D46" s="13">
        <v>2</v>
      </c>
      <c r="E46" s="13">
        <v>10</v>
      </c>
      <c r="F46" s="13" t="s">
        <v>255</v>
      </c>
      <c r="G46" s="13" t="s">
        <v>255</v>
      </c>
      <c r="H46" s="13">
        <v>1</v>
      </c>
      <c r="I46" s="13" t="str">
        <f t="shared" si="2"/>
        <v>INSERT INTO sd_turno_revision (id_despacho, id_revisor, id_punto_control, turno_dia, hora_inicio, activo, fecha_registro, usuario_registro) VALUES (45, 2, 2, 10, now(), 1, sysdate(), 'admin');</v>
      </c>
    </row>
    <row r="47" spans="1:9" x14ac:dyDescent="0.3">
      <c r="A47" s="13">
        <v>46</v>
      </c>
      <c r="B47" s="13">
        <v>46</v>
      </c>
      <c r="C47" s="13">
        <v>3</v>
      </c>
      <c r="D47" s="13">
        <v>3</v>
      </c>
      <c r="E47" s="13">
        <v>9</v>
      </c>
      <c r="F47" s="13" t="s">
        <v>255</v>
      </c>
      <c r="G47" s="13" t="s">
        <v>255</v>
      </c>
      <c r="H47" s="13">
        <v>1</v>
      </c>
      <c r="I47" s="13" t="str">
        <f t="shared" si="2"/>
        <v>INSERT INTO sd_turno_revision (id_despacho, id_revisor, id_punto_control, turno_dia, hora_inicio, activo, fecha_registro, usuario_registro) VALUES (46, 3, 3, 9, now(), 1, sysdate(), 'admin');</v>
      </c>
    </row>
    <row r="48" spans="1:9" x14ac:dyDescent="0.3">
      <c r="A48" s="13">
        <v>47</v>
      </c>
      <c r="B48" s="13">
        <v>47</v>
      </c>
      <c r="C48" s="13">
        <v>4</v>
      </c>
      <c r="D48" s="13">
        <v>4</v>
      </c>
      <c r="E48" s="13">
        <v>8</v>
      </c>
      <c r="F48" s="13" t="s">
        <v>255</v>
      </c>
      <c r="G48" s="13" t="s">
        <v>255</v>
      </c>
      <c r="H48" s="13">
        <v>1</v>
      </c>
      <c r="I48" s="13" t="str">
        <f t="shared" si="2"/>
        <v>INSERT INTO sd_turno_revision (id_despacho, id_revisor, id_punto_control, turno_dia, hora_inicio, activo, fecha_registro, usuario_registro) VALUES (47, 4, 4, 8, now(), 1, sysdate(), 'admin');</v>
      </c>
    </row>
    <row r="49" spans="1:9" x14ac:dyDescent="0.3">
      <c r="A49" s="13">
        <v>48</v>
      </c>
      <c r="B49" s="13">
        <v>48</v>
      </c>
      <c r="C49" s="13">
        <v>5</v>
      </c>
      <c r="D49" s="13">
        <v>5</v>
      </c>
      <c r="E49" s="13">
        <v>7</v>
      </c>
      <c r="F49" s="13" t="s">
        <v>255</v>
      </c>
      <c r="G49" s="13" t="s">
        <v>255</v>
      </c>
      <c r="H49" s="13">
        <v>1</v>
      </c>
      <c r="I49" s="13" t="str">
        <f t="shared" si="2"/>
        <v>INSERT INTO sd_turno_revision (id_despacho, id_revisor, id_punto_control, turno_dia, hora_inicio, activo, fecha_registro, usuario_registro) VALUES (48, 5, 5, 7, now(), 1, sysdate(), 'admin');</v>
      </c>
    </row>
    <row r="50" spans="1:9" x14ac:dyDescent="0.3">
      <c r="A50" s="13">
        <v>49</v>
      </c>
      <c r="B50" s="13">
        <v>49</v>
      </c>
      <c r="C50" s="13">
        <v>6</v>
      </c>
      <c r="D50" s="13">
        <v>6</v>
      </c>
      <c r="E50" s="13">
        <v>6</v>
      </c>
      <c r="F50" s="13" t="s">
        <v>255</v>
      </c>
      <c r="G50" s="13" t="s">
        <v>255</v>
      </c>
      <c r="H50" s="13">
        <v>1</v>
      </c>
      <c r="I50" s="13" t="str">
        <f t="shared" si="2"/>
        <v>INSERT INTO sd_turno_revision (id_despacho, id_revisor, id_punto_control, turno_dia, hora_inicio, activo, fecha_registro, usuario_registro) VALUES (49, 6, 6, 6, now(), 1, sysdate(), 'admin');</v>
      </c>
    </row>
    <row r="51" spans="1:9" x14ac:dyDescent="0.3">
      <c r="A51" s="13">
        <v>50</v>
      </c>
      <c r="B51" s="13">
        <v>50</v>
      </c>
      <c r="C51" s="13">
        <v>7</v>
      </c>
      <c r="D51" s="13">
        <v>7</v>
      </c>
      <c r="E51" s="13">
        <v>5</v>
      </c>
      <c r="F51" s="13" t="s">
        <v>255</v>
      </c>
      <c r="G51" s="13" t="s">
        <v>255</v>
      </c>
      <c r="H51" s="13">
        <v>1</v>
      </c>
      <c r="I51" s="13" t="str">
        <f t="shared" si="2"/>
        <v>INSERT INTO sd_turno_revision (id_despacho, id_revisor, id_punto_control, turno_dia, hora_inicio, activo, fecha_registro, usuario_registro) VALUES (50, 7, 7, 5, now(), 1, sysdate(), 'admin');</v>
      </c>
    </row>
    <row r="52" spans="1:9" x14ac:dyDescent="0.3">
      <c r="A52" s="13">
        <v>51</v>
      </c>
      <c r="B52" s="13">
        <v>51</v>
      </c>
      <c r="C52" s="13">
        <v>8</v>
      </c>
      <c r="D52" s="13">
        <v>8</v>
      </c>
      <c r="E52" s="13">
        <v>4</v>
      </c>
      <c r="F52" s="13" t="s">
        <v>255</v>
      </c>
      <c r="G52" s="13" t="s">
        <v>255</v>
      </c>
      <c r="H52" s="13">
        <v>1</v>
      </c>
      <c r="I52" s="13" t="str">
        <f t="shared" si="2"/>
        <v>INSERT INTO sd_turno_revision (id_despacho, id_revisor, id_punto_control, turno_dia, hora_inicio, activo, fecha_registro, usuario_registro) VALUES (51, 8, 8, 4, now(), 1, sysdate(), 'admin');</v>
      </c>
    </row>
    <row r="53" spans="1:9" x14ac:dyDescent="0.3">
      <c r="A53" s="13">
        <v>52</v>
      </c>
      <c r="B53" s="13">
        <v>52</v>
      </c>
      <c r="C53" s="13">
        <v>9</v>
      </c>
      <c r="D53" s="13">
        <v>9</v>
      </c>
      <c r="E53" s="13">
        <v>3</v>
      </c>
      <c r="F53" s="13" t="s">
        <v>255</v>
      </c>
      <c r="G53" s="13" t="s">
        <v>255</v>
      </c>
      <c r="H53" s="13">
        <v>1</v>
      </c>
      <c r="I53" s="13" t="str">
        <f t="shared" si="2"/>
        <v>INSERT INTO sd_turno_revision (id_despacho, id_revisor, id_punto_control, turno_dia, hora_inicio, activo, fecha_registro, usuario_registro) VALUES (52, 9, 9, 3, now(), 1, sysdate(), 'admin');</v>
      </c>
    </row>
    <row r="54" spans="1:9" x14ac:dyDescent="0.3">
      <c r="A54" s="13">
        <v>53</v>
      </c>
      <c r="B54" s="13">
        <v>53</v>
      </c>
      <c r="C54" s="13">
        <v>10</v>
      </c>
      <c r="D54" s="13">
        <v>10</v>
      </c>
      <c r="E54" s="13">
        <v>2</v>
      </c>
      <c r="F54" s="13" t="s">
        <v>255</v>
      </c>
      <c r="G54" s="13" t="s">
        <v>255</v>
      </c>
      <c r="H54" s="13">
        <v>1</v>
      </c>
      <c r="I54" s="13" t="str">
        <f t="shared" si="2"/>
        <v>INSERT INTO sd_turno_revision (id_despacho, id_revisor, id_punto_control, turno_dia, hora_inicio, activo, fecha_registro, usuario_registro) VALUES (53, 10, 10, 2, now(), 1, sysdate(), 'admin');</v>
      </c>
    </row>
    <row r="55" spans="1:9" x14ac:dyDescent="0.3">
      <c r="A55" s="13">
        <v>54</v>
      </c>
      <c r="B55" s="13">
        <v>54</v>
      </c>
      <c r="C55" s="13">
        <v>1</v>
      </c>
      <c r="D55" s="13">
        <v>1</v>
      </c>
      <c r="E55" s="13">
        <v>1</v>
      </c>
      <c r="F55" s="13" t="s">
        <v>255</v>
      </c>
      <c r="G55" s="13" t="s">
        <v>255</v>
      </c>
      <c r="H55" s="13">
        <v>1</v>
      </c>
      <c r="I55" s="13" t="str">
        <f t="shared" si="2"/>
        <v>INSERT INTO sd_turno_revision (id_despacho, id_revisor, id_punto_control, turno_dia, hora_inicio, activo, fecha_registro, usuario_registro) VALUES (54, 1, 1, 1, now(), 1, sysdate(), 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2:C6"/>
    </sheetView>
  </sheetViews>
  <sheetFormatPr baseColWidth="10" defaultRowHeight="14.4" x14ac:dyDescent="0.3"/>
  <cols>
    <col min="2" max="2" width="24.21875" bestFit="1" customWidth="1"/>
  </cols>
  <sheetData>
    <row r="1" spans="1:3" x14ac:dyDescent="0.3">
      <c r="A1" s="3" t="s">
        <v>332</v>
      </c>
      <c r="B1" s="3" t="s">
        <v>54</v>
      </c>
      <c r="C1" s="3" t="s">
        <v>6</v>
      </c>
    </row>
    <row r="2" spans="1:3" x14ac:dyDescent="0.3">
      <c r="A2">
        <v>1</v>
      </c>
      <c r="B2" s="2" t="s">
        <v>333</v>
      </c>
      <c r="C2" t="str">
        <f>"INSERT INTO sd_incidencia (nombre, activo, usuario_registro, fecha_registro) VALUES ('"&amp;B2&amp;"', 1, 'admin', sysdate());"</f>
        <v>INSERT INTO sd_incidencia (nombre, activo, usuario_registro, fecha_registro) VALUES ('Mal estado de la plataforma', 1, 'admin', sysdate());</v>
      </c>
    </row>
    <row r="3" spans="1:3" x14ac:dyDescent="0.3">
      <c r="A3">
        <v>2</v>
      </c>
      <c r="B3" t="s">
        <v>334</v>
      </c>
      <c r="C3" t="str">
        <f t="shared" ref="C3:C6" si="0">"INSERT INTO sd_incidencia (nombre, activo, usuario_registro, fecha_registro) VALUES ('"&amp;B3&amp;"', 1, 'admin', sysdate());"</f>
        <v>INSERT INTO sd_incidencia (nombre, activo, usuario_registro, fecha_registro) VALUES ('Llantas en mal estado', 1, 'admin', sysdate());</v>
      </c>
    </row>
    <row r="4" spans="1:3" x14ac:dyDescent="0.3">
      <c r="A4">
        <v>3</v>
      </c>
      <c r="B4" t="s">
        <v>335</v>
      </c>
      <c r="C4" t="str">
        <f t="shared" si="0"/>
        <v>INSERT INTO sd_incidencia (nombre, activo, usuario_registro, fecha_registro) VALUES ('No contar con EPP', 1, 'admin', sysdate());</v>
      </c>
    </row>
    <row r="5" spans="1:3" x14ac:dyDescent="0.3">
      <c r="A5">
        <v>4</v>
      </c>
      <c r="B5" t="s">
        <v>336</v>
      </c>
      <c r="C5" t="str">
        <f t="shared" si="0"/>
        <v>INSERT INTO sd_incidencia (nombre, activo, usuario_registro, fecha_registro) VALUES ('No contar con botiquín', 1, 'admin', sysdate());</v>
      </c>
    </row>
    <row r="6" spans="1:3" x14ac:dyDescent="0.3">
      <c r="A6">
        <v>5</v>
      </c>
      <c r="B6" t="s">
        <v>337</v>
      </c>
      <c r="C6" t="str">
        <f t="shared" si="0"/>
        <v>INSERT INTO sd_incidencia (nombre, activo, usuario_registro, fecha_registro) VALUES ('No contar con extintor', 1, 'admin', sysdate());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D2" sqref="D2"/>
    </sheetView>
  </sheetViews>
  <sheetFormatPr baseColWidth="10" defaultRowHeight="14.4" x14ac:dyDescent="0.3"/>
  <cols>
    <col min="1" max="1" width="12.21875" bestFit="1" customWidth="1"/>
    <col min="3" max="3" width="18" style="2" bestFit="1" customWidth="1"/>
    <col min="4" max="5" width="11.5546875" style="28"/>
  </cols>
  <sheetData>
    <row r="1" spans="1:6" x14ac:dyDescent="0.3">
      <c r="A1" s="3" t="s">
        <v>28</v>
      </c>
      <c r="B1" s="3" t="s">
        <v>188</v>
      </c>
      <c r="C1" s="4" t="s">
        <v>26</v>
      </c>
      <c r="D1" s="14" t="s">
        <v>3</v>
      </c>
      <c r="E1" s="14" t="s">
        <v>27</v>
      </c>
      <c r="F1" s="3" t="s">
        <v>6</v>
      </c>
    </row>
    <row r="2" spans="1:6" x14ac:dyDescent="0.3">
      <c r="A2" s="21">
        <v>1</v>
      </c>
      <c r="B2" s="21">
        <v>1</v>
      </c>
      <c r="C2" s="22" t="s">
        <v>113</v>
      </c>
      <c r="D2" s="23">
        <f>VLOOKUP(B2,sd_usuario!$B$2:$F$100,5,0)</f>
        <v>65885596</v>
      </c>
      <c r="E2" s="23">
        <v>8421</v>
      </c>
      <c r="F2" s="21" t="str">
        <f t="shared" ref="F2:F3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 s="15">
        <v>2</v>
      </c>
      <c r="B3" s="15">
        <v>2</v>
      </c>
      <c r="C3" s="16" t="s">
        <v>110</v>
      </c>
      <c r="D3" s="23">
        <f>VLOOKUP(B3,sd_usuario!$B$2:$F$100,5,0)</f>
        <v>37543264</v>
      </c>
      <c r="E3" s="17">
        <v>1269</v>
      </c>
      <c r="F3" s="15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 s="15">
        <v>3</v>
      </c>
      <c r="B4" s="15">
        <v>3</v>
      </c>
      <c r="C4" s="16" t="s">
        <v>111</v>
      </c>
      <c r="D4" s="23">
        <f>VLOOKUP(B4,sd_usuario!$B$2:$F$100,5,0)</f>
        <v>10863789</v>
      </c>
      <c r="E4" s="17">
        <v>4589</v>
      </c>
      <c r="F4" s="15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 s="15">
        <v>4</v>
      </c>
      <c r="B5" s="15">
        <v>4</v>
      </c>
      <c r="C5" s="16" t="s">
        <v>110</v>
      </c>
      <c r="D5" s="23">
        <f>VLOOKUP(B5,sd_usuario!$B$2:$F$100,5,0)</f>
        <v>95034644</v>
      </c>
      <c r="E5" s="17">
        <v>3586</v>
      </c>
      <c r="F5" s="15" t="str">
        <f t="shared" si="0"/>
        <v>INSERT INTO sd_conductor(id_usuario, fecha_venc_licencia, clave_digital, activo, fecha_registro, usuario_registro) VALUES (4,'2025-03-06','3586',1,sysdate(),'admin');</v>
      </c>
    </row>
    <row r="6" spans="1:6" x14ac:dyDescent="0.3">
      <c r="A6" s="15">
        <v>5</v>
      </c>
      <c r="B6" s="15">
        <v>9</v>
      </c>
      <c r="C6" s="16" t="s">
        <v>262</v>
      </c>
      <c r="D6" s="23">
        <f>VLOOKUP(B6,sd_usuario!$B$2:$F$100,5,0)</f>
        <v>69870536</v>
      </c>
      <c r="E6" s="17">
        <v>3458</v>
      </c>
      <c r="F6" s="15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 s="15">
        <v>6</v>
      </c>
      <c r="B7" s="15">
        <v>10</v>
      </c>
      <c r="C7" s="16" t="s">
        <v>110</v>
      </c>
      <c r="D7" s="23">
        <f>VLOOKUP(B7,sd_usuario!$B$2:$F$100,5,0)</f>
        <v>79185215</v>
      </c>
      <c r="E7" s="17">
        <v>8547</v>
      </c>
      <c r="F7" s="15" t="str">
        <f t="shared" si="0"/>
        <v>INSERT INTO sd_conductor(id_usuario, fecha_venc_licencia, clave_digital, activo, fecha_registro, usuario_registro) VALUES (10,'2025-03-06','8547',1,sysdate(),'admin');</v>
      </c>
    </row>
    <row r="8" spans="1:6" x14ac:dyDescent="0.3">
      <c r="A8" s="15">
        <v>7</v>
      </c>
      <c r="B8" s="15">
        <v>11</v>
      </c>
      <c r="C8" s="16" t="s">
        <v>110</v>
      </c>
      <c r="D8" s="23">
        <f>VLOOKUP(B8,sd_usuario!$B$2:$F$100,5,0)</f>
        <v>98231115</v>
      </c>
      <c r="E8" s="17">
        <v>3138</v>
      </c>
      <c r="F8" s="15" t="str">
        <f t="shared" si="0"/>
        <v>INSERT INTO sd_conductor(id_usuario, fecha_venc_licencia, clave_digital, activo, fecha_registro, usuario_registro) VALUES (11,'2025-03-06','3138',1,sysdate(),'admin');</v>
      </c>
    </row>
    <row r="9" spans="1:6" x14ac:dyDescent="0.3">
      <c r="A9" s="15">
        <v>8</v>
      </c>
      <c r="B9" s="15">
        <v>12</v>
      </c>
      <c r="C9" s="16" t="s">
        <v>262</v>
      </c>
      <c r="D9" s="23">
        <f>VLOOKUP(B9,sd_usuario!$B$2:$F$100,5,0)</f>
        <v>79363463</v>
      </c>
      <c r="E9" s="17">
        <v>9521</v>
      </c>
      <c r="F9" s="15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15">
        <v>9</v>
      </c>
      <c r="B10" s="15">
        <v>17</v>
      </c>
      <c r="C10" s="16" t="s">
        <v>110</v>
      </c>
      <c r="D10" s="23">
        <f>VLOOKUP(B10,sd_usuario!$B$2:$F$100,5,0)</f>
        <v>75866966</v>
      </c>
      <c r="E10" s="17">
        <v>2415</v>
      </c>
      <c r="F10" s="15" t="str">
        <f t="shared" si="0"/>
        <v>INSERT INTO sd_conductor(id_usuario, fecha_venc_licencia, clave_digital, activo, fecha_registro, usuario_registro) VALUES (17,'2025-03-06','2415',1,sysdate(),'admin');</v>
      </c>
    </row>
    <row r="11" spans="1:6" x14ac:dyDescent="0.3">
      <c r="A11" s="15">
        <v>10</v>
      </c>
      <c r="B11" s="15">
        <v>18</v>
      </c>
      <c r="C11" s="16" t="s">
        <v>265</v>
      </c>
      <c r="D11" s="23">
        <f>VLOOKUP(B11,sd_usuario!$B$2:$F$100,5,0)</f>
        <v>48301565</v>
      </c>
      <c r="E11" s="17">
        <v>2205</v>
      </c>
      <c r="F11" s="15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15">
        <v>11</v>
      </c>
      <c r="B12" s="15">
        <v>19</v>
      </c>
      <c r="C12" s="16" t="s">
        <v>110</v>
      </c>
      <c r="D12" s="23">
        <f>VLOOKUP(B12,sd_usuario!$B$2:$F$100,5,0)</f>
        <v>67744362</v>
      </c>
      <c r="E12" s="17">
        <v>6982</v>
      </c>
      <c r="F12" s="15" t="str">
        <f t="shared" si="0"/>
        <v>INSERT INTO sd_conductor(id_usuario, fecha_venc_licencia, clave_digital, activo, fecha_registro, usuario_registro) VALUES (19,'2025-03-06','6982',1,sysdate(),'admin');</v>
      </c>
    </row>
    <row r="13" spans="1:6" x14ac:dyDescent="0.3">
      <c r="A13" s="15">
        <v>12</v>
      </c>
      <c r="B13" s="15">
        <v>20</v>
      </c>
      <c r="C13" s="16" t="s">
        <v>435</v>
      </c>
      <c r="D13" s="17">
        <f>VLOOKUP(B13,sd_usuario!$B$2:$F$100,5,0)</f>
        <v>47614810</v>
      </c>
      <c r="E13" s="17">
        <v>2492</v>
      </c>
      <c r="F13" s="15" t="str">
        <f t="shared" si="0"/>
        <v>INSERT INTO sd_conductor(id_usuario, fecha_venc_licencia, clave_digital, activo, fecha_registro, usuario_registro) VALUES (20,'2024-07-30','2492',1,sysdate(),'admin');</v>
      </c>
    </row>
    <row r="14" spans="1:6" x14ac:dyDescent="0.3">
      <c r="A14" s="21">
        <v>13</v>
      </c>
      <c r="B14" s="21">
        <v>23</v>
      </c>
      <c r="C14" s="22" t="s">
        <v>436</v>
      </c>
      <c r="D14" s="23">
        <f>VLOOKUP(B14,sd_usuario!$B$2:$F$100,5,0)</f>
        <v>90351426</v>
      </c>
      <c r="E14" s="23">
        <v>4708</v>
      </c>
      <c r="F14" s="21" t="str">
        <f t="shared" si="0"/>
        <v>INSERT INTO sd_conductor(id_usuario, fecha_venc_licencia, clave_digital, activo, fecha_registro, usuario_registro) VALUES (23,'2025-04-21','4708',1,sysdate(),'admin');</v>
      </c>
    </row>
    <row r="15" spans="1:6" x14ac:dyDescent="0.3">
      <c r="A15" s="15">
        <v>14</v>
      </c>
      <c r="B15" s="15">
        <v>24</v>
      </c>
      <c r="C15" s="16" t="s">
        <v>437</v>
      </c>
      <c r="D15" s="17">
        <f>VLOOKUP(B15,sd_usuario!$B$2:$F$100,5,0)</f>
        <v>64328185</v>
      </c>
      <c r="E15" s="17">
        <v>4939</v>
      </c>
      <c r="F15" s="15" t="str">
        <f t="shared" si="0"/>
        <v>INSERT INTO sd_conductor(id_usuario, fecha_venc_licencia, clave_digital, activo, fecha_registro, usuario_registro) VALUES (24,'2024-07-18','4939',1,sysdate(),'admin');</v>
      </c>
    </row>
    <row r="16" spans="1:6" x14ac:dyDescent="0.3">
      <c r="A16" s="15">
        <v>15</v>
      </c>
      <c r="B16" s="15">
        <v>25</v>
      </c>
      <c r="C16" s="16" t="s">
        <v>438</v>
      </c>
      <c r="D16" s="17">
        <f>VLOOKUP(B16,sd_usuario!$B$2:$F$100,5,0)</f>
        <v>17665181</v>
      </c>
      <c r="E16" s="17">
        <v>1973</v>
      </c>
      <c r="F16" s="15" t="str">
        <f t="shared" si="0"/>
        <v>INSERT INTO sd_conductor(id_usuario, fecha_venc_licencia, clave_digital, activo, fecha_registro, usuario_registro) VALUES (25,'2024-09-18','1973',1,sysdate(),'admin');</v>
      </c>
    </row>
    <row r="17" spans="1:6" x14ac:dyDescent="0.3">
      <c r="A17" s="15">
        <v>16</v>
      </c>
      <c r="B17" s="15">
        <v>26</v>
      </c>
      <c r="C17" s="22" t="s">
        <v>439</v>
      </c>
      <c r="D17" s="17">
        <f>VLOOKUP(B17,sd_usuario!$B$2:$F$100,5,0)</f>
        <v>90876562</v>
      </c>
      <c r="E17" s="17">
        <v>5237</v>
      </c>
      <c r="F17" s="15" t="str">
        <f t="shared" si="0"/>
        <v>INSERT INTO sd_conductor(id_usuario, fecha_venc_licencia, clave_digital, activo, fecha_registro, usuario_registro) VALUES (26,'2024-12-04','5237',1,sysdate(),'admin');</v>
      </c>
    </row>
    <row r="18" spans="1:6" x14ac:dyDescent="0.3">
      <c r="A18" s="15">
        <v>17</v>
      </c>
      <c r="B18" s="15">
        <v>27</v>
      </c>
      <c r="C18" s="16" t="s">
        <v>440</v>
      </c>
      <c r="D18" s="17">
        <f>VLOOKUP(B18,sd_usuario!$B$2:$F$100,5,0)</f>
        <v>33534878</v>
      </c>
      <c r="E18" s="17">
        <v>2469</v>
      </c>
      <c r="F18" s="15" t="str">
        <f t="shared" si="0"/>
        <v>INSERT INTO sd_conductor(id_usuario, fecha_venc_licencia, clave_digital, activo, fecha_registro, usuario_registro) VALUES (27,'2025-01-26','2469',1,sysdate(),'admin');</v>
      </c>
    </row>
    <row r="19" spans="1:6" x14ac:dyDescent="0.3">
      <c r="A19" s="15">
        <v>18</v>
      </c>
      <c r="B19" s="15">
        <v>28</v>
      </c>
      <c r="C19" s="22" t="s">
        <v>441</v>
      </c>
      <c r="D19" s="17">
        <f>VLOOKUP(B19,sd_usuario!$B$2:$F$100,5,0)</f>
        <v>61838014</v>
      </c>
      <c r="E19" s="17">
        <v>1306</v>
      </c>
      <c r="F19" s="15" t="str">
        <f t="shared" si="0"/>
        <v>INSERT INTO sd_conductor(id_usuario, fecha_venc_licencia, clave_digital, activo, fecha_registro, usuario_registro) VALUES (28,'2024-08-31','1306',1,sysdate(),'admin');</v>
      </c>
    </row>
    <row r="20" spans="1:6" x14ac:dyDescent="0.3">
      <c r="A20" s="15">
        <v>19</v>
      </c>
      <c r="B20" s="15">
        <v>29</v>
      </c>
      <c r="C20" s="16" t="s">
        <v>435</v>
      </c>
      <c r="D20" s="17">
        <f>VLOOKUP(B20,sd_usuario!$B$2:$F$100,5,0)</f>
        <v>95809031</v>
      </c>
      <c r="E20" s="17">
        <v>5028</v>
      </c>
      <c r="F20" s="15" t="str">
        <f t="shared" si="0"/>
        <v>INSERT INTO sd_conductor(id_usuario, fecha_venc_licencia, clave_digital, activo, fecha_registro, usuario_registro) VALUES (29,'2024-07-30','5028',1,sysdate(),'admin');</v>
      </c>
    </row>
    <row r="21" spans="1:6" x14ac:dyDescent="0.3">
      <c r="A21" s="57">
        <v>20</v>
      </c>
      <c r="B21" s="57">
        <v>30</v>
      </c>
      <c r="C21" s="41" t="s">
        <v>436</v>
      </c>
      <c r="D21" s="58">
        <f>VLOOKUP(B21,sd_usuario!$B$2:$F$100,5,0)</f>
        <v>23693753</v>
      </c>
      <c r="E21" s="58">
        <v>1531</v>
      </c>
      <c r="F21" s="57" t="str">
        <f t="shared" si="0"/>
        <v>INSERT INTO sd_conductor(id_usuario, fecha_venc_licencia, clave_digital, activo, fecha_registro, usuario_registro) VALUES (30,'2025-04-21','1531',1,sysdate(),'admin');</v>
      </c>
    </row>
    <row r="22" spans="1:6" x14ac:dyDescent="0.3">
      <c r="A22" s="15">
        <v>21</v>
      </c>
      <c r="B22" s="15">
        <v>31</v>
      </c>
      <c r="C22" s="16" t="s">
        <v>437</v>
      </c>
      <c r="D22" s="17">
        <f>VLOOKUP(B22,sd_usuario!$B$2:$F$100,5,0)</f>
        <v>63645168</v>
      </c>
      <c r="E22" s="17">
        <v>4579</v>
      </c>
      <c r="F22" s="15" t="str">
        <f t="shared" si="0"/>
        <v>INSERT INTO sd_conductor(id_usuario, fecha_venc_licencia, clave_digital, activo, fecha_registro, usuario_registro) VALUES (31,'2024-07-18','4579',1,sysdate(),'admin');</v>
      </c>
    </row>
    <row r="23" spans="1:6" x14ac:dyDescent="0.3">
      <c r="A23" s="15">
        <v>22</v>
      </c>
      <c r="B23" s="15">
        <v>32</v>
      </c>
      <c r="C23" s="16" t="s">
        <v>438</v>
      </c>
      <c r="D23" s="17">
        <f>VLOOKUP(B23,sd_usuario!$B$2:$F$100,5,0)</f>
        <v>48828702</v>
      </c>
      <c r="E23" s="17">
        <v>3967</v>
      </c>
      <c r="F23" s="15" t="str">
        <f t="shared" si="0"/>
        <v>INSERT INTO sd_conductor(id_usuario, fecha_venc_licencia, clave_digital, activo, fecha_registro, usuario_registro) VALUES (32,'2024-09-18','3967',1,sysdate(),'admin');</v>
      </c>
    </row>
    <row r="24" spans="1:6" x14ac:dyDescent="0.3">
      <c r="A24" s="57">
        <v>23</v>
      </c>
      <c r="B24" s="57">
        <v>33</v>
      </c>
      <c r="C24" s="41" t="s">
        <v>439</v>
      </c>
      <c r="D24" s="58">
        <f>VLOOKUP(B24,sd_usuario!$B$2:$F$100,5,0)</f>
        <v>64538368</v>
      </c>
      <c r="E24" s="58">
        <v>9708</v>
      </c>
      <c r="F24" s="57" t="str">
        <f t="shared" si="0"/>
        <v>INSERT INTO sd_conductor(id_usuario, fecha_venc_licencia, clave_digital, activo, fecha_registro, usuario_registro) VALUES (33,'2024-12-04','9708',1,sysdate(),'admin');</v>
      </c>
    </row>
    <row r="25" spans="1:6" x14ac:dyDescent="0.3">
      <c r="A25" s="15">
        <v>24</v>
      </c>
      <c r="B25" s="15">
        <v>34</v>
      </c>
      <c r="C25" s="16" t="s">
        <v>440</v>
      </c>
      <c r="D25" s="17">
        <f>VLOOKUP(B25,sd_usuario!$B$2:$F$100,5,0)</f>
        <v>49186118</v>
      </c>
      <c r="E25" s="17">
        <v>9203</v>
      </c>
      <c r="F25" s="15" t="str">
        <f t="shared" si="0"/>
        <v>INSERT INTO sd_conductor(id_usuario, fecha_venc_licencia, clave_digital, activo, fecha_registro, usuario_registro) VALUES (34,'2025-01-26','9203',1,sysdate(),'admin');</v>
      </c>
    </row>
    <row r="26" spans="1:6" x14ac:dyDescent="0.3">
      <c r="A26" s="21">
        <v>25</v>
      </c>
      <c r="B26" s="21">
        <v>35</v>
      </c>
      <c r="C26" s="22" t="s">
        <v>441</v>
      </c>
      <c r="D26" s="23">
        <f>VLOOKUP(B26,sd_usuario!$B$2:$F$100,5,0)</f>
        <v>83157153</v>
      </c>
      <c r="E26" s="23">
        <v>8752</v>
      </c>
      <c r="F26" s="21" t="str">
        <f t="shared" si="0"/>
        <v>INSERT INTO sd_conductor(id_usuario, fecha_venc_licencia, clave_digital, activo, fecha_registro, usuario_registro) VALUES (35,'2024-08-31','8752',1,sysdate(),'admin');</v>
      </c>
    </row>
    <row r="27" spans="1:6" x14ac:dyDescent="0.3">
      <c r="A27" s="15">
        <v>26</v>
      </c>
      <c r="B27" s="15">
        <v>36</v>
      </c>
      <c r="C27" s="16" t="s">
        <v>435</v>
      </c>
      <c r="D27" s="17">
        <f>VLOOKUP(B27,sd_usuario!$B$2:$F$100,5,0)</f>
        <v>35861576</v>
      </c>
      <c r="E27" s="17">
        <v>1116</v>
      </c>
      <c r="F27" s="15" t="str">
        <f t="shared" si="0"/>
        <v>INSERT INTO sd_conductor(id_usuario, fecha_venc_licencia, clave_digital, activo, fecha_registro, usuario_registro) VALUES (36,'2024-07-30','1116',1,sysdate(),'admin');</v>
      </c>
    </row>
    <row r="28" spans="1:6" x14ac:dyDescent="0.3">
      <c r="A28" s="15">
        <v>27</v>
      </c>
      <c r="B28" s="15">
        <v>37</v>
      </c>
      <c r="C28" s="22" t="s">
        <v>436</v>
      </c>
      <c r="D28" s="17">
        <f>VLOOKUP(B28,sd_usuario!$B$2:$F$100,5,0)</f>
        <v>97863935</v>
      </c>
      <c r="E28" s="17">
        <v>2681</v>
      </c>
      <c r="F28" s="15" t="str">
        <f t="shared" si="0"/>
        <v>INSERT INTO sd_conductor(id_usuario, fecha_venc_licencia, clave_digital, activo, fecha_registro, usuario_registro) VALUES (37,'2025-04-21','2681',1,sysdate(),'admin');</v>
      </c>
    </row>
    <row r="29" spans="1:6" x14ac:dyDescent="0.3">
      <c r="A29" s="33">
        <v>28</v>
      </c>
      <c r="B29" s="33">
        <v>38</v>
      </c>
      <c r="C29" s="34" t="s">
        <v>437</v>
      </c>
      <c r="D29" s="35">
        <f>VLOOKUP(B29,sd_usuario!$B$2:$F$100,5,0)</f>
        <v>63544143</v>
      </c>
      <c r="E29" s="35">
        <v>2999</v>
      </c>
      <c r="F29" s="33" t="str">
        <f t="shared" si="0"/>
        <v>INSERT INTO sd_conductor(id_usuario, fecha_venc_licencia, clave_digital, activo, fecha_registro, usuario_registro) VALUES (38,'2024-07-18','2999',1,sysdate(),'admin');</v>
      </c>
    </row>
    <row r="30" spans="1:6" x14ac:dyDescent="0.3">
      <c r="A30" s="15">
        <v>29</v>
      </c>
      <c r="B30" s="15">
        <v>39</v>
      </c>
      <c r="C30" s="16" t="s">
        <v>438</v>
      </c>
      <c r="D30" s="17">
        <f>VLOOKUP(B30,sd_usuario!$B$2:$F$100,5,0)</f>
        <v>22150398</v>
      </c>
      <c r="E30" s="17">
        <v>5493</v>
      </c>
      <c r="F30" s="15" t="str">
        <f t="shared" si="0"/>
        <v>INSERT INTO sd_conductor(id_usuario, fecha_venc_licencia, clave_digital, activo, fecha_registro, usuario_registro) VALUES (39,'2024-09-18','5493',1,sysdate(),'admin');</v>
      </c>
    </row>
    <row r="31" spans="1:6" x14ac:dyDescent="0.3">
      <c r="A31" s="15">
        <v>30</v>
      </c>
      <c r="B31" s="15">
        <v>40</v>
      </c>
      <c r="C31" s="22" t="s">
        <v>439</v>
      </c>
      <c r="D31" s="17">
        <f>VLOOKUP(B31,sd_usuario!$B$2:$F$100,5,0)</f>
        <v>14989858</v>
      </c>
      <c r="E31" s="17">
        <v>1940</v>
      </c>
      <c r="F31" s="15" t="str">
        <f t="shared" si="0"/>
        <v>INSERT INTO sd_conductor(id_usuario, fecha_venc_licencia, clave_digital, activo, fecha_registro, usuario_registro) VALUES (40,'2024-12-04','1940',1,sysdate(),'admin');</v>
      </c>
    </row>
    <row r="32" spans="1:6" x14ac:dyDescent="0.3">
      <c r="A32" s="15">
        <v>31</v>
      </c>
      <c r="B32" s="15">
        <v>41</v>
      </c>
      <c r="C32" s="16" t="s">
        <v>440</v>
      </c>
      <c r="D32" s="17">
        <f>VLOOKUP(B32,sd_usuario!$B$2:$F$100,5,0)</f>
        <v>31464888</v>
      </c>
      <c r="E32" s="17">
        <v>4554</v>
      </c>
      <c r="F32" s="15" t="str">
        <f t="shared" si="0"/>
        <v>INSERT INTO sd_conductor(id_usuario, fecha_venc_licencia, clave_digital, activo, fecha_registro, usuario_registro) VALUES (41,'2025-01-26','4554',1,sysdate(),'admin');</v>
      </c>
    </row>
    <row r="33" spans="1:6" x14ac:dyDescent="0.3">
      <c r="A33" s="33">
        <v>32</v>
      </c>
      <c r="B33" s="33">
        <v>42</v>
      </c>
      <c r="C33" s="32" t="s">
        <v>441</v>
      </c>
      <c r="D33" s="35">
        <f>VLOOKUP(B33,sd_usuario!$B$2:$F$100,5,0)</f>
        <v>24743173</v>
      </c>
      <c r="E33" s="35">
        <v>2418</v>
      </c>
      <c r="F33" s="33" t="str">
        <f t="shared" si="0"/>
        <v>INSERT INTO sd_conductor(id_usuario, fecha_venc_licencia, clave_digital, activo, fecha_registro, usuario_registro) VALUES (42,'2024-08-31','2418',1,sysdate(),'admin');</v>
      </c>
    </row>
    <row r="34" spans="1:6" x14ac:dyDescent="0.3">
      <c r="A34" s="15">
        <v>33</v>
      </c>
      <c r="B34" s="15">
        <v>43</v>
      </c>
      <c r="C34" s="16" t="s">
        <v>435</v>
      </c>
      <c r="D34" s="17">
        <f>VLOOKUP(B34,sd_usuario!$B$2:$F$100,5,0)</f>
        <v>75034861</v>
      </c>
      <c r="E34" s="17">
        <v>1046</v>
      </c>
      <c r="F34" s="15" t="str">
        <f t="shared" ref="F34:F65" si="1">"INSERT INTO sd_conductor(id_usuario, fecha_venc_licencia, clave_digital, activo, fecha_registro, usuario_registro) VALUES ("&amp;B34&amp;",'"&amp;C34&amp;"','"&amp;E34&amp;"',1,sysdate(),'admin');"</f>
        <v>INSERT INTO sd_conductor(id_usuario, fecha_venc_licencia, clave_digital, activo, fecha_registro, usuario_registro) VALUES (43,'2024-07-30','1046',1,sysdate(),'admin');</v>
      </c>
    </row>
    <row r="35" spans="1:6" x14ac:dyDescent="0.3">
      <c r="A35" s="15">
        <v>34</v>
      </c>
      <c r="B35" s="15">
        <v>44</v>
      </c>
      <c r="C35" s="22" t="s">
        <v>436</v>
      </c>
      <c r="D35" s="17">
        <f>VLOOKUP(B35,sd_usuario!$B$2:$F$100,5,0)</f>
        <v>63278957</v>
      </c>
      <c r="E35" s="17">
        <v>5319</v>
      </c>
      <c r="F35" s="15" t="str">
        <f t="shared" si="1"/>
        <v>INSERT INTO sd_conductor(id_usuario, fecha_venc_licencia, clave_digital, activo, fecha_registro, usuario_registro) VALUES (44,'2025-04-21','5319',1,sysdate(),'admin');</v>
      </c>
    </row>
    <row r="36" spans="1:6" x14ac:dyDescent="0.3">
      <c r="A36" s="15">
        <v>35</v>
      </c>
      <c r="B36" s="15">
        <v>45</v>
      </c>
      <c r="C36" s="16" t="s">
        <v>437</v>
      </c>
      <c r="D36" s="17">
        <f>VLOOKUP(B36,sd_usuario!$B$2:$F$100,5,0)</f>
        <v>96439133</v>
      </c>
      <c r="E36" s="17">
        <v>6549</v>
      </c>
      <c r="F36" s="15" t="str">
        <f t="shared" si="1"/>
        <v>INSERT INTO sd_conductor(id_usuario, fecha_venc_licencia, clave_digital, activo, fecha_registro, usuario_registro) VALUES (45,'2024-07-18','6549',1,sysdate(),'admin');</v>
      </c>
    </row>
    <row r="37" spans="1:6" x14ac:dyDescent="0.3">
      <c r="A37" s="33">
        <v>36</v>
      </c>
      <c r="B37" s="33">
        <v>46</v>
      </c>
      <c r="C37" s="34" t="s">
        <v>438</v>
      </c>
      <c r="D37" s="35">
        <f>VLOOKUP(B37,sd_usuario!$B$2:$F$100,5,0)</f>
        <v>74427975</v>
      </c>
      <c r="E37" s="35">
        <v>1485</v>
      </c>
      <c r="F37" s="33" t="str">
        <f t="shared" si="1"/>
        <v>INSERT INTO sd_conductor(id_usuario, fecha_venc_licencia, clave_digital, activo, fecha_registro, usuario_registro) VALUES (46,'2024-09-18','1485',1,sysdate(),'admin');</v>
      </c>
    </row>
    <row r="38" spans="1:6" x14ac:dyDescent="0.3">
      <c r="A38" s="21">
        <v>37</v>
      </c>
      <c r="B38" s="21">
        <v>47</v>
      </c>
      <c r="C38" s="22" t="s">
        <v>439</v>
      </c>
      <c r="D38" s="23">
        <f>VLOOKUP(B38,sd_usuario!$B$2:$F$100,5,0)</f>
        <v>68246884</v>
      </c>
      <c r="E38" s="23">
        <v>1649</v>
      </c>
      <c r="F38" s="21" t="str">
        <f t="shared" si="1"/>
        <v>INSERT INTO sd_conductor(id_usuario, fecha_venc_licencia, clave_digital, activo, fecha_registro, usuario_registro) VALUES (47,'2024-12-04','1649',1,sysdate(),'admin');</v>
      </c>
    </row>
    <row r="39" spans="1:6" x14ac:dyDescent="0.3">
      <c r="A39" s="62">
        <v>38</v>
      </c>
      <c r="B39" s="62">
        <v>48</v>
      </c>
      <c r="C39" s="63" t="s">
        <v>440</v>
      </c>
      <c r="D39" s="64">
        <f>VLOOKUP(B39,sd_usuario!$B$2:$F$100,5,0)</f>
        <v>69697979</v>
      </c>
      <c r="E39" s="64">
        <v>6207</v>
      </c>
      <c r="F39" s="62" t="str">
        <f t="shared" si="1"/>
        <v>INSERT INTO sd_conductor(id_usuario, fecha_venc_licencia, clave_digital, activo, fecha_registro, usuario_registro) VALUES (48,'2025-01-26','6207',1,sysdate(),'admin');</v>
      </c>
    </row>
    <row r="40" spans="1:6" x14ac:dyDescent="0.3">
      <c r="A40" s="15">
        <v>39</v>
      </c>
      <c r="B40" s="15">
        <v>49</v>
      </c>
      <c r="C40" s="22" t="s">
        <v>441</v>
      </c>
      <c r="D40" s="17">
        <f>VLOOKUP(B40,sd_usuario!$B$2:$F$100,5,0)</f>
        <v>63547628</v>
      </c>
      <c r="E40" s="17">
        <v>9349</v>
      </c>
      <c r="F40" s="15" t="str">
        <f t="shared" si="1"/>
        <v>INSERT INTO sd_conductor(id_usuario, fecha_venc_licencia, clave_digital, activo, fecha_registro, usuario_registro) VALUES (49,'2024-08-31','9349',1,sysdate(),'admin');</v>
      </c>
    </row>
    <row r="41" spans="1:6" x14ac:dyDescent="0.3">
      <c r="A41" s="15">
        <v>40</v>
      </c>
      <c r="B41" s="15">
        <v>50</v>
      </c>
      <c r="C41" s="16" t="s">
        <v>435</v>
      </c>
      <c r="D41" s="17">
        <f>VLOOKUP(B41,sd_usuario!$B$2:$F$100,5,0)</f>
        <v>33736450</v>
      </c>
      <c r="E41" s="17">
        <v>8350</v>
      </c>
      <c r="F41" s="15" t="str">
        <f t="shared" si="1"/>
        <v>INSERT INTO sd_conductor(id_usuario, fecha_venc_licencia, clave_digital, activo, fecha_registro, usuario_registro) VALUES (50,'2024-07-30','8350',1,sysdate(),'admin');</v>
      </c>
    </row>
    <row r="42" spans="1:6" x14ac:dyDescent="0.3">
      <c r="A42" s="62">
        <v>41</v>
      </c>
      <c r="B42" s="62">
        <v>51</v>
      </c>
      <c r="C42" s="65" t="s">
        <v>436</v>
      </c>
      <c r="D42" s="66">
        <f>VLOOKUP(B42,sd_usuario!$B$2:$F$100,5,0)</f>
        <v>68666230</v>
      </c>
      <c r="E42" s="66">
        <v>3332</v>
      </c>
      <c r="F42" s="62" t="str">
        <f t="shared" si="1"/>
        <v>INSERT INTO sd_conductor(id_usuario, fecha_venc_licencia, clave_digital, activo, fecha_registro, usuario_registro) VALUES (51,'2025-04-21','3332',1,sysdate(),'admin');</v>
      </c>
    </row>
    <row r="43" spans="1:6" x14ac:dyDescent="0.3">
      <c r="A43" s="15">
        <v>42</v>
      </c>
      <c r="B43" s="15">
        <v>52</v>
      </c>
      <c r="C43" s="16" t="s">
        <v>437</v>
      </c>
      <c r="D43" s="23">
        <f>VLOOKUP(B43,sd_usuario!$B$2:$F$100,5,0)</f>
        <v>10091303</v>
      </c>
      <c r="E43" s="23">
        <v>8389</v>
      </c>
      <c r="F43" s="15" t="str">
        <f t="shared" si="1"/>
        <v>INSERT INTO sd_conductor(id_usuario, fecha_venc_licencia, clave_digital, activo, fecha_registro, usuario_registro) VALUES (52,'2024-07-18','8389',1,sysdate(),'admin');</v>
      </c>
    </row>
    <row r="44" spans="1:6" x14ac:dyDescent="0.3">
      <c r="A44" s="15">
        <v>43</v>
      </c>
      <c r="B44" s="15">
        <v>53</v>
      </c>
      <c r="C44" s="16" t="s">
        <v>438</v>
      </c>
      <c r="D44" s="23">
        <f>VLOOKUP(B44,sd_usuario!$B$2:$F$100,5,0)</f>
        <v>92677241</v>
      </c>
      <c r="E44" s="23">
        <v>9384</v>
      </c>
      <c r="F44" s="15" t="str">
        <f t="shared" si="1"/>
        <v>INSERT INTO sd_conductor(id_usuario, fecha_venc_licencia, clave_digital, activo, fecha_registro, usuario_registro) VALUES (53,'2024-09-18','9384',1,sysdate(),'admin');</v>
      </c>
    </row>
    <row r="45" spans="1:6" x14ac:dyDescent="0.3">
      <c r="A45" s="15">
        <v>44</v>
      </c>
      <c r="B45" s="15">
        <v>54</v>
      </c>
      <c r="C45" s="22" t="s">
        <v>439</v>
      </c>
      <c r="D45" s="23">
        <f>VLOOKUP(B45,sd_usuario!$B$2:$F$100,5,0)</f>
        <v>58179090</v>
      </c>
      <c r="E45" s="23">
        <v>2140</v>
      </c>
      <c r="F45" s="15" t="str">
        <f t="shared" si="1"/>
        <v>INSERT INTO sd_conductor(id_usuario, fecha_venc_licencia, clave_digital, activo, fecha_registro, usuario_registro) VALUES (54,'2024-12-04','2140',1,sysdate(),'admin');</v>
      </c>
    </row>
    <row r="46" spans="1:6" x14ac:dyDescent="0.3">
      <c r="A46" s="15">
        <v>45</v>
      </c>
      <c r="B46" s="15">
        <v>55</v>
      </c>
      <c r="C46" s="16" t="s">
        <v>440</v>
      </c>
      <c r="D46" s="23">
        <f>VLOOKUP(B46,sd_usuario!$B$2:$F$100,5,0)</f>
        <v>26058605</v>
      </c>
      <c r="E46" s="23">
        <v>2767</v>
      </c>
      <c r="F46" s="15" t="str">
        <f t="shared" si="1"/>
        <v>INSERT INTO sd_conductor(id_usuario, fecha_venc_licencia, clave_digital, activo, fecha_registro, usuario_registro) VALUES (55,'2025-01-26','2767',1,sysdate(),'admin');</v>
      </c>
    </row>
    <row r="47" spans="1:6" x14ac:dyDescent="0.3">
      <c r="A47" s="15">
        <v>46</v>
      </c>
      <c r="B47" s="15">
        <v>56</v>
      </c>
      <c r="C47" s="22" t="s">
        <v>441</v>
      </c>
      <c r="D47" s="23">
        <f>VLOOKUP(B47,sd_usuario!$B$2:$F$100,5,0)</f>
        <v>17270065</v>
      </c>
      <c r="E47" s="23">
        <v>3322</v>
      </c>
      <c r="F47" s="15" t="str">
        <f t="shared" si="1"/>
        <v>INSERT INTO sd_conductor(id_usuario, fecha_venc_licencia, clave_digital, activo, fecha_registro, usuario_registro) VALUES (56,'2024-08-31','3322',1,sysdate(),'admin');</v>
      </c>
    </row>
    <row r="48" spans="1:6" x14ac:dyDescent="0.3">
      <c r="A48" s="15">
        <v>47</v>
      </c>
      <c r="B48" s="15">
        <v>57</v>
      </c>
      <c r="C48" s="16" t="s">
        <v>435</v>
      </c>
      <c r="D48" s="23">
        <f>VLOOKUP(B48,sd_usuario!$B$2:$F$100,5,0)</f>
        <v>28732786</v>
      </c>
      <c r="E48" s="23">
        <v>9785</v>
      </c>
      <c r="F48" s="15" t="str">
        <f t="shared" si="1"/>
        <v>INSERT INTO sd_conductor(id_usuario, fecha_venc_licencia, clave_digital, activo, fecha_registro, usuario_registro) VALUES (57,'2024-07-30','9785',1,sysdate(),'admin');</v>
      </c>
    </row>
    <row r="49" spans="1:6" x14ac:dyDescent="0.3">
      <c r="A49" s="15">
        <v>48</v>
      </c>
      <c r="B49" s="15">
        <v>58</v>
      </c>
      <c r="C49" s="22" t="s">
        <v>436</v>
      </c>
      <c r="D49" s="23">
        <f>VLOOKUP(B49,sd_usuario!$B$2:$F$100,5,0)</f>
        <v>90548558</v>
      </c>
      <c r="E49" s="23">
        <v>8748</v>
      </c>
      <c r="F49" s="15" t="str">
        <f t="shared" si="1"/>
        <v>INSERT INTO sd_conductor(id_usuario, fecha_venc_licencia, clave_digital, activo, fecha_registro, usuario_registro) VALUES (58,'2025-04-21','8748',1,sysdate(),'admin');</v>
      </c>
    </row>
    <row r="50" spans="1:6" x14ac:dyDescent="0.3">
      <c r="A50" s="15">
        <v>49</v>
      </c>
      <c r="B50" s="15">
        <v>59</v>
      </c>
      <c r="C50" s="16" t="s">
        <v>437</v>
      </c>
      <c r="D50" s="23">
        <f>VLOOKUP(B50,sd_usuario!$B$2:$F$100,5,0)</f>
        <v>73335002</v>
      </c>
      <c r="E50" s="23">
        <v>2903</v>
      </c>
      <c r="F50" s="15" t="str">
        <f t="shared" si="1"/>
        <v>INSERT INTO sd_conductor(id_usuario, fecha_venc_licencia, clave_digital, activo, fecha_registro, usuario_registro) VALUES (59,'2024-07-18','2903',1,sysdate(),'admin');</v>
      </c>
    </row>
    <row r="51" spans="1:6" x14ac:dyDescent="0.3">
      <c r="A51" s="15">
        <v>50</v>
      </c>
      <c r="B51" s="15">
        <v>60</v>
      </c>
      <c r="C51" s="16" t="s">
        <v>438</v>
      </c>
      <c r="D51" s="23">
        <f>VLOOKUP(B51,sd_usuario!$B$2:$F$100,5,0)</f>
        <v>12748542</v>
      </c>
      <c r="E51" s="23">
        <v>7542</v>
      </c>
      <c r="F51" s="15" t="str">
        <f t="shared" si="1"/>
        <v>INSERT INTO sd_conductor(id_usuario, fecha_venc_licencia, clave_digital, activo, fecha_registro, usuario_registro) VALUES (60,'2024-09-18','7542',1,sysdate(),'admin');</v>
      </c>
    </row>
    <row r="52" spans="1:6" x14ac:dyDescent="0.3">
      <c r="A52" s="15">
        <v>51</v>
      </c>
      <c r="B52" s="15">
        <v>61</v>
      </c>
      <c r="C52" s="22" t="s">
        <v>439</v>
      </c>
      <c r="D52" s="23">
        <f>VLOOKUP(B52,sd_usuario!$B$2:$F$100,5,0)</f>
        <v>15588220</v>
      </c>
      <c r="E52" s="23">
        <v>2161</v>
      </c>
      <c r="F52" s="15" t="str">
        <f t="shared" si="1"/>
        <v>INSERT INTO sd_conductor(id_usuario, fecha_venc_licencia, clave_digital, activo, fecha_registro, usuario_registro) VALUES (61,'2024-12-04','2161',1,sysdate(),'admin');</v>
      </c>
    </row>
    <row r="53" spans="1:6" x14ac:dyDescent="0.3">
      <c r="A53" s="15">
        <v>52</v>
      </c>
      <c r="B53" s="15">
        <v>62</v>
      </c>
      <c r="C53" s="16" t="s">
        <v>440</v>
      </c>
      <c r="D53" s="17">
        <f>VLOOKUP(B53,sd_usuario!$B$2:$F$100,5,0)</f>
        <v>80719195</v>
      </c>
      <c r="E53" s="23">
        <v>2316</v>
      </c>
      <c r="F53" s="15" t="str">
        <f t="shared" si="1"/>
        <v>INSERT INTO sd_conductor(id_usuario, fecha_venc_licencia, clave_digital, activo, fecha_registro, usuario_registro) VALUES (62,'2025-01-26','2316',1,sysdate(),'admin');</v>
      </c>
    </row>
    <row r="54" spans="1:6" x14ac:dyDescent="0.3">
      <c r="A54" s="15">
        <v>53</v>
      </c>
      <c r="B54" s="15">
        <v>63</v>
      </c>
      <c r="C54" s="22" t="s">
        <v>441</v>
      </c>
      <c r="D54" s="23">
        <f>VLOOKUP(B54,sd_usuario!$B$2:$F$100,5,0)</f>
        <v>36358050</v>
      </c>
      <c r="E54" s="23">
        <v>8507</v>
      </c>
      <c r="F54" s="15" t="str">
        <f t="shared" si="1"/>
        <v>INSERT INTO sd_conductor(id_usuario, fecha_venc_licencia, clave_digital, activo, fecha_registro, usuario_registro) VALUES (63,'2024-08-31','8507',1,sysdate(),'admin');</v>
      </c>
    </row>
    <row r="55" spans="1:6" x14ac:dyDescent="0.3">
      <c r="A55" s="15">
        <v>54</v>
      </c>
      <c r="B55" s="15">
        <v>64</v>
      </c>
      <c r="C55" s="16" t="s">
        <v>435</v>
      </c>
      <c r="D55" s="17">
        <f>VLOOKUP(B55,sd_usuario!$B$2:$F$100,5,0)</f>
        <v>44479502</v>
      </c>
      <c r="E55" s="23">
        <v>7398</v>
      </c>
      <c r="F55" s="15" t="str">
        <f t="shared" si="1"/>
        <v>INSERT INTO sd_conductor(id_usuario, fecha_venc_licencia, clave_digital, activo, fecha_registro, usuario_registro) VALUES (64,'2024-07-30','7398',1,sysdate(),'admin');</v>
      </c>
    </row>
    <row r="56" spans="1:6" x14ac:dyDescent="0.3">
      <c r="A56" s="15">
        <v>55</v>
      </c>
      <c r="B56" s="15">
        <v>65</v>
      </c>
      <c r="C56" s="22" t="s">
        <v>436</v>
      </c>
      <c r="D56" s="17">
        <f>VLOOKUP(B56,sd_usuario!$B$2:$F$100,5,0)</f>
        <v>64332126</v>
      </c>
      <c r="E56" s="23">
        <v>1137</v>
      </c>
      <c r="F56" s="15" t="str">
        <f t="shared" si="1"/>
        <v>INSERT INTO sd_conductor(id_usuario, fecha_venc_licencia, clave_digital, activo, fecha_registro, usuario_registro) VALUES (65,'2025-04-21','1137',1,sysdate(),'admin');</v>
      </c>
    </row>
    <row r="57" spans="1:6" x14ac:dyDescent="0.3">
      <c r="A57" s="15">
        <v>56</v>
      </c>
      <c r="B57" s="15">
        <v>66</v>
      </c>
      <c r="C57" s="16" t="s">
        <v>437</v>
      </c>
      <c r="D57" s="17">
        <f>VLOOKUP(B57,sd_usuario!$B$2:$F$100,5,0)</f>
        <v>55642194</v>
      </c>
      <c r="E57" s="23">
        <v>7453</v>
      </c>
      <c r="F57" s="15" t="str">
        <f t="shared" si="1"/>
        <v>INSERT INTO sd_conductor(id_usuario, fecha_venc_licencia, clave_digital, activo, fecha_registro, usuario_registro) VALUES (66,'2024-07-18','7453',1,sysdate(),'admin');</v>
      </c>
    </row>
    <row r="58" spans="1:6" x14ac:dyDescent="0.3">
      <c r="A58" s="15">
        <v>57</v>
      </c>
      <c r="B58" s="15">
        <v>67</v>
      </c>
      <c r="C58" s="16" t="s">
        <v>438</v>
      </c>
      <c r="D58" s="17">
        <f>VLOOKUP(B58,sd_usuario!$B$2:$F$100,5,0)</f>
        <v>47435267</v>
      </c>
      <c r="E58" s="23">
        <v>7780</v>
      </c>
      <c r="F58" s="15" t="str">
        <f t="shared" si="1"/>
        <v>INSERT INTO sd_conductor(id_usuario, fecha_venc_licencia, clave_digital, activo, fecha_registro, usuario_registro) VALUES (67,'2024-09-18','7780',1,sysdate(),'admin');</v>
      </c>
    </row>
    <row r="59" spans="1:6" x14ac:dyDescent="0.3">
      <c r="A59" s="15">
        <v>58</v>
      </c>
      <c r="B59" s="15">
        <v>68</v>
      </c>
      <c r="C59" s="22" t="s">
        <v>439</v>
      </c>
      <c r="D59" s="17">
        <f>VLOOKUP(B59,sd_usuario!$B$2:$F$100,5,0)</f>
        <v>60036375</v>
      </c>
      <c r="E59" s="23">
        <v>4478</v>
      </c>
      <c r="F59" s="15" t="str">
        <f t="shared" si="1"/>
        <v>INSERT INTO sd_conductor(id_usuario, fecha_venc_licencia, clave_digital, activo, fecha_registro, usuario_registro) VALUES (68,'2024-12-04','4478',1,sysdate(),'admin');</v>
      </c>
    </row>
    <row r="60" spans="1:6" x14ac:dyDescent="0.3">
      <c r="A60" s="15">
        <v>59</v>
      </c>
      <c r="B60" s="15">
        <v>69</v>
      </c>
      <c r="C60" s="16" t="s">
        <v>440</v>
      </c>
      <c r="D60" s="17">
        <f>VLOOKUP(B60,sd_usuario!$B$2:$F$100,5,0)</f>
        <v>79931375</v>
      </c>
      <c r="E60" s="23">
        <v>4866</v>
      </c>
      <c r="F60" s="15" t="str">
        <f t="shared" si="1"/>
        <v>INSERT INTO sd_conductor(id_usuario, fecha_venc_licencia, clave_digital, activo, fecha_registro, usuario_registro) VALUES (69,'2025-01-26','4866',1,sysdate(),'admin');</v>
      </c>
    </row>
    <row r="61" spans="1:6" x14ac:dyDescent="0.3">
      <c r="A61" s="15">
        <v>60</v>
      </c>
      <c r="B61" s="15">
        <v>70</v>
      </c>
      <c r="C61" s="22" t="s">
        <v>441</v>
      </c>
      <c r="D61" s="17">
        <f>VLOOKUP(B61,sd_usuario!$B$2:$F$100,5,0)</f>
        <v>56373260</v>
      </c>
      <c r="E61" s="23">
        <v>2232</v>
      </c>
      <c r="F61" s="15" t="str">
        <f t="shared" si="1"/>
        <v>INSERT INTO sd_conductor(id_usuario, fecha_venc_licencia, clave_digital, activo, fecha_registro, usuario_registro) VALUES (70,'2024-08-31','2232',1,sysdate(),'admin');</v>
      </c>
    </row>
    <row r="62" spans="1:6" x14ac:dyDescent="0.3">
      <c r="A62" s="15">
        <v>61</v>
      </c>
      <c r="B62" s="15">
        <v>71</v>
      </c>
      <c r="C62" s="16" t="s">
        <v>437</v>
      </c>
      <c r="D62" s="23">
        <f>VLOOKUP(B62,sd_usuario!$B$2:$F$100,5,0)</f>
        <v>98967430</v>
      </c>
      <c r="E62" s="17">
        <v>3586</v>
      </c>
      <c r="F62" s="15" t="str">
        <f t="shared" si="1"/>
        <v>INSERT INTO sd_conductor(id_usuario, fecha_venc_licencia, clave_digital, activo, fecha_registro, usuario_registro) VALUES (71,'2024-07-18','3586',1,sysdate(),'admin');</v>
      </c>
    </row>
    <row r="63" spans="1:6" x14ac:dyDescent="0.3">
      <c r="A63" s="15">
        <v>62</v>
      </c>
      <c r="B63" s="15">
        <v>72</v>
      </c>
      <c r="C63" s="16" t="s">
        <v>262</v>
      </c>
      <c r="D63" s="23">
        <f>VLOOKUP(B63,sd_usuario!$B$2:$F$100,5,0)</f>
        <v>25508086</v>
      </c>
      <c r="E63" s="17">
        <v>3458</v>
      </c>
      <c r="F63" s="15" t="str">
        <f t="shared" si="1"/>
        <v>INSERT INTO sd_conductor(id_usuario, fecha_venc_licencia, clave_digital, activo, fecha_registro, usuario_registro) VALUES (72,'2025-01-14','3458',1,sysdate(),'admin');</v>
      </c>
    </row>
    <row r="64" spans="1:6" x14ac:dyDescent="0.3">
      <c r="A64" s="15">
        <v>63</v>
      </c>
      <c r="B64" s="15">
        <v>73</v>
      </c>
      <c r="C64" s="16" t="s">
        <v>115</v>
      </c>
      <c r="D64" s="23">
        <f>VLOOKUP(B64,sd_usuario!$B$2:$F$100,5,0)</f>
        <v>15204350</v>
      </c>
      <c r="E64" s="17">
        <v>8547</v>
      </c>
      <c r="F64" s="15" t="str">
        <f t="shared" si="1"/>
        <v>INSERT INTO sd_conductor(id_usuario, fecha_venc_licencia, clave_digital, activo, fecha_registro, usuario_registro) VALUES (73,'2025-08-14','8547',1,sysdate(),'admin');</v>
      </c>
    </row>
    <row r="65" spans="1:7" x14ac:dyDescent="0.3">
      <c r="A65" s="15">
        <v>64</v>
      </c>
      <c r="B65" s="15">
        <v>74</v>
      </c>
      <c r="C65" s="16" t="s">
        <v>263</v>
      </c>
      <c r="D65" s="23">
        <f>VLOOKUP(B65,sd_usuario!$B$2:$F$100,5,0)</f>
        <v>39383710</v>
      </c>
      <c r="E65" s="17">
        <v>3138</v>
      </c>
      <c r="F65" s="15" t="str">
        <f t="shared" si="1"/>
        <v>INSERT INTO sd_conductor(id_usuario, fecha_venc_licencia, clave_digital, activo, fecha_registro, usuario_registro) VALUES (74,'2024-11-23','3138',1,sysdate(),'admin');</v>
      </c>
    </row>
    <row r="66" spans="1:7" x14ac:dyDescent="0.3">
      <c r="A66" s="15">
        <v>65</v>
      </c>
      <c r="B66" s="15">
        <v>75</v>
      </c>
      <c r="C66" s="16" t="s">
        <v>262</v>
      </c>
      <c r="D66" s="23">
        <f>VLOOKUP(B66,sd_usuario!$B$2:$F$100,5,0)</f>
        <v>75984206</v>
      </c>
      <c r="E66" s="17">
        <v>9521</v>
      </c>
      <c r="F66" s="15" t="str">
        <f t="shared" ref="F66:F71" si="2">"INSERT INTO sd_conductor(id_usuario, fecha_venc_licencia, clave_digital, activo, fecha_registro, usuario_registro) VALUES ("&amp;B66&amp;",'"&amp;C66&amp;"','"&amp;E66&amp;"',1,sysdate(),'admin');"</f>
        <v>INSERT INTO sd_conductor(id_usuario, fecha_venc_licencia, clave_digital, activo, fecha_registro, usuario_registro) VALUES (75,'2025-01-14','9521',1,sysdate(),'admin');</v>
      </c>
    </row>
    <row r="67" spans="1:7" x14ac:dyDescent="0.3">
      <c r="A67" s="18">
        <v>66</v>
      </c>
      <c r="B67" s="18">
        <v>76</v>
      </c>
      <c r="C67" s="19" t="s">
        <v>471</v>
      </c>
      <c r="D67" s="27">
        <f>VLOOKUP(B67,sd_usuario!$B$2:$F$100,5,0)</f>
        <v>54414623</v>
      </c>
      <c r="E67" s="20">
        <v>2415</v>
      </c>
      <c r="F67" s="18" t="str">
        <f t="shared" si="2"/>
        <v>INSERT INTO sd_conductor(id_usuario, fecha_venc_licencia, clave_digital, activo, fecha_registro, usuario_registro) VALUES (76,'2024-02-25','2415',1,sysdate(),'admin');</v>
      </c>
    </row>
    <row r="68" spans="1:7" x14ac:dyDescent="0.3">
      <c r="A68" s="18">
        <v>67</v>
      </c>
      <c r="B68" s="18">
        <v>77</v>
      </c>
      <c r="C68" s="19" t="s">
        <v>472</v>
      </c>
      <c r="D68" s="27">
        <f>VLOOKUP(B68,sd_usuario!$B$2:$F$100,5,0)</f>
        <v>14524295</v>
      </c>
      <c r="E68" s="20">
        <v>2205</v>
      </c>
      <c r="F68" s="18" t="str">
        <f t="shared" si="2"/>
        <v>INSERT INTO sd_conductor(id_usuario, fecha_venc_licencia, clave_digital, activo, fecha_registro, usuario_registro) VALUES (77,'2024-04-14','2205',1,sysdate(),'admin');</v>
      </c>
    </row>
    <row r="69" spans="1:7" x14ac:dyDescent="0.3">
      <c r="A69" s="18">
        <v>68</v>
      </c>
      <c r="B69" s="18">
        <v>78</v>
      </c>
      <c r="C69" s="19" t="s">
        <v>266</v>
      </c>
      <c r="D69" s="27">
        <f>VLOOKUP(B69,sd_usuario!$B$2:$F$100,5,0)</f>
        <v>23588916</v>
      </c>
      <c r="E69" s="20">
        <v>6982</v>
      </c>
      <c r="F69" s="18" t="str">
        <f t="shared" si="2"/>
        <v>INSERT INTO sd_conductor(id_usuario, fecha_venc_licencia, clave_digital, activo, fecha_registro, usuario_registro) VALUES (78,'2024-10-21','6982',1,sysdate(),'admin');</v>
      </c>
    </row>
    <row r="70" spans="1:7" x14ac:dyDescent="0.3">
      <c r="A70" s="18">
        <v>69</v>
      </c>
      <c r="B70" s="18">
        <v>79</v>
      </c>
      <c r="C70" s="19" t="s">
        <v>473</v>
      </c>
      <c r="D70" s="27">
        <f>VLOOKUP(B70,sd_usuario!$B$2:$F$100,5,0)</f>
        <v>12927895</v>
      </c>
      <c r="E70" s="20">
        <v>4186</v>
      </c>
      <c r="F70" s="18" t="str">
        <f t="shared" si="2"/>
        <v>INSERT INTO sd_conductor(id_usuario, fecha_venc_licencia, clave_digital, activo, fecha_registro, usuario_registro) VALUES (79,'2024-07-27','4186',1,sysdate(),'admin');</v>
      </c>
    </row>
    <row r="71" spans="1:7" x14ac:dyDescent="0.3">
      <c r="A71" s="18">
        <v>70</v>
      </c>
      <c r="B71" s="18">
        <v>80</v>
      </c>
      <c r="C71" s="19" t="s">
        <v>474</v>
      </c>
      <c r="D71" s="27">
        <f>VLOOKUP(B71,sd_usuario!$B$2:$F$100,5,0)</f>
        <v>97525231</v>
      </c>
      <c r="E71" s="20">
        <v>1894</v>
      </c>
      <c r="F71" s="18" t="str">
        <f t="shared" si="2"/>
        <v>INSERT INTO sd_conductor(id_usuario, fecha_venc_licencia, clave_digital, activo, fecha_registro, usuario_registro) VALUES (80,'2024-03-30','1894',1,sysdate(),'admin');</v>
      </c>
    </row>
    <row r="73" spans="1:7" x14ac:dyDescent="0.3">
      <c r="G73">
        <v>13500</v>
      </c>
    </row>
  </sheetData>
  <autoFilter ref="A1:F71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baseColWidth="10"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29" sqref="I29"/>
    </sheetView>
  </sheetViews>
  <sheetFormatPr baseColWidth="10" defaultRowHeight="14.4" x14ac:dyDescent="0.3"/>
  <cols>
    <col min="1" max="1" width="12.88671875" bestFit="1" customWidth="1"/>
  </cols>
  <sheetData>
    <row r="1" spans="1:3" x14ac:dyDescent="0.3">
      <c r="A1" t="s">
        <v>354</v>
      </c>
      <c r="B1" t="s">
        <v>54</v>
      </c>
      <c r="C1" t="s">
        <v>6</v>
      </c>
    </row>
    <row r="2" spans="1:3" x14ac:dyDescent="0.3">
      <c r="A2">
        <v>1</v>
      </c>
      <c r="B2" t="s">
        <v>356</v>
      </c>
      <c r="C2" t="str">
        <f>"INSERT INTO sd_tipo_pesaje (id_tipo_pesaje, nombre) VALUES ("&amp;A2&amp;", '"&amp;B2&amp;"');"</f>
        <v>INSERT INTO sd_tipo_pesaje (id_tipo_pesaje, nombre) VALUES (1, 'Pesaje vacío');</v>
      </c>
    </row>
    <row r="3" spans="1:3" x14ac:dyDescent="0.3">
      <c r="A3">
        <v>2</v>
      </c>
      <c r="B3" t="s">
        <v>357</v>
      </c>
      <c r="C3" t="str">
        <f>"INSERT INTO sd_tipo_pesaje (id_tipo_pesaje, nombre) VALUES ("&amp;A3&amp;", '"&amp;B3&amp;"');"</f>
        <v>INSERT INTO sd_tipo_pesaje (id_tipo_pesaje, nombre) VALUES (2, 'Pesaje lleno');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7" sqref="F2:F7"/>
    </sheetView>
  </sheetViews>
  <sheetFormatPr baseColWidth="10" defaultRowHeight="14.4" x14ac:dyDescent="0.3"/>
  <cols>
    <col min="2" max="2" width="13.21875" bestFit="1" customWidth="1"/>
  </cols>
  <sheetData>
    <row r="1" spans="1:6" x14ac:dyDescent="0.3">
      <c r="A1" t="s">
        <v>338</v>
      </c>
      <c r="B1" s="24" t="s">
        <v>354</v>
      </c>
      <c r="C1" t="s">
        <v>150</v>
      </c>
      <c r="D1" t="s">
        <v>177</v>
      </c>
      <c r="E1" t="s">
        <v>340</v>
      </c>
      <c r="F1" t="s">
        <v>250</v>
      </c>
    </row>
    <row r="2" spans="1:6" x14ac:dyDescent="0.3">
      <c r="A2">
        <v>1</v>
      </c>
      <c r="B2">
        <v>1</v>
      </c>
      <c r="C2">
        <v>1</v>
      </c>
      <c r="D2" t="s">
        <v>341</v>
      </c>
      <c r="E2" t="s">
        <v>347</v>
      </c>
      <c r="F2" t="str">
        <f>"INSERT INTO sd_zona_balanza (id_tipo_pesaje, id_planta, codigo, contrasena, activo, usuario_registro, fecha_registro) VALUES ("&amp;B2&amp;", "&amp;C2&amp;",'"&amp;D2&amp;"', '"&amp;E2&amp;"', 1, 'admin', sysdate());"</f>
        <v>INSERT INTO sd_zona_balanza (id_tipo_pesaje, id_planta, codigo, contrasena, activo, usuario_registro, fecha_registro) VALUES (1, 1,'B1', 'balanza1', 1, 'admin', sysdate());</v>
      </c>
    </row>
    <row r="3" spans="1:6" x14ac:dyDescent="0.3">
      <c r="A3">
        <v>2</v>
      </c>
      <c r="B3">
        <v>1</v>
      </c>
      <c r="C3">
        <v>1</v>
      </c>
      <c r="D3" t="s">
        <v>342</v>
      </c>
      <c r="E3" t="s">
        <v>348</v>
      </c>
      <c r="F3" t="str">
        <f t="shared" ref="F3:F7" si="0">"INSERT INTO sd_zona_balanza (id_tipo_pesaje, id_planta, codigo, contrasena, activo, usuario_registro, fecha_registro) VALUES ("&amp;B3&amp;", "&amp;C3&amp;",'"&amp;D3&amp;"', '"&amp;E3&amp;"', 1, 'admin', sysdate());"</f>
        <v>INSERT INTO sd_zona_balanza (id_tipo_pesaje, id_planta, codigo, contrasena, activo, usuario_registro, fecha_registro) VALUES (1, 1,'B2', 'balanza2', 1, 'admin', sysdate());</v>
      </c>
    </row>
    <row r="4" spans="1:6" x14ac:dyDescent="0.3">
      <c r="A4">
        <v>3</v>
      </c>
      <c r="B4">
        <v>1</v>
      </c>
      <c r="C4">
        <v>1</v>
      </c>
      <c r="D4" t="s">
        <v>343</v>
      </c>
      <c r="E4" t="s">
        <v>349</v>
      </c>
      <c r="F4" t="str">
        <f t="shared" si="0"/>
        <v>INSERT INTO sd_zona_balanza (id_tipo_pesaje, id_planta, codigo, contrasena, activo, usuario_registro, fecha_registro) VALUES (1, 1,'B3', 'balanza3', 1, 'admin', sysdate());</v>
      </c>
    </row>
    <row r="5" spans="1:6" x14ac:dyDescent="0.3">
      <c r="A5">
        <v>4</v>
      </c>
      <c r="B5">
        <v>2</v>
      </c>
      <c r="C5">
        <v>1</v>
      </c>
      <c r="D5" t="s">
        <v>344</v>
      </c>
      <c r="E5" t="s">
        <v>350</v>
      </c>
      <c r="F5" t="str">
        <f t="shared" si="0"/>
        <v>INSERT INTO sd_zona_balanza (id_tipo_pesaje, id_planta, codigo, contrasena, activo, usuario_registro, fecha_registro) VALUES (2, 1,'B4', 'balanza4', 1, 'admin', sysdate());</v>
      </c>
    </row>
    <row r="6" spans="1:6" x14ac:dyDescent="0.3">
      <c r="A6">
        <v>5</v>
      </c>
      <c r="B6">
        <v>2</v>
      </c>
      <c r="C6">
        <v>1</v>
      </c>
      <c r="D6" t="s">
        <v>345</v>
      </c>
      <c r="E6" t="s">
        <v>351</v>
      </c>
      <c r="F6" t="str">
        <f t="shared" si="0"/>
        <v>INSERT INTO sd_zona_balanza (id_tipo_pesaje, id_planta, codigo, contrasena, activo, usuario_registro, fecha_registro) VALUES (2, 1,'B5', 'balanza5', 1, 'admin', sysdate());</v>
      </c>
    </row>
    <row r="7" spans="1:6" x14ac:dyDescent="0.3">
      <c r="A7">
        <v>6</v>
      </c>
      <c r="B7">
        <v>2</v>
      </c>
      <c r="C7">
        <v>1</v>
      </c>
      <c r="D7" t="s">
        <v>346</v>
      </c>
      <c r="E7" t="s">
        <v>352</v>
      </c>
      <c r="F7" t="str">
        <f t="shared" si="0"/>
        <v>INSERT INTO sd_zona_balanza (id_tipo_pesaje, id_planta, codigo, contrasena, activo, usuario_registro, fecha_registro) VALUES (2, 1,'B6', 'balanza6', 1, 'admin', sysdate());</v>
      </c>
    </row>
    <row r="29" ht="13.8" customHeight="1" x14ac:dyDescent="0.3"/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B2" sqref="B2"/>
    </sheetView>
  </sheetViews>
  <sheetFormatPr baseColWidth="10" defaultRowHeight="14.4" x14ac:dyDescent="0.3"/>
  <cols>
    <col min="1" max="1" width="13.109375" bestFit="1" customWidth="1"/>
    <col min="3" max="3" width="14.5546875" bestFit="1" customWidth="1"/>
    <col min="4" max="4" width="7.77734375" bestFit="1" customWidth="1"/>
  </cols>
  <sheetData>
    <row r="1" spans="1:5" x14ac:dyDescent="0.3">
      <c r="A1" t="s">
        <v>353</v>
      </c>
      <c r="B1" t="s">
        <v>174</v>
      </c>
      <c r="C1" t="s">
        <v>338</v>
      </c>
      <c r="D1" t="s">
        <v>355</v>
      </c>
      <c r="E1" t="s">
        <v>6</v>
      </c>
    </row>
    <row r="2" spans="1:5" x14ac:dyDescent="0.3">
      <c r="A2">
        <v>1</v>
      </c>
      <c r="B2">
        <v>14</v>
      </c>
      <c r="C2">
        <v>1</v>
      </c>
      <c r="D2">
        <v>1</v>
      </c>
      <c r="E2" t="str">
        <f>"INSERT INTO sd_cola_pesaje (id_despacho, id_zona_balanza, posicion, activo, usuario_registro, fecha_registro) VALUES ("&amp;B2&amp;", "&amp;C2&amp;", "&amp;D2&amp;", 1, 'admin', sysdate());"</f>
        <v>INSERT INTO sd_cola_pesaje (id_despacho, id_zona_balanza, posicion, activo, usuario_registro, fecha_registro) VALUES (14, 1, 1, 1, 'admin', sysdate());</v>
      </c>
    </row>
    <row r="3" spans="1:5" x14ac:dyDescent="0.3">
      <c r="A3">
        <v>2</v>
      </c>
      <c r="B3">
        <v>15</v>
      </c>
      <c r="C3">
        <v>2</v>
      </c>
      <c r="D3">
        <v>1</v>
      </c>
      <c r="E3" t="str">
        <f t="shared" ref="E3:E65" si="0">"INSERT INTO sd_cola_pesaje (id_despacho, id_zona_balanza, posicion, activo, usuario_registro, fecha_registro) VALUES ("&amp;B3&amp;", "&amp;C3&amp;", "&amp;D3&amp;", 1, 'admin', sysdate());"</f>
        <v>INSERT INTO sd_cola_pesaje (id_despacho, id_zona_balanza, posicion, activo, usuario_registro, fecha_registro) VALUES (15, 2, 1, 1, 'admin', sysdate());</v>
      </c>
    </row>
    <row r="4" spans="1:5" x14ac:dyDescent="0.3">
      <c r="A4">
        <v>3</v>
      </c>
      <c r="B4">
        <v>16</v>
      </c>
      <c r="C4">
        <v>3</v>
      </c>
      <c r="D4">
        <v>1</v>
      </c>
      <c r="E4" t="str">
        <f t="shared" si="0"/>
        <v>INSERT INTO sd_cola_pesaje (id_despacho, id_zona_balanza, posicion, activo, usuario_registro, fecha_registro) VALUES (16, 3, 1, 1, 'admin', sysdate());</v>
      </c>
    </row>
    <row r="5" spans="1:5" x14ac:dyDescent="0.3">
      <c r="A5">
        <v>4</v>
      </c>
      <c r="B5">
        <v>17</v>
      </c>
      <c r="C5">
        <v>1</v>
      </c>
      <c r="D5">
        <v>2</v>
      </c>
      <c r="E5" t="str">
        <f t="shared" si="0"/>
        <v>INSERT INTO sd_cola_pesaje (id_despacho, id_zona_balanza, posicion, activo, usuario_registro, fecha_registro) VALUES (17, 1, 2, 1, 'admin', sysdate());</v>
      </c>
    </row>
    <row r="6" spans="1:5" x14ac:dyDescent="0.3">
      <c r="A6">
        <v>5</v>
      </c>
      <c r="B6">
        <v>18</v>
      </c>
      <c r="C6">
        <v>2</v>
      </c>
      <c r="D6">
        <v>2</v>
      </c>
      <c r="E6" t="str">
        <f t="shared" si="0"/>
        <v>INSERT INTO sd_cola_pesaje (id_despacho, id_zona_balanza, posicion, activo, usuario_registro, fecha_registro) VALUES (18, 2, 2, 1, 'admin', sysdate());</v>
      </c>
    </row>
    <row r="7" spans="1:5" x14ac:dyDescent="0.3">
      <c r="A7">
        <v>6</v>
      </c>
      <c r="B7">
        <v>19</v>
      </c>
      <c r="C7">
        <v>3</v>
      </c>
      <c r="D7">
        <v>2</v>
      </c>
      <c r="E7" t="str">
        <f t="shared" si="0"/>
        <v>INSERT INTO sd_cola_pesaje (id_despacho, id_zona_balanza, posicion, activo, usuario_registro, fecha_registro) VALUES (19, 3, 2, 1, 'admin', sysdate());</v>
      </c>
    </row>
    <row r="8" spans="1:5" x14ac:dyDescent="0.3">
      <c r="A8">
        <v>7</v>
      </c>
      <c r="B8">
        <v>20</v>
      </c>
      <c r="C8">
        <v>1</v>
      </c>
      <c r="D8">
        <v>0</v>
      </c>
      <c r="E8" t="str">
        <f t="shared" si="0"/>
        <v>INSERT INTO sd_cola_pesaje (id_despacho, id_zona_balanza, posicion, activo, usuario_registro, fecha_registro) VALUES (20, 1, 0, 1, 'admin', sysdate());</v>
      </c>
    </row>
    <row r="9" spans="1:5" x14ac:dyDescent="0.3">
      <c r="A9">
        <v>8</v>
      </c>
      <c r="B9">
        <v>21</v>
      </c>
      <c r="C9">
        <v>2</v>
      </c>
      <c r="D9">
        <v>0</v>
      </c>
      <c r="E9" t="str">
        <f t="shared" si="0"/>
        <v>INSERT INTO sd_cola_pesaje (id_despacho, id_zona_balanza, posicion, activo, usuario_registro, fecha_registro) VALUES (21, 2, 0, 1, 'admin', sysdate());</v>
      </c>
    </row>
    <row r="10" spans="1:5" x14ac:dyDescent="0.3">
      <c r="A10">
        <v>9</v>
      </c>
      <c r="B10">
        <v>22</v>
      </c>
      <c r="C10">
        <v>3</v>
      </c>
      <c r="D10">
        <v>0</v>
      </c>
      <c r="E10" t="str">
        <f t="shared" si="0"/>
        <v>INSERT INTO sd_cola_pesaje (id_despacho, id_zona_balanza, posicion, activo, usuario_registro, fecha_registro) VALUES (22, 3, 0, 1, 'admin', sysdate());</v>
      </c>
    </row>
    <row r="11" spans="1:5" x14ac:dyDescent="0.3">
      <c r="A11">
        <v>10</v>
      </c>
      <c r="B11">
        <v>23</v>
      </c>
      <c r="C11">
        <v>1</v>
      </c>
      <c r="D11">
        <v>0</v>
      </c>
      <c r="E11" t="str">
        <f t="shared" si="0"/>
        <v>INSERT INTO sd_cola_pesaje (id_despacho, id_zona_balanza, posicion, activo, usuario_registro, fecha_registro) VALUES (23, 1, 0, 1, 'admin', sysdate());</v>
      </c>
    </row>
    <row r="12" spans="1:5" x14ac:dyDescent="0.3">
      <c r="A12">
        <v>11</v>
      </c>
      <c r="B12">
        <v>24</v>
      </c>
      <c r="C12">
        <v>2</v>
      </c>
      <c r="D12">
        <v>0</v>
      </c>
      <c r="E12" t="str">
        <f t="shared" si="0"/>
        <v>INSERT INTO sd_cola_pesaje (id_despacho, id_zona_balanza, posicion, activo, usuario_registro, fecha_registro) VALUES (24, 2, 0, 1, 'admin', sysdate());</v>
      </c>
    </row>
    <row r="13" spans="1:5" x14ac:dyDescent="0.3">
      <c r="A13">
        <v>12</v>
      </c>
      <c r="B13">
        <v>25</v>
      </c>
      <c r="C13">
        <v>3</v>
      </c>
      <c r="D13">
        <v>0</v>
      </c>
      <c r="E13" t="str">
        <f t="shared" si="0"/>
        <v>INSERT INTO sd_cola_pesaje (id_despacho, id_zona_balanza, posicion, activo, usuario_registro, fecha_registro) VALUES (25, 3, 0, 1, 'admin', sysdate());</v>
      </c>
    </row>
    <row r="14" spans="1:5" x14ac:dyDescent="0.3">
      <c r="A14">
        <v>13</v>
      </c>
      <c r="B14">
        <v>26</v>
      </c>
      <c r="C14">
        <v>1</v>
      </c>
      <c r="D14">
        <v>0</v>
      </c>
      <c r="E14" t="str">
        <f t="shared" si="0"/>
        <v>INSERT INTO sd_cola_pesaje (id_despacho, id_zona_balanza, posicion, activo, usuario_registro, fecha_registro) VALUES (26, 1, 0, 1, 'admin', sysdate());</v>
      </c>
    </row>
    <row r="15" spans="1:5" x14ac:dyDescent="0.3">
      <c r="A15">
        <v>14</v>
      </c>
      <c r="B15">
        <v>27</v>
      </c>
      <c r="C15">
        <v>2</v>
      </c>
      <c r="D15">
        <v>0</v>
      </c>
      <c r="E15" t="str">
        <f t="shared" si="0"/>
        <v>INSERT INTO sd_cola_pesaje (id_despacho, id_zona_balanza, posicion, activo, usuario_registro, fecha_registro) VALUES (27, 2, 0, 1, 'admin', sysdate());</v>
      </c>
    </row>
    <row r="16" spans="1:5" x14ac:dyDescent="0.3">
      <c r="A16">
        <v>15</v>
      </c>
      <c r="B16">
        <v>28</v>
      </c>
      <c r="C16">
        <v>3</v>
      </c>
      <c r="D16">
        <v>0</v>
      </c>
      <c r="E16" t="str">
        <f t="shared" si="0"/>
        <v>INSERT INTO sd_cola_pesaje (id_despacho, id_zona_balanza, posicion, activo, usuario_registro, fecha_registro) VALUES (28, 3, 0, 1, 'admin', sysdate());</v>
      </c>
    </row>
    <row r="17" spans="1:5" x14ac:dyDescent="0.3">
      <c r="A17">
        <v>16</v>
      </c>
      <c r="B17">
        <v>29</v>
      </c>
      <c r="C17">
        <v>1</v>
      </c>
      <c r="D17">
        <v>0</v>
      </c>
      <c r="E17" t="str">
        <f t="shared" si="0"/>
        <v>INSERT INTO sd_cola_pesaje (id_despacho, id_zona_balanza, posicion, activo, usuario_registro, fecha_registro) VALUES (29, 1, 0, 1, 'admin', sysdate());</v>
      </c>
    </row>
    <row r="18" spans="1:5" x14ac:dyDescent="0.3">
      <c r="A18">
        <v>17</v>
      </c>
      <c r="B18">
        <v>30</v>
      </c>
      <c r="C18">
        <v>2</v>
      </c>
      <c r="D18">
        <v>0</v>
      </c>
      <c r="E18" t="str">
        <f t="shared" si="0"/>
        <v>INSERT INTO sd_cola_pesaje (id_despacho, id_zona_balanza, posicion, activo, usuario_registro, fecha_registro) VALUES (30, 2, 0, 1, 'admin', sysdate());</v>
      </c>
    </row>
    <row r="19" spans="1:5" x14ac:dyDescent="0.3">
      <c r="A19">
        <v>18</v>
      </c>
      <c r="B19">
        <v>31</v>
      </c>
      <c r="C19">
        <v>3</v>
      </c>
      <c r="D19">
        <v>0</v>
      </c>
      <c r="E19" t="str">
        <f t="shared" si="0"/>
        <v>INSERT INTO sd_cola_pesaje (id_despacho, id_zona_balanza, posicion, activo, usuario_registro, fecha_registro) VALUES (31, 3, 0, 1, 'admin', sysdate());</v>
      </c>
    </row>
    <row r="20" spans="1:5" x14ac:dyDescent="0.3">
      <c r="A20">
        <v>19</v>
      </c>
      <c r="B20">
        <v>32</v>
      </c>
      <c r="C20">
        <v>1</v>
      </c>
      <c r="D20">
        <v>0</v>
      </c>
      <c r="E20" t="str">
        <f t="shared" si="0"/>
        <v>INSERT INTO sd_cola_pesaje (id_despacho, id_zona_balanza, posicion, activo, usuario_registro, fecha_registro) VALUES (32, 1, 0, 1, 'admin', sysdate());</v>
      </c>
    </row>
    <row r="21" spans="1:5" x14ac:dyDescent="0.3">
      <c r="A21">
        <v>20</v>
      </c>
      <c r="B21">
        <v>33</v>
      </c>
      <c r="C21">
        <v>2</v>
      </c>
      <c r="D21">
        <v>0</v>
      </c>
      <c r="E21" t="str">
        <f t="shared" si="0"/>
        <v>INSERT INTO sd_cola_pesaje (id_despacho, id_zona_balanza, posicion, activo, usuario_registro, fecha_registro) VALUES (33, 2, 0, 1, 'admin', sysdate());</v>
      </c>
    </row>
    <row r="22" spans="1:5" x14ac:dyDescent="0.3">
      <c r="A22">
        <v>21</v>
      </c>
      <c r="B22">
        <v>34</v>
      </c>
      <c r="C22">
        <v>3</v>
      </c>
      <c r="D22">
        <v>0</v>
      </c>
      <c r="E22" t="str">
        <f t="shared" si="0"/>
        <v>INSERT INTO sd_cola_pesaje (id_despacho, id_zona_balanza, posicion, activo, usuario_registro, fecha_registro) VALUES (34, 3, 0, 1, 'admin', sysdate());</v>
      </c>
    </row>
    <row r="23" spans="1:5" x14ac:dyDescent="0.3">
      <c r="A23">
        <v>22</v>
      </c>
      <c r="B23">
        <v>35</v>
      </c>
      <c r="C23">
        <v>1</v>
      </c>
      <c r="D23">
        <v>0</v>
      </c>
      <c r="E23" t="str">
        <f t="shared" si="0"/>
        <v>INSERT INTO sd_cola_pesaje (id_despacho, id_zona_balanza, posicion, activo, usuario_registro, fecha_registro) VALUES (35, 1, 0, 1, 'admin', sysdate());</v>
      </c>
    </row>
    <row r="24" spans="1:5" x14ac:dyDescent="0.3">
      <c r="A24">
        <v>23</v>
      </c>
      <c r="B24">
        <v>36</v>
      </c>
      <c r="C24">
        <v>2</v>
      </c>
      <c r="D24">
        <v>0</v>
      </c>
      <c r="E24" t="str">
        <f t="shared" si="0"/>
        <v>INSERT INTO sd_cola_pesaje (id_despacho, id_zona_balanza, posicion, activo, usuario_registro, fecha_registro) VALUES (36, 2, 0, 1, 'admin', sysdate());</v>
      </c>
    </row>
    <row r="25" spans="1:5" x14ac:dyDescent="0.3">
      <c r="A25">
        <v>24</v>
      </c>
      <c r="B25">
        <v>37</v>
      </c>
      <c r="C25">
        <v>3</v>
      </c>
      <c r="D25">
        <v>0</v>
      </c>
      <c r="E25" t="str">
        <f t="shared" si="0"/>
        <v>INSERT INTO sd_cola_pesaje (id_despacho, id_zona_balanza, posicion, activo, usuario_registro, fecha_registro) VALUES (37, 3, 0, 1, 'admin', sysdate());</v>
      </c>
    </row>
    <row r="26" spans="1:5" x14ac:dyDescent="0.3">
      <c r="A26">
        <v>25</v>
      </c>
      <c r="B26">
        <v>38</v>
      </c>
      <c r="C26">
        <v>1</v>
      </c>
      <c r="D26">
        <v>0</v>
      </c>
      <c r="E26" t="str">
        <f t="shared" si="0"/>
        <v>INSERT INTO sd_cola_pesaje (id_despacho, id_zona_balanza, posicion, activo, usuario_registro, fecha_registro) VALUES (38, 1, 0, 1, 'admin', sysdate());</v>
      </c>
    </row>
    <row r="27" spans="1:5" x14ac:dyDescent="0.3">
      <c r="A27">
        <v>26</v>
      </c>
      <c r="B27">
        <v>39</v>
      </c>
      <c r="C27">
        <v>2</v>
      </c>
      <c r="D27">
        <v>0</v>
      </c>
      <c r="E27" t="str">
        <f t="shared" si="0"/>
        <v>INSERT INTO sd_cola_pesaje (id_despacho, id_zona_balanza, posicion, activo, usuario_registro, fecha_registro) VALUES (39, 2, 0, 1, 'admin', sysdate());</v>
      </c>
    </row>
    <row r="28" spans="1:5" x14ac:dyDescent="0.3">
      <c r="A28">
        <v>27</v>
      </c>
      <c r="B28">
        <v>40</v>
      </c>
      <c r="C28">
        <v>3</v>
      </c>
      <c r="D28">
        <v>0</v>
      </c>
      <c r="E28" t="str">
        <f t="shared" si="0"/>
        <v>INSERT INTO sd_cola_pesaje (id_despacho, id_zona_balanza, posicion, activo, usuario_registro, fecha_registro) VALUES (40, 3, 0, 1, 'admin', sysdate());</v>
      </c>
    </row>
    <row r="29" spans="1:5" x14ac:dyDescent="0.3">
      <c r="A29">
        <v>28</v>
      </c>
      <c r="B29">
        <v>41</v>
      </c>
      <c r="C29">
        <v>1</v>
      </c>
      <c r="D29">
        <v>0</v>
      </c>
      <c r="E29" t="str">
        <f t="shared" si="0"/>
        <v>INSERT INTO sd_cola_pesaje (id_despacho, id_zona_balanza, posicion, activo, usuario_registro, fecha_registro) VALUES (41, 1, 0, 1, 'admin', sysdate());</v>
      </c>
    </row>
    <row r="30" spans="1:5" x14ac:dyDescent="0.3">
      <c r="A30">
        <v>29</v>
      </c>
      <c r="B30">
        <v>42</v>
      </c>
      <c r="C30">
        <v>2</v>
      </c>
      <c r="D30">
        <v>0</v>
      </c>
      <c r="E30" t="str">
        <f t="shared" si="0"/>
        <v>INSERT INTO sd_cola_pesaje (id_despacho, id_zona_balanza, posicion, activo, usuario_registro, fecha_registro) VALUES (42, 2, 0, 1, 'admin', sysdate());</v>
      </c>
    </row>
    <row r="31" spans="1:5" x14ac:dyDescent="0.3">
      <c r="A31">
        <v>30</v>
      </c>
      <c r="B31">
        <v>43</v>
      </c>
      <c r="C31">
        <v>3</v>
      </c>
      <c r="D31">
        <v>0</v>
      </c>
      <c r="E31" t="str">
        <f t="shared" si="0"/>
        <v>INSERT INTO sd_cola_pesaje (id_despacho, id_zona_balanza, posicion, activo, usuario_registro, fecha_registro) VALUES (43, 3, 0, 1, 'admin', sysdate());</v>
      </c>
    </row>
    <row r="32" spans="1:5" x14ac:dyDescent="0.3">
      <c r="A32">
        <v>31</v>
      </c>
      <c r="B32">
        <v>44</v>
      </c>
      <c r="C32">
        <v>1</v>
      </c>
      <c r="D32">
        <v>0</v>
      </c>
      <c r="E32" t="str">
        <f t="shared" si="0"/>
        <v>INSERT INTO sd_cola_pesaje (id_despacho, id_zona_balanza, posicion, activo, usuario_registro, fecha_registro) VALUES (44, 1, 0, 1, 'admin', sysdate());</v>
      </c>
    </row>
    <row r="33" spans="1:5" x14ac:dyDescent="0.3">
      <c r="A33">
        <v>32</v>
      </c>
      <c r="B33">
        <v>45</v>
      </c>
      <c r="C33">
        <v>2</v>
      </c>
      <c r="D33">
        <v>0</v>
      </c>
      <c r="E33" t="str">
        <f t="shared" si="0"/>
        <v>INSERT INTO sd_cola_pesaje (id_despacho, id_zona_balanza, posicion, activo, usuario_registro, fecha_registro) VALUES (45, 2, 0, 1, 'admin', sysdate());</v>
      </c>
    </row>
    <row r="34" spans="1:5" x14ac:dyDescent="0.3">
      <c r="A34">
        <v>33</v>
      </c>
      <c r="B34">
        <v>46</v>
      </c>
      <c r="C34">
        <v>3</v>
      </c>
      <c r="D34">
        <v>0</v>
      </c>
      <c r="E34" t="str">
        <f t="shared" si="0"/>
        <v>INSERT INTO sd_cola_pesaje (id_despacho, id_zona_balanza, posicion, activo, usuario_registro, fecha_registro) VALUES (46, 3, 0, 1, 'admin', sysdate());</v>
      </c>
    </row>
    <row r="35" spans="1:5" x14ac:dyDescent="0.3">
      <c r="A35">
        <v>34</v>
      </c>
      <c r="B35">
        <v>47</v>
      </c>
      <c r="C35">
        <v>1</v>
      </c>
      <c r="D35">
        <v>0</v>
      </c>
      <c r="E35" t="str">
        <f t="shared" si="0"/>
        <v>INSERT INTO sd_cola_pesaje (id_despacho, id_zona_balanza, posicion, activo, usuario_registro, fecha_registro) VALUES (47, 1, 0, 1, 'admin', sysdate());</v>
      </c>
    </row>
    <row r="36" spans="1:5" x14ac:dyDescent="0.3">
      <c r="A36">
        <v>35</v>
      </c>
      <c r="B36">
        <v>48</v>
      </c>
      <c r="C36">
        <v>2</v>
      </c>
      <c r="D36">
        <v>0</v>
      </c>
      <c r="E36" t="str">
        <f t="shared" si="0"/>
        <v>INSERT INTO sd_cola_pesaje (id_despacho, id_zona_balanza, posicion, activo, usuario_registro, fecha_registro) VALUES (48, 2, 0, 1, 'admin', sysdate());</v>
      </c>
    </row>
    <row r="37" spans="1:5" x14ac:dyDescent="0.3">
      <c r="A37">
        <v>36</v>
      </c>
      <c r="B37">
        <v>49</v>
      </c>
      <c r="C37">
        <v>3</v>
      </c>
      <c r="D37">
        <v>0</v>
      </c>
      <c r="E37" t="str">
        <f t="shared" si="0"/>
        <v>INSERT INTO sd_cola_pesaje (id_despacho, id_zona_balanza, posicion, activo, usuario_registro, fecha_registro) VALUES (49, 3, 0, 1, 'admin', sysdate());</v>
      </c>
    </row>
    <row r="38" spans="1:5" x14ac:dyDescent="0.3">
      <c r="A38">
        <v>37</v>
      </c>
      <c r="B38">
        <v>50</v>
      </c>
      <c r="C38">
        <v>1</v>
      </c>
      <c r="D38">
        <v>0</v>
      </c>
      <c r="E38" t="str">
        <f t="shared" si="0"/>
        <v>INSERT INTO sd_cola_pesaje (id_despacho, id_zona_balanza, posicion, activo, usuario_registro, fecha_registro) VALUES (50, 1, 0, 1, 'admin', sysdate());</v>
      </c>
    </row>
    <row r="39" spans="1:5" x14ac:dyDescent="0.3">
      <c r="A39">
        <v>38</v>
      </c>
      <c r="B39">
        <v>51</v>
      </c>
      <c r="C39">
        <v>2</v>
      </c>
      <c r="D39">
        <v>0</v>
      </c>
      <c r="E39" t="str">
        <f t="shared" si="0"/>
        <v>INSERT INTO sd_cola_pesaje (id_despacho, id_zona_balanza, posicion, activo, usuario_registro, fecha_registro) VALUES (51, 2, 0, 1, 'admin', sysdate());</v>
      </c>
    </row>
    <row r="40" spans="1:5" x14ac:dyDescent="0.3">
      <c r="A40">
        <v>39</v>
      </c>
      <c r="B40">
        <v>52</v>
      </c>
      <c r="C40">
        <v>3</v>
      </c>
      <c r="D40">
        <v>0</v>
      </c>
      <c r="E40" t="str">
        <f t="shared" si="0"/>
        <v>INSERT INTO sd_cola_pesaje (id_despacho, id_zona_balanza, posicion, activo, usuario_registro, fecha_registro) VALUES (52, 3, 0, 1, 'admin', sysdate());</v>
      </c>
    </row>
    <row r="41" spans="1:5" x14ac:dyDescent="0.3">
      <c r="A41">
        <v>40</v>
      </c>
      <c r="B41">
        <v>53</v>
      </c>
      <c r="C41">
        <v>1</v>
      </c>
      <c r="D41">
        <v>0</v>
      </c>
      <c r="E41" t="str">
        <f t="shared" si="0"/>
        <v>INSERT INTO sd_cola_pesaje (id_despacho, id_zona_balanza, posicion, activo, usuario_registro, fecha_registro) VALUES (53, 1, 0, 1, 'admin', sysdate());</v>
      </c>
    </row>
    <row r="42" spans="1:5" x14ac:dyDescent="0.3">
      <c r="A42">
        <v>41</v>
      </c>
      <c r="B42">
        <v>54</v>
      </c>
      <c r="C42">
        <v>2</v>
      </c>
      <c r="D42">
        <v>0</v>
      </c>
      <c r="E42" t="str">
        <f t="shared" si="0"/>
        <v>INSERT INTO sd_cola_pesaje (id_despacho, id_zona_balanza, posicion, activo, usuario_registro, fecha_registro) VALUES (54, 2, 0, 1, 'admin', sysdate());</v>
      </c>
    </row>
    <row r="43" spans="1:5" x14ac:dyDescent="0.3">
      <c r="A43">
        <v>42</v>
      </c>
      <c r="B43">
        <v>32</v>
      </c>
      <c r="C43">
        <v>4</v>
      </c>
      <c r="D43">
        <v>1</v>
      </c>
      <c r="E43" t="str">
        <f t="shared" si="0"/>
        <v>INSERT INTO sd_cola_pesaje (id_despacho, id_zona_balanza, posicion, activo, usuario_registro, fecha_registro) VALUES (32, 4, 1, 1, 'admin', sysdate());</v>
      </c>
    </row>
    <row r="44" spans="1:5" x14ac:dyDescent="0.3">
      <c r="A44">
        <v>43</v>
      </c>
      <c r="B44">
        <v>33</v>
      </c>
      <c r="C44">
        <v>5</v>
      </c>
      <c r="D44">
        <v>1</v>
      </c>
      <c r="E44" t="str">
        <f t="shared" si="0"/>
        <v>INSERT INTO sd_cola_pesaje (id_despacho, id_zona_balanza, posicion, activo, usuario_registro, fecha_registro) VALUES (33, 5, 1, 1, 'admin', sysdate());</v>
      </c>
    </row>
    <row r="45" spans="1:5" x14ac:dyDescent="0.3">
      <c r="A45">
        <v>44</v>
      </c>
      <c r="B45">
        <v>34</v>
      </c>
      <c r="C45">
        <v>6</v>
      </c>
      <c r="D45">
        <v>1</v>
      </c>
      <c r="E45" t="str">
        <f t="shared" si="0"/>
        <v>INSERT INTO sd_cola_pesaje (id_despacho, id_zona_balanza, posicion, activo, usuario_registro, fecha_registro) VALUES (34, 6, 1, 1, 'admin', sysdate());</v>
      </c>
    </row>
    <row r="46" spans="1:5" x14ac:dyDescent="0.3">
      <c r="A46">
        <v>45</v>
      </c>
      <c r="B46">
        <v>35</v>
      </c>
      <c r="C46">
        <v>4</v>
      </c>
      <c r="D46">
        <v>2</v>
      </c>
      <c r="E46" t="str">
        <f t="shared" si="0"/>
        <v>INSERT INTO sd_cola_pesaje (id_despacho, id_zona_balanza, posicion, activo, usuario_registro, fecha_registro) VALUES (35, 4, 2, 1, 'admin', sysdate());</v>
      </c>
    </row>
    <row r="47" spans="1:5" x14ac:dyDescent="0.3">
      <c r="A47">
        <v>46</v>
      </c>
      <c r="B47">
        <v>36</v>
      </c>
      <c r="C47">
        <v>5</v>
      </c>
      <c r="D47">
        <v>2</v>
      </c>
      <c r="E47" t="str">
        <f t="shared" si="0"/>
        <v>INSERT INTO sd_cola_pesaje (id_despacho, id_zona_balanza, posicion, activo, usuario_registro, fecha_registro) VALUES (36, 5, 2, 1, 'admin', sysdate());</v>
      </c>
    </row>
    <row r="48" spans="1:5" x14ac:dyDescent="0.3">
      <c r="A48">
        <v>47</v>
      </c>
      <c r="B48">
        <v>37</v>
      </c>
      <c r="C48">
        <v>6</v>
      </c>
      <c r="D48">
        <v>2</v>
      </c>
      <c r="E48" t="str">
        <f t="shared" si="0"/>
        <v>INSERT INTO sd_cola_pesaje (id_despacho, id_zona_balanza, posicion, activo, usuario_registro, fecha_registro) VALUES (37, 6, 2, 1, 'admin', sysdate());</v>
      </c>
    </row>
    <row r="49" spans="1:5" x14ac:dyDescent="0.3">
      <c r="A49">
        <v>48</v>
      </c>
      <c r="B49">
        <v>38</v>
      </c>
      <c r="C49">
        <v>4</v>
      </c>
      <c r="D49">
        <v>0</v>
      </c>
      <c r="E49" t="str">
        <f t="shared" si="0"/>
        <v>INSERT INTO sd_cola_pesaje (id_despacho, id_zona_balanza, posicion, activo, usuario_registro, fecha_registro) VALUES (38, 4, 0, 1, 'admin', sysdate());</v>
      </c>
    </row>
    <row r="50" spans="1:5" x14ac:dyDescent="0.3">
      <c r="A50">
        <v>49</v>
      </c>
      <c r="B50">
        <v>39</v>
      </c>
      <c r="C50">
        <v>5</v>
      </c>
      <c r="D50">
        <v>0</v>
      </c>
      <c r="E50" t="str">
        <f t="shared" si="0"/>
        <v>INSERT INTO sd_cola_pesaje (id_despacho, id_zona_balanza, posicion, activo, usuario_registro, fecha_registro) VALUES (39, 5, 0, 1, 'admin', sysdate());</v>
      </c>
    </row>
    <row r="51" spans="1:5" x14ac:dyDescent="0.3">
      <c r="A51">
        <v>50</v>
      </c>
      <c r="B51">
        <v>40</v>
      </c>
      <c r="C51">
        <v>6</v>
      </c>
      <c r="D51">
        <v>0</v>
      </c>
      <c r="E51" t="str">
        <f t="shared" si="0"/>
        <v>INSERT INTO sd_cola_pesaje (id_despacho, id_zona_balanza, posicion, activo, usuario_registro, fecha_registro) VALUES (40, 6, 0, 1, 'admin', sysdate());</v>
      </c>
    </row>
    <row r="52" spans="1:5" x14ac:dyDescent="0.3">
      <c r="A52">
        <v>51</v>
      </c>
      <c r="B52">
        <v>41</v>
      </c>
      <c r="C52">
        <v>4</v>
      </c>
      <c r="D52">
        <v>0</v>
      </c>
      <c r="E52" t="str">
        <f t="shared" si="0"/>
        <v>INSERT INTO sd_cola_pesaje (id_despacho, id_zona_balanza, posicion, activo, usuario_registro, fecha_registro) VALUES (41, 4, 0, 1, 'admin', sysdate());</v>
      </c>
    </row>
    <row r="53" spans="1:5" x14ac:dyDescent="0.3">
      <c r="A53">
        <v>52</v>
      </c>
      <c r="B53">
        <v>42</v>
      </c>
      <c r="C53">
        <v>5</v>
      </c>
      <c r="D53">
        <v>0</v>
      </c>
      <c r="E53" t="str">
        <f t="shared" si="0"/>
        <v>INSERT INTO sd_cola_pesaje (id_despacho, id_zona_balanza, posicion, activo, usuario_registro, fecha_registro) VALUES (42, 5, 0, 1, 'admin', sysdate());</v>
      </c>
    </row>
    <row r="54" spans="1:5" x14ac:dyDescent="0.3">
      <c r="A54">
        <v>53</v>
      </c>
      <c r="B54">
        <v>43</v>
      </c>
      <c r="C54">
        <v>6</v>
      </c>
      <c r="D54">
        <v>0</v>
      </c>
      <c r="E54" t="str">
        <f t="shared" si="0"/>
        <v>INSERT INTO sd_cola_pesaje (id_despacho, id_zona_balanza, posicion, activo, usuario_registro, fecha_registro) VALUES (43, 6, 0, 1, 'admin', sysdate());</v>
      </c>
    </row>
    <row r="55" spans="1:5" x14ac:dyDescent="0.3">
      <c r="A55">
        <v>54</v>
      </c>
      <c r="B55">
        <v>44</v>
      </c>
      <c r="C55">
        <v>4</v>
      </c>
      <c r="D55">
        <v>0</v>
      </c>
      <c r="E55" t="str">
        <f t="shared" si="0"/>
        <v>INSERT INTO sd_cola_pesaje (id_despacho, id_zona_balanza, posicion, activo, usuario_registro, fecha_registro) VALUES (44, 4, 0, 1, 'admin', sysdate());</v>
      </c>
    </row>
    <row r="56" spans="1:5" x14ac:dyDescent="0.3">
      <c r="A56">
        <v>55</v>
      </c>
      <c r="B56">
        <v>45</v>
      </c>
      <c r="C56">
        <v>5</v>
      </c>
      <c r="D56">
        <v>0</v>
      </c>
      <c r="E56" t="str">
        <f t="shared" si="0"/>
        <v>INSERT INTO sd_cola_pesaje (id_despacho, id_zona_balanza, posicion, activo, usuario_registro, fecha_registro) VALUES (45, 5, 0, 1, 'admin', sysdate());</v>
      </c>
    </row>
    <row r="57" spans="1:5" x14ac:dyDescent="0.3">
      <c r="A57">
        <v>56</v>
      </c>
      <c r="B57">
        <v>46</v>
      </c>
      <c r="C57">
        <v>6</v>
      </c>
      <c r="D57">
        <v>0</v>
      </c>
      <c r="E57" t="str">
        <f t="shared" si="0"/>
        <v>INSERT INTO sd_cola_pesaje (id_despacho, id_zona_balanza, posicion, activo, usuario_registro, fecha_registro) VALUES (46, 6, 0, 1, 'admin', sysdate());</v>
      </c>
    </row>
    <row r="58" spans="1:5" x14ac:dyDescent="0.3">
      <c r="A58">
        <v>57</v>
      </c>
      <c r="B58">
        <v>47</v>
      </c>
      <c r="C58">
        <v>4</v>
      </c>
      <c r="D58">
        <v>0</v>
      </c>
      <c r="E58" t="str">
        <f t="shared" si="0"/>
        <v>INSERT INTO sd_cola_pesaje (id_despacho, id_zona_balanza, posicion, activo, usuario_registro, fecha_registro) VALUES (47, 4, 0, 1, 'admin', sysdate());</v>
      </c>
    </row>
    <row r="59" spans="1:5" x14ac:dyDescent="0.3">
      <c r="A59">
        <v>58</v>
      </c>
      <c r="B59">
        <v>48</v>
      </c>
      <c r="C59">
        <v>5</v>
      </c>
      <c r="D59">
        <v>0</v>
      </c>
      <c r="E59" t="str">
        <f t="shared" si="0"/>
        <v>INSERT INTO sd_cola_pesaje (id_despacho, id_zona_balanza, posicion, activo, usuario_registro, fecha_registro) VALUES (48, 5, 0, 1, 'admin', sysdate());</v>
      </c>
    </row>
    <row r="60" spans="1:5" x14ac:dyDescent="0.3">
      <c r="A60">
        <v>59</v>
      </c>
      <c r="B60">
        <v>49</v>
      </c>
      <c r="C60">
        <v>6</v>
      </c>
      <c r="D60">
        <v>0</v>
      </c>
      <c r="E60" t="str">
        <f t="shared" si="0"/>
        <v>INSERT INTO sd_cola_pesaje (id_despacho, id_zona_balanza, posicion, activo, usuario_registro, fecha_registro) VALUES (49, 6, 0, 1, 'admin', sysdate());</v>
      </c>
    </row>
    <row r="61" spans="1:5" x14ac:dyDescent="0.3">
      <c r="A61">
        <v>60</v>
      </c>
      <c r="B61">
        <v>50</v>
      </c>
      <c r="C61">
        <v>4</v>
      </c>
      <c r="D61">
        <v>0</v>
      </c>
      <c r="E61" t="str">
        <f t="shared" si="0"/>
        <v>INSERT INTO sd_cola_pesaje (id_despacho, id_zona_balanza, posicion, activo, usuario_registro, fecha_registro) VALUES (50, 4, 0, 1, 'admin', sysdate());</v>
      </c>
    </row>
    <row r="62" spans="1:5" x14ac:dyDescent="0.3">
      <c r="A62">
        <v>61</v>
      </c>
      <c r="B62">
        <v>51</v>
      </c>
      <c r="C62">
        <v>5</v>
      </c>
      <c r="D62">
        <v>0</v>
      </c>
      <c r="E62" t="str">
        <f t="shared" si="0"/>
        <v>INSERT INTO sd_cola_pesaje (id_despacho, id_zona_balanza, posicion, activo, usuario_registro, fecha_registro) VALUES (51, 5, 0, 1, 'admin', sysdate());</v>
      </c>
    </row>
    <row r="63" spans="1:5" x14ac:dyDescent="0.3">
      <c r="A63">
        <v>62</v>
      </c>
      <c r="B63">
        <v>52</v>
      </c>
      <c r="C63">
        <v>6</v>
      </c>
      <c r="D63">
        <v>0</v>
      </c>
      <c r="E63" t="str">
        <f t="shared" si="0"/>
        <v>INSERT INTO sd_cola_pesaje (id_despacho, id_zona_balanza, posicion, activo, usuario_registro, fecha_registro) VALUES (52, 6, 0, 1, 'admin', sysdate());</v>
      </c>
    </row>
    <row r="64" spans="1:5" x14ac:dyDescent="0.3">
      <c r="A64">
        <v>63</v>
      </c>
      <c r="B64">
        <v>53</v>
      </c>
      <c r="C64">
        <v>4</v>
      </c>
      <c r="D64">
        <v>0</v>
      </c>
      <c r="E64" t="str">
        <f t="shared" si="0"/>
        <v>INSERT INTO sd_cola_pesaje (id_despacho, id_zona_balanza, posicion, activo, usuario_registro, fecha_registro) VALUES (53, 4, 0, 1, 'admin', sysdate());</v>
      </c>
    </row>
    <row r="65" spans="1:5" x14ac:dyDescent="0.3">
      <c r="A65">
        <v>64</v>
      </c>
      <c r="B65">
        <v>54</v>
      </c>
      <c r="C65">
        <v>5</v>
      </c>
      <c r="D65">
        <v>0</v>
      </c>
      <c r="E65" t="str">
        <f t="shared" si="0"/>
        <v>INSERT INTO sd_cola_pesaje (id_despacho, id_zona_balanza, posicion, activo, usuario_registro, fecha_registro) VALUES (54, 5, 0, 1, 'admin', sysdate());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A1:E2"/>
    </sheetView>
  </sheetViews>
  <sheetFormatPr baseColWidth="10" defaultRowHeight="14.4" x14ac:dyDescent="0.3"/>
  <sheetData>
    <row r="1" spans="1:5" x14ac:dyDescent="0.3">
      <c r="A1" t="s">
        <v>358</v>
      </c>
      <c r="B1" t="s">
        <v>150</v>
      </c>
      <c r="C1" t="s">
        <v>177</v>
      </c>
      <c r="D1" t="s">
        <v>339</v>
      </c>
      <c r="E1" t="s">
        <v>250</v>
      </c>
    </row>
    <row r="2" spans="1:5" x14ac:dyDescent="0.3">
      <c r="A2">
        <v>1</v>
      </c>
      <c r="B2">
        <v>1</v>
      </c>
      <c r="C2" t="s">
        <v>359</v>
      </c>
      <c r="D2" t="s">
        <v>363</v>
      </c>
      <c r="E2" t="str">
        <f>"INSERT INTO sd_canal_carga (id_planta, codigo, qr_fisico, activo, usuario_registro, fecha_registro ) VALUES ("&amp;B2&amp;", '"&amp;C2&amp;"', '"&amp;D2&amp;"', 1, 'admin', sysdate());"</f>
        <v>INSERT INTO sd_canal_carga (id_planta, codigo, qr_fisico, activo, usuario_registro, fecha_registro ) VALUES (1, 'A1', 'FSJIUSKNVS', 1, 'admin', sysdate());</v>
      </c>
    </row>
    <row r="3" spans="1:5" x14ac:dyDescent="0.3">
      <c r="A3">
        <v>2</v>
      </c>
      <c r="B3">
        <v>1</v>
      </c>
      <c r="C3" t="s">
        <v>360</v>
      </c>
      <c r="D3" t="s">
        <v>364</v>
      </c>
      <c r="E3" t="str">
        <f t="shared" ref="E3:E5" si="0">"INSERT INTO sd_canal_carga (id_planta, codigo, qr_fisico, activo, usuario_registro, fecha_registro ) VALUES ("&amp;B3&amp;", '"&amp;C3&amp;"', '"&amp;D3&amp;"', 1, 'admin', sysdate());"</f>
        <v>INSERT INTO sd_canal_carga (id_planta, codigo, qr_fisico, activo, usuario_registro, fecha_registro ) VALUES (1, 'A2', 'ENSJFIENSF', 1, 'admin', sysdate());</v>
      </c>
    </row>
    <row r="4" spans="1:5" x14ac:dyDescent="0.3">
      <c r="A4">
        <v>3</v>
      </c>
      <c r="B4">
        <v>1</v>
      </c>
      <c r="C4" t="s">
        <v>361</v>
      </c>
      <c r="D4" t="s">
        <v>365</v>
      </c>
      <c r="E4" t="str">
        <f t="shared" si="0"/>
        <v>INSERT INTO sd_canal_carga (id_planta, codigo, qr_fisico, activo, usuario_registro, fecha_registro ) VALUES (1, 'A3', 'FNESFISKMV', 1, 'admin', sysdate());</v>
      </c>
    </row>
    <row r="5" spans="1:5" x14ac:dyDescent="0.3">
      <c r="A5">
        <v>4</v>
      </c>
      <c r="B5">
        <v>1</v>
      </c>
      <c r="C5" t="s">
        <v>362</v>
      </c>
      <c r="D5" t="s">
        <v>366</v>
      </c>
      <c r="E5" t="str">
        <f t="shared" si="0"/>
        <v>INSERT INTO sd_canal_carga (id_planta, codigo, qr_fisico, activo, usuario_registro, fecha_registro ) VALUES (1, 'A4', 'NFESIFNML', 1, 'admin', sysdate());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12" sqref="B12"/>
    </sheetView>
  </sheetViews>
  <sheetFormatPr baseColWidth="10" defaultRowHeight="14.4" x14ac:dyDescent="0.3"/>
  <sheetData>
    <row r="1" spans="1:5" x14ac:dyDescent="0.3">
      <c r="A1" t="s">
        <v>358</v>
      </c>
      <c r="B1" t="s">
        <v>174</v>
      </c>
      <c r="C1" t="s">
        <v>358</v>
      </c>
      <c r="D1" t="s">
        <v>355</v>
      </c>
      <c r="E1" t="s">
        <v>250</v>
      </c>
    </row>
    <row r="2" spans="1:5" x14ac:dyDescent="0.3">
      <c r="A2">
        <v>1</v>
      </c>
      <c r="B2">
        <v>20</v>
      </c>
      <c r="C2">
        <v>1</v>
      </c>
      <c r="D2">
        <v>1</v>
      </c>
      <c r="E2" t="str">
        <f>"INSERT INTO sd_cola_canal (id_despacho, id_canal_carga, posicion, activo, usuario_registro, fecha_registro ) VALUES ("&amp;B2&amp;", "&amp;C2&amp;", "&amp;D2&amp;", 1, 'admin', sysdate());"</f>
        <v>INSERT INTO sd_cola_canal (id_despacho, id_canal_carga, posicion, activo, usuario_registro, fecha_registro ) VALUES (20, 1, 1, 1, 'admin', sysdate());</v>
      </c>
    </row>
    <row r="3" spans="1:5" x14ac:dyDescent="0.3">
      <c r="A3">
        <v>2</v>
      </c>
      <c r="B3">
        <v>21</v>
      </c>
      <c r="C3">
        <v>2</v>
      </c>
      <c r="D3">
        <v>1</v>
      </c>
      <c r="E3" t="str">
        <f t="shared" ref="E3:E36" si="0">"INSERT INTO sd_cola_canal (id_despacho, id_canal_carga, posicion, activo, usuario_registro, fecha_registro ) VALUES ("&amp;B3&amp;", "&amp;C3&amp;", "&amp;D3&amp;", 1, 'admin', sysdate());"</f>
        <v>INSERT INTO sd_cola_canal (id_despacho, id_canal_carga, posicion, activo, usuario_registro, fecha_registro ) VALUES (21, 2, 1, 1, 'admin', sysdate());</v>
      </c>
    </row>
    <row r="4" spans="1:5" x14ac:dyDescent="0.3">
      <c r="A4">
        <v>3</v>
      </c>
      <c r="B4">
        <v>22</v>
      </c>
      <c r="C4">
        <v>3</v>
      </c>
      <c r="D4">
        <v>1</v>
      </c>
      <c r="E4" t="str">
        <f t="shared" si="0"/>
        <v>INSERT INTO sd_cola_canal (id_despacho, id_canal_carga, posicion, activo, usuario_registro, fecha_registro ) VALUES (22, 3, 1, 1, 'admin', sysdate());</v>
      </c>
    </row>
    <row r="5" spans="1:5" x14ac:dyDescent="0.3">
      <c r="A5">
        <v>4</v>
      </c>
      <c r="B5">
        <v>23</v>
      </c>
      <c r="C5">
        <v>4</v>
      </c>
      <c r="D5">
        <v>1</v>
      </c>
      <c r="E5" t="str">
        <f t="shared" si="0"/>
        <v>INSERT INTO sd_cola_canal (id_despacho, id_canal_carga, posicion, activo, usuario_registro, fecha_registro ) VALUES (23, 4, 1, 1, 'admin', sysdate());</v>
      </c>
    </row>
    <row r="6" spans="1:5" x14ac:dyDescent="0.3">
      <c r="A6">
        <v>5</v>
      </c>
      <c r="B6">
        <v>24</v>
      </c>
      <c r="C6">
        <v>1</v>
      </c>
      <c r="D6">
        <v>2</v>
      </c>
      <c r="E6" t="str">
        <f t="shared" si="0"/>
        <v>INSERT INTO sd_cola_canal (id_despacho, id_canal_carga, posicion, activo, usuario_registro, fecha_registro ) VALUES (24, 1, 2, 1, 'admin', sysdate());</v>
      </c>
    </row>
    <row r="7" spans="1:5" x14ac:dyDescent="0.3">
      <c r="A7">
        <v>6</v>
      </c>
      <c r="B7">
        <v>25</v>
      </c>
      <c r="C7">
        <v>2</v>
      </c>
      <c r="D7">
        <v>2</v>
      </c>
      <c r="E7" t="str">
        <f t="shared" si="0"/>
        <v>INSERT INTO sd_cola_canal (id_despacho, id_canal_carga, posicion, activo, usuario_registro, fecha_registro ) VALUES (25, 2, 2, 1, 'admin', sysdate());</v>
      </c>
    </row>
    <row r="8" spans="1:5" x14ac:dyDescent="0.3">
      <c r="A8">
        <v>7</v>
      </c>
      <c r="B8">
        <v>26</v>
      </c>
      <c r="C8">
        <v>3</v>
      </c>
      <c r="D8">
        <v>2</v>
      </c>
      <c r="E8" t="str">
        <f t="shared" si="0"/>
        <v>INSERT INTO sd_cola_canal (id_despacho, id_canal_carga, posicion, activo, usuario_registro, fecha_registro ) VALUES (26, 3, 2, 1, 'admin', sysdate());</v>
      </c>
    </row>
    <row r="9" spans="1:5" x14ac:dyDescent="0.3">
      <c r="A9">
        <v>8</v>
      </c>
      <c r="B9">
        <v>27</v>
      </c>
      <c r="C9">
        <v>4</v>
      </c>
      <c r="D9">
        <v>2</v>
      </c>
      <c r="E9" t="str">
        <f t="shared" si="0"/>
        <v>INSERT INTO sd_cola_canal (id_despacho, id_canal_carga, posicion, activo, usuario_registro, fecha_registro ) VALUES (27, 4, 2, 1, 'admin', sysdate());</v>
      </c>
    </row>
    <row r="10" spans="1:5" x14ac:dyDescent="0.3">
      <c r="A10">
        <v>9</v>
      </c>
      <c r="B10">
        <v>28</v>
      </c>
      <c r="C10">
        <v>1</v>
      </c>
      <c r="D10">
        <v>3</v>
      </c>
      <c r="E10" t="str">
        <f t="shared" si="0"/>
        <v>INSERT INTO sd_cola_canal (id_despacho, id_canal_carga, posicion, activo, usuario_registro, fecha_registro ) VALUES (28, 1, 3, 1, 'admin', sysdate());</v>
      </c>
    </row>
    <row r="11" spans="1:5" x14ac:dyDescent="0.3">
      <c r="A11">
        <v>10</v>
      </c>
      <c r="B11">
        <v>29</v>
      </c>
      <c r="C11">
        <v>2</v>
      </c>
      <c r="D11">
        <v>3</v>
      </c>
      <c r="E11" t="str">
        <f t="shared" si="0"/>
        <v>INSERT INTO sd_cola_canal (id_despacho, id_canal_carga, posicion, activo, usuario_registro, fecha_registro ) VALUES (29, 2, 3, 1, 'admin', sysdate());</v>
      </c>
    </row>
    <row r="12" spans="1:5" x14ac:dyDescent="0.3">
      <c r="A12">
        <v>11</v>
      </c>
      <c r="B12">
        <v>30</v>
      </c>
      <c r="C12">
        <v>3</v>
      </c>
      <c r="D12">
        <v>3</v>
      </c>
      <c r="E12" t="str">
        <f t="shared" si="0"/>
        <v>INSERT INTO sd_cola_canal (id_despacho, id_canal_carga, posicion, activo, usuario_registro, fecha_registro ) VALUES (30, 3, 3, 1, 'admin', sysdate());</v>
      </c>
    </row>
    <row r="13" spans="1:5" x14ac:dyDescent="0.3">
      <c r="A13">
        <v>12</v>
      </c>
      <c r="B13">
        <v>31</v>
      </c>
      <c r="C13">
        <v>4</v>
      </c>
      <c r="D13">
        <v>3</v>
      </c>
      <c r="E13" t="str">
        <f t="shared" si="0"/>
        <v>INSERT INTO sd_cola_canal (id_despacho, id_canal_carga, posicion, activo, usuario_registro, fecha_registro ) VALUES (31, 4, 3, 1, 'admin', sysdate());</v>
      </c>
    </row>
    <row r="14" spans="1:5" x14ac:dyDescent="0.3">
      <c r="A14">
        <v>13</v>
      </c>
      <c r="B14">
        <v>32</v>
      </c>
      <c r="C14">
        <v>1</v>
      </c>
      <c r="D14">
        <v>0</v>
      </c>
      <c r="E14" t="str">
        <f t="shared" si="0"/>
        <v>INSERT INTO sd_cola_canal (id_despacho, id_canal_carga, posicion, activo, usuario_registro, fecha_registro ) VALUES (32, 1, 0, 1, 'admin', sysdate());</v>
      </c>
    </row>
    <row r="15" spans="1:5" x14ac:dyDescent="0.3">
      <c r="A15">
        <v>14</v>
      </c>
      <c r="B15">
        <v>33</v>
      </c>
      <c r="C15">
        <v>2</v>
      </c>
      <c r="D15">
        <v>0</v>
      </c>
      <c r="E15" t="str">
        <f t="shared" si="0"/>
        <v>INSERT INTO sd_cola_canal (id_despacho, id_canal_carga, posicion, activo, usuario_registro, fecha_registro ) VALUES (33, 2, 0, 1, 'admin', sysdate());</v>
      </c>
    </row>
    <row r="16" spans="1:5" x14ac:dyDescent="0.3">
      <c r="A16">
        <v>15</v>
      </c>
      <c r="B16">
        <v>34</v>
      </c>
      <c r="C16">
        <v>3</v>
      </c>
      <c r="D16">
        <v>0</v>
      </c>
      <c r="E16" t="str">
        <f t="shared" si="0"/>
        <v>INSERT INTO sd_cola_canal (id_despacho, id_canal_carga, posicion, activo, usuario_registro, fecha_registro ) VALUES (34, 3, 0, 1, 'admin', sysdate());</v>
      </c>
    </row>
    <row r="17" spans="1:5" x14ac:dyDescent="0.3">
      <c r="A17">
        <v>16</v>
      </c>
      <c r="B17">
        <v>35</v>
      </c>
      <c r="C17">
        <v>4</v>
      </c>
      <c r="D17">
        <v>0</v>
      </c>
      <c r="E17" t="str">
        <f t="shared" si="0"/>
        <v>INSERT INTO sd_cola_canal (id_despacho, id_canal_carga, posicion, activo, usuario_registro, fecha_registro ) VALUES (35, 4, 0, 1, 'admin', sysdate());</v>
      </c>
    </row>
    <row r="18" spans="1:5" x14ac:dyDescent="0.3">
      <c r="A18">
        <v>17</v>
      </c>
      <c r="B18">
        <v>36</v>
      </c>
      <c r="C18">
        <v>1</v>
      </c>
      <c r="D18">
        <v>0</v>
      </c>
      <c r="E18" t="str">
        <f t="shared" si="0"/>
        <v>INSERT INTO sd_cola_canal (id_despacho, id_canal_carga, posicion, activo, usuario_registro, fecha_registro ) VALUES (36, 1, 0, 1, 'admin', sysdate());</v>
      </c>
    </row>
    <row r="19" spans="1:5" x14ac:dyDescent="0.3">
      <c r="A19">
        <v>18</v>
      </c>
      <c r="B19">
        <v>37</v>
      </c>
      <c r="C19">
        <v>2</v>
      </c>
      <c r="D19">
        <v>0</v>
      </c>
      <c r="E19" t="str">
        <f t="shared" si="0"/>
        <v>INSERT INTO sd_cola_canal (id_despacho, id_canal_carga, posicion, activo, usuario_registro, fecha_registro ) VALUES (37, 2, 0, 1, 'admin', sysdate());</v>
      </c>
    </row>
    <row r="20" spans="1:5" x14ac:dyDescent="0.3">
      <c r="A20">
        <v>19</v>
      </c>
      <c r="B20">
        <v>38</v>
      </c>
      <c r="C20">
        <v>3</v>
      </c>
      <c r="D20">
        <v>0</v>
      </c>
      <c r="E20" t="str">
        <f t="shared" si="0"/>
        <v>INSERT INTO sd_cola_canal (id_despacho, id_canal_carga, posicion, activo, usuario_registro, fecha_registro ) VALUES (38, 3, 0, 1, 'admin', sysdate());</v>
      </c>
    </row>
    <row r="21" spans="1:5" x14ac:dyDescent="0.3">
      <c r="A21">
        <v>20</v>
      </c>
      <c r="B21">
        <v>39</v>
      </c>
      <c r="C21">
        <v>4</v>
      </c>
      <c r="D21">
        <v>0</v>
      </c>
      <c r="E21" t="str">
        <f t="shared" si="0"/>
        <v>INSERT INTO sd_cola_canal (id_despacho, id_canal_carga, posicion, activo, usuario_registro, fecha_registro ) VALUES (39, 4, 0, 1, 'admin', sysdate());</v>
      </c>
    </row>
    <row r="22" spans="1:5" x14ac:dyDescent="0.3">
      <c r="A22">
        <v>21</v>
      </c>
      <c r="B22">
        <v>40</v>
      </c>
      <c r="C22">
        <v>1</v>
      </c>
      <c r="D22">
        <v>0</v>
      </c>
      <c r="E22" t="str">
        <f t="shared" si="0"/>
        <v>INSERT INTO sd_cola_canal (id_despacho, id_canal_carga, posicion, activo, usuario_registro, fecha_registro ) VALUES (40, 1, 0, 1, 'admin', sysdate());</v>
      </c>
    </row>
    <row r="23" spans="1:5" x14ac:dyDescent="0.3">
      <c r="A23">
        <v>22</v>
      </c>
      <c r="B23">
        <v>41</v>
      </c>
      <c r="C23">
        <v>2</v>
      </c>
      <c r="D23">
        <v>0</v>
      </c>
      <c r="E23" t="str">
        <f t="shared" si="0"/>
        <v>INSERT INTO sd_cola_canal (id_despacho, id_canal_carga, posicion, activo, usuario_registro, fecha_registro ) VALUES (41, 2, 0, 1, 'admin', sysdate());</v>
      </c>
    </row>
    <row r="24" spans="1:5" x14ac:dyDescent="0.3">
      <c r="A24">
        <v>23</v>
      </c>
      <c r="B24">
        <v>42</v>
      </c>
      <c r="C24">
        <v>3</v>
      </c>
      <c r="D24">
        <v>0</v>
      </c>
      <c r="E24" t="str">
        <f t="shared" si="0"/>
        <v>INSERT INTO sd_cola_canal (id_despacho, id_canal_carga, posicion, activo, usuario_registro, fecha_registro ) VALUES (42, 3, 0, 1, 'admin', sysdate());</v>
      </c>
    </row>
    <row r="25" spans="1:5" x14ac:dyDescent="0.3">
      <c r="A25">
        <v>24</v>
      </c>
      <c r="B25">
        <v>43</v>
      </c>
      <c r="C25">
        <v>4</v>
      </c>
      <c r="D25">
        <v>0</v>
      </c>
      <c r="E25" t="str">
        <f t="shared" si="0"/>
        <v>INSERT INTO sd_cola_canal (id_despacho, id_canal_carga, posicion, activo, usuario_registro, fecha_registro ) VALUES (43, 4, 0, 1, 'admin', sysdate());</v>
      </c>
    </row>
    <row r="26" spans="1:5" x14ac:dyDescent="0.3">
      <c r="A26">
        <v>25</v>
      </c>
      <c r="B26">
        <v>44</v>
      </c>
      <c r="C26">
        <v>1</v>
      </c>
      <c r="D26">
        <v>0</v>
      </c>
      <c r="E26" t="str">
        <f t="shared" si="0"/>
        <v>INSERT INTO sd_cola_canal (id_despacho, id_canal_carga, posicion, activo, usuario_registro, fecha_registro ) VALUES (44, 1, 0, 1, 'admin', sysdate());</v>
      </c>
    </row>
    <row r="27" spans="1:5" x14ac:dyDescent="0.3">
      <c r="A27">
        <v>26</v>
      </c>
      <c r="B27">
        <v>45</v>
      </c>
      <c r="C27">
        <v>2</v>
      </c>
      <c r="D27">
        <v>0</v>
      </c>
      <c r="E27" t="str">
        <f t="shared" si="0"/>
        <v>INSERT INTO sd_cola_canal (id_despacho, id_canal_carga, posicion, activo, usuario_registro, fecha_registro ) VALUES (45, 2, 0, 1, 'admin', sysdate());</v>
      </c>
    </row>
    <row r="28" spans="1:5" x14ac:dyDescent="0.3">
      <c r="A28">
        <v>27</v>
      </c>
      <c r="B28">
        <v>46</v>
      </c>
      <c r="C28">
        <v>3</v>
      </c>
      <c r="D28">
        <v>0</v>
      </c>
      <c r="E28" t="str">
        <f t="shared" si="0"/>
        <v>INSERT INTO sd_cola_canal (id_despacho, id_canal_carga, posicion, activo, usuario_registro, fecha_registro ) VALUES (46, 3, 0, 1, 'admin', sysdate());</v>
      </c>
    </row>
    <row r="29" spans="1:5" x14ac:dyDescent="0.3">
      <c r="A29">
        <v>28</v>
      </c>
      <c r="B29">
        <v>47</v>
      </c>
      <c r="C29">
        <v>4</v>
      </c>
      <c r="D29">
        <v>0</v>
      </c>
      <c r="E29" t="str">
        <f t="shared" si="0"/>
        <v>INSERT INTO sd_cola_canal (id_despacho, id_canal_carga, posicion, activo, usuario_registro, fecha_registro ) VALUES (47, 4, 0, 1, 'admin', sysdate());</v>
      </c>
    </row>
    <row r="30" spans="1:5" x14ac:dyDescent="0.3">
      <c r="A30">
        <v>29</v>
      </c>
      <c r="B30">
        <v>48</v>
      </c>
      <c r="C30">
        <v>1</v>
      </c>
      <c r="D30">
        <v>0</v>
      </c>
      <c r="E30" t="str">
        <f t="shared" si="0"/>
        <v>INSERT INTO sd_cola_canal (id_despacho, id_canal_carga, posicion, activo, usuario_registro, fecha_registro ) VALUES (48, 1, 0, 1, 'admin', sysdate());</v>
      </c>
    </row>
    <row r="31" spans="1:5" x14ac:dyDescent="0.3">
      <c r="A31">
        <v>30</v>
      </c>
      <c r="B31">
        <v>49</v>
      </c>
      <c r="C31">
        <v>2</v>
      </c>
      <c r="D31">
        <v>0</v>
      </c>
      <c r="E31" t="str">
        <f t="shared" si="0"/>
        <v>INSERT INTO sd_cola_canal (id_despacho, id_canal_carga, posicion, activo, usuario_registro, fecha_registro ) VALUES (49, 2, 0, 1, 'admin', sysdate());</v>
      </c>
    </row>
    <row r="32" spans="1:5" x14ac:dyDescent="0.3">
      <c r="A32">
        <v>31</v>
      </c>
      <c r="B32">
        <v>50</v>
      </c>
      <c r="C32">
        <v>3</v>
      </c>
      <c r="D32">
        <v>0</v>
      </c>
      <c r="E32" t="str">
        <f t="shared" si="0"/>
        <v>INSERT INTO sd_cola_canal (id_despacho, id_canal_carga, posicion, activo, usuario_registro, fecha_registro ) VALUES (50, 3, 0, 1, 'admin', sysdate());</v>
      </c>
    </row>
    <row r="33" spans="1:5" x14ac:dyDescent="0.3">
      <c r="A33">
        <v>32</v>
      </c>
      <c r="B33">
        <v>51</v>
      </c>
      <c r="C33">
        <v>4</v>
      </c>
      <c r="D33">
        <v>0</v>
      </c>
      <c r="E33" t="str">
        <f t="shared" si="0"/>
        <v>INSERT INTO sd_cola_canal (id_despacho, id_canal_carga, posicion, activo, usuario_registro, fecha_registro ) VALUES (51, 4, 0, 1, 'admin', sysdate());</v>
      </c>
    </row>
    <row r="34" spans="1:5" x14ac:dyDescent="0.3">
      <c r="A34">
        <v>33</v>
      </c>
      <c r="B34">
        <v>52</v>
      </c>
      <c r="C34">
        <v>1</v>
      </c>
      <c r="D34">
        <v>0</v>
      </c>
      <c r="E34" t="str">
        <f t="shared" si="0"/>
        <v>INSERT INTO sd_cola_canal (id_despacho, id_canal_carga, posicion, activo, usuario_registro, fecha_registro ) VALUES (52, 1, 0, 1, 'admin', sysdate());</v>
      </c>
    </row>
    <row r="35" spans="1:5" x14ac:dyDescent="0.3">
      <c r="A35">
        <v>34</v>
      </c>
      <c r="B35">
        <v>53</v>
      </c>
      <c r="C35">
        <v>2</v>
      </c>
      <c r="D35">
        <v>0</v>
      </c>
      <c r="E35" t="str">
        <f t="shared" si="0"/>
        <v>INSERT INTO sd_cola_canal (id_despacho, id_canal_carga, posicion, activo, usuario_registro, fecha_registro ) VALUES (53, 2, 0, 1, 'admin', sysdate());</v>
      </c>
    </row>
    <row r="36" spans="1:5" x14ac:dyDescent="0.3">
      <c r="A36">
        <v>35</v>
      </c>
      <c r="B36">
        <v>54</v>
      </c>
      <c r="C36">
        <v>3</v>
      </c>
      <c r="D36">
        <v>0</v>
      </c>
      <c r="E36" t="str">
        <f t="shared" si="0"/>
        <v>INSERT INTO sd_cola_canal (id_despacho, id_canal_carga, posicion, activo, usuario_registro, fecha_registro ) VALUES (54, 3, 0, 1, 'admin', sysdate());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9" sqref="C29"/>
    </sheetView>
  </sheetViews>
  <sheetFormatPr baseColWidth="10" defaultRowHeight="14.4" x14ac:dyDescent="0.3"/>
  <cols>
    <col min="1" max="16384" width="11.5546875" style="13"/>
  </cols>
  <sheetData>
    <row r="1" spans="1:5" x14ac:dyDescent="0.3">
      <c r="A1" s="36" t="s">
        <v>24</v>
      </c>
      <c r="B1" s="36" t="s">
        <v>188</v>
      </c>
      <c r="C1" s="36" t="s">
        <v>3</v>
      </c>
      <c r="D1" s="36" t="s">
        <v>25</v>
      </c>
      <c r="E1" s="36" t="s">
        <v>6</v>
      </c>
    </row>
    <row r="2" spans="1:5" x14ac:dyDescent="0.3">
      <c r="A2" s="13">
        <v>1</v>
      </c>
      <c r="B2" s="13">
        <v>5</v>
      </c>
      <c r="C2" s="13">
        <f>VLOOKUP(B2,sd_usuario!$B$2:$F$23,5,0)</f>
        <v>98453247</v>
      </c>
      <c r="D2" s="37" t="s">
        <v>245</v>
      </c>
      <c r="E2" s="13" t="str">
        <f>"INSERT INTO sd_revisor(id_usuario, contrasena, activo, fecha_registro, usuario_registro) VALUES ("&amp;B2&amp;",'"&amp;D2&amp;"',1,sysdate(),'admin');"</f>
        <v>INSERT INTO sd_revisor(id_usuario, contrasena, activo, fecha_registro, usuario_registro) VALUES (5,'claudio345',1,sysdate(),'admin');</v>
      </c>
    </row>
    <row r="3" spans="1:5" x14ac:dyDescent="0.3">
      <c r="A3" s="13">
        <v>2</v>
      </c>
      <c r="B3" s="13">
        <v>6</v>
      </c>
      <c r="C3" s="13">
        <f>VLOOKUP(B3,sd_usuario!$B$2:$F$23,5,0)</f>
        <v>62938581</v>
      </c>
      <c r="D3" s="37" t="s">
        <v>274</v>
      </c>
      <c r="E3" s="13" t="str">
        <f t="shared" ref="E3:E11" si="0">"INSERT INTO sd_revisor(id_usuario, contrasena, activo, fecha_registro, usuario_registro) VALUES ("&amp;B3&amp;",'"&amp;D3&amp;"',1,sysdate(),'admin');"</f>
        <v>INSERT INTO sd_revisor(id_usuario, contrasena, activo, fecha_registro, usuario_registro) VALUES (6,'pedro482',1,sysdate(),'admin');</v>
      </c>
    </row>
    <row r="4" spans="1:5" s="31" customFormat="1" x14ac:dyDescent="0.3">
      <c r="A4" s="31">
        <v>3</v>
      </c>
      <c r="B4" s="31">
        <v>7</v>
      </c>
      <c r="C4" s="31">
        <f>VLOOKUP(B4,sd_usuario!$B$2:$F$23,5,0)</f>
        <v>23952658</v>
      </c>
      <c r="D4" s="38" t="s">
        <v>275</v>
      </c>
      <c r="E4" s="31" t="str">
        <f t="shared" si="0"/>
        <v>INSERT INTO sd_revisor(id_usuario, contrasena, activo, fecha_registro, usuario_registro) VALUES (7,'cesar346',1,sysdate(),'admin');</v>
      </c>
    </row>
    <row r="5" spans="1:5" x14ac:dyDescent="0.3">
      <c r="A5" s="13">
        <v>4</v>
      </c>
      <c r="B5" s="13">
        <v>8</v>
      </c>
      <c r="C5" s="13">
        <f>VLOOKUP(B5,sd_usuario!$B$2:$F$23,5,0)</f>
        <v>29788220</v>
      </c>
      <c r="D5" s="37" t="s">
        <v>276</v>
      </c>
      <c r="E5" s="13" t="str">
        <f t="shared" si="0"/>
        <v>INSERT INTO sd_revisor(id_usuario, contrasena, activo, fecha_registro, usuario_registro) VALUES (8,'victor458',1,sysdate(),'admin');</v>
      </c>
    </row>
    <row r="6" spans="1:5" x14ac:dyDescent="0.3">
      <c r="A6" s="13">
        <v>5</v>
      </c>
      <c r="B6" s="13">
        <v>13</v>
      </c>
      <c r="C6" s="13">
        <f>VLOOKUP(B6,sd_usuario!$B$2:$F$23,5,0)</f>
        <v>30287595</v>
      </c>
      <c r="D6" s="37" t="s">
        <v>277</v>
      </c>
      <c r="E6" s="13" t="str">
        <f t="shared" si="0"/>
        <v>INSERT INTO sd_revisor(id_usuario, contrasena, activo, fecha_registro, usuario_registro) VALUES (13,'carlos165',1,sysdate(),'admin');</v>
      </c>
    </row>
    <row r="7" spans="1:5" x14ac:dyDescent="0.3">
      <c r="A7" s="13">
        <v>6</v>
      </c>
      <c r="B7" s="13">
        <v>14</v>
      </c>
      <c r="C7" s="13">
        <f>VLOOKUP(B7,sd_usuario!$B$2:$F$23,5,0)</f>
        <v>65928311</v>
      </c>
      <c r="D7" s="37" t="s">
        <v>278</v>
      </c>
      <c r="E7" s="13" t="str">
        <f t="shared" si="0"/>
        <v>INSERT INTO sd_revisor(id_usuario, contrasena, activo, fecha_registro, usuario_registro) VALUES (14,'daniel489',1,sysdate(),'admin');</v>
      </c>
    </row>
    <row r="8" spans="1:5" x14ac:dyDescent="0.3">
      <c r="A8" s="13">
        <v>7</v>
      </c>
      <c r="B8" s="13">
        <v>15</v>
      </c>
      <c r="C8" s="13">
        <f>VLOOKUP(B8,sd_usuario!$B$2:$F$23,5,0)</f>
        <v>35031940</v>
      </c>
      <c r="D8" s="37" t="s">
        <v>279</v>
      </c>
      <c r="E8" s="13" t="str">
        <f t="shared" si="0"/>
        <v>INSERT INTO sd_revisor(id_usuario, contrasena, activo, fecha_registro, usuario_registro) VALUES (15,'mario496',1,sysdate(),'admin');</v>
      </c>
    </row>
    <row r="9" spans="1:5" x14ac:dyDescent="0.3">
      <c r="A9" s="13">
        <v>8</v>
      </c>
      <c r="B9" s="13">
        <v>16</v>
      </c>
      <c r="C9" s="13">
        <f>VLOOKUP(B9,sd_usuario!$B$2:$F$23,5,0)</f>
        <v>96906683</v>
      </c>
      <c r="D9" s="37" t="s">
        <v>280</v>
      </c>
      <c r="E9" s="13" t="str">
        <f t="shared" si="0"/>
        <v>INSERT INTO sd_revisor(id_usuario, contrasena, activo, fecha_registro, usuario_registro) VALUES (16,'alejandro114',1,sysdate(),'admin');</v>
      </c>
    </row>
    <row r="10" spans="1:5" x14ac:dyDescent="0.3">
      <c r="A10" s="13">
        <v>9</v>
      </c>
      <c r="B10" s="13">
        <v>21</v>
      </c>
      <c r="C10" s="13">
        <f>VLOOKUP(B10,sd_usuario!$B$2:$F$23,5,0)</f>
        <v>33101591</v>
      </c>
      <c r="D10" s="37" t="s">
        <v>281</v>
      </c>
      <c r="E10" s="13" t="str">
        <f t="shared" si="0"/>
        <v>INSERT INTO sd_revisor(id_usuario, contrasena, activo, fecha_registro, usuario_registro) VALUES (21,'ivan389',1,sysdate(),'admin');</v>
      </c>
    </row>
    <row r="11" spans="1:5" s="31" customFormat="1" x14ac:dyDescent="0.3">
      <c r="A11" s="31">
        <v>10</v>
      </c>
      <c r="B11" s="31">
        <v>22</v>
      </c>
      <c r="C11" s="31">
        <f>VLOOKUP(B11,sd_usuario!$B$2:$F$23,5,0)</f>
        <v>65965500</v>
      </c>
      <c r="D11" s="38" t="s">
        <v>282</v>
      </c>
      <c r="E11" s="31" t="str">
        <f t="shared" si="0"/>
        <v>INSERT INTO sd_revisor(id_usuario, contrasena, activo, fecha_registro, usuario_registro) VALUES (22,'rodrigo439',1,sysdate(),'admin');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4" sqref="A4"/>
    </sheetView>
  </sheetViews>
  <sheetFormatPr baseColWidth="10" defaultRowHeight="14.4" x14ac:dyDescent="0.3"/>
  <sheetData>
    <row r="1" spans="1:3" x14ac:dyDescent="0.3">
      <c r="A1" s="3" t="s">
        <v>53</v>
      </c>
      <c r="B1" s="3" t="s">
        <v>54</v>
      </c>
      <c r="C1" s="3" t="s">
        <v>6</v>
      </c>
    </row>
    <row r="2" spans="1:3" x14ac:dyDescent="0.3">
      <c r="A2">
        <v>1</v>
      </c>
      <c r="B2" s="1" t="s">
        <v>55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57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58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G29" sqref="G29"/>
    </sheetView>
  </sheetViews>
  <sheetFormatPr baseColWidth="10" defaultRowHeight="14.4" x14ac:dyDescent="0.3"/>
  <sheetData>
    <row r="1" spans="1:3" x14ac:dyDescent="0.3">
      <c r="A1" s="3" t="s">
        <v>56</v>
      </c>
      <c r="B1" s="3" t="s">
        <v>54</v>
      </c>
      <c r="C1" s="3" t="s">
        <v>6</v>
      </c>
    </row>
    <row r="2" spans="1:3" x14ac:dyDescent="0.3">
      <c r="A2">
        <v>1</v>
      </c>
      <c r="B2" s="1" t="s">
        <v>328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330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329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59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69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71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3" t="s">
        <v>60</v>
      </c>
      <c r="B1" s="3" t="s">
        <v>54</v>
      </c>
      <c r="C1" s="3" t="s">
        <v>6</v>
      </c>
    </row>
    <row r="2" spans="1:3" x14ac:dyDescent="0.3">
      <c r="A2">
        <v>1</v>
      </c>
      <c r="B2" s="1" t="s">
        <v>62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63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61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D10" sqref="D10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4" t="s">
        <v>65</v>
      </c>
      <c r="B1" s="4" t="s">
        <v>53</v>
      </c>
      <c r="C1" s="4" t="s">
        <v>56</v>
      </c>
      <c r="D1" s="4" t="s">
        <v>60</v>
      </c>
      <c r="E1" s="4" t="s">
        <v>331</v>
      </c>
      <c r="F1" s="4" t="s">
        <v>66</v>
      </c>
      <c r="G1" s="3" t="s">
        <v>6</v>
      </c>
    </row>
    <row r="2" spans="1:10" x14ac:dyDescent="0.3">
      <c r="A2" s="2">
        <v>1</v>
      </c>
      <c r="B2" s="9">
        <v>1</v>
      </c>
      <c r="C2" s="8">
        <v>1</v>
      </c>
      <c r="D2" s="8">
        <v>1</v>
      </c>
      <c r="E2" s="8">
        <v>42.5</v>
      </c>
      <c r="F2" s="8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9">
        <v>1</v>
      </c>
      <c r="C3" s="8">
        <v>2</v>
      </c>
      <c r="D3" s="8">
        <v>2</v>
      </c>
      <c r="E3" s="8">
        <v>52.5</v>
      </c>
      <c r="F3" s="8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8">
        <v>2</v>
      </c>
      <c r="C4" s="8">
        <v>3</v>
      </c>
      <c r="D4" s="8">
        <v>3</v>
      </c>
      <c r="E4" s="8">
        <v>5</v>
      </c>
      <c r="F4" s="8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8">
        <v>2</v>
      </c>
      <c r="C5" s="8">
        <v>5</v>
      </c>
      <c r="D5" s="8">
        <v>3</v>
      </c>
      <c r="E5" s="8">
        <v>3.5</v>
      </c>
      <c r="F5" s="8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>
        <v>5</v>
      </c>
      <c r="B6" s="8">
        <v>3</v>
      </c>
      <c r="C6" s="8">
        <v>4</v>
      </c>
      <c r="D6" s="8">
        <v>4</v>
      </c>
      <c r="E6" s="8">
        <v>8</v>
      </c>
      <c r="F6" s="8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>
        <v>6</v>
      </c>
      <c r="B7" s="8">
        <v>3</v>
      </c>
      <c r="C7" s="8">
        <v>6</v>
      </c>
      <c r="D7" s="8">
        <v>4</v>
      </c>
      <c r="E7" s="8">
        <v>9</v>
      </c>
      <c r="F7" s="8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328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330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329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59</v>
      </c>
      <c r="J11" t="str">
        <f>VLOOKUP(D5,sd_unidad!$A$2:$B$7,2,0)</f>
        <v>ladrillos</v>
      </c>
    </row>
    <row r="12" spans="1:10" x14ac:dyDescent="0.3">
      <c r="G12" s="2" t="s">
        <v>70</v>
      </c>
      <c r="H12" t="str">
        <f>VLOOKUP(B6,sd_producto!$A$2:$B$4,2,0)</f>
        <v>Pallets</v>
      </c>
      <c r="I12" s="1" t="s">
        <v>69</v>
      </c>
      <c r="J12" t="str">
        <f>VLOOKUP(D6,sd_unidad!$A$2:$B$7,2,0)</f>
        <v>pallets</v>
      </c>
    </row>
    <row r="13" spans="1:10" x14ac:dyDescent="0.3">
      <c r="G13" s="2" t="s">
        <v>72</v>
      </c>
      <c r="H13" t="str">
        <f>VLOOKUP(B7,sd_producto!$A$2:$B$4,2,0)</f>
        <v>Pallets</v>
      </c>
      <c r="I13" s="1" t="s">
        <v>71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30" sqref="F30"/>
    </sheetView>
  </sheetViews>
  <sheetFormatPr baseColWidth="10" defaultRowHeight="14.4" x14ac:dyDescent="0.3"/>
  <sheetData>
    <row r="1" spans="1:3" x14ac:dyDescent="0.3">
      <c r="A1" s="3" t="s">
        <v>56</v>
      </c>
      <c r="B1" s="3" t="s">
        <v>54</v>
      </c>
      <c r="C1" s="3" t="s">
        <v>6</v>
      </c>
    </row>
    <row r="2" spans="1:3" x14ac:dyDescent="0.3">
      <c r="A2">
        <v>1</v>
      </c>
      <c r="B2" s="1" t="s">
        <v>75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76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A68" workbookViewId="0">
      <selection activeCell="A82" sqref="A82"/>
    </sheetView>
  </sheetViews>
  <sheetFormatPr baseColWidth="10" defaultRowHeight="14.4" x14ac:dyDescent="0.3"/>
  <cols>
    <col min="1" max="1" width="17.21875" style="30" bestFit="1" customWidth="1"/>
    <col min="2" max="2" width="14.77734375" style="30" bestFit="1" customWidth="1"/>
    <col min="3" max="7" width="14.77734375" style="30" customWidth="1"/>
    <col min="8" max="8" width="20.77734375" style="30" bestFit="1" customWidth="1"/>
    <col min="9" max="9" width="21.6640625" style="30" bestFit="1" customWidth="1"/>
    <col min="10" max="10" width="17.77734375" style="30" bestFit="1" customWidth="1"/>
    <col min="11" max="11" width="16.77734375" style="30" customWidth="1"/>
    <col min="12" max="12" width="16.5546875" style="13" customWidth="1"/>
    <col min="13" max="16384" width="11.5546875" style="13"/>
  </cols>
  <sheetData>
    <row r="1" spans="1:12" x14ac:dyDescent="0.3">
      <c r="A1" s="39" t="s">
        <v>77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39" t="s">
        <v>84</v>
      </c>
      <c r="I1" s="39" t="s">
        <v>108</v>
      </c>
      <c r="J1" s="39" t="s">
        <v>470</v>
      </c>
      <c r="K1" s="39" t="s">
        <v>109</v>
      </c>
      <c r="L1" s="36" t="s">
        <v>6</v>
      </c>
    </row>
    <row r="2" spans="1:12" x14ac:dyDescent="0.3">
      <c r="A2" s="30">
        <v>1</v>
      </c>
      <c r="B2" s="30" t="s">
        <v>68</v>
      </c>
      <c r="C2" s="30" t="s">
        <v>85</v>
      </c>
      <c r="D2" s="30" t="s">
        <v>72</v>
      </c>
      <c r="E2" s="30" t="s">
        <v>93</v>
      </c>
      <c r="F2" s="30" t="s">
        <v>96</v>
      </c>
      <c r="G2" s="30" t="s">
        <v>74</v>
      </c>
      <c r="H2" s="30" t="s">
        <v>115</v>
      </c>
      <c r="I2" s="30" t="s">
        <v>68</v>
      </c>
      <c r="J2" s="30" t="s">
        <v>114</v>
      </c>
      <c r="K2" s="40" t="str">
        <f t="shared" ref="K2:K49" si="0">IF(B2="1",CONCATENATE("'",J2,"'"),"null")</f>
        <v>'2025-06-15'</v>
      </c>
      <c r="L2" s="13" t="str">
        <f t="shared" ref="L2:L41" si="1"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("&amp;B2&amp;",'"&amp;C2&amp;"',"&amp;D2&amp;","&amp;E2&amp;","&amp;F2&amp;","&amp;G2&amp;",'"&amp;H2&amp;"',"&amp;I2&amp;","&amp;K2&amp;",1,sysdate(),'admin');"</f>
        <v>INSERT INTO sd_vehiculo(id_tipo_vehiculo, placa, largo, ancho, altura, peso, fecha_venc_circulacion, tiene_tarjeta_propiedad, fecha_venc_soat, activo, fecha_registro, usuario_registro) values (1,'A1A-489',6,2.4,3.7,8000,'2025-08-14',1,'2025-06-15',1,sysdate(),'admin');</v>
      </c>
    </row>
    <row r="3" spans="1:12" x14ac:dyDescent="0.3">
      <c r="A3" s="30">
        <v>2</v>
      </c>
      <c r="B3" s="30" t="s">
        <v>67</v>
      </c>
      <c r="C3" s="30" t="s">
        <v>88</v>
      </c>
      <c r="D3" s="30" t="s">
        <v>99</v>
      </c>
      <c r="E3" s="30" t="s">
        <v>93</v>
      </c>
      <c r="F3" s="30" t="s">
        <v>67</v>
      </c>
      <c r="G3" s="30" t="s">
        <v>105</v>
      </c>
      <c r="H3" s="30" t="s">
        <v>476</v>
      </c>
      <c r="I3" s="30" t="s">
        <v>68</v>
      </c>
      <c r="J3" s="30" t="s">
        <v>314</v>
      </c>
      <c r="K3" s="40" t="str">
        <f t="shared" si="0"/>
        <v>null</v>
      </c>
      <c r="L3" s="13" t="str">
        <f t="shared" si="1"/>
        <v>INSERT INTO sd_vehiculo(id_tipo_vehiculo, placa, largo, ancho, altura, peso, fecha_venc_circulacion, tiene_tarjeta_propiedad, fecha_venc_soat, activo, fecha_registro, usuario_registro) values (2,'O3B-678',12,2.4,2,5500,'2025-07-05',1,null,1,sysdate(),'admin');</v>
      </c>
    </row>
    <row r="4" spans="1:12" x14ac:dyDescent="0.3">
      <c r="A4" s="30">
        <v>3</v>
      </c>
      <c r="B4" s="30" t="s">
        <v>68</v>
      </c>
      <c r="C4" s="30" t="s">
        <v>469</v>
      </c>
      <c r="D4" s="30" t="s">
        <v>91</v>
      </c>
      <c r="E4" s="30" t="s">
        <v>94</v>
      </c>
      <c r="F4" s="30" t="s">
        <v>97</v>
      </c>
      <c r="G4" s="30" t="s">
        <v>103</v>
      </c>
      <c r="H4" s="30" t="s">
        <v>316</v>
      </c>
      <c r="I4" s="30" t="s">
        <v>68</v>
      </c>
      <c r="J4" s="30" t="s">
        <v>111</v>
      </c>
      <c r="K4" s="40" t="str">
        <f t="shared" si="0"/>
        <v>'2024-08-14'</v>
      </c>
      <c r="L4" s="13" t="str">
        <f t="shared" si="1"/>
        <v>INSERT INTO sd_vehiculo(id_tipo_vehiculo, placa, largo, ancho, altura, peso, fecha_venc_circulacion, tiene_tarjeta_propiedad, fecha_venc_soat, activo, fecha_registro, usuario_registro) values (1,'A1A-104',6.2,2.5,3.8,7500,'2025-03-08',1,'2024-08-14',1,sysdate(),'admin');</v>
      </c>
    </row>
    <row r="5" spans="1:12" x14ac:dyDescent="0.3">
      <c r="A5" s="30">
        <v>4</v>
      </c>
      <c r="B5" s="30" t="s">
        <v>67</v>
      </c>
      <c r="C5" s="30" t="s">
        <v>89</v>
      </c>
      <c r="D5" s="30" t="s">
        <v>101</v>
      </c>
      <c r="E5" s="30" t="s">
        <v>94</v>
      </c>
      <c r="F5" s="30" t="s">
        <v>102</v>
      </c>
      <c r="G5" s="30" t="s">
        <v>106</v>
      </c>
      <c r="H5" s="30" t="s">
        <v>475</v>
      </c>
      <c r="I5" s="30" t="s">
        <v>68</v>
      </c>
      <c r="J5" s="30" t="s">
        <v>112</v>
      </c>
      <c r="K5" s="40" t="str">
        <f t="shared" si="0"/>
        <v>null</v>
      </c>
      <c r="L5" s="13" t="str">
        <f t="shared" si="1"/>
        <v>INSERT INTO sd_vehiculo(id_tipo_vehiculo, placa, largo, ancho, altura, peso, fecha_venc_circulacion, tiene_tarjeta_propiedad, fecha_venc_soat, activo, fecha_registro, usuario_registro) values (2,'O3B-148',13.5,2.5,2.2,6700,'2025-06-08',1,null,1,sysdate(),'admin');</v>
      </c>
    </row>
    <row r="6" spans="1:12" x14ac:dyDescent="0.3">
      <c r="A6" s="30">
        <v>5</v>
      </c>
      <c r="B6" s="30" t="s">
        <v>68</v>
      </c>
      <c r="C6" s="30" t="s">
        <v>87</v>
      </c>
      <c r="D6" s="30" t="s">
        <v>92</v>
      </c>
      <c r="E6" s="30" t="s">
        <v>95</v>
      </c>
      <c r="F6" s="30" t="s">
        <v>98</v>
      </c>
      <c r="G6" s="30" t="s">
        <v>104</v>
      </c>
      <c r="H6" s="30" t="s">
        <v>477</v>
      </c>
      <c r="I6" s="30" t="s">
        <v>68</v>
      </c>
      <c r="J6" s="30" t="s">
        <v>116</v>
      </c>
      <c r="K6" s="40" t="str">
        <f t="shared" si="0"/>
        <v>'2025-02-27'</v>
      </c>
      <c r="L6" s="13" t="str">
        <f t="shared" si="1"/>
        <v>INSERT INTO sd_vehiculo(id_tipo_vehiculo, placa, largo, ancho, altura, peso, fecha_venc_circulacion, tiene_tarjeta_propiedad, fecha_venc_soat, activo, fecha_registro, usuario_registro) values (1,'A1A-782',6.5,2.6,4.0,7200,'2024-10-12',1,'2025-02-27',1,sysdate(),'admin');</v>
      </c>
    </row>
    <row r="7" spans="1:12" x14ac:dyDescent="0.3">
      <c r="A7" s="30">
        <v>6</v>
      </c>
      <c r="B7" s="30" t="s">
        <v>67</v>
      </c>
      <c r="C7" s="30" t="s">
        <v>90</v>
      </c>
      <c r="D7" s="30" t="s">
        <v>100</v>
      </c>
      <c r="E7" s="30" t="s">
        <v>95</v>
      </c>
      <c r="F7" s="30" t="s">
        <v>93</v>
      </c>
      <c r="G7" s="30" t="s">
        <v>107</v>
      </c>
      <c r="H7" s="30" t="s">
        <v>110</v>
      </c>
      <c r="I7" s="30" t="s">
        <v>68</v>
      </c>
      <c r="J7" s="30" t="s">
        <v>115</v>
      </c>
      <c r="K7" s="40" t="str">
        <f t="shared" si="0"/>
        <v>null</v>
      </c>
      <c r="L7" s="13" t="str">
        <f t="shared" si="1"/>
        <v>INSERT INTO sd_vehiculo(id_tipo_vehiculo, placa, largo, ancho, altura, peso, fecha_venc_circulacion, tiene_tarjeta_propiedad, fecha_venc_soat, activo, fecha_registro, usuario_registro) values (2,'O3B-258',12.5,2.6,2.4,8300,'2025-03-06',1,null,1,sysdate(),'admin');</v>
      </c>
    </row>
    <row r="8" spans="1:12" x14ac:dyDescent="0.3">
      <c r="A8" s="30">
        <v>7</v>
      </c>
      <c r="B8" s="30" t="s">
        <v>68</v>
      </c>
      <c r="C8" s="30" t="s">
        <v>284</v>
      </c>
      <c r="D8" s="30" t="s">
        <v>283</v>
      </c>
      <c r="E8" s="30" t="s">
        <v>93</v>
      </c>
      <c r="F8" s="30" t="s">
        <v>97</v>
      </c>
      <c r="G8" s="30" t="s">
        <v>74</v>
      </c>
      <c r="H8" s="30" t="s">
        <v>307</v>
      </c>
      <c r="I8" s="30" t="s">
        <v>68</v>
      </c>
      <c r="J8" s="30" t="s">
        <v>319</v>
      </c>
      <c r="K8" s="40" t="str">
        <f t="shared" si="0"/>
        <v>'2025-06-16'</v>
      </c>
      <c r="L8" s="13" t="str">
        <f t="shared" si="1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2" x14ac:dyDescent="0.3">
      <c r="A9" s="30">
        <v>8</v>
      </c>
      <c r="B9" s="30" t="s">
        <v>67</v>
      </c>
      <c r="C9" s="30" t="s">
        <v>287</v>
      </c>
      <c r="D9" s="30" t="s">
        <v>290</v>
      </c>
      <c r="E9" s="30" t="s">
        <v>93</v>
      </c>
      <c r="F9" s="30" t="s">
        <v>67</v>
      </c>
      <c r="G9" s="30" t="s">
        <v>105</v>
      </c>
      <c r="H9" s="30" t="s">
        <v>308</v>
      </c>
      <c r="I9" s="30" t="s">
        <v>68</v>
      </c>
      <c r="J9" s="30" t="s">
        <v>311</v>
      </c>
      <c r="K9" s="40" t="str">
        <f t="shared" si="0"/>
        <v>null</v>
      </c>
      <c r="L9" s="13" t="str">
        <f t="shared" si="1"/>
        <v>INSERT INTO sd_vehiculo(id_tipo_vehiculo, placa, largo, ancho, altura, peso, fecha_venc_circulacion, tiene_tarjeta_propiedad, fecha_venc_soat, activo, fecha_registro, usuario_registro) values (2,'O3B-458',24,2.4,2,5500,'2025-08-15',1,null,1,sysdate(),'admin');</v>
      </c>
    </row>
    <row r="10" spans="1:12" x14ac:dyDescent="0.3">
      <c r="A10" s="30">
        <v>9</v>
      </c>
      <c r="B10" s="30" t="s">
        <v>68</v>
      </c>
      <c r="C10" s="30" t="s">
        <v>285</v>
      </c>
      <c r="D10" s="30" t="s">
        <v>291</v>
      </c>
      <c r="E10" s="30" t="s">
        <v>94</v>
      </c>
      <c r="F10" s="30" t="s">
        <v>292</v>
      </c>
      <c r="G10" s="30" t="s">
        <v>103</v>
      </c>
      <c r="H10" s="30" t="s">
        <v>309</v>
      </c>
      <c r="I10" s="30" t="s">
        <v>68</v>
      </c>
      <c r="J10" s="30" t="s">
        <v>310</v>
      </c>
      <c r="K10" s="40" t="str">
        <f t="shared" si="0"/>
        <v>'2024-08-15'</v>
      </c>
      <c r="L10" s="13" t="str">
        <f t="shared" si="1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2" x14ac:dyDescent="0.3">
      <c r="A11" s="30">
        <v>10</v>
      </c>
      <c r="B11" s="30" t="s">
        <v>67</v>
      </c>
      <c r="C11" s="30" t="s">
        <v>288</v>
      </c>
      <c r="D11" s="30" t="s">
        <v>293</v>
      </c>
      <c r="E11" s="30" t="s">
        <v>94</v>
      </c>
      <c r="F11" s="30" t="s">
        <v>102</v>
      </c>
      <c r="G11" s="30" t="s">
        <v>106</v>
      </c>
      <c r="H11" s="30" t="s">
        <v>116</v>
      </c>
      <c r="I11" s="30" t="s">
        <v>68</v>
      </c>
      <c r="J11" s="30" t="s">
        <v>325</v>
      </c>
      <c r="K11" s="40" t="str">
        <f t="shared" si="0"/>
        <v>null</v>
      </c>
      <c r="L11" s="13" t="str">
        <f t="shared" si="1"/>
        <v>INSERT INTO sd_vehiculo(id_tipo_vehiculo, placa, largo, ancho, altura, peso, fecha_venc_circulacion, tiene_tarjeta_propiedad, fecha_venc_soat, activo, fecha_registro, usuario_registro) values (2,'O3B-186',13.6,2.5,2.2,6700,'2025-02-27',1,null,1,sysdate(),'admin');</v>
      </c>
    </row>
    <row r="12" spans="1:12" x14ac:dyDescent="0.3">
      <c r="A12" s="30">
        <v>11</v>
      </c>
      <c r="B12" s="30" t="s">
        <v>68</v>
      </c>
      <c r="C12" s="30" t="s">
        <v>442</v>
      </c>
      <c r="D12" s="30" t="s">
        <v>294</v>
      </c>
      <c r="E12" s="30" t="s">
        <v>95</v>
      </c>
      <c r="F12" s="30" t="s">
        <v>295</v>
      </c>
      <c r="G12" s="30" t="s">
        <v>104</v>
      </c>
      <c r="H12" s="30" t="s">
        <v>310</v>
      </c>
      <c r="I12" s="30" t="s">
        <v>68</v>
      </c>
      <c r="J12" s="30" t="s">
        <v>309</v>
      </c>
      <c r="K12" s="40" t="str">
        <f t="shared" si="0"/>
        <v>'2025-02-28'</v>
      </c>
      <c r="L12" s="13" t="str">
        <f t="shared" si="1"/>
        <v>INSERT INTO sd_vehiculo(id_tipo_vehiculo, placa, largo, ancho, altura, peso, fecha_venc_circulacion, tiene_tarjeta_propiedad, fecha_venc_soat, activo, fecha_registro, usuario_registro) values (1,'A1A-258',6.6,2.6,4.1,7200,'2024-08-15',1,'2025-02-28',1,sysdate(),'admin');</v>
      </c>
    </row>
    <row r="13" spans="1:12" x14ac:dyDescent="0.3">
      <c r="A13" s="30">
        <v>12</v>
      </c>
      <c r="B13" s="30" t="s">
        <v>67</v>
      </c>
      <c r="C13" s="30" t="s">
        <v>554</v>
      </c>
      <c r="D13" s="30" t="s">
        <v>296</v>
      </c>
      <c r="E13" s="30" t="s">
        <v>95</v>
      </c>
      <c r="F13" s="30" t="s">
        <v>93</v>
      </c>
      <c r="G13" s="30" t="s">
        <v>107</v>
      </c>
      <c r="H13" s="30" t="s">
        <v>311</v>
      </c>
      <c r="I13" s="30" t="s">
        <v>68</v>
      </c>
      <c r="J13" s="30" t="s">
        <v>308</v>
      </c>
      <c r="K13" s="40" t="str">
        <f t="shared" si="0"/>
        <v>null</v>
      </c>
      <c r="L13" s="13" t="str">
        <f t="shared" si="1"/>
        <v>INSERT INTO sd_vehiculo(id_tipo_vehiculo, placa, largo, ancho, altura, peso, fecha_venc_circulacion, tiene_tarjeta_propiedad, fecha_venc_soat, activo, fecha_registro, usuario_registro) values (2,'O3B-628',12.6,2.6,2.4,8300,'2025-03-07',1,null,1,sysdate(),'admin');</v>
      </c>
    </row>
    <row r="14" spans="1:12" x14ac:dyDescent="0.3">
      <c r="A14" s="30">
        <v>13</v>
      </c>
      <c r="B14" s="30" t="s">
        <v>68</v>
      </c>
      <c r="C14" s="30" t="s">
        <v>444</v>
      </c>
      <c r="D14" s="30" t="s">
        <v>297</v>
      </c>
      <c r="E14" s="30" t="s">
        <v>93</v>
      </c>
      <c r="F14" s="30" t="s">
        <v>292</v>
      </c>
      <c r="G14" s="30" t="s">
        <v>74</v>
      </c>
      <c r="H14" s="30" t="s">
        <v>312</v>
      </c>
      <c r="I14" s="30" t="s">
        <v>68</v>
      </c>
      <c r="J14" s="30" t="s">
        <v>320</v>
      </c>
      <c r="K14" s="40" t="str">
        <f t="shared" si="0"/>
        <v>'2025-06-17'</v>
      </c>
      <c r="L14" s="13" t="str">
        <f t="shared" si="1"/>
        <v>INSERT INTO sd_vehiculo(id_tipo_vehiculo, placa, largo, ancho, altura, peso, fecha_venc_circulacion, tiene_tarjeta_propiedad, fecha_venc_soat, activo, fecha_registro, usuario_registro) values (1,'A1A-247',30,2.4,3.9,8000,'2024-10-10',1,'2025-06-17',1,sysdate(),'admin');</v>
      </c>
    </row>
    <row r="15" spans="1:12" x14ac:dyDescent="0.3">
      <c r="A15" s="30">
        <v>14</v>
      </c>
      <c r="B15" s="30" t="s">
        <v>67</v>
      </c>
      <c r="C15" s="30" t="s">
        <v>445</v>
      </c>
      <c r="D15" s="30" t="s">
        <v>298</v>
      </c>
      <c r="E15" s="30" t="s">
        <v>93</v>
      </c>
      <c r="F15" s="30" t="s">
        <v>67</v>
      </c>
      <c r="G15" s="30" t="s">
        <v>105</v>
      </c>
      <c r="H15" s="30" t="s">
        <v>313</v>
      </c>
      <c r="I15" s="30" t="s">
        <v>68</v>
      </c>
      <c r="J15" s="30" t="s">
        <v>316</v>
      </c>
      <c r="K15" s="40" t="str">
        <f t="shared" si="0"/>
        <v>null</v>
      </c>
      <c r="L15" s="13" t="str">
        <f t="shared" si="1"/>
        <v>INSERT INTO sd_vehiculo(id_tipo_vehiculo, placa, largo, ancho, altura, peso, fecha_venc_circulacion, tiene_tarjeta_propiedad, fecha_venc_soat, activo, fecha_registro, usuario_registro) values (2,'O3B-957',36,2.4,2,5500,'2025-08-16',1,null,1,sysdate(),'admin');</v>
      </c>
    </row>
    <row r="16" spans="1:12" x14ac:dyDescent="0.3">
      <c r="A16" s="30">
        <v>15</v>
      </c>
      <c r="B16" s="30" t="s">
        <v>68</v>
      </c>
      <c r="C16" s="30" t="s">
        <v>446</v>
      </c>
      <c r="D16" s="30" t="s">
        <v>299</v>
      </c>
      <c r="E16" s="30" t="s">
        <v>94</v>
      </c>
      <c r="F16" s="30" t="s">
        <v>300</v>
      </c>
      <c r="G16" s="30" t="s">
        <v>103</v>
      </c>
      <c r="H16" s="30" t="s">
        <v>324</v>
      </c>
      <c r="I16" s="30" t="s">
        <v>68</v>
      </c>
      <c r="J16" s="30" t="s">
        <v>315</v>
      </c>
      <c r="K16" s="40" t="str">
        <f t="shared" si="0"/>
        <v>'2024-08-16'</v>
      </c>
      <c r="L16" s="13" t="str">
        <f t="shared" si="1"/>
        <v>INSERT INTO sd_vehiculo(id_tipo_vehiculo, placa, largo, ancho, altura, peso, fecha_venc_circulacion, tiene_tarjeta_propiedad, fecha_venc_soat, activo, fecha_registro, usuario_registro) values (1,'A1A-365',6.4,2.5,3.10,7500,'2025-12-29',1,'2024-08-16',1,sysdate(),'admin');</v>
      </c>
    </row>
    <row r="17" spans="1:12" x14ac:dyDescent="0.3">
      <c r="A17" s="30">
        <v>16</v>
      </c>
      <c r="B17" s="30" t="s">
        <v>67</v>
      </c>
      <c r="C17" s="30" t="s">
        <v>447</v>
      </c>
      <c r="D17" s="30" t="s">
        <v>301</v>
      </c>
      <c r="E17" s="30" t="s">
        <v>94</v>
      </c>
      <c r="F17" s="30" t="s">
        <v>102</v>
      </c>
      <c r="G17" s="30" t="s">
        <v>106</v>
      </c>
      <c r="H17" s="30" t="s">
        <v>478</v>
      </c>
      <c r="I17" s="30" t="s">
        <v>68</v>
      </c>
      <c r="J17" s="30" t="s">
        <v>314</v>
      </c>
      <c r="K17" s="40" t="str">
        <f t="shared" si="0"/>
        <v>null</v>
      </c>
      <c r="L17" s="13" t="str">
        <f t="shared" si="1"/>
        <v>INSERT INTO sd_vehiculo(id_tipo_vehiculo, placa, largo, ancho, altura, peso, fecha_venc_circulacion, tiene_tarjeta_propiedad, fecha_venc_soat, activo, fecha_registro, usuario_registro) values (2,'O3B-254',13.7,2.5,2.2,6700,'2025-01-30',1,null,1,sysdate(),'admin');</v>
      </c>
    </row>
    <row r="18" spans="1:12" x14ac:dyDescent="0.3">
      <c r="A18" s="30">
        <v>17</v>
      </c>
      <c r="B18" s="30" t="s">
        <v>68</v>
      </c>
      <c r="C18" s="30" t="s">
        <v>448</v>
      </c>
      <c r="D18" s="30" t="s">
        <v>302</v>
      </c>
      <c r="E18" s="30" t="s">
        <v>95</v>
      </c>
      <c r="F18" s="30" t="s">
        <v>303</v>
      </c>
      <c r="G18" s="30" t="s">
        <v>104</v>
      </c>
      <c r="H18" s="30" t="s">
        <v>315</v>
      </c>
      <c r="I18" s="30" t="s">
        <v>68</v>
      </c>
      <c r="J18" s="30" t="s">
        <v>324</v>
      </c>
      <c r="K18" s="40" t="str">
        <f t="shared" si="0"/>
        <v>'2025-12-29'</v>
      </c>
      <c r="L18" s="13" t="str">
        <f t="shared" si="1"/>
        <v>INSERT INTO sd_vehiculo(id_tipo_vehiculo, placa, largo, ancho, altura, peso, fecha_venc_circulacion, tiene_tarjeta_propiedad, fecha_venc_soat, activo, fecha_registro, usuario_registro) values (1,'A1A-789',6.7,2.6,4.2,7200,'2024-08-16',1,'2025-12-29',1,sysdate(),'admin');</v>
      </c>
    </row>
    <row r="19" spans="1:12" x14ac:dyDescent="0.3">
      <c r="A19" s="30">
        <v>18</v>
      </c>
      <c r="B19" s="30" t="s">
        <v>67</v>
      </c>
      <c r="C19" s="30" t="s">
        <v>449</v>
      </c>
      <c r="D19" s="30" t="s">
        <v>304</v>
      </c>
      <c r="E19" s="30" t="s">
        <v>95</v>
      </c>
      <c r="F19" s="30" t="s">
        <v>93</v>
      </c>
      <c r="G19" s="30" t="s">
        <v>107</v>
      </c>
      <c r="H19" s="30" t="s">
        <v>316</v>
      </c>
      <c r="I19" s="30" t="s">
        <v>68</v>
      </c>
      <c r="J19" s="30" t="s">
        <v>313</v>
      </c>
      <c r="K19" s="40" t="str">
        <f t="shared" si="0"/>
        <v>null</v>
      </c>
      <c r="L19" s="13" t="str">
        <f t="shared" si="1"/>
        <v>INSERT INTO sd_vehiculo(id_tipo_vehiculo, placa, largo, ancho, altura, peso, fecha_venc_circulacion, tiene_tarjeta_propiedad, fecha_venc_soat, activo, fecha_registro, usuario_registro) values (2,'O3B-167',12.7,2.6,2.4,8300,'2025-03-08',1,null,1,sysdate(),'admin');</v>
      </c>
    </row>
    <row r="20" spans="1:12" x14ac:dyDescent="0.3">
      <c r="A20" s="30">
        <v>19</v>
      </c>
      <c r="B20" s="30" t="s">
        <v>68</v>
      </c>
      <c r="C20" s="30" t="s">
        <v>450</v>
      </c>
      <c r="D20" s="30" t="s">
        <v>305</v>
      </c>
      <c r="E20" s="30" t="s">
        <v>93</v>
      </c>
      <c r="F20" s="30" t="s">
        <v>300</v>
      </c>
      <c r="G20" s="30" t="s">
        <v>74</v>
      </c>
      <c r="H20" s="30" t="s">
        <v>317</v>
      </c>
      <c r="I20" s="30" t="s">
        <v>68</v>
      </c>
      <c r="J20" s="30" t="s">
        <v>321</v>
      </c>
      <c r="K20" s="40" t="str">
        <f t="shared" si="0"/>
        <v>'2025-06-18'</v>
      </c>
      <c r="L20" s="13" t="str">
        <f t="shared" si="1"/>
        <v>INSERT INTO sd_vehiculo(id_tipo_vehiculo, placa, largo, ancho, altura, peso, fecha_venc_circulacion, tiene_tarjeta_propiedad, fecha_venc_soat, activo, fecha_registro, usuario_registro) values (1,'A1A-296',42,2.4,3.10,8000,'2024-10-11',1,'2025-06-18',1,sysdate(),'admin');</v>
      </c>
    </row>
    <row r="21" spans="1:12" x14ac:dyDescent="0.3">
      <c r="A21" s="30">
        <v>20</v>
      </c>
      <c r="B21" s="30" t="s">
        <v>67</v>
      </c>
      <c r="C21" s="30" t="s">
        <v>451</v>
      </c>
      <c r="D21" s="30" t="s">
        <v>306</v>
      </c>
      <c r="E21" s="30" t="s">
        <v>93</v>
      </c>
      <c r="F21" s="30" t="s">
        <v>67</v>
      </c>
      <c r="G21" s="30" t="s">
        <v>105</v>
      </c>
      <c r="H21" s="30" t="s">
        <v>318</v>
      </c>
      <c r="I21" s="30" t="s">
        <v>68</v>
      </c>
      <c r="J21" s="30" t="s">
        <v>322</v>
      </c>
      <c r="K21" s="40" t="str">
        <f t="shared" si="0"/>
        <v>null</v>
      </c>
      <c r="L21" s="13" t="str">
        <f t="shared" si="1"/>
        <v>INSERT INTO sd_vehiculo(id_tipo_vehiculo, placa, largo, ancho, altura, peso, fecha_venc_circulacion, tiene_tarjeta_propiedad, fecha_venc_soat, activo, fecha_registro, usuario_registro) values (2,'O3B-014',48,2.4,2,5500,'2025-08-17',1,null,1,sysdate(),'admin');</v>
      </c>
    </row>
    <row r="22" spans="1:12" x14ac:dyDescent="0.3">
      <c r="A22" s="30">
        <v>21</v>
      </c>
      <c r="B22" s="30" t="s">
        <v>68</v>
      </c>
      <c r="C22" s="30" t="s">
        <v>452</v>
      </c>
      <c r="D22" s="30" t="s">
        <v>294</v>
      </c>
      <c r="E22" s="30" t="s">
        <v>95</v>
      </c>
      <c r="F22" s="30" t="s">
        <v>295</v>
      </c>
      <c r="G22" s="30" t="s">
        <v>104</v>
      </c>
      <c r="H22" s="30" t="s">
        <v>310</v>
      </c>
      <c r="I22" s="30" t="s">
        <v>68</v>
      </c>
      <c r="J22" s="30" t="s">
        <v>309</v>
      </c>
      <c r="K22" s="40" t="str">
        <f t="shared" si="0"/>
        <v>'2025-02-28'</v>
      </c>
      <c r="L22" s="13" t="str">
        <f t="shared" si="1"/>
        <v>INSERT INTO sd_vehiculo(id_tipo_vehiculo, placa, largo, ancho, altura, peso, fecha_venc_circulacion, tiene_tarjeta_propiedad, fecha_venc_soat, activo, fecha_registro, usuario_registro) values (1,'A1A-387',6.6,2.6,4.1,7200,'2024-08-15',1,'2025-02-28',1,sysdate(),'admin');</v>
      </c>
    </row>
    <row r="23" spans="1:12" x14ac:dyDescent="0.3">
      <c r="A23" s="30">
        <v>22</v>
      </c>
      <c r="B23" s="30" t="s">
        <v>67</v>
      </c>
      <c r="C23" s="30" t="s">
        <v>453</v>
      </c>
      <c r="D23" s="30" t="s">
        <v>296</v>
      </c>
      <c r="E23" s="30" t="s">
        <v>95</v>
      </c>
      <c r="F23" s="30" t="s">
        <v>93</v>
      </c>
      <c r="G23" s="30" t="s">
        <v>107</v>
      </c>
      <c r="H23" s="30" t="s">
        <v>311</v>
      </c>
      <c r="I23" s="30" t="s">
        <v>68</v>
      </c>
      <c r="J23" s="30" t="s">
        <v>308</v>
      </c>
      <c r="K23" s="40" t="str">
        <f t="shared" si="0"/>
        <v>null</v>
      </c>
      <c r="L23" s="13" t="str">
        <f t="shared" si="1"/>
        <v>INSERT INTO sd_vehiculo(id_tipo_vehiculo, placa, largo, ancho, altura, peso, fecha_venc_circulacion, tiene_tarjeta_propiedad, fecha_venc_soat, activo, fecha_registro, usuario_registro) values (2,'O3B-248',12.6,2.6,2.4,8300,'2025-03-07',1,null,1,sysdate(),'admin');</v>
      </c>
    </row>
    <row r="24" spans="1:12" x14ac:dyDescent="0.3">
      <c r="A24" s="30">
        <v>23</v>
      </c>
      <c r="B24" s="30" t="s">
        <v>68</v>
      </c>
      <c r="C24" s="30" t="s">
        <v>454</v>
      </c>
      <c r="D24" s="30" t="s">
        <v>297</v>
      </c>
      <c r="E24" s="30" t="s">
        <v>93</v>
      </c>
      <c r="F24" s="30" t="s">
        <v>292</v>
      </c>
      <c r="G24" s="30" t="s">
        <v>74</v>
      </c>
      <c r="H24" s="30" t="s">
        <v>312</v>
      </c>
      <c r="I24" s="30" t="s">
        <v>68</v>
      </c>
      <c r="J24" s="30" t="s">
        <v>320</v>
      </c>
      <c r="K24" s="40" t="str">
        <f t="shared" si="0"/>
        <v>'2025-06-17'</v>
      </c>
      <c r="L24" s="13" t="str">
        <f t="shared" si="1"/>
        <v>INSERT INTO sd_vehiculo(id_tipo_vehiculo, placa, largo, ancho, altura, peso, fecha_venc_circulacion, tiene_tarjeta_propiedad, fecha_venc_soat, activo, fecha_registro, usuario_registro) values (1,'A1A-378',30,2.4,3.9,8000,'2024-10-10',1,'2025-06-17',1,sysdate(),'admin');</v>
      </c>
    </row>
    <row r="25" spans="1:12" x14ac:dyDescent="0.3">
      <c r="A25" s="30">
        <v>24</v>
      </c>
      <c r="B25" s="30" t="s">
        <v>67</v>
      </c>
      <c r="C25" s="30" t="s">
        <v>455</v>
      </c>
      <c r="D25" s="30" t="s">
        <v>298</v>
      </c>
      <c r="E25" s="30" t="s">
        <v>93</v>
      </c>
      <c r="F25" s="30" t="s">
        <v>67</v>
      </c>
      <c r="G25" s="30" t="s">
        <v>105</v>
      </c>
      <c r="H25" s="30" t="s">
        <v>313</v>
      </c>
      <c r="I25" s="30" t="s">
        <v>68</v>
      </c>
      <c r="J25" s="30" t="s">
        <v>316</v>
      </c>
      <c r="K25" s="40" t="str">
        <f t="shared" si="0"/>
        <v>null</v>
      </c>
      <c r="L25" s="13" t="str">
        <f t="shared" si="1"/>
        <v>INSERT INTO sd_vehiculo(id_tipo_vehiculo, placa, largo, ancho, altura, peso, fecha_venc_circulacion, tiene_tarjeta_propiedad, fecha_venc_soat, activo, fecha_registro, usuario_registro) values (2,'O3B-170',36,2.4,2,5500,'2025-08-16',1,null,1,sysdate(),'admin');</v>
      </c>
    </row>
    <row r="26" spans="1:12" x14ac:dyDescent="0.3">
      <c r="A26" s="30">
        <v>25</v>
      </c>
      <c r="B26" s="30" t="s">
        <v>68</v>
      </c>
      <c r="C26" s="30" t="s">
        <v>456</v>
      </c>
      <c r="D26" s="30" t="s">
        <v>299</v>
      </c>
      <c r="E26" s="30" t="s">
        <v>94</v>
      </c>
      <c r="F26" s="30" t="s">
        <v>300</v>
      </c>
      <c r="G26" s="30" t="s">
        <v>103</v>
      </c>
      <c r="H26" s="30" t="s">
        <v>324</v>
      </c>
      <c r="I26" s="30" t="s">
        <v>68</v>
      </c>
      <c r="J26" s="30" t="s">
        <v>315</v>
      </c>
      <c r="K26" s="40" t="str">
        <f t="shared" si="0"/>
        <v>'2024-08-16'</v>
      </c>
      <c r="L26" s="13" t="str">
        <f t="shared" si="1"/>
        <v>INSERT INTO sd_vehiculo(id_tipo_vehiculo, placa, largo, ancho, altura, peso, fecha_venc_circulacion, tiene_tarjeta_propiedad, fecha_venc_soat, activo, fecha_registro, usuario_registro) values (1,'A1A-358',6.4,2.5,3.10,7500,'2025-12-29',1,'2024-08-16',1,sysdate(),'admin');</v>
      </c>
    </row>
    <row r="27" spans="1:12" x14ac:dyDescent="0.3">
      <c r="A27" s="30">
        <v>26</v>
      </c>
      <c r="B27" s="30" t="s">
        <v>67</v>
      </c>
      <c r="C27" s="30" t="s">
        <v>457</v>
      </c>
      <c r="D27" s="30" t="s">
        <v>301</v>
      </c>
      <c r="E27" s="30" t="s">
        <v>94</v>
      </c>
      <c r="F27" s="30" t="s">
        <v>102</v>
      </c>
      <c r="G27" s="30" t="s">
        <v>106</v>
      </c>
      <c r="H27" s="30" t="s">
        <v>479</v>
      </c>
      <c r="I27" s="30" t="s">
        <v>68</v>
      </c>
      <c r="J27" s="30" t="s">
        <v>314</v>
      </c>
      <c r="K27" s="40" t="str">
        <f t="shared" si="0"/>
        <v>null</v>
      </c>
      <c r="L27" s="13" t="str">
        <f t="shared" si="1"/>
        <v>INSERT INTO sd_vehiculo(id_tipo_vehiculo, placa, largo, ancho, altura, peso, fecha_venc_circulacion, tiene_tarjeta_propiedad, fecha_venc_soat, activo, fecha_registro, usuario_registro) values (2,'O3B-187',13.7,2.5,2.2,6700,'2024-09-30',1,null,1,sysdate(),'admin');</v>
      </c>
    </row>
    <row r="28" spans="1:12" x14ac:dyDescent="0.3">
      <c r="A28" s="30">
        <v>27</v>
      </c>
      <c r="B28" s="30" t="s">
        <v>68</v>
      </c>
      <c r="C28" s="30" t="s">
        <v>458</v>
      </c>
      <c r="D28" s="30" t="s">
        <v>302</v>
      </c>
      <c r="E28" s="30" t="s">
        <v>95</v>
      </c>
      <c r="F28" s="30" t="s">
        <v>303</v>
      </c>
      <c r="G28" s="30" t="s">
        <v>104</v>
      </c>
      <c r="H28" s="30" t="s">
        <v>315</v>
      </c>
      <c r="I28" s="30" t="s">
        <v>68</v>
      </c>
      <c r="J28" s="30" t="s">
        <v>324</v>
      </c>
      <c r="K28" s="40" t="str">
        <f t="shared" si="0"/>
        <v>'2025-12-29'</v>
      </c>
      <c r="L28" s="13" t="str">
        <f t="shared" si="1"/>
        <v>INSERT INTO sd_vehiculo(id_tipo_vehiculo, placa, largo, ancho, altura, peso, fecha_venc_circulacion, tiene_tarjeta_propiedad, fecha_venc_soat, activo, fecha_registro, usuario_registro) values (1,'A1A-342',6.7,2.6,4.2,7200,'2024-08-16',1,'2025-12-29',1,sysdate(),'admin');</v>
      </c>
    </row>
    <row r="29" spans="1:12" x14ac:dyDescent="0.3">
      <c r="A29" s="30">
        <v>28</v>
      </c>
      <c r="B29" s="30" t="s">
        <v>67</v>
      </c>
      <c r="C29" s="30" t="s">
        <v>459</v>
      </c>
      <c r="D29" s="30" t="s">
        <v>304</v>
      </c>
      <c r="E29" s="30" t="s">
        <v>95</v>
      </c>
      <c r="F29" s="30" t="s">
        <v>93</v>
      </c>
      <c r="G29" s="30" t="s">
        <v>107</v>
      </c>
      <c r="H29" s="30" t="s">
        <v>316</v>
      </c>
      <c r="I29" s="30" t="s">
        <v>68</v>
      </c>
      <c r="J29" s="30" t="s">
        <v>313</v>
      </c>
      <c r="K29" s="40" t="str">
        <f t="shared" si="0"/>
        <v>null</v>
      </c>
      <c r="L29" s="13" t="str">
        <f t="shared" si="1"/>
        <v>INSERT INTO sd_vehiculo(id_tipo_vehiculo, placa, largo, ancho, altura, peso, fecha_venc_circulacion, tiene_tarjeta_propiedad, fecha_venc_soat, activo, fecha_registro, usuario_registro) values (2,'O3B-987',12.7,2.6,2.4,8300,'2025-03-08',1,null,1,sysdate(),'admin');</v>
      </c>
    </row>
    <row r="30" spans="1:12" x14ac:dyDescent="0.3">
      <c r="A30" s="30">
        <v>29</v>
      </c>
      <c r="B30" s="30" t="s">
        <v>68</v>
      </c>
      <c r="C30" s="30" t="s">
        <v>460</v>
      </c>
      <c r="D30" s="30" t="s">
        <v>305</v>
      </c>
      <c r="E30" s="30" t="s">
        <v>93</v>
      </c>
      <c r="F30" s="30" t="s">
        <v>300</v>
      </c>
      <c r="G30" s="30" t="s">
        <v>74</v>
      </c>
      <c r="H30" s="30" t="s">
        <v>317</v>
      </c>
      <c r="I30" s="30" t="s">
        <v>68</v>
      </c>
      <c r="J30" s="30" t="s">
        <v>321</v>
      </c>
      <c r="K30" s="40" t="str">
        <f t="shared" si="0"/>
        <v>'2025-06-18'</v>
      </c>
      <c r="L30" s="13" t="str">
        <f t="shared" si="1"/>
        <v>INSERT INTO sd_vehiculo(id_tipo_vehiculo, placa, largo, ancho, altura, peso, fecha_venc_circulacion, tiene_tarjeta_propiedad, fecha_venc_soat, activo, fecha_registro, usuario_registro) values (1,'A1A-495',42,2.4,3.10,8000,'2024-10-11',1,'2025-06-18',1,sysdate(),'admin');</v>
      </c>
    </row>
    <row r="31" spans="1:12" x14ac:dyDescent="0.3">
      <c r="A31" s="30">
        <v>30</v>
      </c>
      <c r="B31" s="30" t="s">
        <v>67</v>
      </c>
      <c r="C31" s="30" t="s">
        <v>461</v>
      </c>
      <c r="D31" s="30" t="s">
        <v>306</v>
      </c>
      <c r="E31" s="30" t="s">
        <v>93</v>
      </c>
      <c r="F31" s="30" t="s">
        <v>67</v>
      </c>
      <c r="G31" s="30" t="s">
        <v>105</v>
      </c>
      <c r="H31" s="30" t="s">
        <v>318</v>
      </c>
      <c r="I31" s="30" t="s">
        <v>68</v>
      </c>
      <c r="J31" s="30" t="s">
        <v>322</v>
      </c>
      <c r="K31" s="40" t="str">
        <f t="shared" si="0"/>
        <v>null</v>
      </c>
      <c r="L31" s="13" t="str">
        <f t="shared" si="1"/>
        <v>INSERT INTO sd_vehiculo(id_tipo_vehiculo, placa, largo, ancho, altura, peso, fecha_venc_circulacion, tiene_tarjeta_propiedad, fecha_venc_soat, activo, fecha_registro, usuario_registro) values (2,'O3B-378',48,2.4,2,5500,'2025-08-17',1,null,1,sysdate(),'admin');</v>
      </c>
    </row>
    <row r="32" spans="1:12" x14ac:dyDescent="0.3">
      <c r="A32" s="30">
        <v>31</v>
      </c>
      <c r="B32" s="30" t="s">
        <v>68</v>
      </c>
      <c r="C32" s="30" t="s">
        <v>462</v>
      </c>
      <c r="D32" s="30" t="s">
        <v>294</v>
      </c>
      <c r="E32" s="30" t="s">
        <v>95</v>
      </c>
      <c r="F32" s="30" t="s">
        <v>295</v>
      </c>
      <c r="G32" s="30" t="s">
        <v>104</v>
      </c>
      <c r="H32" s="30" t="s">
        <v>310</v>
      </c>
      <c r="I32" s="30" t="s">
        <v>68</v>
      </c>
      <c r="J32" s="30" t="s">
        <v>309</v>
      </c>
      <c r="K32" s="40" t="str">
        <f t="shared" si="0"/>
        <v>'2025-02-28'</v>
      </c>
      <c r="L32" s="13" t="str">
        <f t="shared" si="1"/>
        <v>INSERT INTO sd_vehiculo(id_tipo_vehiculo, placa, largo, ancho, altura, peso, fecha_venc_circulacion, tiene_tarjeta_propiedad, fecha_venc_soat, activo, fecha_registro, usuario_registro) values (1,'A1A-647',6.6,2.6,4.1,7200,'2024-08-15',1,'2025-02-28',1,sysdate(),'admin');</v>
      </c>
    </row>
    <row r="33" spans="1:12" x14ac:dyDescent="0.3">
      <c r="A33" s="30">
        <v>32</v>
      </c>
      <c r="B33" s="30" t="s">
        <v>67</v>
      </c>
      <c r="C33" s="30" t="s">
        <v>463</v>
      </c>
      <c r="D33" s="30" t="s">
        <v>296</v>
      </c>
      <c r="E33" s="30" t="s">
        <v>95</v>
      </c>
      <c r="F33" s="30" t="s">
        <v>93</v>
      </c>
      <c r="G33" s="30" t="s">
        <v>107</v>
      </c>
      <c r="H33" s="30" t="s">
        <v>311</v>
      </c>
      <c r="I33" s="30" t="s">
        <v>68</v>
      </c>
      <c r="J33" s="30" t="s">
        <v>308</v>
      </c>
      <c r="K33" s="40" t="str">
        <f t="shared" si="0"/>
        <v>null</v>
      </c>
      <c r="L33" s="13" t="str">
        <f t="shared" si="1"/>
        <v>INSERT INTO sd_vehiculo(id_tipo_vehiculo, placa, largo, ancho, altura, peso, fecha_venc_circulacion, tiene_tarjeta_propiedad, fecha_venc_soat, activo, fecha_registro, usuario_registro) values (2,'O3B-315',12.6,2.6,2.4,8300,'2025-03-07',1,null,1,sysdate(),'admin');</v>
      </c>
    </row>
    <row r="34" spans="1:12" x14ac:dyDescent="0.3">
      <c r="A34" s="30">
        <v>33</v>
      </c>
      <c r="B34" s="30" t="s">
        <v>68</v>
      </c>
      <c r="C34" s="30" t="s">
        <v>464</v>
      </c>
      <c r="D34" s="30" t="s">
        <v>297</v>
      </c>
      <c r="E34" s="30" t="s">
        <v>93</v>
      </c>
      <c r="F34" s="30" t="s">
        <v>292</v>
      </c>
      <c r="G34" s="30" t="s">
        <v>74</v>
      </c>
      <c r="H34" s="30" t="s">
        <v>312</v>
      </c>
      <c r="I34" s="30" t="s">
        <v>68</v>
      </c>
      <c r="J34" s="30" t="s">
        <v>320</v>
      </c>
      <c r="K34" s="40" t="str">
        <f t="shared" si="0"/>
        <v>'2025-06-17'</v>
      </c>
      <c r="L34" s="13" t="str">
        <f t="shared" si="1"/>
        <v>INSERT INTO sd_vehiculo(id_tipo_vehiculo, placa, largo, ancho, altura, peso, fecha_venc_circulacion, tiene_tarjeta_propiedad, fecha_venc_soat, activo, fecha_registro, usuario_registro) values (1,'A1A-478',30,2.4,3.9,8000,'2024-10-10',1,'2025-06-17',1,sysdate(),'admin');</v>
      </c>
    </row>
    <row r="35" spans="1:12" x14ac:dyDescent="0.3">
      <c r="A35" s="30">
        <v>34</v>
      </c>
      <c r="B35" s="30" t="s">
        <v>67</v>
      </c>
      <c r="C35" s="30" t="s">
        <v>465</v>
      </c>
      <c r="D35" s="30" t="s">
        <v>298</v>
      </c>
      <c r="E35" s="30" t="s">
        <v>93</v>
      </c>
      <c r="F35" s="30" t="s">
        <v>67</v>
      </c>
      <c r="G35" s="30" t="s">
        <v>105</v>
      </c>
      <c r="H35" s="30" t="s">
        <v>313</v>
      </c>
      <c r="I35" s="30" t="s">
        <v>68</v>
      </c>
      <c r="J35" s="30" t="s">
        <v>316</v>
      </c>
      <c r="K35" s="40" t="str">
        <f t="shared" si="0"/>
        <v>null</v>
      </c>
      <c r="L35" s="13" t="str">
        <f t="shared" si="1"/>
        <v>INSERT INTO sd_vehiculo(id_tipo_vehiculo, placa, largo, ancho, altura, peso, fecha_venc_circulacion, tiene_tarjeta_propiedad, fecha_venc_soat, activo, fecha_registro, usuario_registro) values (2,'O3B-657',36,2.4,2,5500,'2025-08-16',1,null,1,sysdate(),'admin');</v>
      </c>
    </row>
    <row r="36" spans="1:12" x14ac:dyDescent="0.3">
      <c r="A36" s="30">
        <v>35</v>
      </c>
      <c r="B36" s="30" t="s">
        <v>68</v>
      </c>
      <c r="C36" s="30" t="s">
        <v>466</v>
      </c>
      <c r="D36" s="30" t="s">
        <v>299</v>
      </c>
      <c r="E36" s="30" t="s">
        <v>94</v>
      </c>
      <c r="F36" s="30" t="s">
        <v>300</v>
      </c>
      <c r="G36" s="30" t="s">
        <v>103</v>
      </c>
      <c r="H36" s="30" t="s">
        <v>324</v>
      </c>
      <c r="I36" s="30" t="s">
        <v>68</v>
      </c>
      <c r="J36" s="30" t="s">
        <v>315</v>
      </c>
      <c r="K36" s="40" t="str">
        <f t="shared" si="0"/>
        <v>'2024-08-16'</v>
      </c>
      <c r="L36" s="13" t="str">
        <f t="shared" si="1"/>
        <v>INSERT INTO sd_vehiculo(id_tipo_vehiculo, placa, largo, ancho, altura, peso, fecha_venc_circulacion, tiene_tarjeta_propiedad, fecha_venc_soat, activo, fecha_registro, usuario_registro) values (1,'A1A-958',6.4,2.5,3.10,7500,'2025-12-29',1,'2024-08-16',1,sysdate(),'admin');</v>
      </c>
    </row>
    <row r="37" spans="1:12" x14ac:dyDescent="0.3">
      <c r="A37" s="30">
        <v>36</v>
      </c>
      <c r="B37" s="30" t="s">
        <v>67</v>
      </c>
      <c r="C37" s="30" t="s">
        <v>467</v>
      </c>
      <c r="D37" s="30" t="s">
        <v>301</v>
      </c>
      <c r="E37" s="30" t="s">
        <v>94</v>
      </c>
      <c r="F37" s="30" t="s">
        <v>102</v>
      </c>
      <c r="G37" s="30" t="s">
        <v>106</v>
      </c>
      <c r="H37" s="30" t="s">
        <v>480</v>
      </c>
      <c r="I37" s="30" t="s">
        <v>68</v>
      </c>
      <c r="J37" s="30" t="s">
        <v>314</v>
      </c>
      <c r="K37" s="40" t="str">
        <f t="shared" si="0"/>
        <v>null</v>
      </c>
      <c r="L37" s="13" t="str">
        <f t="shared" si="1"/>
        <v>INSERT INTO sd_vehiculo(id_tipo_vehiculo, placa, largo, ancho, altura, peso, fecha_venc_circulacion, tiene_tarjeta_propiedad, fecha_venc_soat, activo, fecha_registro, usuario_registro) values (2,'O3B-124',13.7,2.5,2.2,6700,'2024-06-11',1,null,1,sysdate(),'admin');</v>
      </c>
    </row>
    <row r="38" spans="1:12" x14ac:dyDescent="0.3">
      <c r="A38" s="30">
        <v>37</v>
      </c>
      <c r="B38" s="30" t="s">
        <v>68</v>
      </c>
      <c r="C38" s="30" t="s">
        <v>86</v>
      </c>
      <c r="D38" s="30" t="s">
        <v>302</v>
      </c>
      <c r="E38" s="30" t="s">
        <v>95</v>
      </c>
      <c r="F38" s="30" t="s">
        <v>303</v>
      </c>
      <c r="G38" s="30" t="s">
        <v>104</v>
      </c>
      <c r="H38" s="30" t="s">
        <v>315</v>
      </c>
      <c r="I38" s="30" t="s">
        <v>68</v>
      </c>
      <c r="J38" s="30" t="s">
        <v>324</v>
      </c>
      <c r="K38" s="40" t="str">
        <f t="shared" si="0"/>
        <v>'2025-12-29'</v>
      </c>
      <c r="L38" s="13" t="str">
        <f t="shared" si="1"/>
        <v>INSERT INTO sd_vehiculo(id_tipo_vehiculo, placa, largo, ancho, altura, peso, fecha_venc_circulacion, tiene_tarjeta_propiedad, fecha_venc_soat, activo, fecha_registro, usuario_registro) values (1,'A1A-348',6.7,2.6,4.2,7200,'2024-08-16',1,'2025-12-29',1,sysdate(),'admin');</v>
      </c>
    </row>
    <row r="39" spans="1:12" x14ac:dyDescent="0.3">
      <c r="A39" s="30">
        <v>38</v>
      </c>
      <c r="B39" s="30" t="s">
        <v>67</v>
      </c>
      <c r="C39" s="30" t="s">
        <v>468</v>
      </c>
      <c r="D39" s="30" t="s">
        <v>304</v>
      </c>
      <c r="E39" s="30" t="s">
        <v>95</v>
      </c>
      <c r="F39" s="30" t="s">
        <v>93</v>
      </c>
      <c r="G39" s="30" t="s">
        <v>107</v>
      </c>
      <c r="H39" s="30" t="s">
        <v>316</v>
      </c>
      <c r="I39" s="30" t="s">
        <v>68</v>
      </c>
      <c r="J39" s="30" t="s">
        <v>313</v>
      </c>
      <c r="K39" s="40" t="str">
        <f t="shared" si="0"/>
        <v>null</v>
      </c>
      <c r="L39" s="13" t="str">
        <f t="shared" si="1"/>
        <v>INSERT INTO sd_vehiculo(id_tipo_vehiculo, placa, largo, ancho, altura, peso, fecha_venc_circulacion, tiene_tarjeta_propiedad, fecha_venc_soat, activo, fecha_registro, usuario_registro) values (2,'O3B-125',12.7,2.6,2.4,8300,'2025-03-08',1,null,1,sysdate(),'admin');</v>
      </c>
    </row>
    <row r="40" spans="1:12" x14ac:dyDescent="0.3">
      <c r="A40" s="30">
        <v>39</v>
      </c>
      <c r="B40" s="30" t="s">
        <v>68</v>
      </c>
      <c r="C40" s="30" t="s">
        <v>286</v>
      </c>
      <c r="D40" s="30" t="s">
        <v>305</v>
      </c>
      <c r="E40" s="30" t="s">
        <v>93</v>
      </c>
      <c r="F40" s="30" t="s">
        <v>300</v>
      </c>
      <c r="G40" s="30" t="s">
        <v>74</v>
      </c>
      <c r="H40" s="30" t="s">
        <v>317</v>
      </c>
      <c r="I40" s="30" t="s">
        <v>68</v>
      </c>
      <c r="J40" s="30" t="s">
        <v>321</v>
      </c>
      <c r="K40" s="40" t="str">
        <f t="shared" si="0"/>
        <v>'2025-06-18'</v>
      </c>
      <c r="L40" s="13" t="str">
        <f t="shared" si="1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41" spans="1:12" x14ac:dyDescent="0.3">
      <c r="A41" s="30">
        <v>40</v>
      </c>
      <c r="B41" s="30" t="s">
        <v>67</v>
      </c>
      <c r="C41" s="30" t="s">
        <v>289</v>
      </c>
      <c r="D41" s="30" t="s">
        <v>306</v>
      </c>
      <c r="E41" s="30" t="s">
        <v>93</v>
      </c>
      <c r="F41" s="30" t="s">
        <v>67</v>
      </c>
      <c r="G41" s="30" t="s">
        <v>105</v>
      </c>
      <c r="H41" s="30" t="s">
        <v>318</v>
      </c>
      <c r="I41" s="30" t="s">
        <v>68</v>
      </c>
      <c r="J41" s="30" t="s">
        <v>322</v>
      </c>
      <c r="K41" s="40" t="str">
        <f t="shared" si="0"/>
        <v>null</v>
      </c>
      <c r="L41" s="13" t="str">
        <f t="shared" si="1"/>
        <v>INSERT INTO sd_vehiculo(id_tipo_vehiculo, placa, largo, ancho, altura, peso, fecha_venc_circulacion, tiene_tarjeta_propiedad, fecha_venc_soat, activo, fecha_registro, usuario_registro) values (2,'O3B-647',48,2.4,2,5500,'2025-08-17',1,null,1,sysdate(),'admin');</v>
      </c>
    </row>
    <row r="42" spans="1:12" x14ac:dyDescent="0.3">
      <c r="A42" s="30">
        <v>41</v>
      </c>
      <c r="B42" s="30" t="s">
        <v>68</v>
      </c>
      <c r="C42" s="30" t="s">
        <v>481</v>
      </c>
      <c r="D42" s="30" t="s">
        <v>291</v>
      </c>
      <c r="E42" s="30" t="s">
        <v>94</v>
      </c>
      <c r="F42" s="30" t="s">
        <v>292</v>
      </c>
      <c r="G42" s="30" t="s">
        <v>103</v>
      </c>
      <c r="H42" s="30" t="s">
        <v>310</v>
      </c>
      <c r="I42" s="30" t="s">
        <v>68</v>
      </c>
      <c r="J42" s="30" t="s">
        <v>309</v>
      </c>
      <c r="K42" s="40" t="str">
        <f t="shared" si="0"/>
        <v>'2025-02-28'</v>
      </c>
      <c r="L42" s="13" t="str">
        <f t="shared" ref="L42:L105" si="2">"INSERT INTO sd_vehiculo(id_tipo_vehiculo, placa, largo, ancho, altura, peso, fecha_venc_circulacion, tiene_tarjeta_propiedad, fecha_venc_soat, activo, fecha_registro, usuario_registro) values ("&amp;B42&amp;",'"&amp;C42&amp;"',"&amp;D42&amp;","&amp;E42&amp;","&amp;F42&amp;","&amp;G42&amp;",'"&amp;H42&amp;"',"&amp;I42&amp;","&amp;K42&amp;",1,sysdate(),'admin');"</f>
        <v>INSERT INTO sd_vehiculo(id_tipo_vehiculo, placa, largo, ancho, altura, peso, fecha_venc_circulacion, tiene_tarjeta_propiedad, fecha_venc_soat, activo, fecha_registro, usuario_registro) values (1,'A1A-972',6.3,2.5,3.9,7500,'2024-08-15',1,'2025-02-28',1,sysdate(),'admin');</v>
      </c>
    </row>
    <row r="43" spans="1:12" x14ac:dyDescent="0.3">
      <c r="A43" s="30">
        <v>42</v>
      </c>
      <c r="B43" s="30" t="s">
        <v>67</v>
      </c>
      <c r="C43" s="30" t="s">
        <v>496</v>
      </c>
      <c r="D43" s="30" t="s">
        <v>293</v>
      </c>
      <c r="E43" s="30" t="s">
        <v>94</v>
      </c>
      <c r="F43" s="30" t="s">
        <v>102</v>
      </c>
      <c r="G43" s="30" t="s">
        <v>106</v>
      </c>
      <c r="H43" s="30" t="s">
        <v>311</v>
      </c>
      <c r="I43" s="30" t="s">
        <v>68</v>
      </c>
      <c r="J43" s="30" t="s">
        <v>308</v>
      </c>
      <c r="K43" s="40" t="str">
        <f t="shared" si="0"/>
        <v>null</v>
      </c>
      <c r="L43" s="13" t="str">
        <f t="shared" si="2"/>
        <v>INSERT INTO sd_vehiculo(id_tipo_vehiculo, placa, largo, ancho, altura, peso, fecha_venc_circulacion, tiene_tarjeta_propiedad, fecha_venc_soat, activo, fecha_registro, usuario_registro) values (2,'O3B-123',13.6,2.5,2.2,6700,'2025-03-07',1,null,1,sysdate(),'admin');</v>
      </c>
    </row>
    <row r="44" spans="1:12" x14ac:dyDescent="0.3">
      <c r="A44" s="30">
        <v>43</v>
      </c>
      <c r="B44" s="30" t="s">
        <v>68</v>
      </c>
      <c r="C44" s="30" t="s">
        <v>495</v>
      </c>
      <c r="D44" s="30" t="s">
        <v>294</v>
      </c>
      <c r="E44" s="30" t="s">
        <v>95</v>
      </c>
      <c r="F44" s="30" t="s">
        <v>295</v>
      </c>
      <c r="G44" s="30" t="s">
        <v>104</v>
      </c>
      <c r="H44" s="30" t="s">
        <v>312</v>
      </c>
      <c r="I44" s="30" t="s">
        <v>68</v>
      </c>
      <c r="J44" s="30" t="s">
        <v>320</v>
      </c>
      <c r="K44" s="40" t="str">
        <f t="shared" si="0"/>
        <v>'2025-06-17'</v>
      </c>
      <c r="L44" s="13" t="str">
        <f t="shared" si="2"/>
        <v>INSERT INTO sd_vehiculo(id_tipo_vehiculo, placa, largo, ancho, altura, peso, fecha_venc_circulacion, tiene_tarjeta_propiedad, fecha_venc_soat, activo, fecha_registro, usuario_registro) values (1,'A1A-314',6.6,2.6,4.1,7200,'2024-10-10',1,'2025-06-17',1,sysdate(),'admin');</v>
      </c>
    </row>
    <row r="45" spans="1:12" x14ac:dyDescent="0.3">
      <c r="A45" s="30">
        <v>44</v>
      </c>
      <c r="B45" s="30" t="s">
        <v>67</v>
      </c>
      <c r="C45" s="30" t="s">
        <v>497</v>
      </c>
      <c r="D45" s="30" t="s">
        <v>296</v>
      </c>
      <c r="E45" s="30" t="s">
        <v>95</v>
      </c>
      <c r="F45" s="30" t="s">
        <v>93</v>
      </c>
      <c r="G45" s="30" t="s">
        <v>107</v>
      </c>
      <c r="H45" s="30" t="s">
        <v>313</v>
      </c>
      <c r="I45" s="30" t="s">
        <v>68</v>
      </c>
      <c r="J45" s="30" t="s">
        <v>316</v>
      </c>
      <c r="K45" s="40" t="str">
        <f t="shared" si="0"/>
        <v>null</v>
      </c>
      <c r="L45" s="13" t="str">
        <f t="shared" si="2"/>
        <v>INSERT INTO sd_vehiculo(id_tipo_vehiculo, placa, largo, ancho, altura, peso, fecha_venc_circulacion, tiene_tarjeta_propiedad, fecha_venc_soat, activo, fecha_registro, usuario_registro) values (2,'O3B-175',12.6,2.6,2.4,8300,'2025-08-16',1,null,1,sysdate(),'admin');</v>
      </c>
    </row>
    <row r="46" spans="1:12" x14ac:dyDescent="0.3">
      <c r="A46" s="30">
        <v>45</v>
      </c>
      <c r="B46" s="30" t="s">
        <v>68</v>
      </c>
      <c r="C46" s="30" t="s">
        <v>482</v>
      </c>
      <c r="D46" s="30" t="s">
        <v>297</v>
      </c>
      <c r="E46" s="30" t="s">
        <v>93</v>
      </c>
      <c r="F46" s="30" t="s">
        <v>292</v>
      </c>
      <c r="G46" s="30" t="s">
        <v>74</v>
      </c>
      <c r="H46" s="30" t="s">
        <v>324</v>
      </c>
      <c r="I46" s="30" t="s">
        <v>68</v>
      </c>
      <c r="J46" s="30" t="s">
        <v>315</v>
      </c>
      <c r="K46" s="40" t="str">
        <f t="shared" si="0"/>
        <v>'2024-08-16'</v>
      </c>
      <c r="L46" s="13" t="str">
        <f t="shared" si="2"/>
        <v>INSERT INTO sd_vehiculo(id_tipo_vehiculo, placa, largo, ancho, altura, peso, fecha_venc_circulacion, tiene_tarjeta_propiedad, fecha_venc_soat, activo, fecha_registro, usuario_registro) values (1,'A1A-357',30,2.4,3.9,8000,'2025-12-29',1,'2024-08-16',1,sysdate(),'admin');</v>
      </c>
    </row>
    <row r="47" spans="1:12" x14ac:dyDescent="0.3">
      <c r="A47" s="30">
        <v>46</v>
      </c>
      <c r="B47" s="30" t="s">
        <v>67</v>
      </c>
      <c r="C47" s="30" t="s">
        <v>483</v>
      </c>
      <c r="D47" s="30" t="s">
        <v>298</v>
      </c>
      <c r="E47" s="30" t="s">
        <v>93</v>
      </c>
      <c r="F47" s="30" t="s">
        <v>67</v>
      </c>
      <c r="G47" s="30" t="s">
        <v>105</v>
      </c>
      <c r="H47" s="30" t="s">
        <v>478</v>
      </c>
      <c r="I47" s="30" t="s">
        <v>68</v>
      </c>
      <c r="J47" s="30" t="s">
        <v>314</v>
      </c>
      <c r="K47" s="40" t="str">
        <f t="shared" si="0"/>
        <v>null</v>
      </c>
      <c r="L47" s="13" t="str">
        <f t="shared" si="2"/>
        <v>INSERT INTO sd_vehiculo(id_tipo_vehiculo, placa, largo, ancho, altura, peso, fecha_venc_circulacion, tiene_tarjeta_propiedad, fecha_venc_soat, activo, fecha_registro, usuario_registro) values (2,'O3B-188',36,2.4,2,5500,'2025-01-30',1,null,1,sysdate(),'admin');</v>
      </c>
    </row>
    <row r="48" spans="1:12" x14ac:dyDescent="0.3">
      <c r="A48" s="30">
        <v>47</v>
      </c>
      <c r="B48" s="30" t="s">
        <v>68</v>
      </c>
      <c r="C48" s="30" t="s">
        <v>484</v>
      </c>
      <c r="D48" s="30" t="s">
        <v>299</v>
      </c>
      <c r="E48" s="30" t="s">
        <v>94</v>
      </c>
      <c r="F48" s="30" t="s">
        <v>300</v>
      </c>
      <c r="G48" s="30" t="s">
        <v>103</v>
      </c>
      <c r="H48" s="30" t="s">
        <v>315</v>
      </c>
      <c r="I48" s="30" t="s">
        <v>68</v>
      </c>
      <c r="J48" s="30" t="s">
        <v>324</v>
      </c>
      <c r="K48" s="40" t="str">
        <f t="shared" si="0"/>
        <v>'2025-12-29'</v>
      </c>
      <c r="L48" s="13" t="str">
        <f t="shared" si="2"/>
        <v>INSERT INTO sd_vehiculo(id_tipo_vehiculo, placa, largo, ancho, altura, peso, fecha_venc_circulacion, tiene_tarjeta_propiedad, fecha_venc_soat, activo, fecha_registro, usuario_registro) values (1,'A1A-343',6.4,2.5,3.10,7500,'2024-08-16',1,'2025-12-29',1,sysdate(),'admin');</v>
      </c>
    </row>
    <row r="49" spans="1:12" x14ac:dyDescent="0.3">
      <c r="A49" s="30">
        <v>48</v>
      </c>
      <c r="B49" s="30" t="s">
        <v>67</v>
      </c>
      <c r="C49" s="30" t="s">
        <v>486</v>
      </c>
      <c r="D49" s="30" t="s">
        <v>301</v>
      </c>
      <c r="E49" s="30" t="s">
        <v>94</v>
      </c>
      <c r="F49" s="30" t="s">
        <v>102</v>
      </c>
      <c r="G49" s="30" t="s">
        <v>106</v>
      </c>
      <c r="H49" s="30" t="s">
        <v>316</v>
      </c>
      <c r="I49" s="30" t="s">
        <v>68</v>
      </c>
      <c r="J49" s="30" t="s">
        <v>313</v>
      </c>
      <c r="K49" s="40" t="str">
        <f t="shared" si="0"/>
        <v>null</v>
      </c>
      <c r="L49" s="13" t="str">
        <f t="shared" si="2"/>
        <v>INSERT INTO sd_vehiculo(id_tipo_vehiculo, placa, largo, ancho, altura, peso, fecha_venc_circulacion, tiene_tarjeta_propiedad, fecha_venc_soat, activo, fecha_registro, usuario_registro) values (2,'O3B-988',13.7,2.5,2.2,6700,'2025-03-08',1,null,1,sysdate(),'admin');</v>
      </c>
    </row>
    <row r="50" spans="1:12" x14ac:dyDescent="0.3">
      <c r="A50" s="30">
        <v>49</v>
      </c>
      <c r="B50" s="30" t="s">
        <v>68</v>
      </c>
      <c r="C50" s="30" t="s">
        <v>487</v>
      </c>
      <c r="D50" s="30" t="s">
        <v>302</v>
      </c>
      <c r="E50" s="30" t="s">
        <v>95</v>
      </c>
      <c r="F50" s="30" t="s">
        <v>303</v>
      </c>
      <c r="G50" s="30" t="s">
        <v>104</v>
      </c>
      <c r="H50" s="30" t="s">
        <v>317</v>
      </c>
      <c r="I50" s="30" t="s">
        <v>68</v>
      </c>
      <c r="J50" s="30" t="s">
        <v>321</v>
      </c>
      <c r="K50" s="40" t="str">
        <f>IF(B74="1",CONCATENATE("'",J50,"'"),"null")</f>
        <v>'2025-06-18'</v>
      </c>
      <c r="L50" s="13" t="str">
        <f t="shared" si="2"/>
        <v>INSERT INTO sd_vehiculo(id_tipo_vehiculo, placa, largo, ancho, altura, peso, fecha_venc_circulacion, tiene_tarjeta_propiedad, fecha_venc_soat, activo, fecha_registro, usuario_registro) values (1,'A1A-496',6.7,2.6,4.2,7200,'2024-10-11',1,'2025-06-18',1,sysdate(),'admin');</v>
      </c>
    </row>
    <row r="51" spans="1:12" x14ac:dyDescent="0.3">
      <c r="A51" s="30">
        <v>50</v>
      </c>
      <c r="B51" s="30" t="s">
        <v>67</v>
      </c>
      <c r="C51" s="30" t="s">
        <v>488</v>
      </c>
      <c r="D51" s="30" t="s">
        <v>304</v>
      </c>
      <c r="E51" s="30" t="s">
        <v>95</v>
      </c>
      <c r="F51" s="30" t="s">
        <v>93</v>
      </c>
      <c r="G51" s="30" t="s">
        <v>107</v>
      </c>
      <c r="H51" s="30" t="s">
        <v>318</v>
      </c>
      <c r="I51" s="30" t="s">
        <v>68</v>
      </c>
      <c r="J51" s="30" t="s">
        <v>322</v>
      </c>
      <c r="K51" s="40" t="str">
        <f>IF(B75="1",CONCATENATE("'",J51,"'"),"null")</f>
        <v>null</v>
      </c>
      <c r="L51" s="13" t="str">
        <f t="shared" si="2"/>
        <v>INSERT INTO sd_vehiculo(id_tipo_vehiculo, placa, largo, ancho, altura, peso, fecha_venc_circulacion, tiene_tarjeta_propiedad, fecha_venc_soat, activo, fecha_registro, usuario_registro) values (2,'O3B-379',12.7,2.6,2.4,8300,'2025-08-17',1,null,1,sysdate(),'admin');</v>
      </c>
    </row>
    <row r="52" spans="1:12" x14ac:dyDescent="0.3">
      <c r="A52" s="30">
        <v>51</v>
      </c>
      <c r="B52" s="30" t="s">
        <v>68</v>
      </c>
      <c r="C52" s="30" t="s">
        <v>489</v>
      </c>
      <c r="D52" s="30" t="s">
        <v>305</v>
      </c>
      <c r="E52" s="30" t="s">
        <v>93</v>
      </c>
      <c r="F52" s="30" t="s">
        <v>300</v>
      </c>
      <c r="G52" s="30" t="s">
        <v>74</v>
      </c>
      <c r="H52" s="30" t="s">
        <v>310</v>
      </c>
      <c r="I52" s="30" t="s">
        <v>68</v>
      </c>
      <c r="J52" s="30" t="s">
        <v>309</v>
      </c>
      <c r="K52" s="40" t="str">
        <f>IF(B76="1",CONCATENATE("'",J52,"'"),"null")</f>
        <v>'2025-02-28'</v>
      </c>
      <c r="L52" s="13" t="str">
        <f t="shared" si="2"/>
        <v>INSERT INTO sd_vehiculo(id_tipo_vehiculo, placa, largo, ancho, altura, peso, fecha_venc_circulacion, tiene_tarjeta_propiedad, fecha_venc_soat, activo, fecha_registro, usuario_registro) values (1,'A1A-648',42,2.4,3.10,8000,'2024-08-15',1,'2025-02-28',1,sysdate(),'admin');</v>
      </c>
    </row>
    <row r="53" spans="1:12" x14ac:dyDescent="0.3">
      <c r="A53" s="30">
        <v>52</v>
      </c>
      <c r="B53" s="30" t="s">
        <v>67</v>
      </c>
      <c r="C53" s="30" t="s">
        <v>490</v>
      </c>
      <c r="D53" s="30" t="s">
        <v>306</v>
      </c>
      <c r="E53" s="30" t="s">
        <v>93</v>
      </c>
      <c r="F53" s="30" t="s">
        <v>67</v>
      </c>
      <c r="G53" s="30" t="s">
        <v>105</v>
      </c>
      <c r="H53" s="30" t="s">
        <v>311</v>
      </c>
      <c r="I53" s="30" t="s">
        <v>68</v>
      </c>
      <c r="J53" s="30" t="s">
        <v>308</v>
      </c>
      <c r="K53" s="40" t="str">
        <f>IF(B77="1",CONCATENATE("'",J53,"'"),"null")</f>
        <v>null</v>
      </c>
      <c r="L53" s="13" t="str">
        <f t="shared" si="2"/>
        <v>INSERT INTO sd_vehiculo(id_tipo_vehiculo, placa, largo, ancho, altura, peso, fecha_venc_circulacion, tiene_tarjeta_propiedad, fecha_venc_soat, activo, fecha_registro, usuario_registro) values (2,'O3B-314',48,2.4,2,5500,'2025-03-07',1,null,1,sysdate(),'admin');</v>
      </c>
    </row>
    <row r="54" spans="1:12" x14ac:dyDescent="0.3">
      <c r="A54" s="30">
        <v>53</v>
      </c>
      <c r="B54" s="30" t="s">
        <v>68</v>
      </c>
      <c r="C54" s="30" t="s">
        <v>491</v>
      </c>
      <c r="D54" s="30" t="s">
        <v>294</v>
      </c>
      <c r="E54" s="30" t="s">
        <v>95</v>
      </c>
      <c r="F54" s="30" t="s">
        <v>295</v>
      </c>
      <c r="G54" s="30" t="s">
        <v>104</v>
      </c>
      <c r="H54" s="30" t="s">
        <v>312</v>
      </c>
      <c r="I54" s="30" t="s">
        <v>68</v>
      </c>
      <c r="J54" s="30" t="s">
        <v>320</v>
      </c>
      <c r="K54" s="40" t="str">
        <f t="shared" ref="K54:K85" si="3">IF(B54="1",CONCATENATE("'",J54,"'"),"null")</f>
        <v>'2025-06-17'</v>
      </c>
      <c r="L54" s="13" t="str">
        <f t="shared" si="2"/>
        <v>INSERT INTO sd_vehiculo(id_tipo_vehiculo, placa, largo, ancho, altura, peso, fecha_venc_circulacion, tiene_tarjeta_propiedad, fecha_venc_soat, activo, fecha_registro, usuario_registro) values (1,'A1A-976',6.6,2.6,4.1,7200,'2024-10-10',1,'2025-06-17',1,sysdate(),'admin');</v>
      </c>
    </row>
    <row r="55" spans="1:12" x14ac:dyDescent="0.3">
      <c r="A55" s="30">
        <v>54</v>
      </c>
      <c r="B55" s="30" t="s">
        <v>67</v>
      </c>
      <c r="C55" s="30" t="s">
        <v>443</v>
      </c>
      <c r="D55" s="30" t="s">
        <v>296</v>
      </c>
      <c r="E55" s="30" t="s">
        <v>95</v>
      </c>
      <c r="F55" s="30" t="s">
        <v>93</v>
      </c>
      <c r="G55" s="30" t="s">
        <v>107</v>
      </c>
      <c r="H55" s="30" t="s">
        <v>313</v>
      </c>
      <c r="I55" s="30" t="s">
        <v>68</v>
      </c>
      <c r="J55" s="30" t="s">
        <v>316</v>
      </c>
      <c r="K55" s="40" t="str">
        <f t="shared" si="3"/>
        <v>null</v>
      </c>
      <c r="L55" s="13" t="str">
        <f t="shared" si="2"/>
        <v>INSERT INTO sd_vehiculo(id_tipo_vehiculo, placa, largo, ancho, altura, peso, fecha_venc_circulacion, tiene_tarjeta_propiedad, fecha_venc_soat, activo, fecha_registro, usuario_registro) values (2,'O3B-648',12.6,2.6,2.4,8300,'2025-08-16',1,null,1,sysdate(),'admin');</v>
      </c>
    </row>
    <row r="56" spans="1:12" x14ac:dyDescent="0.3">
      <c r="A56" s="30">
        <v>55</v>
      </c>
      <c r="B56" s="30" t="s">
        <v>68</v>
      </c>
      <c r="C56" s="30" t="s">
        <v>492</v>
      </c>
      <c r="D56" s="30" t="s">
        <v>297</v>
      </c>
      <c r="E56" s="30" t="s">
        <v>93</v>
      </c>
      <c r="F56" s="30" t="s">
        <v>292</v>
      </c>
      <c r="G56" s="30" t="s">
        <v>74</v>
      </c>
      <c r="H56" s="30" t="s">
        <v>324</v>
      </c>
      <c r="I56" s="30" t="s">
        <v>68</v>
      </c>
      <c r="J56" s="30" t="s">
        <v>315</v>
      </c>
      <c r="K56" s="40" t="str">
        <f t="shared" si="3"/>
        <v>'2024-08-16'</v>
      </c>
      <c r="L56" s="13" t="str">
        <f t="shared" si="2"/>
        <v>INSERT INTO sd_vehiculo(id_tipo_vehiculo, placa, largo, ancho, altura, peso, fecha_venc_circulacion, tiene_tarjeta_propiedad, fecha_venc_soat, activo, fecha_registro, usuario_registro) values (1,'A1A-973',30,2.4,3.9,8000,'2025-12-29',1,'2024-08-16',1,sysdate(),'admin');</v>
      </c>
    </row>
    <row r="57" spans="1:12" x14ac:dyDescent="0.3">
      <c r="A57" s="30">
        <v>56</v>
      </c>
      <c r="B57" s="30" t="s">
        <v>67</v>
      </c>
      <c r="C57" s="30" t="s">
        <v>494</v>
      </c>
      <c r="D57" s="30" t="s">
        <v>298</v>
      </c>
      <c r="E57" s="30" t="s">
        <v>93</v>
      </c>
      <c r="F57" s="30" t="s">
        <v>67</v>
      </c>
      <c r="G57" s="30" t="s">
        <v>105</v>
      </c>
      <c r="H57" s="30" t="s">
        <v>479</v>
      </c>
      <c r="I57" s="30" t="s">
        <v>68</v>
      </c>
      <c r="J57" s="30" t="s">
        <v>314</v>
      </c>
      <c r="K57" s="40" t="str">
        <f t="shared" si="3"/>
        <v>null</v>
      </c>
      <c r="L57" s="13" t="str">
        <f t="shared" si="2"/>
        <v>INSERT INTO sd_vehiculo(id_tipo_vehiculo, placa, largo, ancho, altura, peso, fecha_venc_circulacion, tiene_tarjeta_propiedad, fecha_venc_soat, activo, fecha_registro, usuario_registro) values (2,'O3B-171',36,2.4,2,5500,'2024-09-30',1,null,1,sysdate(),'admin');</v>
      </c>
    </row>
    <row r="58" spans="1:12" x14ac:dyDescent="0.3">
      <c r="A58" s="30">
        <v>57</v>
      </c>
      <c r="B58" s="30" t="s">
        <v>68</v>
      </c>
      <c r="C58" s="30" t="s">
        <v>493</v>
      </c>
      <c r="D58" s="30" t="s">
        <v>299</v>
      </c>
      <c r="E58" s="30" t="s">
        <v>94</v>
      </c>
      <c r="F58" s="30" t="s">
        <v>300</v>
      </c>
      <c r="G58" s="30" t="s">
        <v>103</v>
      </c>
      <c r="H58" s="30" t="s">
        <v>307</v>
      </c>
      <c r="I58" s="30" t="s">
        <v>68</v>
      </c>
      <c r="J58" s="30" t="s">
        <v>319</v>
      </c>
      <c r="K58" s="40" t="str">
        <f t="shared" si="3"/>
        <v>'2025-06-16'</v>
      </c>
      <c r="L58" s="13" t="str">
        <f t="shared" si="2"/>
        <v>INSERT INTO sd_vehiculo(id_tipo_vehiculo, placa, largo, ancho, altura, peso, fecha_venc_circulacion, tiene_tarjeta_propiedad, fecha_venc_soat, activo, fecha_registro, usuario_registro) values (1,'A1A-379',6.4,2.5,3.10,7500,'2024-10-09',1,'2025-06-16',1,sysdate(),'admin');</v>
      </c>
    </row>
    <row r="59" spans="1:12" x14ac:dyDescent="0.3">
      <c r="A59" s="30">
        <v>58</v>
      </c>
      <c r="B59" s="30" t="s">
        <v>67</v>
      </c>
      <c r="C59" s="30" t="s">
        <v>498</v>
      </c>
      <c r="D59" s="30" t="s">
        <v>301</v>
      </c>
      <c r="E59" s="30" t="s">
        <v>94</v>
      </c>
      <c r="F59" s="30" t="s">
        <v>102</v>
      </c>
      <c r="G59" s="30" t="s">
        <v>106</v>
      </c>
      <c r="H59" s="30" t="s">
        <v>308</v>
      </c>
      <c r="I59" s="30" t="s">
        <v>68</v>
      </c>
      <c r="J59" s="30" t="s">
        <v>311</v>
      </c>
      <c r="K59" s="40" t="str">
        <f t="shared" si="3"/>
        <v>null</v>
      </c>
      <c r="L59" s="13" t="str">
        <f t="shared" si="2"/>
        <v>INSERT INTO sd_vehiculo(id_tipo_vehiculo, placa, largo, ancho, altura, peso, fecha_venc_circulacion, tiene_tarjeta_propiedad, fecha_venc_soat, activo, fecha_registro, usuario_registro) values (2,'O3B-177',13.7,2.5,2.2,6700,'2025-08-15',1,null,1,sysdate(),'admin');</v>
      </c>
    </row>
    <row r="60" spans="1:12" x14ac:dyDescent="0.3">
      <c r="A60" s="30">
        <v>59</v>
      </c>
      <c r="B60" s="30" t="s">
        <v>68</v>
      </c>
      <c r="C60" s="30" t="s">
        <v>499</v>
      </c>
      <c r="D60" s="30" t="s">
        <v>92</v>
      </c>
      <c r="E60" s="30" t="s">
        <v>95</v>
      </c>
      <c r="F60" s="30" t="s">
        <v>98</v>
      </c>
      <c r="G60" s="30" t="s">
        <v>104</v>
      </c>
      <c r="H60" s="30" t="s">
        <v>309</v>
      </c>
      <c r="I60" s="30" t="s">
        <v>68</v>
      </c>
      <c r="J60" s="30" t="s">
        <v>310</v>
      </c>
      <c r="K60" s="40" t="str">
        <f t="shared" si="3"/>
        <v>'2024-08-15'</v>
      </c>
      <c r="L60" s="13" t="str">
        <f t="shared" si="2"/>
        <v>INSERT INTO sd_vehiculo(id_tipo_vehiculo, placa, largo, ancho, altura, peso, fecha_venc_circulacion, tiene_tarjeta_propiedad, fecha_venc_soat, activo, fecha_registro, usuario_registro) values (1,'A1A-364',6.5,2.6,4.0,7200,'2025-02-28',1,'2024-08-15',1,sysdate(),'admin');</v>
      </c>
    </row>
    <row r="61" spans="1:12" x14ac:dyDescent="0.3">
      <c r="A61" s="30">
        <v>60</v>
      </c>
      <c r="B61" s="30" t="s">
        <v>67</v>
      </c>
      <c r="C61" s="30" t="s">
        <v>500</v>
      </c>
      <c r="D61" s="30" t="s">
        <v>100</v>
      </c>
      <c r="E61" s="30" t="s">
        <v>95</v>
      </c>
      <c r="F61" s="30" t="s">
        <v>93</v>
      </c>
      <c r="G61" s="30" t="s">
        <v>107</v>
      </c>
      <c r="H61" s="30" t="s">
        <v>116</v>
      </c>
      <c r="I61" s="30" t="s">
        <v>68</v>
      </c>
      <c r="J61" s="30" t="s">
        <v>325</v>
      </c>
      <c r="K61" s="40" t="str">
        <f t="shared" si="3"/>
        <v>null</v>
      </c>
      <c r="L61" s="13" t="str">
        <f t="shared" si="2"/>
        <v>INSERT INTO sd_vehiculo(id_tipo_vehiculo, placa, largo, ancho, altura, peso, fecha_venc_circulacion, tiene_tarjeta_propiedad, fecha_venc_soat, activo, fecha_registro, usuario_registro) values (2,'O3B-011',12.5,2.6,2.4,8300,'2025-02-27',1,null,1,sysdate(),'admin');</v>
      </c>
    </row>
    <row r="62" spans="1:12" x14ac:dyDescent="0.3">
      <c r="A62" s="30">
        <v>61</v>
      </c>
      <c r="B62" s="30" t="s">
        <v>68</v>
      </c>
      <c r="C62" s="30" t="s">
        <v>501</v>
      </c>
      <c r="D62" s="30" t="s">
        <v>283</v>
      </c>
      <c r="E62" s="30" t="s">
        <v>93</v>
      </c>
      <c r="F62" s="30" t="s">
        <v>97</v>
      </c>
      <c r="G62" s="30" t="s">
        <v>74</v>
      </c>
      <c r="H62" s="30" t="s">
        <v>310</v>
      </c>
      <c r="I62" s="30" t="s">
        <v>68</v>
      </c>
      <c r="J62" s="30" t="s">
        <v>309</v>
      </c>
      <c r="K62" s="40" t="str">
        <f t="shared" si="3"/>
        <v>'2025-02-28'</v>
      </c>
      <c r="L62" s="13" t="str">
        <f t="shared" si="2"/>
        <v>INSERT INTO sd_vehiculo(id_tipo_vehiculo, placa, largo, ancho, altura, peso, fecha_venc_circulacion, tiene_tarjeta_propiedad, fecha_venc_soat, activo, fecha_registro, usuario_registro) values (1,'A1A-668',18,2.4,3.8,8000,'2024-08-15',1,'2025-02-28',1,sysdate(),'admin');</v>
      </c>
    </row>
    <row r="63" spans="1:12" x14ac:dyDescent="0.3">
      <c r="A63" s="30">
        <v>62</v>
      </c>
      <c r="B63" s="30" t="s">
        <v>67</v>
      </c>
      <c r="C63" s="30" t="s">
        <v>502</v>
      </c>
      <c r="D63" s="30" t="s">
        <v>290</v>
      </c>
      <c r="E63" s="30" t="s">
        <v>93</v>
      </c>
      <c r="F63" s="30" t="s">
        <v>67</v>
      </c>
      <c r="G63" s="30" t="s">
        <v>105</v>
      </c>
      <c r="H63" s="30" t="s">
        <v>311</v>
      </c>
      <c r="I63" s="30" t="s">
        <v>68</v>
      </c>
      <c r="J63" s="30" t="s">
        <v>308</v>
      </c>
      <c r="K63" s="40" t="str">
        <f t="shared" si="3"/>
        <v>null</v>
      </c>
      <c r="L63" s="13" t="str">
        <f t="shared" si="2"/>
        <v>INSERT INTO sd_vehiculo(id_tipo_vehiculo, placa, largo, ancho, altura, peso, fecha_venc_circulacion, tiene_tarjeta_propiedad, fecha_venc_soat, activo, fecha_registro, usuario_registro) values (2,'O3B-771',24,2.4,2,5500,'2025-03-07',1,null,1,sysdate(),'admin');</v>
      </c>
    </row>
    <row r="64" spans="1:12" x14ac:dyDescent="0.3">
      <c r="A64" s="30">
        <v>63</v>
      </c>
      <c r="B64" s="30" t="s">
        <v>68</v>
      </c>
      <c r="C64" s="30" t="s">
        <v>503</v>
      </c>
      <c r="D64" s="30" t="s">
        <v>291</v>
      </c>
      <c r="E64" s="30" t="s">
        <v>94</v>
      </c>
      <c r="F64" s="30" t="s">
        <v>292</v>
      </c>
      <c r="G64" s="30" t="s">
        <v>103</v>
      </c>
      <c r="H64" s="30" t="s">
        <v>315</v>
      </c>
      <c r="I64" s="30" t="s">
        <v>68</v>
      </c>
      <c r="J64" s="30" t="s">
        <v>324</v>
      </c>
      <c r="K64" s="40" t="str">
        <f t="shared" si="3"/>
        <v>'2025-12-29'</v>
      </c>
      <c r="L64" s="13" t="str">
        <f t="shared" si="2"/>
        <v>INSERT INTO sd_vehiculo(id_tipo_vehiculo, placa, largo, ancho, altura, peso, fecha_venc_circulacion, tiene_tarjeta_propiedad, fecha_venc_soat, activo, fecha_registro, usuario_registro) values (1,'A1A-644',6.3,2.5,3.9,7500,'2024-08-16',1,'2025-12-29',1,sysdate(),'admin');</v>
      </c>
    </row>
    <row r="65" spans="1:12" x14ac:dyDescent="0.3">
      <c r="A65" s="30">
        <v>64</v>
      </c>
      <c r="B65" s="30" t="s">
        <v>67</v>
      </c>
      <c r="C65" s="30" t="s">
        <v>504</v>
      </c>
      <c r="D65" s="30" t="s">
        <v>293</v>
      </c>
      <c r="E65" s="30" t="s">
        <v>94</v>
      </c>
      <c r="F65" s="30" t="s">
        <v>102</v>
      </c>
      <c r="G65" s="30" t="s">
        <v>106</v>
      </c>
      <c r="H65" s="30" t="s">
        <v>316</v>
      </c>
      <c r="I65" s="30" t="s">
        <v>68</v>
      </c>
      <c r="J65" s="30" t="s">
        <v>313</v>
      </c>
      <c r="K65" s="40" t="str">
        <f t="shared" si="3"/>
        <v>null</v>
      </c>
      <c r="L65" s="13" t="str">
        <f t="shared" si="2"/>
        <v>INSERT INTO sd_vehiculo(id_tipo_vehiculo, placa, largo, ancho, altura, peso, fecha_venc_circulacion, tiene_tarjeta_propiedad, fecha_venc_soat, activo, fecha_registro, usuario_registro) values (2,'O3B-332',13.6,2.5,2.2,6700,'2025-03-08',1,null,1,sysdate(),'admin');</v>
      </c>
    </row>
    <row r="66" spans="1:12" x14ac:dyDescent="0.3">
      <c r="A66" s="30">
        <v>65</v>
      </c>
      <c r="B66" s="30" t="s">
        <v>68</v>
      </c>
      <c r="C66" s="30" t="s">
        <v>505</v>
      </c>
      <c r="D66" s="30" t="s">
        <v>294</v>
      </c>
      <c r="E66" s="30" t="s">
        <v>95</v>
      </c>
      <c r="F66" s="30" t="s">
        <v>295</v>
      </c>
      <c r="G66" s="30" t="s">
        <v>104</v>
      </c>
      <c r="H66" s="30" t="s">
        <v>317</v>
      </c>
      <c r="I66" s="30" t="s">
        <v>68</v>
      </c>
      <c r="J66" s="30" t="s">
        <v>321</v>
      </c>
      <c r="K66" s="40" t="str">
        <f t="shared" si="3"/>
        <v>'2025-06-18'</v>
      </c>
      <c r="L66" s="13" t="str">
        <f t="shared" si="2"/>
        <v>INSERT INTO sd_vehiculo(id_tipo_vehiculo, placa, largo, ancho, altura, peso, fecha_venc_circulacion, tiene_tarjeta_propiedad, fecha_venc_soat, activo, fecha_registro, usuario_registro) values (1,'A1A-546',6.6,2.6,4.1,7200,'2024-10-11',1,'2025-06-18',1,sysdate(),'admin');</v>
      </c>
    </row>
    <row r="67" spans="1:12" x14ac:dyDescent="0.3">
      <c r="A67" s="30">
        <v>66</v>
      </c>
      <c r="B67" s="30" t="s">
        <v>67</v>
      </c>
      <c r="C67" s="30" t="s">
        <v>506</v>
      </c>
      <c r="D67" s="30" t="s">
        <v>296</v>
      </c>
      <c r="E67" s="30" t="s">
        <v>95</v>
      </c>
      <c r="F67" s="30" t="s">
        <v>93</v>
      </c>
      <c r="G67" s="30" t="s">
        <v>107</v>
      </c>
      <c r="H67" s="30" t="s">
        <v>318</v>
      </c>
      <c r="I67" s="30" t="s">
        <v>68</v>
      </c>
      <c r="J67" s="30" t="s">
        <v>322</v>
      </c>
      <c r="K67" s="40" t="str">
        <f t="shared" si="3"/>
        <v>null</v>
      </c>
      <c r="L67" s="13" t="str">
        <f t="shared" si="2"/>
        <v>INSERT INTO sd_vehiculo(id_tipo_vehiculo, placa, largo, ancho, altura, peso, fecha_venc_circulacion, tiene_tarjeta_propiedad, fecha_venc_soat, activo, fecha_registro, usuario_registro) values (2,'O3B-784',12.6,2.6,2.4,8300,'2025-08-17',1,null,1,sysdate(),'admin');</v>
      </c>
    </row>
    <row r="68" spans="1:12" x14ac:dyDescent="0.3">
      <c r="A68" s="30">
        <v>67</v>
      </c>
      <c r="B68" s="30" t="s">
        <v>68</v>
      </c>
      <c r="C68" s="30" t="s">
        <v>507</v>
      </c>
      <c r="D68" s="30" t="s">
        <v>297</v>
      </c>
      <c r="E68" s="30" t="s">
        <v>93</v>
      </c>
      <c r="F68" s="30" t="s">
        <v>292</v>
      </c>
      <c r="G68" s="30" t="s">
        <v>74</v>
      </c>
      <c r="H68" s="30" t="s">
        <v>310</v>
      </c>
      <c r="I68" s="30" t="s">
        <v>68</v>
      </c>
      <c r="J68" s="30" t="s">
        <v>309</v>
      </c>
      <c r="K68" s="40" t="str">
        <f t="shared" si="3"/>
        <v>'2025-02-28'</v>
      </c>
      <c r="L68" s="13" t="str">
        <f t="shared" si="2"/>
        <v>INSERT INTO sd_vehiculo(id_tipo_vehiculo, placa, largo, ancho, altura, peso, fecha_venc_circulacion, tiene_tarjeta_propiedad, fecha_venc_soat, activo, fecha_registro, usuario_registro) values (1,'A1A-007',30,2.4,3.9,8000,'2024-08-15',1,'2025-02-28',1,sysdate(),'admin');</v>
      </c>
    </row>
    <row r="69" spans="1:12" x14ac:dyDescent="0.3">
      <c r="A69" s="30">
        <v>68</v>
      </c>
      <c r="B69" s="30" t="s">
        <v>67</v>
      </c>
      <c r="C69" s="30" t="s">
        <v>508</v>
      </c>
      <c r="D69" s="30" t="s">
        <v>298</v>
      </c>
      <c r="E69" s="30" t="s">
        <v>93</v>
      </c>
      <c r="F69" s="30" t="s">
        <v>67</v>
      </c>
      <c r="G69" s="30" t="s">
        <v>105</v>
      </c>
      <c r="H69" s="30" t="s">
        <v>311</v>
      </c>
      <c r="I69" s="30" t="s">
        <v>68</v>
      </c>
      <c r="J69" s="30" t="s">
        <v>308</v>
      </c>
      <c r="K69" s="40" t="str">
        <f t="shared" si="3"/>
        <v>null</v>
      </c>
      <c r="L69" s="13" t="str">
        <f t="shared" si="2"/>
        <v>INSERT INTO sd_vehiculo(id_tipo_vehiculo, placa, largo, ancho, altura, peso, fecha_venc_circulacion, tiene_tarjeta_propiedad, fecha_venc_soat, activo, fecha_registro, usuario_registro) values (2,'O3B-481',36,2.4,2,5500,'2025-03-07',1,null,1,sysdate(),'admin');</v>
      </c>
    </row>
    <row r="70" spans="1:12" x14ac:dyDescent="0.3">
      <c r="A70" s="30">
        <v>69</v>
      </c>
      <c r="B70" s="30" t="s">
        <v>68</v>
      </c>
      <c r="C70" s="30" t="s">
        <v>509</v>
      </c>
      <c r="D70" s="30" t="s">
        <v>299</v>
      </c>
      <c r="E70" s="30" t="s">
        <v>94</v>
      </c>
      <c r="F70" s="30" t="s">
        <v>300</v>
      </c>
      <c r="G70" s="30" t="s">
        <v>103</v>
      </c>
      <c r="H70" s="30" t="s">
        <v>312</v>
      </c>
      <c r="I70" s="30" t="s">
        <v>68</v>
      </c>
      <c r="J70" s="30" t="s">
        <v>320</v>
      </c>
      <c r="K70" s="40" t="str">
        <f t="shared" si="3"/>
        <v>'2025-06-17'</v>
      </c>
      <c r="L70" s="13" t="str">
        <f t="shared" si="2"/>
        <v>INSERT INTO sd_vehiculo(id_tipo_vehiculo, placa, largo, ancho, altura, peso, fecha_venc_circulacion, tiene_tarjeta_propiedad, fecha_venc_soat, activo, fecha_registro, usuario_registro) values (1,'A1A-181',6.4,2.5,3.10,7500,'2024-10-10',1,'2025-06-17',1,sysdate(),'admin');</v>
      </c>
    </row>
    <row r="71" spans="1:12" x14ac:dyDescent="0.3">
      <c r="A71" s="30">
        <v>70</v>
      </c>
      <c r="B71" s="30" t="s">
        <v>67</v>
      </c>
      <c r="C71" s="30" t="s">
        <v>510</v>
      </c>
      <c r="D71" s="30" t="s">
        <v>301</v>
      </c>
      <c r="E71" s="30" t="s">
        <v>94</v>
      </c>
      <c r="F71" s="30" t="s">
        <v>102</v>
      </c>
      <c r="G71" s="30" t="s">
        <v>106</v>
      </c>
      <c r="H71" s="30" t="s">
        <v>313</v>
      </c>
      <c r="I71" s="30" t="s">
        <v>68</v>
      </c>
      <c r="J71" s="30" t="s">
        <v>316</v>
      </c>
      <c r="K71" s="40" t="str">
        <f t="shared" si="3"/>
        <v>null</v>
      </c>
      <c r="L71" s="13" t="str">
        <f t="shared" si="2"/>
        <v>INSERT INTO sd_vehiculo(id_tipo_vehiculo, placa, largo, ancho, altura, peso, fecha_venc_circulacion, tiene_tarjeta_propiedad, fecha_venc_soat, activo, fecha_registro, usuario_registro) values (2,'O3B-181',13.7,2.5,2.2,6700,'2025-08-16',1,null,1,sysdate(),'admin');</v>
      </c>
    </row>
    <row r="72" spans="1:12" x14ac:dyDescent="0.3">
      <c r="A72" s="30">
        <v>71</v>
      </c>
      <c r="B72" s="30" t="s">
        <v>68</v>
      </c>
      <c r="C72" s="40" t="s">
        <v>553</v>
      </c>
      <c r="D72" s="30" t="s">
        <v>72</v>
      </c>
      <c r="E72" s="30" t="s">
        <v>93</v>
      </c>
      <c r="F72" s="30" t="s">
        <v>96</v>
      </c>
      <c r="G72" s="30" t="s">
        <v>74</v>
      </c>
      <c r="H72" s="30" t="s">
        <v>308</v>
      </c>
      <c r="I72" s="30" t="s">
        <v>68</v>
      </c>
      <c r="J72" s="30" t="s">
        <v>114</v>
      </c>
      <c r="K72" s="40" t="str">
        <f t="shared" si="3"/>
        <v>'2025-06-15'</v>
      </c>
      <c r="L72" s="13" t="str">
        <f t="shared" si="2"/>
        <v>INSERT INTO sd_vehiculo(id_tipo_vehiculo, placa, largo, ancho, altura, peso, fecha_venc_circulacion, tiene_tarjeta_propiedad, fecha_venc_soat, activo, fecha_registro, usuario_registro) values (1,'A1A-337',6,2.4,3.7,8000,'2025-08-15',1,'2025-06-15',1,sysdate(),'admin');</v>
      </c>
    </row>
    <row r="73" spans="1:12" x14ac:dyDescent="0.3">
      <c r="A73" s="30">
        <v>72</v>
      </c>
      <c r="B73" s="30" t="s">
        <v>67</v>
      </c>
      <c r="C73" s="40" t="s">
        <v>511</v>
      </c>
      <c r="D73" s="30" t="s">
        <v>99</v>
      </c>
      <c r="E73" s="30" t="s">
        <v>93</v>
      </c>
      <c r="F73" s="30" t="s">
        <v>67</v>
      </c>
      <c r="G73" s="30" t="s">
        <v>105</v>
      </c>
      <c r="H73" s="30" t="s">
        <v>581</v>
      </c>
      <c r="I73" s="30" t="s">
        <v>68</v>
      </c>
      <c r="J73" s="30" t="s">
        <v>314</v>
      </c>
      <c r="K73" s="40" t="str">
        <f t="shared" si="3"/>
        <v>null</v>
      </c>
      <c r="L73" s="13" t="str">
        <f t="shared" si="2"/>
        <v>INSERT INTO sd_vehiculo(id_tipo_vehiculo, placa, largo, ancho, altura, peso, fecha_venc_circulacion, tiene_tarjeta_propiedad, fecha_venc_soat, activo, fecha_registro, usuario_registro) values (2,'03B-792',12,2.4,2,5500,'2025-07-06',1,null,1,sysdate(),'admin');</v>
      </c>
    </row>
    <row r="74" spans="1:12" x14ac:dyDescent="0.3">
      <c r="A74" s="30">
        <v>73</v>
      </c>
      <c r="B74" s="30" t="s">
        <v>68</v>
      </c>
      <c r="C74" s="40" t="s">
        <v>555</v>
      </c>
      <c r="D74" s="30" t="s">
        <v>91</v>
      </c>
      <c r="E74" s="30" t="s">
        <v>94</v>
      </c>
      <c r="F74" s="30" t="s">
        <v>97</v>
      </c>
      <c r="G74" s="30" t="s">
        <v>103</v>
      </c>
      <c r="H74" s="30" t="s">
        <v>322</v>
      </c>
      <c r="I74" s="30" t="s">
        <v>68</v>
      </c>
      <c r="J74" s="30" t="s">
        <v>111</v>
      </c>
      <c r="K74" s="40" t="str">
        <f t="shared" si="3"/>
        <v>'2024-08-14'</v>
      </c>
      <c r="L74" s="13" t="str">
        <f t="shared" si="2"/>
        <v>INSERT INTO sd_vehiculo(id_tipo_vehiculo, placa, largo, ancho, altura, peso, fecha_venc_circulacion, tiene_tarjeta_propiedad, fecha_venc_soat, activo, fecha_registro, usuario_registro) values (1,'A1A-141',6.2,2.5,3.8,7500,'2025-03-09',1,'2024-08-14',1,sysdate(),'admin');</v>
      </c>
    </row>
    <row r="75" spans="1:12" x14ac:dyDescent="0.3">
      <c r="A75" s="30">
        <v>74</v>
      </c>
      <c r="B75" s="30" t="s">
        <v>67</v>
      </c>
      <c r="C75" s="40" t="s">
        <v>513</v>
      </c>
      <c r="D75" s="30" t="s">
        <v>101</v>
      </c>
      <c r="E75" s="30" t="s">
        <v>94</v>
      </c>
      <c r="F75" s="30" t="s">
        <v>102</v>
      </c>
      <c r="G75" s="30" t="s">
        <v>106</v>
      </c>
      <c r="H75" s="30" t="s">
        <v>582</v>
      </c>
      <c r="I75" s="30" t="s">
        <v>68</v>
      </c>
      <c r="J75" s="30" t="s">
        <v>112</v>
      </c>
      <c r="K75" s="40" t="str">
        <f t="shared" si="3"/>
        <v>null</v>
      </c>
      <c r="L75" s="13" t="str">
        <f t="shared" si="2"/>
        <v>INSERT INTO sd_vehiculo(id_tipo_vehiculo, placa, largo, ancho, altura, peso, fecha_venc_circulacion, tiene_tarjeta_propiedad, fecha_venc_soat, activo, fecha_registro, usuario_registro) values (2,'03B-750',13.5,2.5,2.2,6700,'2025-06-09',1,null,1,sysdate(),'admin');</v>
      </c>
    </row>
    <row r="76" spans="1:12" x14ac:dyDescent="0.3">
      <c r="A76" s="30">
        <v>75</v>
      </c>
      <c r="B76" s="30" t="s">
        <v>68</v>
      </c>
      <c r="C76" s="40" t="s">
        <v>514</v>
      </c>
      <c r="D76" s="30" t="s">
        <v>92</v>
      </c>
      <c r="E76" s="30" t="s">
        <v>95</v>
      </c>
      <c r="F76" s="30" t="s">
        <v>98</v>
      </c>
      <c r="G76" s="30" t="s">
        <v>104</v>
      </c>
      <c r="H76" s="30" t="s">
        <v>583</v>
      </c>
      <c r="I76" s="30" t="s">
        <v>68</v>
      </c>
      <c r="J76" s="30" t="s">
        <v>116</v>
      </c>
      <c r="K76" s="40" t="str">
        <f t="shared" si="3"/>
        <v>'2025-02-27'</v>
      </c>
      <c r="L76" s="13" t="str">
        <f t="shared" si="2"/>
        <v>INSERT INTO sd_vehiculo(id_tipo_vehiculo, placa, largo, ancho, altura, peso, fecha_venc_circulacion, tiene_tarjeta_propiedad, fecha_venc_soat, activo, fecha_registro, usuario_registro) values (1,'A1A-652',6.5,2.6,4.0,7200,'2024-10-13',1,'2025-02-27',1,sysdate(),'admin');</v>
      </c>
    </row>
    <row r="77" spans="1:12" x14ac:dyDescent="0.3">
      <c r="A77" s="30">
        <v>76</v>
      </c>
      <c r="B77" s="30" t="s">
        <v>67</v>
      </c>
      <c r="C77" s="40" t="s">
        <v>515</v>
      </c>
      <c r="D77" s="30" t="s">
        <v>100</v>
      </c>
      <c r="E77" s="30" t="s">
        <v>95</v>
      </c>
      <c r="F77" s="30" t="s">
        <v>93</v>
      </c>
      <c r="G77" s="30" t="s">
        <v>107</v>
      </c>
      <c r="H77" s="30" t="s">
        <v>311</v>
      </c>
      <c r="I77" s="30" t="s">
        <v>68</v>
      </c>
      <c r="J77" s="30" t="s">
        <v>115</v>
      </c>
      <c r="K77" s="40" t="str">
        <f t="shared" si="3"/>
        <v>null</v>
      </c>
      <c r="L77" s="13" t="str">
        <f t="shared" si="2"/>
        <v>INSERT INTO sd_vehiculo(id_tipo_vehiculo, placa, largo, ancho, altura, peso, fecha_venc_circulacion, tiene_tarjeta_propiedad, fecha_venc_soat, activo, fecha_registro, usuario_registro) values (2,'03B-410',12.5,2.6,2.4,8300,'2025-03-07',1,null,1,sysdate(),'admin');</v>
      </c>
    </row>
    <row r="78" spans="1:12" x14ac:dyDescent="0.3">
      <c r="A78" s="30">
        <v>77</v>
      </c>
      <c r="B78" s="30" t="s">
        <v>68</v>
      </c>
      <c r="C78" s="40" t="s">
        <v>516</v>
      </c>
      <c r="D78" s="30" t="s">
        <v>283</v>
      </c>
      <c r="E78" s="30" t="s">
        <v>93</v>
      </c>
      <c r="F78" s="30" t="s">
        <v>97</v>
      </c>
      <c r="G78" s="30" t="s">
        <v>74</v>
      </c>
      <c r="H78" s="30" t="s">
        <v>312</v>
      </c>
      <c r="I78" s="30" t="s">
        <v>68</v>
      </c>
      <c r="J78" s="30" t="s">
        <v>319</v>
      </c>
      <c r="K78" s="40" t="str">
        <f t="shared" si="3"/>
        <v>'2025-06-16'</v>
      </c>
      <c r="L78" s="13" t="str">
        <f t="shared" si="2"/>
        <v>INSERT INTO sd_vehiculo(id_tipo_vehiculo, placa, largo, ancho, altura, peso, fecha_venc_circulacion, tiene_tarjeta_propiedad, fecha_venc_soat, activo, fecha_registro, usuario_registro) values (1,'A1A-498',18,2.4,3.8,8000,'2024-10-10',1,'2025-06-16',1,sysdate(),'admin');</v>
      </c>
    </row>
    <row r="79" spans="1:12" x14ac:dyDescent="0.3">
      <c r="A79" s="30">
        <v>78</v>
      </c>
      <c r="B79" s="30" t="s">
        <v>67</v>
      </c>
      <c r="C79" s="40" t="s">
        <v>517</v>
      </c>
      <c r="D79" s="30" t="s">
        <v>290</v>
      </c>
      <c r="E79" s="30" t="s">
        <v>93</v>
      </c>
      <c r="F79" s="30" t="s">
        <v>67</v>
      </c>
      <c r="G79" s="30" t="s">
        <v>105</v>
      </c>
      <c r="H79" s="30" t="s">
        <v>313</v>
      </c>
      <c r="I79" s="30" t="s">
        <v>68</v>
      </c>
      <c r="J79" s="30" t="s">
        <v>311</v>
      </c>
      <c r="K79" s="40" t="str">
        <f t="shared" si="3"/>
        <v>null</v>
      </c>
      <c r="L79" s="13" t="str">
        <f t="shared" si="2"/>
        <v>INSERT INTO sd_vehiculo(id_tipo_vehiculo, placa, largo, ancho, altura, peso, fecha_venc_circulacion, tiene_tarjeta_propiedad, fecha_venc_soat, activo, fecha_registro, usuario_registro) values (2,'03B-185',24,2.4,2,5500,'2025-08-16',1,null,1,sysdate(),'admin');</v>
      </c>
    </row>
    <row r="80" spans="1:12" x14ac:dyDescent="0.3">
      <c r="A80" s="30">
        <v>79</v>
      </c>
      <c r="B80" s="30" t="s">
        <v>68</v>
      </c>
      <c r="C80" s="40" t="s">
        <v>518</v>
      </c>
      <c r="D80" s="30" t="s">
        <v>291</v>
      </c>
      <c r="E80" s="30" t="s">
        <v>94</v>
      </c>
      <c r="F80" s="30" t="s">
        <v>292</v>
      </c>
      <c r="G80" s="30" t="s">
        <v>103</v>
      </c>
      <c r="H80" s="30" t="s">
        <v>584</v>
      </c>
      <c r="I80" s="30" t="s">
        <v>68</v>
      </c>
      <c r="J80" s="30" t="s">
        <v>310</v>
      </c>
      <c r="K80" s="40" t="str">
        <f t="shared" si="3"/>
        <v>'2024-08-15'</v>
      </c>
      <c r="L80" s="13" t="str">
        <f t="shared" si="2"/>
        <v>INSERT INTO sd_vehiculo(id_tipo_vehiculo, placa, largo, ancho, altura, peso, fecha_venc_circulacion, tiene_tarjeta_propiedad, fecha_venc_soat, activo, fecha_registro, usuario_registro) values (1,'A1A-870',6.3,2.5,3.9,7500,'2025-02-26',1,'2024-08-15',1,sysdate(),'admin');</v>
      </c>
    </row>
    <row r="81" spans="1:12" x14ac:dyDescent="0.3">
      <c r="A81" s="30">
        <v>80</v>
      </c>
      <c r="B81" s="30" t="s">
        <v>67</v>
      </c>
      <c r="C81" s="40" t="s">
        <v>519</v>
      </c>
      <c r="D81" s="30" t="s">
        <v>293</v>
      </c>
      <c r="E81" s="30" t="s">
        <v>94</v>
      </c>
      <c r="F81" s="30" t="s">
        <v>102</v>
      </c>
      <c r="G81" s="30" t="s">
        <v>106</v>
      </c>
      <c r="H81" s="30" t="s">
        <v>264</v>
      </c>
      <c r="I81" s="30" t="s">
        <v>68</v>
      </c>
      <c r="J81" s="30" t="s">
        <v>325</v>
      </c>
      <c r="K81" s="40" t="str">
        <f t="shared" si="3"/>
        <v>null</v>
      </c>
      <c r="L81" s="13" t="str">
        <f t="shared" si="2"/>
        <v>INSERT INTO sd_vehiculo(id_tipo_vehiculo, placa, largo, ancho, altura, peso, fecha_venc_circulacion, tiene_tarjeta_propiedad, fecha_venc_soat, activo, fecha_registro, usuario_registro) values (2,'03B-206',13.6,2.5,2.2,6700,'2025-02-25',1,null,1,sysdate(),'admin');</v>
      </c>
    </row>
    <row r="82" spans="1:12" x14ac:dyDescent="0.3">
      <c r="A82" s="30">
        <v>81</v>
      </c>
      <c r="B82" s="30" t="s">
        <v>68</v>
      </c>
      <c r="C82" s="40" t="s">
        <v>520</v>
      </c>
      <c r="D82" s="30" t="s">
        <v>294</v>
      </c>
      <c r="E82" s="30" t="s">
        <v>95</v>
      </c>
      <c r="F82" s="30" t="s">
        <v>295</v>
      </c>
      <c r="G82" s="30" t="s">
        <v>104</v>
      </c>
      <c r="H82" s="30" t="s">
        <v>315</v>
      </c>
      <c r="I82" s="30" t="s">
        <v>68</v>
      </c>
      <c r="J82" s="30" t="s">
        <v>309</v>
      </c>
      <c r="K82" s="40" t="str">
        <f t="shared" si="3"/>
        <v>'2025-02-28'</v>
      </c>
      <c r="L82" s="13" t="str">
        <f t="shared" si="2"/>
        <v>INSERT INTO sd_vehiculo(id_tipo_vehiculo, placa, largo, ancho, altura, peso, fecha_venc_circulacion, tiene_tarjeta_propiedad, fecha_venc_soat, activo, fecha_registro, usuario_registro) values (1,'A1A-578',6.6,2.6,4.1,7200,'2024-08-16',1,'2025-02-28',1,sysdate(),'admin');</v>
      </c>
    </row>
    <row r="83" spans="1:12" x14ac:dyDescent="0.3">
      <c r="A83" s="30">
        <v>82</v>
      </c>
      <c r="B83" s="30" t="s">
        <v>67</v>
      </c>
      <c r="C83" s="40" t="s">
        <v>521</v>
      </c>
      <c r="D83" s="30" t="s">
        <v>296</v>
      </c>
      <c r="E83" s="30" t="s">
        <v>95</v>
      </c>
      <c r="F83" s="30" t="s">
        <v>93</v>
      </c>
      <c r="G83" s="30" t="s">
        <v>107</v>
      </c>
      <c r="H83" s="30" t="s">
        <v>316</v>
      </c>
      <c r="I83" s="30" t="s">
        <v>68</v>
      </c>
      <c r="J83" s="30" t="s">
        <v>308</v>
      </c>
      <c r="K83" s="40" t="str">
        <f t="shared" si="3"/>
        <v>null</v>
      </c>
      <c r="L83" s="13" t="str">
        <f t="shared" si="2"/>
        <v>INSERT INTO sd_vehiculo(id_tipo_vehiculo, placa, largo, ancho, altura, peso, fecha_venc_circulacion, tiene_tarjeta_propiedad, fecha_venc_soat, activo, fecha_registro, usuario_registro) values (2,'03B-473',12.6,2.6,2.4,8300,'2025-03-08',1,null,1,sysdate(),'admin');</v>
      </c>
    </row>
    <row r="84" spans="1:12" x14ac:dyDescent="0.3">
      <c r="A84" s="30">
        <v>83</v>
      </c>
      <c r="B84" s="30" t="s">
        <v>68</v>
      </c>
      <c r="C84" s="40" t="s">
        <v>522</v>
      </c>
      <c r="D84" s="30" t="s">
        <v>297</v>
      </c>
      <c r="E84" s="30" t="s">
        <v>93</v>
      </c>
      <c r="F84" s="30" t="s">
        <v>292</v>
      </c>
      <c r="G84" s="30" t="s">
        <v>74</v>
      </c>
      <c r="H84" s="30" t="s">
        <v>317</v>
      </c>
      <c r="I84" s="30" t="s">
        <v>68</v>
      </c>
      <c r="J84" s="30" t="s">
        <v>320</v>
      </c>
      <c r="K84" s="40" t="str">
        <f t="shared" si="3"/>
        <v>'2025-06-17'</v>
      </c>
      <c r="L84" s="13" t="str">
        <f t="shared" si="2"/>
        <v>INSERT INTO sd_vehiculo(id_tipo_vehiculo, placa, largo, ancho, altura, peso, fecha_venc_circulacion, tiene_tarjeta_propiedad, fecha_venc_soat, activo, fecha_registro, usuario_registro) values (1,'A1A-458',30,2.4,3.9,8000,'2024-10-11',1,'2025-06-17',1,sysdate(),'admin');</v>
      </c>
    </row>
    <row r="85" spans="1:12" x14ac:dyDescent="0.3">
      <c r="A85" s="30">
        <v>84</v>
      </c>
      <c r="B85" s="30" t="s">
        <v>67</v>
      </c>
      <c r="C85" s="40" t="s">
        <v>523</v>
      </c>
      <c r="D85" s="30" t="s">
        <v>298</v>
      </c>
      <c r="E85" s="30" t="s">
        <v>93</v>
      </c>
      <c r="F85" s="30" t="s">
        <v>67</v>
      </c>
      <c r="G85" s="30" t="s">
        <v>105</v>
      </c>
      <c r="H85" s="30" t="s">
        <v>318</v>
      </c>
      <c r="I85" s="30" t="s">
        <v>68</v>
      </c>
      <c r="J85" s="30" t="s">
        <v>316</v>
      </c>
      <c r="K85" s="40" t="str">
        <f t="shared" si="3"/>
        <v>null</v>
      </c>
      <c r="L85" s="13" t="str">
        <f t="shared" si="2"/>
        <v>INSERT INTO sd_vehiculo(id_tipo_vehiculo, placa, largo, ancho, altura, peso, fecha_venc_circulacion, tiene_tarjeta_propiedad, fecha_venc_soat, activo, fecha_registro, usuario_registro) values (2,'03B-922',36,2.4,2,5500,'2025-08-17',1,null,1,sysdate(),'admin');</v>
      </c>
    </row>
    <row r="86" spans="1:12" x14ac:dyDescent="0.3">
      <c r="A86" s="30">
        <v>85</v>
      </c>
      <c r="B86" s="30" t="s">
        <v>68</v>
      </c>
      <c r="C86" s="40" t="s">
        <v>524</v>
      </c>
      <c r="D86" s="30" t="s">
        <v>299</v>
      </c>
      <c r="E86" s="30" t="s">
        <v>94</v>
      </c>
      <c r="F86" s="30" t="s">
        <v>300</v>
      </c>
      <c r="G86" s="30" t="s">
        <v>103</v>
      </c>
      <c r="H86" s="30" t="s">
        <v>585</v>
      </c>
      <c r="I86" s="30" t="s">
        <v>68</v>
      </c>
      <c r="J86" s="30" t="s">
        <v>315</v>
      </c>
      <c r="K86" s="40" t="str">
        <f t="shared" ref="K86:K117" si="4">IF(B86="1",CONCATENATE("'",J86,"'"),"null")</f>
        <v>'2024-08-16'</v>
      </c>
      <c r="L86" s="13" t="str">
        <f t="shared" si="2"/>
        <v>INSERT INTO sd_vehiculo(id_tipo_vehiculo, placa, largo, ancho, altura, peso, fecha_venc_circulacion, tiene_tarjeta_propiedad, fecha_venc_soat, activo, fecha_registro, usuario_registro) values (1,'A1A-331',6.4,2.5,3.10,7500,'2025-12-30',1,'2024-08-16',1,sysdate(),'admin');</v>
      </c>
    </row>
    <row r="87" spans="1:12" x14ac:dyDescent="0.3">
      <c r="A87" s="30">
        <v>86</v>
      </c>
      <c r="B87" s="30" t="s">
        <v>67</v>
      </c>
      <c r="C87" s="40" t="s">
        <v>525</v>
      </c>
      <c r="D87" s="30" t="s">
        <v>301</v>
      </c>
      <c r="E87" s="30" t="s">
        <v>94</v>
      </c>
      <c r="F87" s="30" t="s">
        <v>102</v>
      </c>
      <c r="G87" s="30" t="s">
        <v>106</v>
      </c>
      <c r="H87" s="30" t="s">
        <v>586</v>
      </c>
      <c r="I87" s="30" t="s">
        <v>68</v>
      </c>
      <c r="J87" s="30" t="s">
        <v>314</v>
      </c>
      <c r="K87" s="40" t="str">
        <f t="shared" si="4"/>
        <v>null</v>
      </c>
      <c r="L87" s="13" t="str">
        <f t="shared" si="2"/>
        <v>INSERT INTO sd_vehiculo(id_tipo_vehiculo, placa, largo, ancho, altura, peso, fecha_venc_circulacion, tiene_tarjeta_propiedad, fecha_venc_soat, activo, fecha_registro, usuario_registro) values (2,'03B-458',13.7,2.5,2.2,6700,'2025-01-31',1,null,1,sysdate(),'admin');</v>
      </c>
    </row>
    <row r="88" spans="1:12" x14ac:dyDescent="0.3">
      <c r="A88" s="30">
        <v>87</v>
      </c>
      <c r="B88" s="30" t="s">
        <v>68</v>
      </c>
      <c r="C88" s="40" t="s">
        <v>526</v>
      </c>
      <c r="D88" s="30" t="s">
        <v>302</v>
      </c>
      <c r="E88" s="30" t="s">
        <v>95</v>
      </c>
      <c r="F88" s="30" t="s">
        <v>303</v>
      </c>
      <c r="G88" s="30" t="s">
        <v>104</v>
      </c>
      <c r="H88" s="30" t="s">
        <v>587</v>
      </c>
      <c r="I88" s="30" t="s">
        <v>68</v>
      </c>
      <c r="J88" s="30" t="s">
        <v>324</v>
      </c>
      <c r="K88" s="40" t="str">
        <f t="shared" si="4"/>
        <v>'2025-12-29'</v>
      </c>
      <c r="L88" s="13" t="str">
        <f t="shared" si="2"/>
        <v>INSERT INTO sd_vehiculo(id_tipo_vehiculo, placa, largo, ancho, altura, peso, fecha_venc_circulacion, tiene_tarjeta_propiedad, fecha_venc_soat, activo, fecha_registro, usuario_registro) values (1,'A1A-453',6.7,2.6,4.2,7200,'2024-08-17',1,'2025-12-29',1,sysdate(),'admin');</v>
      </c>
    </row>
    <row r="89" spans="1:12" x14ac:dyDescent="0.3">
      <c r="A89" s="30">
        <v>88</v>
      </c>
      <c r="B89" s="30" t="s">
        <v>67</v>
      </c>
      <c r="C89" s="40" t="s">
        <v>527</v>
      </c>
      <c r="D89" s="30" t="s">
        <v>304</v>
      </c>
      <c r="E89" s="30" t="s">
        <v>95</v>
      </c>
      <c r="F89" s="30" t="s">
        <v>93</v>
      </c>
      <c r="G89" s="30" t="s">
        <v>107</v>
      </c>
      <c r="H89" s="30" t="s">
        <v>322</v>
      </c>
      <c r="I89" s="30" t="s">
        <v>68</v>
      </c>
      <c r="J89" s="30" t="s">
        <v>313</v>
      </c>
      <c r="K89" s="40" t="str">
        <f t="shared" si="4"/>
        <v>null</v>
      </c>
      <c r="L89" s="13" t="str">
        <f t="shared" si="2"/>
        <v>INSERT INTO sd_vehiculo(id_tipo_vehiculo, placa, largo, ancho, altura, peso, fecha_venc_circulacion, tiene_tarjeta_propiedad, fecha_venc_soat, activo, fecha_registro, usuario_registro) values (2,'03B-110',12.7,2.6,2.4,8300,'2025-03-09',1,null,1,sysdate(),'admin');</v>
      </c>
    </row>
    <row r="90" spans="1:12" x14ac:dyDescent="0.3">
      <c r="A90" s="30">
        <v>89</v>
      </c>
      <c r="B90" s="30" t="s">
        <v>68</v>
      </c>
      <c r="C90" s="40" t="s">
        <v>512</v>
      </c>
      <c r="D90" s="30" t="s">
        <v>305</v>
      </c>
      <c r="E90" s="30" t="s">
        <v>93</v>
      </c>
      <c r="F90" s="30" t="s">
        <v>300</v>
      </c>
      <c r="G90" s="30" t="s">
        <v>74</v>
      </c>
      <c r="H90" s="30" t="s">
        <v>477</v>
      </c>
      <c r="I90" s="30" t="s">
        <v>68</v>
      </c>
      <c r="J90" s="30" t="s">
        <v>321</v>
      </c>
      <c r="K90" s="40" t="str">
        <f t="shared" si="4"/>
        <v>'2025-06-18'</v>
      </c>
      <c r="L90" s="13" t="str">
        <f t="shared" si="2"/>
        <v>INSERT INTO sd_vehiculo(id_tipo_vehiculo, placa, largo, ancho, altura, peso, fecha_venc_circulacion, tiene_tarjeta_propiedad, fecha_venc_soat, activo, fecha_registro, usuario_registro) values (1,'A1A-143',42,2.4,3.10,8000,'2024-10-12',1,'2025-06-18',1,sysdate(),'admin');</v>
      </c>
    </row>
    <row r="91" spans="1:12" x14ac:dyDescent="0.3">
      <c r="A91" s="30">
        <v>90</v>
      </c>
      <c r="B91" s="30" t="s">
        <v>67</v>
      </c>
      <c r="C91" s="40" t="s">
        <v>528</v>
      </c>
      <c r="D91" s="30" t="s">
        <v>306</v>
      </c>
      <c r="E91" s="30" t="s">
        <v>93</v>
      </c>
      <c r="F91" s="30" t="s">
        <v>67</v>
      </c>
      <c r="G91" s="30" t="s">
        <v>105</v>
      </c>
      <c r="H91" s="30" t="s">
        <v>588</v>
      </c>
      <c r="I91" s="30" t="s">
        <v>68</v>
      </c>
      <c r="J91" s="30" t="s">
        <v>322</v>
      </c>
      <c r="K91" s="40" t="str">
        <f t="shared" si="4"/>
        <v>null</v>
      </c>
      <c r="L91" s="13" t="str">
        <f t="shared" si="2"/>
        <v>INSERT INTO sd_vehiculo(id_tipo_vehiculo, placa, largo, ancho, altura, peso, fecha_venc_circulacion, tiene_tarjeta_propiedad, fecha_venc_soat, activo, fecha_registro, usuario_registro) values (2,'03B-686',48,2.4,2,5500,'2025-08-18',1,null,1,sysdate(),'admin');</v>
      </c>
    </row>
    <row r="92" spans="1:12" x14ac:dyDescent="0.3">
      <c r="A92" s="30">
        <v>91</v>
      </c>
      <c r="B92" s="30" t="s">
        <v>68</v>
      </c>
      <c r="C92" s="40" t="s">
        <v>577</v>
      </c>
      <c r="D92" s="30" t="s">
        <v>294</v>
      </c>
      <c r="E92" s="30" t="s">
        <v>95</v>
      </c>
      <c r="F92" s="30" t="s">
        <v>295</v>
      </c>
      <c r="G92" s="30" t="s">
        <v>104</v>
      </c>
      <c r="H92" s="30" t="s">
        <v>315</v>
      </c>
      <c r="I92" s="30" t="s">
        <v>68</v>
      </c>
      <c r="J92" s="30" t="s">
        <v>309</v>
      </c>
      <c r="K92" s="40" t="str">
        <f t="shared" si="4"/>
        <v>'2025-02-28'</v>
      </c>
      <c r="L92" s="13" t="str">
        <f t="shared" si="2"/>
        <v>INSERT INTO sd_vehiculo(id_tipo_vehiculo, placa, largo, ancho, altura, peso, fecha_venc_circulacion, tiene_tarjeta_propiedad, fecha_venc_soat, activo, fecha_registro, usuario_registro) values (1,'A1A-520',6.6,2.6,4.1,7200,'2024-08-16',1,'2025-02-28',1,sysdate(),'admin');</v>
      </c>
    </row>
    <row r="93" spans="1:12" x14ac:dyDescent="0.3">
      <c r="A93" s="30">
        <v>92</v>
      </c>
      <c r="B93" s="30" t="s">
        <v>67</v>
      </c>
      <c r="C93" s="40" t="s">
        <v>529</v>
      </c>
      <c r="D93" s="30" t="s">
        <v>296</v>
      </c>
      <c r="E93" s="30" t="s">
        <v>95</v>
      </c>
      <c r="F93" s="30" t="s">
        <v>93</v>
      </c>
      <c r="G93" s="30" t="s">
        <v>107</v>
      </c>
      <c r="H93" s="30" t="s">
        <v>316</v>
      </c>
      <c r="I93" s="30" t="s">
        <v>68</v>
      </c>
      <c r="J93" s="30" t="s">
        <v>308</v>
      </c>
      <c r="K93" s="40" t="str">
        <f t="shared" si="4"/>
        <v>null</v>
      </c>
      <c r="L93" s="13" t="str">
        <f t="shared" si="2"/>
        <v>INSERT INTO sd_vehiculo(id_tipo_vehiculo, placa, largo, ancho, altura, peso, fecha_venc_circulacion, tiene_tarjeta_propiedad, fecha_venc_soat, activo, fecha_registro, usuario_registro) values (2,'03B-801',12.6,2.6,2.4,8300,'2025-03-08',1,null,1,sysdate(),'admin');</v>
      </c>
    </row>
    <row r="94" spans="1:12" x14ac:dyDescent="0.3">
      <c r="A94" s="30">
        <v>93</v>
      </c>
      <c r="B94" s="30" t="s">
        <v>68</v>
      </c>
      <c r="C94" s="40" t="s">
        <v>530</v>
      </c>
      <c r="D94" s="30" t="s">
        <v>297</v>
      </c>
      <c r="E94" s="30" t="s">
        <v>93</v>
      </c>
      <c r="F94" s="30" t="s">
        <v>292</v>
      </c>
      <c r="G94" s="30" t="s">
        <v>74</v>
      </c>
      <c r="H94" s="30" t="s">
        <v>317</v>
      </c>
      <c r="I94" s="30" t="s">
        <v>68</v>
      </c>
      <c r="J94" s="30" t="s">
        <v>320</v>
      </c>
      <c r="K94" s="40" t="str">
        <f t="shared" si="4"/>
        <v>'2025-06-17'</v>
      </c>
      <c r="L94" s="13" t="str">
        <f t="shared" si="2"/>
        <v>INSERT INTO sd_vehiculo(id_tipo_vehiculo, placa, largo, ancho, altura, peso, fecha_venc_circulacion, tiene_tarjeta_propiedad, fecha_venc_soat, activo, fecha_registro, usuario_registro) values (1,'A1A-570',30,2.4,3.9,8000,'2024-10-11',1,'2025-06-17',1,sysdate(),'admin');</v>
      </c>
    </row>
    <row r="95" spans="1:12" x14ac:dyDescent="0.3">
      <c r="A95" s="30">
        <v>94</v>
      </c>
      <c r="B95" s="30" t="s">
        <v>67</v>
      </c>
      <c r="C95" s="40" t="s">
        <v>531</v>
      </c>
      <c r="D95" s="30" t="s">
        <v>298</v>
      </c>
      <c r="E95" s="30" t="s">
        <v>93</v>
      </c>
      <c r="F95" s="30" t="s">
        <v>67</v>
      </c>
      <c r="G95" s="30" t="s">
        <v>105</v>
      </c>
      <c r="H95" s="30" t="s">
        <v>318</v>
      </c>
      <c r="I95" s="30" t="s">
        <v>68</v>
      </c>
      <c r="J95" s="30" t="s">
        <v>316</v>
      </c>
      <c r="K95" s="40" t="str">
        <f t="shared" si="4"/>
        <v>null</v>
      </c>
      <c r="L95" s="13" t="str">
        <f t="shared" si="2"/>
        <v>INSERT INTO sd_vehiculo(id_tipo_vehiculo, placa, largo, ancho, altura, peso, fecha_venc_circulacion, tiene_tarjeta_propiedad, fecha_venc_soat, activo, fecha_registro, usuario_registro) values (2,'03B-340',36,2.4,2,5500,'2025-08-17',1,null,1,sysdate(),'admin');</v>
      </c>
    </row>
    <row r="96" spans="1:12" x14ac:dyDescent="0.3">
      <c r="A96" s="30">
        <v>95</v>
      </c>
      <c r="B96" s="30" t="s">
        <v>68</v>
      </c>
      <c r="C96" s="40" t="s">
        <v>532</v>
      </c>
      <c r="D96" s="30" t="s">
        <v>299</v>
      </c>
      <c r="E96" s="30" t="s">
        <v>94</v>
      </c>
      <c r="F96" s="30" t="s">
        <v>300</v>
      </c>
      <c r="G96" s="30" t="s">
        <v>103</v>
      </c>
      <c r="H96" s="30" t="s">
        <v>585</v>
      </c>
      <c r="I96" s="30" t="s">
        <v>68</v>
      </c>
      <c r="J96" s="30" t="s">
        <v>315</v>
      </c>
      <c r="K96" s="40" t="str">
        <f t="shared" si="4"/>
        <v>'2024-08-16'</v>
      </c>
      <c r="L96" s="13" t="str">
        <f t="shared" si="2"/>
        <v>INSERT INTO sd_vehiculo(id_tipo_vehiculo, placa, largo, ancho, altura, peso, fecha_venc_circulacion, tiene_tarjeta_propiedad, fecha_venc_soat, activo, fecha_registro, usuario_registro) values (1,'A1A-883',6.4,2.5,3.10,7500,'2025-12-30',1,'2024-08-16',1,sysdate(),'admin');</v>
      </c>
    </row>
    <row r="97" spans="1:12" x14ac:dyDescent="0.3">
      <c r="A97" s="30">
        <v>96</v>
      </c>
      <c r="B97" s="30" t="s">
        <v>67</v>
      </c>
      <c r="C97" s="40" t="s">
        <v>533</v>
      </c>
      <c r="D97" s="30" t="s">
        <v>301</v>
      </c>
      <c r="E97" s="30" t="s">
        <v>94</v>
      </c>
      <c r="F97" s="30" t="s">
        <v>102</v>
      </c>
      <c r="G97" s="30" t="s">
        <v>106</v>
      </c>
      <c r="H97" s="30" t="s">
        <v>594</v>
      </c>
      <c r="I97" s="30" t="s">
        <v>68</v>
      </c>
      <c r="J97" s="30" t="s">
        <v>314</v>
      </c>
      <c r="K97" s="40" t="str">
        <f t="shared" si="4"/>
        <v>null</v>
      </c>
      <c r="L97" s="13" t="str">
        <f t="shared" si="2"/>
        <v>INSERT INTO sd_vehiculo(id_tipo_vehiculo, placa, largo, ancho, altura, peso, fecha_venc_circulacion, tiene_tarjeta_propiedad, fecha_venc_soat, activo, fecha_registro, usuario_registro) values (2,'03B-313',13.7,2.5,2.2,6700,'2024-10-31',1,null,1,sysdate(),'admin');</v>
      </c>
    </row>
    <row r="98" spans="1:12" x14ac:dyDescent="0.3">
      <c r="A98" s="30">
        <v>97</v>
      </c>
      <c r="B98" s="30" t="s">
        <v>68</v>
      </c>
      <c r="C98" s="40" t="s">
        <v>534</v>
      </c>
      <c r="D98" s="30" t="s">
        <v>302</v>
      </c>
      <c r="E98" s="30" t="s">
        <v>95</v>
      </c>
      <c r="F98" s="30" t="s">
        <v>303</v>
      </c>
      <c r="G98" s="30" t="s">
        <v>104</v>
      </c>
      <c r="H98" s="30" t="s">
        <v>587</v>
      </c>
      <c r="I98" s="30" t="s">
        <v>68</v>
      </c>
      <c r="J98" s="30" t="s">
        <v>324</v>
      </c>
      <c r="K98" s="40" t="str">
        <f t="shared" si="4"/>
        <v>'2025-12-29'</v>
      </c>
      <c r="L98" s="13" t="str">
        <f t="shared" si="2"/>
        <v>INSERT INTO sd_vehiculo(id_tipo_vehiculo, placa, largo, ancho, altura, peso, fecha_venc_circulacion, tiene_tarjeta_propiedad, fecha_venc_soat, activo, fecha_registro, usuario_registro) values (1,'A1A-734',6.7,2.6,4.2,7200,'2024-08-17',1,'2025-12-29',1,sysdate(),'admin');</v>
      </c>
    </row>
    <row r="99" spans="1:12" x14ac:dyDescent="0.3">
      <c r="A99" s="30">
        <v>98</v>
      </c>
      <c r="B99" s="30" t="s">
        <v>67</v>
      </c>
      <c r="C99" s="40" t="s">
        <v>535</v>
      </c>
      <c r="D99" s="30" t="s">
        <v>304</v>
      </c>
      <c r="E99" s="30" t="s">
        <v>95</v>
      </c>
      <c r="F99" s="30" t="s">
        <v>93</v>
      </c>
      <c r="G99" s="30" t="s">
        <v>107</v>
      </c>
      <c r="H99" s="30" t="s">
        <v>322</v>
      </c>
      <c r="I99" s="30" t="s">
        <v>68</v>
      </c>
      <c r="J99" s="30" t="s">
        <v>313</v>
      </c>
      <c r="K99" s="40" t="str">
        <f t="shared" si="4"/>
        <v>null</v>
      </c>
      <c r="L99" s="13" t="str">
        <f t="shared" si="2"/>
        <v>INSERT INTO sd_vehiculo(id_tipo_vehiculo, placa, largo, ancho, altura, peso, fecha_venc_circulacion, tiene_tarjeta_propiedad, fecha_venc_soat, activo, fecha_registro, usuario_registro) values (2,'03B-778',12.7,2.6,2.4,8300,'2025-03-09',1,null,1,sysdate(),'admin');</v>
      </c>
    </row>
    <row r="100" spans="1:12" x14ac:dyDescent="0.3">
      <c r="A100" s="30">
        <v>99</v>
      </c>
      <c r="B100" s="30" t="s">
        <v>68</v>
      </c>
      <c r="C100" s="40" t="s">
        <v>575</v>
      </c>
      <c r="D100" s="30" t="s">
        <v>305</v>
      </c>
      <c r="E100" s="30" t="s">
        <v>93</v>
      </c>
      <c r="F100" s="30" t="s">
        <v>300</v>
      </c>
      <c r="G100" s="30" t="s">
        <v>74</v>
      </c>
      <c r="H100" s="30" t="s">
        <v>477</v>
      </c>
      <c r="I100" s="30" t="s">
        <v>68</v>
      </c>
      <c r="J100" s="30" t="s">
        <v>321</v>
      </c>
      <c r="K100" s="40" t="str">
        <f t="shared" si="4"/>
        <v>'2025-06-18'</v>
      </c>
      <c r="L100" s="13" t="str">
        <f t="shared" si="2"/>
        <v>INSERT INTO sd_vehiculo(id_tipo_vehiculo, placa, largo, ancho, altura, peso, fecha_venc_circulacion, tiene_tarjeta_propiedad, fecha_venc_soat, activo, fecha_registro, usuario_registro) values (1,'A1A-940',42,2.4,3.10,8000,'2024-10-12',1,'2025-06-18',1,sysdate(),'admin');</v>
      </c>
    </row>
    <row r="101" spans="1:12" x14ac:dyDescent="0.3">
      <c r="A101" s="30">
        <v>100</v>
      </c>
      <c r="B101" s="30" t="s">
        <v>67</v>
      </c>
      <c r="C101" s="40" t="s">
        <v>536</v>
      </c>
      <c r="D101" s="30" t="s">
        <v>306</v>
      </c>
      <c r="E101" s="30" t="s">
        <v>93</v>
      </c>
      <c r="F101" s="30" t="s">
        <v>67</v>
      </c>
      <c r="G101" s="30" t="s">
        <v>105</v>
      </c>
      <c r="H101" s="30" t="s">
        <v>588</v>
      </c>
      <c r="I101" s="30" t="s">
        <v>68</v>
      </c>
      <c r="J101" s="30" t="s">
        <v>322</v>
      </c>
      <c r="K101" s="40" t="str">
        <f t="shared" si="4"/>
        <v>null</v>
      </c>
      <c r="L101" s="13" t="str">
        <f t="shared" si="2"/>
        <v>INSERT INTO sd_vehiculo(id_tipo_vehiculo, placa, largo, ancho, altura, peso, fecha_venc_circulacion, tiene_tarjeta_propiedad, fecha_venc_soat, activo, fecha_registro, usuario_registro) values (2,'03B-180',48,2.4,2,5500,'2025-08-18',1,null,1,sysdate(),'admin');</v>
      </c>
    </row>
    <row r="102" spans="1:12" x14ac:dyDescent="0.3">
      <c r="A102" s="30">
        <v>101</v>
      </c>
      <c r="B102" s="30" t="s">
        <v>68</v>
      </c>
      <c r="C102" s="40" t="s">
        <v>537</v>
      </c>
      <c r="D102" s="30" t="s">
        <v>294</v>
      </c>
      <c r="E102" s="30" t="s">
        <v>95</v>
      </c>
      <c r="F102" s="30" t="s">
        <v>295</v>
      </c>
      <c r="G102" s="30" t="s">
        <v>104</v>
      </c>
      <c r="H102" s="30" t="s">
        <v>315</v>
      </c>
      <c r="I102" s="30" t="s">
        <v>68</v>
      </c>
      <c r="J102" s="30" t="s">
        <v>309</v>
      </c>
      <c r="K102" s="40" t="str">
        <f t="shared" si="4"/>
        <v>'2025-02-28'</v>
      </c>
      <c r="L102" s="13" t="str">
        <f t="shared" si="2"/>
        <v>INSERT INTO sd_vehiculo(id_tipo_vehiculo, placa, largo, ancho, altura, peso, fecha_venc_circulacion, tiene_tarjeta_propiedad, fecha_venc_soat, activo, fecha_registro, usuario_registro) values (1,'A1A-312',6.6,2.6,4.1,7200,'2024-08-16',1,'2025-02-28',1,sysdate(),'admin');</v>
      </c>
    </row>
    <row r="103" spans="1:12" x14ac:dyDescent="0.3">
      <c r="A103" s="30">
        <v>102</v>
      </c>
      <c r="B103" s="30" t="s">
        <v>67</v>
      </c>
      <c r="C103" s="40" t="s">
        <v>538</v>
      </c>
      <c r="D103" s="30" t="s">
        <v>296</v>
      </c>
      <c r="E103" s="30" t="s">
        <v>95</v>
      </c>
      <c r="F103" s="30" t="s">
        <v>93</v>
      </c>
      <c r="G103" s="30" t="s">
        <v>107</v>
      </c>
      <c r="H103" s="30" t="s">
        <v>316</v>
      </c>
      <c r="I103" s="30" t="s">
        <v>68</v>
      </c>
      <c r="J103" s="30" t="s">
        <v>308</v>
      </c>
      <c r="K103" s="40" t="str">
        <f t="shared" si="4"/>
        <v>null</v>
      </c>
      <c r="L103" s="13" t="str">
        <f t="shared" si="2"/>
        <v>INSERT INTO sd_vehiculo(id_tipo_vehiculo, placa, largo, ancho, altura, peso, fecha_venc_circulacion, tiene_tarjeta_propiedad, fecha_venc_soat, activo, fecha_registro, usuario_registro) values (2,'03B-649',12.6,2.6,2.4,8300,'2025-03-08',1,null,1,sysdate(),'admin');</v>
      </c>
    </row>
    <row r="104" spans="1:12" x14ac:dyDescent="0.3">
      <c r="A104" s="30">
        <v>103</v>
      </c>
      <c r="B104" s="30" t="s">
        <v>68</v>
      </c>
      <c r="C104" s="40" t="s">
        <v>539</v>
      </c>
      <c r="D104" s="30" t="s">
        <v>297</v>
      </c>
      <c r="E104" s="30" t="s">
        <v>93</v>
      </c>
      <c r="F104" s="30" t="s">
        <v>292</v>
      </c>
      <c r="G104" s="30" t="s">
        <v>74</v>
      </c>
      <c r="H104" s="30" t="s">
        <v>317</v>
      </c>
      <c r="I104" s="30" t="s">
        <v>68</v>
      </c>
      <c r="J104" s="30" t="s">
        <v>320</v>
      </c>
      <c r="K104" s="40" t="str">
        <f t="shared" si="4"/>
        <v>'2025-06-17'</v>
      </c>
      <c r="L104" s="13" t="str">
        <f t="shared" si="2"/>
        <v>INSERT INTO sd_vehiculo(id_tipo_vehiculo, placa, largo, ancho, altura, peso, fecha_venc_circulacion, tiene_tarjeta_propiedad, fecha_venc_soat, activo, fecha_registro, usuario_registro) values (1,'A1A-307',30,2.4,3.9,8000,'2024-10-11',1,'2025-06-17',1,sysdate(),'admin');</v>
      </c>
    </row>
    <row r="105" spans="1:12" x14ac:dyDescent="0.3">
      <c r="A105" s="30">
        <v>104</v>
      </c>
      <c r="B105" s="30" t="s">
        <v>67</v>
      </c>
      <c r="C105" s="40" t="s">
        <v>576</v>
      </c>
      <c r="D105" s="30" t="s">
        <v>298</v>
      </c>
      <c r="E105" s="30" t="s">
        <v>93</v>
      </c>
      <c r="F105" s="30" t="s">
        <v>67</v>
      </c>
      <c r="G105" s="30" t="s">
        <v>105</v>
      </c>
      <c r="H105" s="30" t="s">
        <v>318</v>
      </c>
      <c r="I105" s="30" t="s">
        <v>68</v>
      </c>
      <c r="J105" s="30" t="s">
        <v>316</v>
      </c>
      <c r="K105" s="40" t="str">
        <f t="shared" si="4"/>
        <v>null</v>
      </c>
      <c r="L105" s="13" t="str">
        <f t="shared" si="2"/>
        <v>INSERT INTO sd_vehiculo(id_tipo_vehiculo, placa, largo, ancho, altura, peso, fecha_venc_circulacion, tiene_tarjeta_propiedad, fecha_venc_soat, activo, fecha_registro, usuario_registro) values (2,'03B-840',36,2.4,2,5500,'2025-08-17',1,null,1,sysdate(),'admin');</v>
      </c>
    </row>
    <row r="106" spans="1:12" x14ac:dyDescent="0.3">
      <c r="A106" s="30">
        <v>105</v>
      </c>
      <c r="B106" s="30" t="s">
        <v>68</v>
      </c>
      <c r="C106" s="40" t="s">
        <v>540</v>
      </c>
      <c r="D106" s="30" t="s">
        <v>299</v>
      </c>
      <c r="E106" s="30" t="s">
        <v>94</v>
      </c>
      <c r="F106" s="30" t="s">
        <v>300</v>
      </c>
      <c r="G106" s="30" t="s">
        <v>103</v>
      </c>
      <c r="H106" s="30" t="s">
        <v>585</v>
      </c>
      <c r="I106" s="30" t="s">
        <v>68</v>
      </c>
      <c r="J106" s="30" t="s">
        <v>315</v>
      </c>
      <c r="K106" s="40" t="str">
        <f t="shared" si="4"/>
        <v>'2024-08-16'</v>
      </c>
      <c r="L106" s="13" t="str">
        <f t="shared" ref="L106:L141" si="5">"INSERT INTO sd_vehiculo(id_tipo_vehiculo, placa, largo, ancho, altura, peso, fecha_venc_circulacion, tiene_tarjeta_propiedad, fecha_venc_soat, activo, fecha_registro, usuario_registro) values ("&amp;B106&amp;",'"&amp;C106&amp;"',"&amp;D106&amp;","&amp;E106&amp;","&amp;F106&amp;","&amp;G106&amp;",'"&amp;H106&amp;"',"&amp;I106&amp;","&amp;K106&amp;",1,sysdate(),'admin');"</f>
        <v>INSERT INTO sd_vehiculo(id_tipo_vehiculo, placa, largo, ancho, altura, peso, fecha_venc_circulacion, tiene_tarjeta_propiedad, fecha_venc_soat, activo, fecha_registro, usuario_registro) values (1,'A1A-887',6.4,2.5,3.10,7500,'2025-12-30',1,'2024-08-16',1,sysdate(),'admin');</v>
      </c>
    </row>
    <row r="107" spans="1:12" x14ac:dyDescent="0.3">
      <c r="A107" s="30">
        <v>106</v>
      </c>
      <c r="B107" s="30" t="s">
        <v>67</v>
      </c>
      <c r="C107" s="40" t="s">
        <v>541</v>
      </c>
      <c r="D107" s="30" t="s">
        <v>301</v>
      </c>
      <c r="E107" s="30" t="s">
        <v>94</v>
      </c>
      <c r="F107" s="30" t="s">
        <v>102</v>
      </c>
      <c r="G107" s="30" t="s">
        <v>106</v>
      </c>
      <c r="H107" s="30" t="s">
        <v>589</v>
      </c>
      <c r="I107" s="30" t="s">
        <v>68</v>
      </c>
      <c r="J107" s="30" t="s">
        <v>314</v>
      </c>
      <c r="K107" s="40" t="str">
        <f t="shared" si="4"/>
        <v>null</v>
      </c>
      <c r="L107" s="13" t="str">
        <f t="shared" si="5"/>
        <v>INSERT INTO sd_vehiculo(id_tipo_vehiculo, placa, largo, ancho, altura, peso, fecha_venc_circulacion, tiene_tarjeta_propiedad, fecha_venc_soat, activo, fecha_registro, usuario_registro) values (2,'03B-827',13.7,2.5,2.2,6700,'2024-06-12',1,null,1,sysdate(),'admin');</v>
      </c>
    </row>
    <row r="108" spans="1:12" x14ac:dyDescent="0.3">
      <c r="A108" s="30">
        <v>107</v>
      </c>
      <c r="B108" s="30" t="s">
        <v>68</v>
      </c>
      <c r="C108" s="40" t="s">
        <v>542</v>
      </c>
      <c r="D108" s="30" t="s">
        <v>302</v>
      </c>
      <c r="E108" s="30" t="s">
        <v>95</v>
      </c>
      <c r="F108" s="30" t="s">
        <v>303</v>
      </c>
      <c r="G108" s="30" t="s">
        <v>104</v>
      </c>
      <c r="H108" s="30" t="s">
        <v>587</v>
      </c>
      <c r="I108" s="30" t="s">
        <v>68</v>
      </c>
      <c r="J108" s="30" t="s">
        <v>324</v>
      </c>
      <c r="K108" s="40" t="str">
        <f t="shared" si="4"/>
        <v>'2025-12-29'</v>
      </c>
      <c r="L108" s="13" t="str">
        <f t="shared" si="5"/>
        <v>INSERT INTO sd_vehiculo(id_tipo_vehiculo, placa, largo, ancho, altura, peso, fecha_venc_circulacion, tiene_tarjeta_propiedad, fecha_venc_soat, activo, fecha_registro, usuario_registro) values (1,'A1A-877',6.7,2.6,4.2,7200,'2024-08-17',1,'2025-12-29',1,sysdate(),'admin');</v>
      </c>
    </row>
    <row r="109" spans="1:12" x14ac:dyDescent="0.3">
      <c r="A109" s="30">
        <v>108</v>
      </c>
      <c r="B109" s="30" t="s">
        <v>67</v>
      </c>
      <c r="C109" s="40" t="s">
        <v>543</v>
      </c>
      <c r="D109" s="30" t="s">
        <v>304</v>
      </c>
      <c r="E109" s="30" t="s">
        <v>95</v>
      </c>
      <c r="F109" s="30" t="s">
        <v>93</v>
      </c>
      <c r="G109" s="30" t="s">
        <v>107</v>
      </c>
      <c r="H109" s="30" t="s">
        <v>322</v>
      </c>
      <c r="I109" s="30" t="s">
        <v>68</v>
      </c>
      <c r="J109" s="30" t="s">
        <v>313</v>
      </c>
      <c r="K109" s="40" t="str">
        <f t="shared" si="4"/>
        <v>null</v>
      </c>
      <c r="L109" s="13" t="str">
        <f t="shared" si="5"/>
        <v>INSERT INTO sd_vehiculo(id_tipo_vehiculo, placa, largo, ancho, altura, peso, fecha_venc_circulacion, tiene_tarjeta_propiedad, fecha_venc_soat, activo, fecha_registro, usuario_registro) values (2,'03B-418',12.7,2.6,2.4,8300,'2025-03-09',1,null,1,sysdate(),'admin');</v>
      </c>
    </row>
    <row r="110" spans="1:12" x14ac:dyDescent="0.3">
      <c r="A110" s="30">
        <v>109</v>
      </c>
      <c r="B110" s="30" t="s">
        <v>68</v>
      </c>
      <c r="C110" s="40" t="s">
        <v>544</v>
      </c>
      <c r="D110" s="30" t="s">
        <v>305</v>
      </c>
      <c r="E110" s="30" t="s">
        <v>93</v>
      </c>
      <c r="F110" s="30" t="s">
        <v>300</v>
      </c>
      <c r="G110" s="30" t="s">
        <v>74</v>
      </c>
      <c r="H110" s="30" t="s">
        <v>477</v>
      </c>
      <c r="I110" s="30" t="s">
        <v>68</v>
      </c>
      <c r="J110" s="30" t="s">
        <v>321</v>
      </c>
      <c r="K110" s="40" t="str">
        <f t="shared" si="4"/>
        <v>'2025-06-18'</v>
      </c>
      <c r="L110" s="13" t="str">
        <f t="shared" si="5"/>
        <v>INSERT INTO sd_vehiculo(id_tipo_vehiculo, placa, largo, ancho, altura, peso, fecha_venc_circulacion, tiene_tarjeta_propiedad, fecha_venc_soat, activo, fecha_registro, usuario_registro) values (1,'A1A-739',42,2.4,3.10,8000,'2024-10-12',1,'2025-06-18',1,sysdate(),'admin');</v>
      </c>
    </row>
    <row r="111" spans="1:12" x14ac:dyDescent="0.3">
      <c r="A111" s="30">
        <v>110</v>
      </c>
      <c r="B111" s="30" t="s">
        <v>67</v>
      </c>
      <c r="C111" s="40" t="s">
        <v>545</v>
      </c>
      <c r="D111" s="30" t="s">
        <v>306</v>
      </c>
      <c r="E111" s="30" t="s">
        <v>93</v>
      </c>
      <c r="F111" s="30" t="s">
        <v>67</v>
      </c>
      <c r="G111" s="30" t="s">
        <v>105</v>
      </c>
      <c r="H111" s="30" t="s">
        <v>588</v>
      </c>
      <c r="I111" s="30" t="s">
        <v>68</v>
      </c>
      <c r="J111" s="30" t="s">
        <v>322</v>
      </c>
      <c r="K111" s="40" t="str">
        <f t="shared" si="4"/>
        <v>null</v>
      </c>
      <c r="L111" s="13" t="str">
        <f t="shared" si="5"/>
        <v>INSERT INTO sd_vehiculo(id_tipo_vehiculo, placa, largo, ancho, altura, peso, fecha_venc_circulacion, tiene_tarjeta_propiedad, fecha_venc_soat, activo, fecha_registro, usuario_registro) values (2,'03B-831',48,2.4,2,5500,'2025-08-18',1,null,1,sysdate(),'admin');</v>
      </c>
    </row>
    <row r="112" spans="1:12" x14ac:dyDescent="0.3">
      <c r="A112" s="30">
        <v>111</v>
      </c>
      <c r="B112" s="30" t="s">
        <v>68</v>
      </c>
      <c r="C112" s="40" t="s">
        <v>546</v>
      </c>
      <c r="D112" s="30" t="s">
        <v>291</v>
      </c>
      <c r="E112" s="30" t="s">
        <v>94</v>
      </c>
      <c r="F112" s="30" t="s">
        <v>292</v>
      </c>
      <c r="G112" s="30" t="s">
        <v>103</v>
      </c>
      <c r="H112" s="30" t="s">
        <v>315</v>
      </c>
      <c r="I112" s="30" t="s">
        <v>68</v>
      </c>
      <c r="J112" s="30" t="s">
        <v>309</v>
      </c>
      <c r="K112" s="40" t="str">
        <f t="shared" si="4"/>
        <v>'2025-02-28'</v>
      </c>
      <c r="L112" s="13" t="str">
        <f t="shared" si="5"/>
        <v>INSERT INTO sd_vehiculo(id_tipo_vehiculo, placa, largo, ancho, altura, peso, fecha_venc_circulacion, tiene_tarjeta_propiedad, fecha_venc_soat, activo, fecha_registro, usuario_registro) values (1,'A1A-948',6.3,2.5,3.9,7500,'2024-08-16',1,'2025-02-28',1,sysdate(),'admin');</v>
      </c>
    </row>
    <row r="113" spans="1:12" x14ac:dyDescent="0.3">
      <c r="A113" s="30">
        <v>112</v>
      </c>
      <c r="B113" s="30" t="s">
        <v>67</v>
      </c>
      <c r="C113" s="40" t="s">
        <v>556</v>
      </c>
      <c r="D113" s="30" t="s">
        <v>293</v>
      </c>
      <c r="E113" s="30" t="s">
        <v>94</v>
      </c>
      <c r="F113" s="30" t="s">
        <v>102</v>
      </c>
      <c r="G113" s="30" t="s">
        <v>106</v>
      </c>
      <c r="H113" s="30" t="s">
        <v>316</v>
      </c>
      <c r="I113" s="30" t="s">
        <v>68</v>
      </c>
      <c r="J113" s="30" t="s">
        <v>308</v>
      </c>
      <c r="K113" s="40" t="str">
        <f t="shared" si="4"/>
        <v>null</v>
      </c>
      <c r="L113" s="13" t="str">
        <f t="shared" si="5"/>
        <v>INSERT INTO sd_vehiculo(id_tipo_vehiculo, placa, largo, ancho, altura, peso, fecha_venc_circulacion, tiene_tarjeta_propiedad, fecha_venc_soat, activo, fecha_registro, usuario_registro) values (2,'03B-018',13.6,2.5,2.2,6700,'2025-03-08',1,null,1,sysdate(),'admin');</v>
      </c>
    </row>
    <row r="114" spans="1:12" x14ac:dyDescent="0.3">
      <c r="A114" s="30">
        <v>113</v>
      </c>
      <c r="B114" s="30" t="s">
        <v>68</v>
      </c>
      <c r="C114" s="40" t="s">
        <v>547</v>
      </c>
      <c r="D114" s="30" t="s">
        <v>294</v>
      </c>
      <c r="E114" s="30" t="s">
        <v>95</v>
      </c>
      <c r="F114" s="30" t="s">
        <v>295</v>
      </c>
      <c r="G114" s="30" t="s">
        <v>104</v>
      </c>
      <c r="H114" s="30" t="s">
        <v>317</v>
      </c>
      <c r="I114" s="30" t="s">
        <v>68</v>
      </c>
      <c r="J114" s="30" t="s">
        <v>320</v>
      </c>
      <c r="K114" s="40" t="str">
        <f t="shared" si="4"/>
        <v>'2025-06-17'</v>
      </c>
      <c r="L114" s="13" t="str">
        <f t="shared" si="5"/>
        <v>INSERT INTO sd_vehiculo(id_tipo_vehiculo, placa, largo, ancho, altura, peso, fecha_venc_circulacion, tiene_tarjeta_propiedad, fecha_venc_soat, activo, fecha_registro, usuario_registro) values (1,'A1A-504',6.6,2.6,4.1,7200,'2024-10-11',1,'2025-06-17',1,sysdate(),'admin');</v>
      </c>
    </row>
    <row r="115" spans="1:12" x14ac:dyDescent="0.3">
      <c r="A115" s="30">
        <v>114</v>
      </c>
      <c r="B115" s="30" t="s">
        <v>67</v>
      </c>
      <c r="C115" s="40" t="s">
        <v>548</v>
      </c>
      <c r="D115" s="30" t="s">
        <v>296</v>
      </c>
      <c r="E115" s="30" t="s">
        <v>95</v>
      </c>
      <c r="F115" s="30" t="s">
        <v>93</v>
      </c>
      <c r="G115" s="30" t="s">
        <v>107</v>
      </c>
      <c r="H115" s="30" t="s">
        <v>318</v>
      </c>
      <c r="I115" s="30" t="s">
        <v>68</v>
      </c>
      <c r="J115" s="30" t="s">
        <v>316</v>
      </c>
      <c r="K115" s="40" t="str">
        <f t="shared" si="4"/>
        <v>null</v>
      </c>
      <c r="L115" s="13" t="str">
        <f t="shared" si="5"/>
        <v>INSERT INTO sd_vehiculo(id_tipo_vehiculo, placa, largo, ancho, altura, peso, fecha_venc_circulacion, tiene_tarjeta_propiedad, fecha_venc_soat, activo, fecha_registro, usuario_registro) values (2,'03B-429',12.6,2.6,2.4,8300,'2025-08-17',1,null,1,sysdate(),'admin');</v>
      </c>
    </row>
    <row r="116" spans="1:12" x14ac:dyDescent="0.3">
      <c r="A116" s="30">
        <v>115</v>
      </c>
      <c r="B116" s="30" t="s">
        <v>68</v>
      </c>
      <c r="C116" s="40" t="s">
        <v>549</v>
      </c>
      <c r="D116" s="30" t="s">
        <v>297</v>
      </c>
      <c r="E116" s="30" t="s">
        <v>93</v>
      </c>
      <c r="F116" s="30" t="s">
        <v>292</v>
      </c>
      <c r="G116" s="30" t="s">
        <v>74</v>
      </c>
      <c r="H116" s="30" t="s">
        <v>585</v>
      </c>
      <c r="I116" s="30" t="s">
        <v>68</v>
      </c>
      <c r="J116" s="30" t="s">
        <v>315</v>
      </c>
      <c r="K116" s="40" t="str">
        <f t="shared" si="4"/>
        <v>'2024-08-16'</v>
      </c>
      <c r="L116" s="13" t="str">
        <f t="shared" si="5"/>
        <v>INSERT INTO sd_vehiculo(id_tipo_vehiculo, placa, largo, ancho, altura, peso, fecha_venc_circulacion, tiene_tarjeta_propiedad, fecha_venc_soat, activo, fecha_registro, usuario_registro) values (1,'A1A-450',30,2.4,3.9,8000,'2025-12-30',1,'2024-08-16',1,sysdate(),'admin');</v>
      </c>
    </row>
    <row r="117" spans="1:12" x14ac:dyDescent="0.3">
      <c r="A117" s="30">
        <v>116</v>
      </c>
      <c r="B117" s="30" t="s">
        <v>67</v>
      </c>
      <c r="C117" s="40" t="s">
        <v>550</v>
      </c>
      <c r="D117" s="30" t="s">
        <v>298</v>
      </c>
      <c r="E117" s="30" t="s">
        <v>93</v>
      </c>
      <c r="F117" s="30" t="s">
        <v>67</v>
      </c>
      <c r="G117" s="30" t="s">
        <v>105</v>
      </c>
      <c r="H117" s="30" t="s">
        <v>586</v>
      </c>
      <c r="I117" s="30" t="s">
        <v>68</v>
      </c>
      <c r="J117" s="30" t="s">
        <v>314</v>
      </c>
      <c r="K117" s="40" t="str">
        <f t="shared" si="4"/>
        <v>null</v>
      </c>
      <c r="L117" s="13" t="str">
        <f t="shared" si="5"/>
        <v>INSERT INTO sd_vehiculo(id_tipo_vehiculo, placa, largo, ancho, altura, peso, fecha_venc_circulacion, tiene_tarjeta_propiedad, fecha_venc_soat, activo, fecha_registro, usuario_registro) values (2,'03B-228',36,2.4,2,5500,'2025-01-31',1,null,1,sysdate(),'admin');</v>
      </c>
    </row>
    <row r="118" spans="1:12" x14ac:dyDescent="0.3">
      <c r="A118" s="30">
        <v>117</v>
      </c>
      <c r="B118" s="30" t="s">
        <v>68</v>
      </c>
      <c r="C118" s="40" t="s">
        <v>551</v>
      </c>
      <c r="D118" s="30" t="s">
        <v>299</v>
      </c>
      <c r="E118" s="30" t="s">
        <v>94</v>
      </c>
      <c r="F118" s="30" t="s">
        <v>300</v>
      </c>
      <c r="G118" s="30" t="s">
        <v>103</v>
      </c>
      <c r="H118" s="30" t="s">
        <v>587</v>
      </c>
      <c r="I118" s="30" t="s">
        <v>68</v>
      </c>
      <c r="J118" s="30" t="s">
        <v>324</v>
      </c>
      <c r="K118" s="40" t="str">
        <f t="shared" ref="K118:K120" si="6">IF(B118="1",CONCATENATE("'",J118,"'"),"null")</f>
        <v>'2025-12-29'</v>
      </c>
      <c r="L118" s="13" t="str">
        <f t="shared" si="5"/>
        <v>INSERT INTO sd_vehiculo(id_tipo_vehiculo, placa, largo, ancho, altura, peso, fecha_venc_circulacion, tiene_tarjeta_propiedad, fecha_venc_soat, activo, fecha_registro, usuario_registro) values (1,'A1A-852',6.4,2.5,3.10,7500,'2024-08-17',1,'2025-12-29',1,sysdate(),'admin');</v>
      </c>
    </row>
    <row r="119" spans="1:12" x14ac:dyDescent="0.3">
      <c r="A119" s="30">
        <v>118</v>
      </c>
      <c r="B119" s="30" t="s">
        <v>67</v>
      </c>
      <c r="C119" s="40" t="s">
        <v>552</v>
      </c>
      <c r="D119" s="30" t="s">
        <v>301</v>
      </c>
      <c r="E119" s="30" t="s">
        <v>94</v>
      </c>
      <c r="F119" s="30" t="s">
        <v>102</v>
      </c>
      <c r="G119" s="30" t="s">
        <v>106</v>
      </c>
      <c r="H119" s="30" t="s">
        <v>322</v>
      </c>
      <c r="I119" s="30" t="s">
        <v>68</v>
      </c>
      <c r="J119" s="30" t="s">
        <v>313</v>
      </c>
      <c r="K119" s="40" t="str">
        <f t="shared" si="6"/>
        <v>null</v>
      </c>
      <c r="L119" s="13" t="str">
        <f t="shared" si="5"/>
        <v>INSERT INTO sd_vehiculo(id_tipo_vehiculo, placa, largo, ancho, altura, peso, fecha_venc_circulacion, tiene_tarjeta_propiedad, fecha_venc_soat, activo, fecha_registro, usuario_registro) values (2,'03B-505',13.7,2.5,2.2,6700,'2025-03-09',1,null,1,sysdate(),'admin');</v>
      </c>
    </row>
    <row r="120" spans="1:12" x14ac:dyDescent="0.3">
      <c r="A120" s="30">
        <v>119</v>
      </c>
      <c r="B120" s="30" t="s">
        <v>68</v>
      </c>
      <c r="C120" s="40" t="s">
        <v>557</v>
      </c>
      <c r="D120" s="30" t="s">
        <v>302</v>
      </c>
      <c r="E120" s="30" t="s">
        <v>95</v>
      </c>
      <c r="F120" s="30" t="s">
        <v>303</v>
      </c>
      <c r="G120" s="30" t="s">
        <v>104</v>
      </c>
      <c r="H120" s="30" t="s">
        <v>477</v>
      </c>
      <c r="I120" s="30" t="s">
        <v>68</v>
      </c>
      <c r="J120" s="30" t="s">
        <v>321</v>
      </c>
      <c r="K120" s="40" t="str">
        <f t="shared" si="6"/>
        <v>'2025-06-18'</v>
      </c>
      <c r="L120" s="13" t="str">
        <f t="shared" si="5"/>
        <v>INSERT INTO sd_vehiculo(id_tipo_vehiculo, placa, largo, ancho, altura, peso, fecha_venc_circulacion, tiene_tarjeta_propiedad, fecha_venc_soat, activo, fecha_registro, usuario_registro) values (1,'A1A-808',6.7,2.6,4.2,7200,'2024-10-12',1,'2025-06-18',1,sysdate(),'admin');</v>
      </c>
    </row>
    <row r="121" spans="1:12" x14ac:dyDescent="0.3">
      <c r="A121" s="30">
        <v>120</v>
      </c>
      <c r="B121" s="30" t="s">
        <v>67</v>
      </c>
      <c r="C121" s="40" t="s">
        <v>558</v>
      </c>
      <c r="D121" s="30" t="s">
        <v>304</v>
      </c>
      <c r="E121" s="30" t="s">
        <v>95</v>
      </c>
      <c r="F121" s="30" t="s">
        <v>93</v>
      </c>
      <c r="G121" s="30" t="s">
        <v>107</v>
      </c>
      <c r="H121" s="30" t="s">
        <v>588</v>
      </c>
      <c r="I121" s="30" t="s">
        <v>68</v>
      </c>
      <c r="J121" s="30" t="s">
        <v>322</v>
      </c>
      <c r="K121" s="40" t="str">
        <f>IF(B145="1",CONCATENATE("'",J121,"'"),"null")</f>
        <v>null</v>
      </c>
      <c r="L121" s="13" t="str">
        <f t="shared" si="5"/>
        <v>INSERT INTO sd_vehiculo(id_tipo_vehiculo, placa, largo, ancho, altura, peso, fecha_venc_circulacion, tiene_tarjeta_propiedad, fecha_venc_soat, activo, fecha_registro, usuario_registro) values (2,'O3B-748',12.7,2.6,2.4,8300,'2025-08-18',1,null,1,sysdate(),'admin');</v>
      </c>
    </row>
    <row r="122" spans="1:12" x14ac:dyDescent="0.3">
      <c r="A122" s="30">
        <v>121</v>
      </c>
      <c r="B122" s="30" t="s">
        <v>68</v>
      </c>
      <c r="C122" s="40" t="s">
        <v>559</v>
      </c>
      <c r="D122" s="30" t="s">
        <v>305</v>
      </c>
      <c r="E122" s="30" t="s">
        <v>93</v>
      </c>
      <c r="F122" s="30" t="s">
        <v>300</v>
      </c>
      <c r="G122" s="30" t="s">
        <v>74</v>
      </c>
      <c r="H122" s="30" t="s">
        <v>315</v>
      </c>
      <c r="I122" s="30" t="s">
        <v>68</v>
      </c>
      <c r="J122" s="30" t="s">
        <v>309</v>
      </c>
      <c r="K122" s="40" t="str">
        <f>IF(B120="1",CONCATENATE("'",J122,"'"),"null")</f>
        <v>'2025-02-28'</v>
      </c>
      <c r="L122" s="13" t="str">
        <f t="shared" si="5"/>
        <v>INSERT INTO sd_vehiculo(id_tipo_vehiculo, placa, largo, ancho, altura, peso, fecha_venc_circulacion, tiene_tarjeta_propiedad, fecha_venc_soat, activo, fecha_registro, usuario_registro) values (1,'A1A-275',42,2.4,3.10,8000,'2024-08-16',1,'2025-02-28',1,sysdate(),'admin');</v>
      </c>
    </row>
    <row r="123" spans="1:12" x14ac:dyDescent="0.3">
      <c r="A123" s="30">
        <v>122</v>
      </c>
      <c r="B123" s="30" t="s">
        <v>67</v>
      </c>
      <c r="C123" s="40" t="s">
        <v>560</v>
      </c>
      <c r="D123" s="30" t="s">
        <v>306</v>
      </c>
      <c r="E123" s="30" t="s">
        <v>93</v>
      </c>
      <c r="F123" s="30" t="s">
        <v>67</v>
      </c>
      <c r="G123" s="30" t="s">
        <v>105</v>
      </c>
      <c r="H123" s="30" t="s">
        <v>316</v>
      </c>
      <c r="I123" s="30" t="s">
        <v>68</v>
      </c>
      <c r="J123" s="30" t="s">
        <v>308</v>
      </c>
      <c r="K123" s="40" t="str">
        <f>IF(B147="1",CONCATENATE("'",J123,"'"),"null")</f>
        <v>null</v>
      </c>
      <c r="L123" s="13" t="str">
        <f t="shared" si="5"/>
        <v>INSERT INTO sd_vehiculo(id_tipo_vehiculo, placa, largo, ancho, altura, peso, fecha_venc_circulacion, tiene_tarjeta_propiedad, fecha_venc_soat, activo, fecha_registro, usuario_registro) values (2,'O3B-337',48,2.4,2,5500,'2025-03-08',1,null,1,sysdate(),'admin');</v>
      </c>
    </row>
    <row r="124" spans="1:12" x14ac:dyDescent="0.3">
      <c r="A124" s="30">
        <v>123</v>
      </c>
      <c r="B124" s="30" t="s">
        <v>68</v>
      </c>
      <c r="C124" s="40" t="s">
        <v>561</v>
      </c>
      <c r="D124" s="30" t="s">
        <v>294</v>
      </c>
      <c r="E124" s="30" t="s">
        <v>95</v>
      </c>
      <c r="F124" s="30" t="s">
        <v>295</v>
      </c>
      <c r="G124" s="30" t="s">
        <v>104</v>
      </c>
      <c r="H124" s="30" t="s">
        <v>317</v>
      </c>
      <c r="I124" s="30" t="s">
        <v>68</v>
      </c>
      <c r="J124" s="30" t="s">
        <v>320</v>
      </c>
      <c r="K124" s="40" t="str">
        <f t="shared" ref="K124:K141" si="7">IF(B124="1",CONCATENATE("'",J124,"'"),"null")</f>
        <v>'2025-06-17'</v>
      </c>
      <c r="L124" s="13" t="str">
        <f t="shared" si="5"/>
        <v>INSERT INTO sd_vehiculo(id_tipo_vehiculo, placa, largo, ancho, altura, peso, fecha_venc_circulacion, tiene_tarjeta_propiedad, fecha_venc_soat, activo, fecha_registro, usuario_registro) values (1,'A1A-482',6.6,2.6,4.1,7200,'2024-10-11',1,'2025-06-17',1,sysdate(),'admin');</v>
      </c>
    </row>
    <row r="125" spans="1:12" x14ac:dyDescent="0.3">
      <c r="A125" s="30">
        <v>124</v>
      </c>
      <c r="B125" s="30" t="s">
        <v>67</v>
      </c>
      <c r="C125" s="40" t="s">
        <v>562</v>
      </c>
      <c r="D125" s="30" t="s">
        <v>296</v>
      </c>
      <c r="E125" s="30" t="s">
        <v>95</v>
      </c>
      <c r="F125" s="30" t="s">
        <v>93</v>
      </c>
      <c r="G125" s="30" t="s">
        <v>107</v>
      </c>
      <c r="H125" s="30" t="s">
        <v>318</v>
      </c>
      <c r="I125" s="30" t="s">
        <v>68</v>
      </c>
      <c r="J125" s="30" t="s">
        <v>316</v>
      </c>
      <c r="K125" s="40" t="str">
        <f t="shared" si="7"/>
        <v>null</v>
      </c>
      <c r="L125" s="13" t="str">
        <f t="shared" si="5"/>
        <v>INSERT INTO sd_vehiculo(id_tipo_vehiculo, placa, largo, ancho, altura, peso, fecha_venc_circulacion, tiene_tarjeta_propiedad, fecha_venc_soat, activo, fecha_registro, usuario_registro) values (2,'O3B-565',12.6,2.6,2.4,8300,'2025-08-17',1,null,1,sysdate(),'admin');</v>
      </c>
    </row>
    <row r="126" spans="1:12" x14ac:dyDescent="0.3">
      <c r="A126" s="30">
        <v>125</v>
      </c>
      <c r="B126" s="30" t="s">
        <v>68</v>
      </c>
      <c r="C126" s="40" t="s">
        <v>563</v>
      </c>
      <c r="D126" s="30" t="s">
        <v>297</v>
      </c>
      <c r="E126" s="30" t="s">
        <v>93</v>
      </c>
      <c r="F126" s="30" t="s">
        <v>292</v>
      </c>
      <c r="G126" s="30" t="s">
        <v>74</v>
      </c>
      <c r="H126" s="30" t="s">
        <v>585</v>
      </c>
      <c r="I126" s="30" t="s">
        <v>68</v>
      </c>
      <c r="J126" s="30" t="s">
        <v>315</v>
      </c>
      <c r="K126" s="40" t="str">
        <f t="shared" si="7"/>
        <v>'2024-08-16'</v>
      </c>
      <c r="L126" s="13" t="str">
        <f t="shared" si="5"/>
        <v>INSERT INTO sd_vehiculo(id_tipo_vehiculo, placa, largo, ancho, altura, peso, fecha_venc_circulacion, tiene_tarjeta_propiedad, fecha_venc_soat, activo, fecha_registro, usuario_registro) values (1,'A1A-964',30,2.4,3.9,8000,'2025-12-30',1,'2024-08-16',1,sysdate(),'admin');</v>
      </c>
    </row>
    <row r="127" spans="1:12" x14ac:dyDescent="0.3">
      <c r="A127" s="30">
        <v>126</v>
      </c>
      <c r="B127" s="30" t="s">
        <v>67</v>
      </c>
      <c r="C127" s="40" t="s">
        <v>564</v>
      </c>
      <c r="D127" s="30" t="s">
        <v>298</v>
      </c>
      <c r="E127" s="30" t="s">
        <v>93</v>
      </c>
      <c r="F127" s="30" t="s">
        <v>67</v>
      </c>
      <c r="G127" s="30" t="s">
        <v>105</v>
      </c>
      <c r="H127" s="30" t="s">
        <v>594</v>
      </c>
      <c r="I127" s="30" t="s">
        <v>68</v>
      </c>
      <c r="J127" s="30" t="s">
        <v>314</v>
      </c>
      <c r="K127" s="40" t="str">
        <f t="shared" si="7"/>
        <v>null</v>
      </c>
      <c r="L127" s="13" t="str">
        <f t="shared" si="5"/>
        <v>INSERT INTO sd_vehiculo(id_tipo_vehiculo, placa, largo, ancho, altura, peso, fecha_venc_circulacion, tiene_tarjeta_propiedad, fecha_venc_soat, activo, fecha_registro, usuario_registro) values (2,'O3B-516',36,2.4,2,5500,'2024-10-31',1,null,1,sysdate(),'admin');</v>
      </c>
    </row>
    <row r="128" spans="1:12" x14ac:dyDescent="0.3">
      <c r="A128" s="30">
        <v>127</v>
      </c>
      <c r="B128" s="30" t="s">
        <v>68</v>
      </c>
      <c r="C128" s="40" t="s">
        <v>565</v>
      </c>
      <c r="D128" s="30" t="s">
        <v>299</v>
      </c>
      <c r="E128" s="30" t="s">
        <v>94</v>
      </c>
      <c r="F128" s="30" t="s">
        <v>300</v>
      </c>
      <c r="G128" s="30" t="s">
        <v>103</v>
      </c>
      <c r="H128" s="30" t="s">
        <v>312</v>
      </c>
      <c r="I128" s="30" t="s">
        <v>68</v>
      </c>
      <c r="J128" s="30" t="s">
        <v>319</v>
      </c>
      <c r="K128" s="40" t="str">
        <f t="shared" si="7"/>
        <v>'2025-06-16'</v>
      </c>
      <c r="L128" s="13" t="str">
        <f t="shared" si="5"/>
        <v>INSERT INTO sd_vehiculo(id_tipo_vehiculo, placa, largo, ancho, altura, peso, fecha_venc_circulacion, tiene_tarjeta_propiedad, fecha_venc_soat, activo, fecha_registro, usuario_registro) values (1,'A1A-131',6.4,2.5,3.10,7500,'2024-10-10',1,'2025-06-16',1,sysdate(),'admin');</v>
      </c>
    </row>
    <row r="129" spans="1:12" x14ac:dyDescent="0.3">
      <c r="A129" s="30">
        <v>128</v>
      </c>
      <c r="B129" s="30" t="s">
        <v>67</v>
      </c>
      <c r="C129" s="40" t="s">
        <v>566</v>
      </c>
      <c r="D129" s="30" t="s">
        <v>301</v>
      </c>
      <c r="E129" s="30" t="s">
        <v>94</v>
      </c>
      <c r="F129" s="30" t="s">
        <v>102</v>
      </c>
      <c r="G129" s="30" t="s">
        <v>106</v>
      </c>
      <c r="H129" s="30" t="s">
        <v>313</v>
      </c>
      <c r="I129" s="30" t="s">
        <v>68</v>
      </c>
      <c r="J129" s="30" t="s">
        <v>311</v>
      </c>
      <c r="K129" s="40" t="str">
        <f t="shared" si="7"/>
        <v>null</v>
      </c>
      <c r="L129" s="13" t="str">
        <f t="shared" si="5"/>
        <v>INSERT INTO sd_vehiculo(id_tipo_vehiculo, placa, largo, ancho, altura, peso, fecha_venc_circulacion, tiene_tarjeta_propiedad, fecha_venc_soat, activo, fecha_registro, usuario_registro) values (2,'O3B-461',13.7,2.5,2.2,6700,'2025-08-16',1,null,1,sysdate(),'admin');</v>
      </c>
    </row>
    <row r="130" spans="1:12" x14ac:dyDescent="0.3">
      <c r="A130" s="30">
        <v>129</v>
      </c>
      <c r="B130" s="30" t="s">
        <v>68</v>
      </c>
      <c r="C130" s="40" t="s">
        <v>567</v>
      </c>
      <c r="D130" s="30" t="s">
        <v>92</v>
      </c>
      <c r="E130" s="30" t="s">
        <v>95</v>
      </c>
      <c r="F130" s="30" t="s">
        <v>98</v>
      </c>
      <c r="G130" s="30" t="s">
        <v>104</v>
      </c>
      <c r="H130" s="30" t="s">
        <v>584</v>
      </c>
      <c r="I130" s="30" t="s">
        <v>68</v>
      </c>
      <c r="J130" s="30" t="s">
        <v>310</v>
      </c>
      <c r="K130" s="40" t="str">
        <f t="shared" si="7"/>
        <v>'2024-08-15'</v>
      </c>
      <c r="L130" s="13" t="str">
        <f t="shared" si="5"/>
        <v>INSERT INTO sd_vehiculo(id_tipo_vehiculo, placa, largo, ancho, altura, peso, fecha_venc_circulacion, tiene_tarjeta_propiedad, fecha_venc_soat, activo, fecha_registro, usuario_registro) values (1,'A1A-869',6.5,2.6,4.0,7200,'2025-02-26',1,'2024-08-15',1,sysdate(),'admin');</v>
      </c>
    </row>
    <row r="131" spans="1:12" x14ac:dyDescent="0.3">
      <c r="A131" s="30">
        <v>130</v>
      </c>
      <c r="B131" s="30" t="s">
        <v>67</v>
      </c>
      <c r="C131" s="40" t="s">
        <v>568</v>
      </c>
      <c r="D131" s="30" t="s">
        <v>100</v>
      </c>
      <c r="E131" s="30" t="s">
        <v>95</v>
      </c>
      <c r="F131" s="30" t="s">
        <v>93</v>
      </c>
      <c r="G131" s="30" t="s">
        <v>107</v>
      </c>
      <c r="H131" s="30" t="s">
        <v>264</v>
      </c>
      <c r="I131" s="30" t="s">
        <v>68</v>
      </c>
      <c r="J131" s="30" t="s">
        <v>325</v>
      </c>
      <c r="K131" s="40" t="str">
        <f t="shared" si="7"/>
        <v>null</v>
      </c>
      <c r="L131" s="13" t="str">
        <f t="shared" si="5"/>
        <v>INSERT INTO sd_vehiculo(id_tipo_vehiculo, placa, largo, ancho, altura, peso, fecha_venc_circulacion, tiene_tarjeta_propiedad, fecha_venc_soat, activo, fecha_registro, usuario_registro) values (2,'O3B-489',12.5,2.6,2.4,8300,'2025-02-25',1,null,1,sysdate(),'admin');</v>
      </c>
    </row>
    <row r="132" spans="1:12" s="10" customFormat="1" x14ac:dyDescent="0.3">
      <c r="A132" s="29">
        <v>131</v>
      </c>
      <c r="B132" s="29" t="s">
        <v>68</v>
      </c>
      <c r="C132" s="44" t="s">
        <v>578</v>
      </c>
      <c r="D132" s="29" t="s">
        <v>283</v>
      </c>
      <c r="E132" s="29" t="s">
        <v>93</v>
      </c>
      <c r="F132" s="29" t="s">
        <v>97</v>
      </c>
      <c r="G132" s="29" t="s">
        <v>74</v>
      </c>
      <c r="H132" s="29" t="s">
        <v>315</v>
      </c>
      <c r="I132" s="29" t="s">
        <v>73</v>
      </c>
      <c r="J132" s="29" t="s">
        <v>309</v>
      </c>
      <c r="K132" s="44" t="str">
        <f t="shared" si="7"/>
        <v>'2025-02-28'</v>
      </c>
      <c r="L132" s="10" t="str">
        <f t="shared" si="5"/>
        <v>INSERT INTO sd_vehiculo(id_tipo_vehiculo, placa, largo, ancho, altura, peso, fecha_venc_circulacion, tiene_tarjeta_propiedad, fecha_venc_soat, activo, fecha_registro, usuario_registro) values (1,'A1A-310',18,2.4,3.8,8000,'2024-08-16',0,'2025-02-28',1,sysdate(),'admin');</v>
      </c>
    </row>
    <row r="133" spans="1:12" s="10" customFormat="1" x14ac:dyDescent="0.3">
      <c r="A133" s="29">
        <v>132</v>
      </c>
      <c r="B133" s="29" t="s">
        <v>67</v>
      </c>
      <c r="C133" s="44" t="s">
        <v>569</v>
      </c>
      <c r="D133" s="29" t="s">
        <v>290</v>
      </c>
      <c r="E133" s="29" t="s">
        <v>93</v>
      </c>
      <c r="F133" s="29" t="s">
        <v>67</v>
      </c>
      <c r="G133" s="29" t="s">
        <v>105</v>
      </c>
      <c r="H133" s="29" t="s">
        <v>590</v>
      </c>
      <c r="I133" s="29" t="s">
        <v>68</v>
      </c>
      <c r="J133" s="29" t="s">
        <v>308</v>
      </c>
      <c r="K133" s="44" t="str">
        <f t="shared" si="7"/>
        <v>null</v>
      </c>
      <c r="L133" s="10" t="str">
        <f t="shared" si="5"/>
        <v>INSERT INTO sd_vehiculo(id_tipo_vehiculo, placa, largo, ancho, altura, peso, fecha_venc_circulacion, tiene_tarjeta_propiedad, fecha_venc_soat, activo, fecha_registro, usuario_registro) values (2,'O3B-371',24,2.4,2,5500,'2023-03-08',1,null,1,sysdate(),'admin');</v>
      </c>
    </row>
    <row r="134" spans="1:12" s="10" customFormat="1" x14ac:dyDescent="0.3">
      <c r="A134" s="29">
        <v>133</v>
      </c>
      <c r="B134" s="29" t="s">
        <v>68</v>
      </c>
      <c r="C134" s="44" t="s">
        <v>570</v>
      </c>
      <c r="D134" s="29" t="s">
        <v>291</v>
      </c>
      <c r="E134" s="29" t="s">
        <v>94</v>
      </c>
      <c r="F134" s="29" t="s">
        <v>292</v>
      </c>
      <c r="G134" s="29" t="s">
        <v>103</v>
      </c>
      <c r="H134" s="29" t="s">
        <v>587</v>
      </c>
      <c r="I134" s="29" t="s">
        <v>68</v>
      </c>
      <c r="J134" s="29" t="s">
        <v>592</v>
      </c>
      <c r="K134" s="44" t="str">
        <f t="shared" si="7"/>
        <v>'2023-12-29'</v>
      </c>
      <c r="L134" s="10" t="str">
        <f t="shared" si="5"/>
        <v>INSERT INTO sd_vehiculo(id_tipo_vehiculo, placa, largo, ancho, altura, peso, fecha_venc_circulacion, tiene_tarjeta_propiedad, fecha_venc_soat, activo, fecha_registro, usuario_registro) values (1,'A1A-873',6.3,2.5,3.9,7500,'2024-08-17',1,'2023-12-29',1,sysdate(),'admin');</v>
      </c>
    </row>
    <row r="135" spans="1:12" s="10" customFormat="1" x14ac:dyDescent="0.3">
      <c r="A135" s="29">
        <v>134</v>
      </c>
      <c r="B135" s="29" t="s">
        <v>67</v>
      </c>
      <c r="C135" s="44" t="s">
        <v>571</v>
      </c>
      <c r="D135" s="29" t="s">
        <v>293</v>
      </c>
      <c r="E135" s="29" t="s">
        <v>94</v>
      </c>
      <c r="F135" s="29" t="s">
        <v>102</v>
      </c>
      <c r="G135" s="29" t="s">
        <v>106</v>
      </c>
      <c r="H135" s="29" t="s">
        <v>591</v>
      </c>
      <c r="I135" s="29" t="s">
        <v>73</v>
      </c>
      <c r="J135" s="29" t="s">
        <v>313</v>
      </c>
      <c r="K135" s="44" t="str">
        <f t="shared" si="7"/>
        <v>null</v>
      </c>
      <c r="L135" s="10" t="str">
        <f t="shared" si="5"/>
        <v>INSERT INTO sd_vehiculo(id_tipo_vehiculo, placa, largo, ancho, altura, peso, fecha_venc_circulacion, tiene_tarjeta_propiedad, fecha_venc_soat, activo, fecha_registro, usuario_registro) values (2,'O3B-569',13.6,2.5,2.2,6700,'2024-03-09',0,null,1,sysdate(),'admin');</v>
      </c>
    </row>
    <row r="136" spans="1:12" s="10" customFormat="1" x14ac:dyDescent="0.3">
      <c r="A136" s="29">
        <v>135</v>
      </c>
      <c r="B136" s="29" t="s">
        <v>68</v>
      </c>
      <c r="C136" s="44" t="s">
        <v>572</v>
      </c>
      <c r="D136" s="29" t="s">
        <v>294</v>
      </c>
      <c r="E136" s="29" t="s">
        <v>95</v>
      </c>
      <c r="F136" s="29" t="s">
        <v>295</v>
      </c>
      <c r="G136" s="29" t="s">
        <v>104</v>
      </c>
      <c r="H136" s="29" t="s">
        <v>477</v>
      </c>
      <c r="I136" s="29" t="s">
        <v>68</v>
      </c>
      <c r="J136" s="29" t="s">
        <v>321</v>
      </c>
      <c r="K136" s="44" t="str">
        <f t="shared" si="7"/>
        <v>'2025-06-18'</v>
      </c>
      <c r="L136" s="10" t="str">
        <f t="shared" si="5"/>
        <v>INSERT INTO sd_vehiculo(id_tipo_vehiculo, placa, largo, ancho, altura, peso, fecha_venc_circulacion, tiene_tarjeta_propiedad, fecha_venc_soat, activo, fecha_registro, usuario_registro) values (1,'A1A-130',6.6,2.6,4.1,7200,'2024-10-12',1,'2025-06-18',1,sysdate(),'admin');</v>
      </c>
    </row>
    <row r="137" spans="1:12" s="10" customFormat="1" x14ac:dyDescent="0.3">
      <c r="A137" s="29">
        <v>136</v>
      </c>
      <c r="B137" s="29" t="s">
        <v>67</v>
      </c>
      <c r="C137" s="44" t="s">
        <v>573</v>
      </c>
      <c r="D137" s="29" t="s">
        <v>296</v>
      </c>
      <c r="E137" s="29" t="s">
        <v>95</v>
      </c>
      <c r="F137" s="29" t="s">
        <v>93</v>
      </c>
      <c r="G137" s="29" t="s">
        <v>107</v>
      </c>
      <c r="H137" s="29" t="s">
        <v>588</v>
      </c>
      <c r="I137" s="29" t="s">
        <v>68</v>
      </c>
      <c r="J137" s="29" t="s">
        <v>322</v>
      </c>
      <c r="K137" s="44" t="str">
        <f t="shared" si="7"/>
        <v>null</v>
      </c>
      <c r="L137" s="10" t="str">
        <f t="shared" si="5"/>
        <v>INSERT INTO sd_vehiculo(id_tipo_vehiculo, placa, largo, ancho, altura, peso, fecha_venc_circulacion, tiene_tarjeta_propiedad, fecha_venc_soat, activo, fecha_registro, usuario_registro) values (2,'O3B-536',12.6,2.6,2.4,8300,'2025-08-18',1,null,1,sysdate(),'admin');</v>
      </c>
    </row>
    <row r="138" spans="1:12" s="10" customFormat="1" x14ac:dyDescent="0.3">
      <c r="A138" s="29">
        <v>137</v>
      </c>
      <c r="B138" s="29" t="s">
        <v>68</v>
      </c>
      <c r="C138" s="44" t="s">
        <v>574</v>
      </c>
      <c r="D138" s="29" t="s">
        <v>297</v>
      </c>
      <c r="E138" s="29" t="s">
        <v>93</v>
      </c>
      <c r="F138" s="29" t="s">
        <v>292</v>
      </c>
      <c r="G138" s="29" t="s">
        <v>74</v>
      </c>
      <c r="H138" s="29" t="s">
        <v>315</v>
      </c>
      <c r="I138" s="29" t="s">
        <v>73</v>
      </c>
      <c r="J138" s="29" t="s">
        <v>593</v>
      </c>
      <c r="K138" s="44" t="str">
        <f t="shared" si="7"/>
        <v>'2024-02-28'</v>
      </c>
      <c r="L138" s="10" t="str">
        <f t="shared" si="5"/>
        <v>INSERT INTO sd_vehiculo(id_tipo_vehiculo, placa, largo, ancho, altura, peso, fecha_venc_circulacion, tiene_tarjeta_propiedad, fecha_venc_soat, activo, fecha_registro, usuario_registro) values (1,'A1A-833',30,2.4,3.9,8000,'2024-08-16',0,'2024-02-28',1,sysdate(),'admin');</v>
      </c>
    </row>
    <row r="139" spans="1:12" s="10" customFormat="1" x14ac:dyDescent="0.3">
      <c r="A139" s="29">
        <v>138</v>
      </c>
      <c r="B139" s="29" t="s">
        <v>67</v>
      </c>
      <c r="C139" s="44" t="s">
        <v>579</v>
      </c>
      <c r="D139" s="29" t="s">
        <v>298</v>
      </c>
      <c r="E139" s="29" t="s">
        <v>93</v>
      </c>
      <c r="F139" s="29" t="s">
        <v>67</v>
      </c>
      <c r="G139" s="29" t="s">
        <v>105</v>
      </c>
      <c r="H139" s="29" t="s">
        <v>316</v>
      </c>
      <c r="I139" s="29" t="s">
        <v>68</v>
      </c>
      <c r="J139" s="29" t="s">
        <v>308</v>
      </c>
      <c r="K139" s="44" t="str">
        <f t="shared" si="7"/>
        <v>null</v>
      </c>
      <c r="L139" s="10" t="str">
        <f t="shared" si="5"/>
        <v>INSERT INTO sd_vehiculo(id_tipo_vehiculo, placa, largo, ancho, altura, peso, fecha_venc_circulacion, tiene_tarjeta_propiedad, fecha_venc_soat, activo, fecha_registro, usuario_registro) values (2,'O3B-056',36,2.4,2,5500,'2025-03-08',1,null,1,sysdate(),'admin');</v>
      </c>
    </row>
    <row r="140" spans="1:12" s="10" customFormat="1" x14ac:dyDescent="0.3">
      <c r="A140" s="29">
        <v>139</v>
      </c>
      <c r="B140" s="29" t="s">
        <v>68</v>
      </c>
      <c r="C140" s="44" t="s">
        <v>485</v>
      </c>
      <c r="D140" s="29" t="s">
        <v>299</v>
      </c>
      <c r="E140" s="29" t="s">
        <v>94</v>
      </c>
      <c r="F140" s="29" t="s">
        <v>300</v>
      </c>
      <c r="G140" s="29" t="s">
        <v>103</v>
      </c>
      <c r="H140" s="29" t="s">
        <v>317</v>
      </c>
      <c r="I140" s="29" t="s">
        <v>68</v>
      </c>
      <c r="J140" s="29" t="s">
        <v>320</v>
      </c>
      <c r="K140" s="44" t="str">
        <f t="shared" si="7"/>
        <v>'2025-06-17'</v>
      </c>
      <c r="L140" s="10" t="str">
        <f t="shared" si="5"/>
        <v>INSERT INTO sd_vehiculo(id_tipo_vehiculo, placa, largo, ancho, altura, peso, fecha_venc_circulacion, tiene_tarjeta_propiedad, fecha_venc_soat, activo, fecha_registro, usuario_registro) values (1,'A1A-262',6.4,2.5,3.10,7500,'2024-10-11',1,'2025-06-17',1,sysdate(),'admin');</v>
      </c>
    </row>
    <row r="141" spans="1:12" s="10" customFormat="1" x14ac:dyDescent="0.3">
      <c r="A141" s="29">
        <v>140</v>
      </c>
      <c r="B141" s="29" t="s">
        <v>67</v>
      </c>
      <c r="C141" s="44" t="s">
        <v>580</v>
      </c>
      <c r="D141" s="29" t="s">
        <v>301</v>
      </c>
      <c r="E141" s="29" t="s">
        <v>94</v>
      </c>
      <c r="F141" s="29" t="s">
        <v>102</v>
      </c>
      <c r="G141" s="29" t="s">
        <v>106</v>
      </c>
      <c r="H141" s="29" t="s">
        <v>318</v>
      </c>
      <c r="I141" s="29" t="s">
        <v>73</v>
      </c>
      <c r="J141" s="29" t="s">
        <v>316</v>
      </c>
      <c r="K141" s="44" t="str">
        <f t="shared" si="7"/>
        <v>null</v>
      </c>
      <c r="L141" s="10" t="str">
        <f t="shared" si="5"/>
        <v>INSERT INTO sd_vehiculo(id_tipo_vehiculo, placa, largo, ancho, altura, peso, fecha_venc_circulacion, tiene_tarjeta_propiedad, fecha_venc_soat, activo, fecha_registro, usuario_registro) values (2,'O3B-026',13.7,2.5,2.2,6700,'2025-08-17',0,null,1,sysdate(),'admin');</v>
      </c>
    </row>
  </sheetData>
  <autoFilter ref="A1:L4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  <vt:lpstr>sd_incidencia</vt:lpstr>
      <vt:lpstr>sd_turno_incidencia</vt:lpstr>
      <vt:lpstr>sd_tipo_pesaje</vt:lpstr>
      <vt:lpstr>sd_zona_balanza</vt:lpstr>
      <vt:lpstr>sd_cola_pesaje</vt:lpstr>
      <vt:lpstr>sd_canal_carga</vt:lpstr>
      <vt:lpstr>sd_cola_canal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2024-06-18T13:43:24Z</dcterms:modified>
</cp:coreProperties>
</file>