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745" firstSheet="7" activeTab="12"/>
  </bookViews>
  <sheets>
    <sheet name="sd_usuario" sheetId="1" r:id="rId1"/>
    <sheet name="sd_conductor" sheetId="2" r:id="rId2"/>
    <sheet name="sd_revisor" sheetId="3" r:id="rId3"/>
    <sheet name="sd_producto" sheetId="4" r:id="rId4"/>
    <sheet name="sd_marca" sheetId="5" r:id="rId5"/>
    <sheet name="sd_unidad" sheetId="6" r:id="rId6"/>
    <sheet name="sd_producto_venta" sheetId="7" r:id="rId7"/>
    <sheet name="sd_tipo_vehiculo" sheetId="8" r:id="rId8"/>
    <sheet name="sd_vehiculo" sheetId="9" r:id="rId9"/>
    <sheet name="sd_cliente" sheetId="10" r:id="rId10"/>
    <sheet name="sd_sede_cliente" sheetId="11" r:id="rId11"/>
    <sheet name="sd_estado_orden" sheetId="12" r:id="rId12"/>
    <sheet name="sd_orden_recojo" sheetId="13" r:id="rId13"/>
    <sheet name="sd_planta" sheetId="14" r:id="rId14"/>
    <sheet name="sd_estado_despacho" sheetId="15" r:id="rId15"/>
    <sheet name="Hoja3" sheetId="16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4" l="1"/>
  <c r="C3" i="15"/>
  <c r="C4" i="15"/>
  <c r="C5" i="15"/>
  <c r="C6" i="15"/>
  <c r="C7" i="15"/>
  <c r="C8" i="15"/>
  <c r="C9" i="15"/>
  <c r="C10" i="15"/>
  <c r="C11" i="15"/>
  <c r="C12" i="15"/>
  <c r="C2" i="15"/>
  <c r="I3" i="1" l="1"/>
  <c r="I4" i="1"/>
  <c r="I5" i="1"/>
  <c r="I6" i="1"/>
  <c r="I7" i="1"/>
  <c r="I8" i="1"/>
  <c r="I9" i="1"/>
  <c r="I2" i="1"/>
  <c r="I3" i="13"/>
  <c r="I4" i="13"/>
  <c r="I5" i="13"/>
  <c r="I6" i="13"/>
  <c r="I7" i="13"/>
  <c r="I8" i="13"/>
  <c r="I9" i="13"/>
  <c r="I2" i="13"/>
  <c r="K2" i="9" l="1"/>
  <c r="E3" i="11"/>
  <c r="E4" i="11"/>
  <c r="E5" i="11"/>
  <c r="E6" i="11"/>
  <c r="E7" i="11"/>
  <c r="E8" i="11"/>
  <c r="E9" i="11"/>
  <c r="E2" i="11"/>
  <c r="K3" i="9"/>
  <c r="K4" i="9"/>
  <c r="K5" i="9"/>
  <c r="K6" i="9"/>
  <c r="K7" i="9"/>
  <c r="C3" i="8"/>
  <c r="C2" i="8"/>
  <c r="F3" i="7"/>
  <c r="F4" i="7"/>
  <c r="F5" i="7"/>
  <c r="F6" i="7"/>
  <c r="F7" i="7"/>
  <c r="F2" i="7"/>
  <c r="C3" i="4"/>
  <c r="C4" i="4"/>
  <c r="C2" i="4"/>
  <c r="I9" i="7"/>
  <c r="I10" i="7"/>
  <c r="I11" i="7"/>
  <c r="I12" i="7"/>
  <c r="I13" i="7"/>
  <c r="I8" i="7"/>
  <c r="H8" i="7"/>
  <c r="H9" i="7"/>
  <c r="H10" i="7"/>
  <c r="H11" i="7"/>
  <c r="H12" i="7"/>
  <c r="H13" i="7"/>
  <c r="G10" i="7"/>
  <c r="G9" i="7"/>
  <c r="G11" i="7"/>
  <c r="G12" i="7"/>
  <c r="G13" i="7"/>
  <c r="G8" i="7"/>
  <c r="C3" i="12"/>
  <c r="C2" i="12"/>
  <c r="D2" i="10"/>
  <c r="D3" i="10"/>
  <c r="D4" i="10"/>
  <c r="D5" i="10"/>
  <c r="C3" i="3" l="1"/>
  <c r="C4" i="3"/>
  <c r="C5" i="3"/>
  <c r="C2" i="3"/>
  <c r="D3" i="2"/>
  <c r="D4" i="2"/>
  <c r="D5" i="2"/>
  <c r="D2" i="2"/>
  <c r="C7" i="5"/>
  <c r="C6" i="5"/>
  <c r="C3" i="6"/>
  <c r="C4" i="6"/>
  <c r="C5" i="6"/>
  <c r="C2" i="6"/>
  <c r="C3" i="5"/>
  <c r="C4" i="5"/>
  <c r="C5" i="5"/>
  <c r="C2" i="5"/>
</calcChain>
</file>

<file path=xl/sharedStrings.xml><?xml version="1.0" encoding="utf-8"?>
<sst xmlns="http://schemas.openxmlformats.org/spreadsheetml/2006/main" count="294" uniqueCount="199">
  <si>
    <t>nombres</t>
  </si>
  <si>
    <t>primer_apellido</t>
  </si>
  <si>
    <t>segundo_apellido</t>
  </si>
  <si>
    <t>dni</t>
  </si>
  <si>
    <t>fecha_nacimiento</t>
  </si>
  <si>
    <t>email</t>
  </si>
  <si>
    <t>script</t>
  </si>
  <si>
    <t>TARAZONA</t>
  </si>
  <si>
    <t>MUNAYCO</t>
  </si>
  <si>
    <t>jorge.tarazona@gmail.com</t>
  </si>
  <si>
    <t>JORGE SANDRO</t>
  </si>
  <si>
    <t>BAUTISTA</t>
  </si>
  <si>
    <t>ENRIQUEZ</t>
  </si>
  <si>
    <t>JUAN CARLOS</t>
  </si>
  <si>
    <t>1980-10-01</t>
  </si>
  <si>
    <t>1982-08-30</t>
  </si>
  <si>
    <t>juan.bautista@gmail.com</t>
  </si>
  <si>
    <t>ABEL ROBERTO</t>
  </si>
  <si>
    <t>DIAZ</t>
  </si>
  <si>
    <t xml:space="preserve">EMANUEL </t>
  </si>
  <si>
    <t>VILLAFUERTE</t>
  </si>
  <si>
    <t>FERNANDEZ</t>
  </si>
  <si>
    <t>DOMINGUEZ</t>
  </si>
  <si>
    <t>08512548</t>
  </si>
  <si>
    <t>12012589</t>
  </si>
  <si>
    <t>abel.diaz@gmail.com</t>
  </si>
  <si>
    <t>emanuel.villafuerte@gmail.com</t>
  </si>
  <si>
    <t>id_revisor</t>
  </si>
  <si>
    <t>contrasena</t>
  </si>
  <si>
    <t>fecha_venc_licencia</t>
  </si>
  <si>
    <t>clave_digital</t>
  </si>
  <si>
    <t>id_conductor</t>
  </si>
  <si>
    <t>1979-07-15</t>
  </si>
  <si>
    <t>1981-08-04</t>
  </si>
  <si>
    <t>conductor</t>
  </si>
  <si>
    <t>revisor</t>
  </si>
  <si>
    <t>CLAUDIO JORGE</t>
  </si>
  <si>
    <t>AGUIRRE</t>
  </si>
  <si>
    <t>HERRERA</t>
  </si>
  <si>
    <t>23567845</t>
  </si>
  <si>
    <t>PEDRO MARIO</t>
  </si>
  <si>
    <t>ALVAREZ</t>
  </si>
  <si>
    <t>GONZALEZ</t>
  </si>
  <si>
    <t>12547895</t>
  </si>
  <si>
    <t>CESAR FERNANDO</t>
  </si>
  <si>
    <t>PEREZ</t>
  </si>
  <si>
    <t>TORRES</t>
  </si>
  <si>
    <t>24516874</t>
  </si>
  <si>
    <t>ACOSTA</t>
  </si>
  <si>
    <t>VICTOR SERGIO</t>
  </si>
  <si>
    <t>ROMERO</t>
  </si>
  <si>
    <t>30214587</t>
  </si>
  <si>
    <t>claudio.aguirre@gmail.com</t>
  </si>
  <si>
    <t>pedro.gonzalez@gmail.com</t>
  </si>
  <si>
    <t>cesar.torres@gmail.com</t>
  </si>
  <si>
    <t>victor.acosta@gmail.com</t>
  </si>
  <si>
    <t>1978-01-05</t>
  </si>
  <si>
    <t>1985-03-29</t>
  </si>
  <si>
    <t>1984-05-12</t>
  </si>
  <si>
    <t>1975-04-17</t>
  </si>
  <si>
    <t>r8t4b45sf</t>
  </si>
  <si>
    <t>rgr1d5a8f</t>
  </si>
  <si>
    <t>g5ds6dfe4</t>
  </si>
  <si>
    <t>2rf1s8f4s6</t>
  </si>
  <si>
    <t>id_producto</t>
  </si>
  <si>
    <t>nombre</t>
  </si>
  <si>
    <t>Cemento</t>
  </si>
  <si>
    <t>id_marca</t>
  </si>
  <si>
    <t>Ladrillo</t>
  </si>
  <si>
    <t>Pallets</t>
  </si>
  <si>
    <t>APU</t>
  </si>
  <si>
    <t>SOL</t>
  </si>
  <si>
    <t>PIRAMIDE</t>
  </si>
  <si>
    <t>BASA</t>
  </si>
  <si>
    <t>id_unidad</t>
  </si>
  <si>
    <t>pallets</t>
  </si>
  <si>
    <t>bolsas de 42.5 kg</t>
  </si>
  <si>
    <t>bolsas de 52.5 kg</t>
  </si>
  <si>
    <t>ladrillos</t>
  </si>
  <si>
    <t>id_producto_venta</t>
  </si>
  <si>
    <t>stock_actual</t>
  </si>
  <si>
    <t>2</t>
  </si>
  <si>
    <t>1</t>
  </si>
  <si>
    <t>LARK</t>
  </si>
  <si>
    <t>5</t>
  </si>
  <si>
    <t>CHEP</t>
  </si>
  <si>
    <t>6</t>
  </si>
  <si>
    <t>0</t>
  </si>
  <si>
    <t>8000</t>
  </si>
  <si>
    <t>tracto</t>
  </si>
  <si>
    <t>carreta</t>
  </si>
  <si>
    <t>id_vehiculo</t>
  </si>
  <si>
    <t>id_tipo_vehiculo</t>
  </si>
  <si>
    <t>placa</t>
  </si>
  <si>
    <t>largo</t>
  </si>
  <si>
    <t>ancho</t>
  </si>
  <si>
    <t>altura</t>
  </si>
  <si>
    <t>peso</t>
  </si>
  <si>
    <t>fecha_venc_circulacion</t>
  </si>
  <si>
    <t>A1A-489</t>
  </si>
  <si>
    <t>A1A-348</t>
  </si>
  <si>
    <t>A1A-782</t>
  </si>
  <si>
    <t>O3B-678</t>
  </si>
  <si>
    <t>O3B-148</t>
  </si>
  <si>
    <t>O3B-258</t>
  </si>
  <si>
    <t>6.2</t>
  </si>
  <si>
    <t>6.5</t>
  </si>
  <si>
    <t>2.4</t>
  </si>
  <si>
    <t>2.5</t>
  </si>
  <si>
    <t>2.6</t>
  </si>
  <si>
    <t>3.7</t>
  </si>
  <si>
    <t>3.8</t>
  </si>
  <si>
    <t>4.0</t>
  </si>
  <si>
    <t>12</t>
  </si>
  <si>
    <t>12.5</t>
  </si>
  <si>
    <t>13.5</t>
  </si>
  <si>
    <t>2.2</t>
  </si>
  <si>
    <t>7500</t>
  </si>
  <si>
    <t>7200</t>
  </si>
  <si>
    <t>5500</t>
  </si>
  <si>
    <t>6700</t>
  </si>
  <si>
    <t>8300</t>
  </si>
  <si>
    <t>tiene_tarjeta_propiedad</t>
  </si>
  <si>
    <t>fecha_venc_soat</t>
  </si>
  <si>
    <t>2025-03-06</t>
  </si>
  <si>
    <t>2024-08-14</t>
  </si>
  <si>
    <t>2024-01-28</t>
  </si>
  <si>
    <t>2024-10-08</t>
  </si>
  <si>
    <t>2024-10-04</t>
  </si>
  <si>
    <t>2025-06-15</t>
  </si>
  <si>
    <t>2025-08-14</t>
  </si>
  <si>
    <t>2025-02-27</t>
  </si>
  <si>
    <t>id_cliente</t>
  </si>
  <si>
    <t>razon_social</t>
  </si>
  <si>
    <t>ruc</t>
  </si>
  <si>
    <t>14895623487</t>
  </si>
  <si>
    <t>13462484613</t>
  </si>
  <si>
    <t>48650480850</t>
  </si>
  <si>
    <t>Ferreteria San Marcos</t>
  </si>
  <si>
    <t>Constructora San Martin</t>
  </si>
  <si>
    <t>Bechtel Perú</t>
  </si>
  <si>
    <t>Vinci SAC</t>
  </si>
  <si>
    <t>id_sede_cliente</t>
  </si>
  <si>
    <t>direccion</t>
  </si>
  <si>
    <t>distrito</t>
  </si>
  <si>
    <t>Ate</t>
  </si>
  <si>
    <t>Comas</t>
  </si>
  <si>
    <t>Independencia</t>
  </si>
  <si>
    <t>San Juan de Miraflores</t>
  </si>
  <si>
    <t>id_estado_orden</t>
  </si>
  <si>
    <t>registrada</t>
  </si>
  <si>
    <t>despachada</t>
  </si>
  <si>
    <t>Av. Izaguirre 4896</t>
  </si>
  <si>
    <t>Villa el Salvador</t>
  </si>
  <si>
    <t>Villa Maria del Triunfo</t>
  </si>
  <si>
    <t>Jr. Yavari 348</t>
  </si>
  <si>
    <t>Jr. Juliaca 789</t>
  </si>
  <si>
    <t>Av. Los Alamos 3457</t>
  </si>
  <si>
    <t>Av. Jupiter 1278</t>
  </si>
  <si>
    <t>Jr. Trueno 928</t>
  </si>
  <si>
    <t>Av. Mariategui 2456</t>
  </si>
  <si>
    <t>Jr. Huiracocha 195</t>
  </si>
  <si>
    <t>id_orden_recojo</t>
  </si>
  <si>
    <t>id_tracto</t>
  </si>
  <si>
    <t>id_carreta</t>
  </si>
  <si>
    <t>cantidad</t>
  </si>
  <si>
    <t>3</t>
  </si>
  <si>
    <t>4</t>
  </si>
  <si>
    <t>id_planta</t>
  </si>
  <si>
    <t>capacidad_maxima</t>
  </si>
  <si>
    <t>ubicacion_x1</t>
  </si>
  <si>
    <t>ubicacion_x2</t>
  </si>
  <si>
    <t>ubicacion_y1</t>
  </si>
  <si>
    <t>ubicacion_y2</t>
  </si>
  <si>
    <t>limite_inf_pesaje_antes</t>
  </si>
  <si>
    <t>limite_sup_pesaje_antes</t>
  </si>
  <si>
    <t>limite_inf_pesaje_despues</t>
  </si>
  <si>
    <t>limite_sup_pesaje_despues</t>
  </si>
  <si>
    <t>60</t>
  </si>
  <si>
    <t>10.10</t>
  </si>
  <si>
    <t>11.10</t>
  </si>
  <si>
    <t>24.5</t>
  </si>
  <si>
    <t>26.5</t>
  </si>
  <si>
    <t>300</t>
  </si>
  <si>
    <t>20</t>
  </si>
  <si>
    <t>id_estado_despacho</t>
  </si>
  <si>
    <t>En revision</t>
  </si>
  <si>
    <t>Revision con incidencia</t>
  </si>
  <si>
    <t>En peso vacio</t>
  </si>
  <si>
    <t>Peso vacio con incidencia</t>
  </si>
  <si>
    <t>En cola de carga</t>
  </si>
  <si>
    <t>En cola de revision</t>
  </si>
  <si>
    <t>Cargando productos</t>
  </si>
  <si>
    <t>En peso lleno</t>
  </si>
  <si>
    <t>En salida</t>
  </si>
  <si>
    <t>Terminado</t>
  </si>
  <si>
    <t>Revision de carga</t>
  </si>
  <si>
    <t>Av. Las Malvinas 4589</t>
  </si>
  <si>
    <t>Planta Lima 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</si>
</sst>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1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2" sqref="I2:I9"/>
    </sheetView>
  </sheetViews>
  <sheetFormatPr baseColWidth="10" defaultColWidth="8.88671875" defaultRowHeight="14.4" x14ac:dyDescent="0.3"/>
  <cols>
    <col min="2" max="3" width="13.77734375" bestFit="1" customWidth="1"/>
    <col min="4" max="4" width="15.21875" bestFit="1" customWidth="1"/>
    <col min="5" max="5" width="9" style="2" bestFit="1" customWidth="1"/>
    <col min="6" max="6" width="15.6640625" style="6" bestFit="1" customWidth="1"/>
    <col min="7" max="7" width="27.33203125" bestFit="1" customWidth="1"/>
    <col min="8" max="8" width="5" bestFit="1" customWidth="1"/>
    <col min="9" max="9" width="8.88671875" customWidth="1"/>
  </cols>
  <sheetData>
    <row r="1" spans="1:9" x14ac:dyDescent="0.3">
      <c r="B1" s="4" t="s">
        <v>0</v>
      </c>
      <c r="C1" s="4" t="s">
        <v>1</v>
      </c>
      <c r="D1" s="4" t="s">
        <v>2</v>
      </c>
      <c r="E1" s="5" t="s">
        <v>3</v>
      </c>
      <c r="F1" s="7" t="s">
        <v>4</v>
      </c>
      <c r="G1" s="4" t="s">
        <v>5</v>
      </c>
      <c r="H1" s="4" t="s">
        <v>97</v>
      </c>
      <c r="I1" s="4" t="s">
        <v>6</v>
      </c>
    </row>
    <row r="2" spans="1:9" x14ac:dyDescent="0.3">
      <c r="A2" t="s">
        <v>34</v>
      </c>
      <c r="B2" t="s">
        <v>10</v>
      </c>
      <c r="C2" t="s">
        <v>7</v>
      </c>
      <c r="D2" t="s">
        <v>8</v>
      </c>
      <c r="E2" s="2">
        <v>48641955</v>
      </c>
      <c r="F2" s="6" t="s">
        <v>14</v>
      </c>
      <c r="G2" t="s">
        <v>9</v>
      </c>
      <c r="H2">
        <v>78.2</v>
      </c>
      <c r="I2" t="str">
        <f>"INSERT INTO sd_usuario (nombres, primer_apellido, segundo_apellido, dni, fecha_nacimiento, email, peso, activo, fecha_registro, usuario_registro) VALUES ('"&amp;B2&amp;"','"&amp;C2&amp;"','"&amp;D2&amp;"','"&amp;E2&amp;"','"&amp;F2&amp;"','"&amp;G2&amp;"',"&amp;H2&amp;",1,sysdate(),'admin');"</f>
        <v>INSERT INTO sd_usuario (nombres, primer_apellido, segundo_apellido, dni, fecha_nacimiento, email, peso, activo, fecha_registro, usuario_registro) VALUES ('JORGE SANDRO','TARAZONA','MUNAYCO','48641955','1980-10-01','jorge.tarazona@gmail.com',78.2,1,sysdate(),'admin');</v>
      </c>
    </row>
    <row r="3" spans="1:9" x14ac:dyDescent="0.3">
      <c r="A3" t="s">
        <v>34</v>
      </c>
      <c r="B3" t="s">
        <v>13</v>
      </c>
      <c r="C3" t="s">
        <v>11</v>
      </c>
      <c r="D3" t="s">
        <v>12</v>
      </c>
      <c r="E3" s="2">
        <v>15879523</v>
      </c>
      <c r="F3" s="6" t="s">
        <v>15</v>
      </c>
      <c r="G3" t="s">
        <v>16</v>
      </c>
      <c r="H3">
        <v>64.900000000000006</v>
      </c>
      <c r="I3" t="str">
        <f t="shared" ref="I3:I9" si="0">"INSERT INTO sd_usuario (nombres, primer_apellido, segundo_apellido, dni, fecha_nacimiento, email, peso, activo, fecha_registro, usuario_registro) VALUES ('"&amp;B3&amp;"','"&amp;C3&amp;"','"&amp;D3&amp;"','"&amp;E3&amp;"','"&amp;F3&amp;"','"&amp;G3&amp;"',"&amp;H3&amp;",1,sysdate(),'admin');"</f>
        <v>INSERT INTO sd_usuario (nombres, primer_apellido, segundo_apellido, dni, fecha_nacimiento, email, peso, activo, fecha_registro, usuario_registro) VALUES ('JUAN CARLOS','BAUTISTA','ENRIQUEZ','15879523','1982-08-30','juan.bautista@gmail.com',64.9,1,sysdate(),'admin');</v>
      </c>
    </row>
    <row r="4" spans="1:9" x14ac:dyDescent="0.3">
      <c r="A4" t="s">
        <v>34</v>
      </c>
      <c r="B4" t="s">
        <v>17</v>
      </c>
      <c r="C4" t="s">
        <v>18</v>
      </c>
      <c r="D4" t="s">
        <v>21</v>
      </c>
      <c r="E4" s="3" t="s">
        <v>23</v>
      </c>
      <c r="F4" s="6" t="s">
        <v>32</v>
      </c>
      <c r="G4" t="s">
        <v>25</v>
      </c>
      <c r="H4">
        <v>75.2</v>
      </c>
      <c r="I4" t="str">
        <f t="shared" si="0"/>
        <v>INSERT INTO sd_usuario (nombres, primer_apellido, segundo_apellido, dni, fecha_nacimiento, email, peso, activo, fecha_registro, usuario_registro) VALUES ('ABEL ROBERTO','DIAZ','FERNANDEZ','08512548','1979-07-15','abel.diaz@gmail.com',75.2,1,sysdate(),'admin');</v>
      </c>
    </row>
    <row r="5" spans="1:9" x14ac:dyDescent="0.3">
      <c r="A5" t="s">
        <v>34</v>
      </c>
      <c r="B5" t="s">
        <v>19</v>
      </c>
      <c r="C5" t="s">
        <v>20</v>
      </c>
      <c r="D5" t="s">
        <v>22</v>
      </c>
      <c r="E5" s="2" t="s">
        <v>24</v>
      </c>
      <c r="F5" s="6" t="s">
        <v>33</v>
      </c>
      <c r="G5" t="s">
        <v>26</v>
      </c>
      <c r="H5">
        <v>73.599999999999994</v>
      </c>
      <c r="I5" t="str">
        <f t="shared" si="0"/>
        <v>INSERT INTO sd_usuario (nombres, primer_apellido, segundo_apellido, dni, fecha_nacimiento, email, peso, activo, fecha_registro, usuario_registro) VALUES ('EMANUEL ','VILLAFUERTE','DOMINGUEZ','12012589','1981-08-04','emanuel.villafuerte@gmail.com',73.6,1,sysdate(),'admin');</v>
      </c>
    </row>
    <row r="6" spans="1:9" x14ac:dyDescent="0.3">
      <c r="A6" t="s">
        <v>35</v>
      </c>
      <c r="B6" t="s">
        <v>36</v>
      </c>
      <c r="C6" t="s">
        <v>37</v>
      </c>
      <c r="D6" t="s">
        <v>38</v>
      </c>
      <c r="E6" s="2" t="s">
        <v>39</v>
      </c>
      <c r="F6" s="6" t="s">
        <v>56</v>
      </c>
      <c r="G6" t="s">
        <v>52</v>
      </c>
      <c r="H6">
        <v>69.8</v>
      </c>
      <c r="I6" t="str">
        <f t="shared" si="0"/>
        <v>INSERT INTO sd_usuario (nombres, primer_apellido, segundo_apellido, dni, fecha_nacimiento, email, peso, activo, fecha_registro, usuario_registro) VALUES ('CLAUDIO JORGE','AGUIRRE','HERRERA','23567845','1978-01-05','claudio.aguirre@gmail.com',69.8,1,sysdate(),'admin');</v>
      </c>
    </row>
    <row r="7" spans="1:9" x14ac:dyDescent="0.3">
      <c r="A7" t="s">
        <v>35</v>
      </c>
      <c r="B7" t="s">
        <v>40</v>
      </c>
      <c r="C7" t="s">
        <v>41</v>
      </c>
      <c r="D7" t="s">
        <v>42</v>
      </c>
      <c r="E7" s="2" t="s">
        <v>43</v>
      </c>
      <c r="F7" s="6" t="s">
        <v>57</v>
      </c>
      <c r="G7" t="s">
        <v>53</v>
      </c>
      <c r="H7">
        <v>75.400000000000006</v>
      </c>
      <c r="I7" t="str">
        <f t="shared" si="0"/>
        <v>INSERT INTO sd_usuario (nombres, primer_apellido, segundo_apellido, dni, fecha_nacimiento, email, peso, activo, fecha_registro, usuario_registro) VALUES ('PEDRO MARIO','ALVAREZ','GONZALEZ','12547895','1985-03-29','pedro.gonzalez@gmail.com',75.4,1,sysdate(),'admin');</v>
      </c>
    </row>
    <row r="8" spans="1:9" x14ac:dyDescent="0.3">
      <c r="A8" t="s">
        <v>35</v>
      </c>
      <c r="B8" t="s">
        <v>44</v>
      </c>
      <c r="C8" t="s">
        <v>45</v>
      </c>
      <c r="D8" t="s">
        <v>46</v>
      </c>
      <c r="E8" s="2" t="s">
        <v>47</v>
      </c>
      <c r="F8" s="6" t="s">
        <v>58</v>
      </c>
      <c r="G8" t="s">
        <v>54</v>
      </c>
      <c r="H8">
        <v>76.5</v>
      </c>
      <c r="I8" t="str">
        <f t="shared" si="0"/>
        <v>INSERT INTO sd_usuario (nombres, primer_apellido, segundo_apellido, dni, fecha_nacimiento, email, peso, activo, fecha_registro, usuario_registro) VALUES ('CESAR FERNANDO','PEREZ','TORRES','24516874','1984-05-12','cesar.torres@gmail.com',76.5,1,sysdate(),'admin');</v>
      </c>
    </row>
    <row r="9" spans="1:9" x14ac:dyDescent="0.3">
      <c r="A9" t="s">
        <v>35</v>
      </c>
      <c r="B9" t="s">
        <v>49</v>
      </c>
      <c r="C9" t="s">
        <v>50</v>
      </c>
      <c r="D9" t="s">
        <v>48</v>
      </c>
      <c r="E9" s="2" t="s">
        <v>51</v>
      </c>
      <c r="F9" s="6" t="s">
        <v>59</v>
      </c>
      <c r="G9" t="s">
        <v>55</v>
      </c>
      <c r="H9">
        <v>78.900000000000006</v>
      </c>
      <c r="I9" t="str">
        <f t="shared" si="0"/>
        <v>INSERT INTO sd_usuario (nombres, primer_apellido, segundo_apellido, dni, fecha_nacimiento, email, peso, activo, fecha_registro, usuario_registro) VALUES ('VICTOR SERGIO','ROMERO','ACOSTA','30214587','1975-04-17','victor.acosta@gmail.com',78.9,1,sysdate(),'admin');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"/>
    </sheetView>
  </sheetViews>
  <sheetFormatPr baseColWidth="10" defaultRowHeight="14.4" x14ac:dyDescent="0.3"/>
  <cols>
    <col min="3" max="3" width="19.88671875" customWidth="1"/>
  </cols>
  <sheetData>
    <row r="1" spans="1:4" x14ac:dyDescent="0.3">
      <c r="A1" s="4" t="s">
        <v>132</v>
      </c>
      <c r="B1" s="4" t="s">
        <v>133</v>
      </c>
      <c r="C1" s="4" t="s">
        <v>134</v>
      </c>
      <c r="D1" s="4" t="s">
        <v>6</v>
      </c>
    </row>
    <row r="2" spans="1:4" x14ac:dyDescent="0.3">
      <c r="A2">
        <v>1</v>
      </c>
      <c r="B2" s="1" t="s">
        <v>138</v>
      </c>
      <c r="C2" s="2">
        <v>58945785216</v>
      </c>
      <c r="D2" t="str">
        <f>"INSERT INTO sd_cliente ("&amp;$B$1&amp;", "&amp;$C$1&amp;",activo, fecha_registro, usuario_registro) VALUES ('"&amp;B2&amp;"','"&amp;C2&amp;"',1,sysdate(),'admin');"</f>
        <v>INSERT INTO sd_cliente (razon_social, ruc,activo, fecha_registro, usuario_registro) VALUES ('Ferreteria San Marcos','58945785216',1,sysdate(),'admin');</v>
      </c>
    </row>
    <row r="3" spans="1:4" x14ac:dyDescent="0.3">
      <c r="A3">
        <v>2</v>
      </c>
      <c r="B3" s="1" t="s">
        <v>139</v>
      </c>
      <c r="C3" s="2" t="s">
        <v>135</v>
      </c>
      <c r="D3" t="str">
        <f t="shared" ref="D3:D5" si="0">"INSERT INTO sd_cliente ("&amp;$B$1&amp;", "&amp;$C$1&amp;",activo, fecha_registro, usuario_registro) VALUES ('"&amp;B3&amp;"','"&amp;C3&amp;"',1,sysdate(),'admin');"</f>
        <v>INSERT INTO sd_cliente (razon_social, ruc,activo, fecha_registro, usuario_registro) VALUES ('Constructora San Martin','14895623487',1,sysdate(),'admin');</v>
      </c>
    </row>
    <row r="4" spans="1:4" x14ac:dyDescent="0.3">
      <c r="A4">
        <v>3</v>
      </c>
      <c r="B4" s="1" t="s">
        <v>140</v>
      </c>
      <c r="C4" s="2" t="s">
        <v>136</v>
      </c>
      <c r="D4" t="str">
        <f t="shared" si="0"/>
        <v>INSERT INTO sd_cliente (razon_social, ruc,activo, fecha_registro, usuario_registro) VALUES ('Bechtel Perú','13462484613',1,sysdate(),'admin');</v>
      </c>
    </row>
    <row r="5" spans="1:4" x14ac:dyDescent="0.3">
      <c r="A5">
        <v>4</v>
      </c>
      <c r="B5" s="1" t="s">
        <v>141</v>
      </c>
      <c r="C5" s="2" t="s">
        <v>137</v>
      </c>
      <c r="D5" t="str">
        <f t="shared" si="0"/>
        <v>INSERT INTO sd_cliente (razon_social, ruc,activo, fecha_registro, usuario_registro) VALUES ('Vinci SAC','48650480850',1,sysdate(),'admin');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11" sqref="F11"/>
    </sheetView>
  </sheetViews>
  <sheetFormatPr baseColWidth="10" defaultRowHeight="14.4" x14ac:dyDescent="0.3"/>
  <cols>
    <col min="1" max="1" width="14" bestFit="1" customWidth="1"/>
    <col min="2" max="2" width="9.109375" bestFit="1" customWidth="1"/>
    <col min="3" max="3" width="17.88671875" customWidth="1"/>
    <col min="4" max="4" width="19.44140625" bestFit="1" customWidth="1"/>
  </cols>
  <sheetData>
    <row r="1" spans="1:5" x14ac:dyDescent="0.3">
      <c r="A1" s="4" t="s">
        <v>142</v>
      </c>
      <c r="B1" s="4" t="s">
        <v>132</v>
      </c>
      <c r="C1" s="4" t="s">
        <v>143</v>
      </c>
      <c r="D1" s="4" t="s">
        <v>144</v>
      </c>
      <c r="E1" s="4" t="s">
        <v>6</v>
      </c>
    </row>
    <row r="2" spans="1:5" x14ac:dyDescent="0.3">
      <c r="A2">
        <v>1</v>
      </c>
      <c r="B2" s="9">
        <v>1</v>
      </c>
      <c r="C2" t="s">
        <v>155</v>
      </c>
      <c r="D2" t="s">
        <v>153</v>
      </c>
      <c r="E2" t="str">
        <f>"INSERT INTO sd_sede_cliente(id_cliente, direccion, distrito, activo, fecha_registro, usuario_registro) VALUES ("&amp;B2&amp;",'"&amp;C2&amp;"','"&amp;D2&amp;"',1,sysdate(),'admin');"</f>
        <v>INSERT INTO sd_sede_cliente(id_cliente, direccion, distrito, activo, fecha_registro, usuario_registro) VALUES (1,'Jr. Yavari 348','Villa el Salvador',1,sysdate(),'admin');</v>
      </c>
    </row>
    <row r="3" spans="1:5" x14ac:dyDescent="0.3">
      <c r="A3">
        <v>2</v>
      </c>
      <c r="B3" s="9">
        <v>2</v>
      </c>
      <c r="C3" t="s">
        <v>152</v>
      </c>
      <c r="D3" t="s">
        <v>147</v>
      </c>
      <c r="E3" t="str">
        <f t="shared" ref="E3:E9" si="0">"INSERT INTO sd_sede_cliente(id_cliente, direccion, distrito, activo, fecha_registro, usuario_registro) VALUES ("&amp;B3&amp;",'"&amp;C3&amp;"','"&amp;D3&amp;"',1,sysdate(),'admin');"</f>
        <v>INSERT INTO sd_sede_cliente(id_cliente, direccion, distrito, activo, fecha_registro, usuario_registro) VALUES (2,'Av. Izaguirre 4896','Independencia',1,sysdate(),'admin');</v>
      </c>
    </row>
    <row r="4" spans="1:5" x14ac:dyDescent="0.3">
      <c r="A4">
        <v>3</v>
      </c>
      <c r="B4" s="9">
        <v>2</v>
      </c>
      <c r="C4" t="s">
        <v>156</v>
      </c>
      <c r="D4" t="s">
        <v>146</v>
      </c>
      <c r="E4" t="str">
        <f t="shared" si="0"/>
        <v>INSERT INTO sd_sede_cliente(id_cliente, direccion, distrito, activo, fecha_registro, usuario_registro) VALUES (2,'Jr. Juliaca 789','Comas',1,sysdate(),'admin');</v>
      </c>
    </row>
    <row r="5" spans="1:5" x14ac:dyDescent="0.3">
      <c r="A5">
        <v>4</v>
      </c>
      <c r="B5" s="9">
        <v>3</v>
      </c>
      <c r="C5" t="s">
        <v>157</v>
      </c>
      <c r="D5" t="s">
        <v>148</v>
      </c>
      <c r="E5" t="str">
        <f t="shared" si="0"/>
        <v>INSERT INTO sd_sede_cliente(id_cliente, direccion, distrito, activo, fecha_registro, usuario_registro) VALUES (3,'Av. Los Alamos 3457','San Juan de Miraflores',1,sysdate(),'admin');</v>
      </c>
    </row>
    <row r="6" spans="1:5" x14ac:dyDescent="0.3">
      <c r="A6">
        <v>5</v>
      </c>
      <c r="B6" s="8">
        <v>3</v>
      </c>
      <c r="C6" t="s">
        <v>158</v>
      </c>
      <c r="D6" t="s">
        <v>145</v>
      </c>
      <c r="E6" t="str">
        <f t="shared" si="0"/>
        <v>INSERT INTO sd_sede_cliente(id_cliente, direccion, distrito, activo, fecha_registro, usuario_registro) VALUES (3,'Av. Jupiter 1278','Ate',1,sysdate(),'admin');</v>
      </c>
    </row>
    <row r="7" spans="1:5" x14ac:dyDescent="0.3">
      <c r="A7">
        <v>6</v>
      </c>
      <c r="B7" s="8">
        <v>3</v>
      </c>
      <c r="C7" t="s">
        <v>159</v>
      </c>
      <c r="D7" t="s">
        <v>145</v>
      </c>
      <c r="E7" t="str">
        <f t="shared" si="0"/>
        <v>INSERT INTO sd_sede_cliente(id_cliente, direccion, distrito, activo, fecha_registro, usuario_registro) VALUES (3,'Jr. Trueno 928','Ate',1,sysdate(),'admin');</v>
      </c>
    </row>
    <row r="8" spans="1:5" x14ac:dyDescent="0.3">
      <c r="A8">
        <v>7</v>
      </c>
      <c r="B8" s="8">
        <v>4</v>
      </c>
      <c r="C8" t="s">
        <v>160</v>
      </c>
      <c r="D8" t="s">
        <v>154</v>
      </c>
      <c r="E8" t="str">
        <f t="shared" si="0"/>
        <v>INSERT INTO sd_sede_cliente(id_cliente, direccion, distrito, activo, fecha_registro, usuario_registro) VALUES (4,'Av. Mariategui 2456','Villa Maria del Triunfo',1,sysdate(),'admin');</v>
      </c>
    </row>
    <row r="9" spans="1:5" x14ac:dyDescent="0.3">
      <c r="A9">
        <v>8</v>
      </c>
      <c r="B9" s="8">
        <v>4</v>
      </c>
      <c r="C9" t="s">
        <v>161</v>
      </c>
      <c r="D9" t="s">
        <v>147</v>
      </c>
      <c r="E9" t="str">
        <f t="shared" si="0"/>
        <v>INSERT INTO sd_sede_cliente(id_cliente, direccion, distrito, activo, fecha_registro, usuario_registro) VALUES (4,'Jr. Huiracocha 195','Independencia',1,sysdate(),'admin');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:C3"/>
    </sheetView>
  </sheetViews>
  <sheetFormatPr baseColWidth="10" defaultRowHeight="14.4" x14ac:dyDescent="0.3"/>
  <cols>
    <col min="1" max="1" width="14" bestFit="1" customWidth="1"/>
  </cols>
  <sheetData>
    <row r="1" spans="1:3" x14ac:dyDescent="0.3">
      <c r="A1" s="4" t="s">
        <v>142</v>
      </c>
      <c r="B1" s="4" t="s">
        <v>65</v>
      </c>
      <c r="C1" s="4" t="s">
        <v>6</v>
      </c>
    </row>
    <row r="2" spans="1:3" x14ac:dyDescent="0.3">
      <c r="A2">
        <v>1</v>
      </c>
      <c r="B2" s="2" t="s">
        <v>150</v>
      </c>
      <c r="C2" t="str">
        <f>"INSERT INTO sd_estado_orden (nombre) VALUES ('"&amp;B2&amp;"');"</f>
        <v>INSERT INTO sd_estado_orden (nombre) VALUES ('registrada');</v>
      </c>
    </row>
    <row r="3" spans="1:3" x14ac:dyDescent="0.3">
      <c r="A3">
        <v>2</v>
      </c>
      <c r="B3" t="s">
        <v>151</v>
      </c>
      <c r="C3" t="str">
        <f>"INSERT INTO sd_estado_orden (nombre) VALUES ('"&amp;B3&amp;"');"</f>
        <v>INSERT INTO sd_estado_orden (nombre) VALUES ('despachada');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B3" sqref="B3"/>
    </sheetView>
  </sheetViews>
  <sheetFormatPr baseColWidth="10" defaultRowHeight="14.4" x14ac:dyDescent="0.3"/>
  <cols>
    <col min="3" max="3" width="14" bestFit="1" customWidth="1"/>
    <col min="4" max="4" width="17.21875" bestFit="1" customWidth="1"/>
  </cols>
  <sheetData>
    <row r="1" spans="1:12" x14ac:dyDescent="0.3">
      <c r="A1" s="5" t="s">
        <v>162</v>
      </c>
      <c r="B1" s="5" t="s">
        <v>31</v>
      </c>
      <c r="C1" s="5" t="s">
        <v>142</v>
      </c>
      <c r="D1" s="5" t="s">
        <v>79</v>
      </c>
      <c r="E1" s="5" t="s">
        <v>149</v>
      </c>
      <c r="F1" s="5" t="s">
        <v>163</v>
      </c>
      <c r="G1" s="5" t="s">
        <v>164</v>
      </c>
      <c r="H1" s="5" t="s">
        <v>165</v>
      </c>
      <c r="I1" s="4" t="s">
        <v>6</v>
      </c>
    </row>
    <row r="2" spans="1:12" x14ac:dyDescent="0.3">
      <c r="A2" s="2">
        <v>1</v>
      </c>
      <c r="B2" s="2" t="s">
        <v>82</v>
      </c>
      <c r="C2" s="9">
        <v>3</v>
      </c>
      <c r="D2" s="9">
        <v>1</v>
      </c>
      <c r="E2" s="9">
        <v>1</v>
      </c>
      <c r="F2" s="9">
        <v>1</v>
      </c>
      <c r="G2" s="9">
        <v>6</v>
      </c>
      <c r="H2" s="9">
        <v>800</v>
      </c>
      <c r="I2" t="str">
        <f>"INSERT INTO sd_orden_recojo(id_conductor, id_sede_cliente, id_producto_venta, id_estado_orden, id_tracto, id_carreta, cantidad, activo, fecha_registro, usuario_registro) values ("&amp;B2&amp;","&amp;C2&amp;","&amp;D2&amp;","&amp;E2&amp;","&amp;F2&amp;","&amp;G2&amp;","&amp;H2&amp;",1,sysdate(),'admin');"</f>
        <v>INSERT INTO sd_orden_recojo(id_conductor, id_sede_cliente, id_producto_venta, id_estado_orden, id_tracto, id_carreta, cantidad, activo, fecha_registro, usuario_registro) values (1,3,1,1,1,6,800,1,sysdate(),'admin');</v>
      </c>
    </row>
    <row r="3" spans="1:12" x14ac:dyDescent="0.3">
      <c r="A3" s="2">
        <v>2</v>
      </c>
      <c r="B3" s="2" t="s">
        <v>82</v>
      </c>
      <c r="C3" s="9">
        <v>4</v>
      </c>
      <c r="D3" s="9">
        <v>2</v>
      </c>
      <c r="E3" s="9">
        <v>1</v>
      </c>
      <c r="F3" s="9">
        <v>1</v>
      </c>
      <c r="G3" s="9">
        <v>4</v>
      </c>
      <c r="H3" s="9">
        <v>600</v>
      </c>
      <c r="I3" t="str">
        <f t="shared" ref="I3:I9" si="0">"INSERT INTO sd_orden_recojo(id_conductor, id_sede_cliente, id_producto_venta, id_estado_orden, id_tracto, id_carreta, cantidad, activo, fecha_registro, usuario_registro) values ("&amp;B3&amp;","&amp;C3&amp;","&amp;D3&amp;","&amp;E3&amp;","&amp;F3&amp;","&amp;G3&amp;","&amp;H3&amp;",1,sysdate(),'admin');"</f>
        <v>INSERT INTO sd_orden_recojo(id_conductor, id_sede_cliente, id_producto_venta, id_estado_orden, id_tracto, id_carreta, cantidad, activo, fecha_registro, usuario_registro) values (1,4,2,1,1,4,600,1,sysdate(),'admin');</v>
      </c>
    </row>
    <row r="4" spans="1:12" x14ac:dyDescent="0.3">
      <c r="A4" s="2">
        <v>3</v>
      </c>
      <c r="B4" s="2" t="s">
        <v>81</v>
      </c>
      <c r="C4" s="9">
        <v>2</v>
      </c>
      <c r="D4" s="9">
        <v>3</v>
      </c>
      <c r="E4" s="9">
        <v>1</v>
      </c>
      <c r="F4" s="9">
        <v>3</v>
      </c>
      <c r="G4" s="9">
        <v>2</v>
      </c>
      <c r="H4" s="9">
        <v>1500</v>
      </c>
      <c r="I4" t="str">
        <f t="shared" si="0"/>
        <v>INSERT INTO sd_orden_recojo(id_conductor, id_sede_cliente, id_producto_venta, id_estado_orden, id_tracto, id_carreta, cantidad, activo, fecha_registro, usuario_registro) values (2,2,3,1,3,2,1500,1,sysdate(),'admin');</v>
      </c>
    </row>
    <row r="5" spans="1:12" x14ac:dyDescent="0.3">
      <c r="A5" s="2">
        <v>4</v>
      </c>
      <c r="B5" s="2" t="s">
        <v>166</v>
      </c>
      <c r="C5" s="9">
        <v>5</v>
      </c>
      <c r="D5" s="9">
        <v>4</v>
      </c>
      <c r="E5" s="9">
        <v>1</v>
      </c>
      <c r="F5" s="9">
        <v>5</v>
      </c>
      <c r="G5" s="9">
        <v>2</v>
      </c>
      <c r="H5" s="9">
        <v>1800</v>
      </c>
      <c r="I5" t="str">
        <f t="shared" si="0"/>
        <v>INSERT INTO sd_orden_recojo(id_conductor, id_sede_cliente, id_producto_venta, id_estado_orden, id_tracto, id_carreta, cantidad, activo, fecha_registro, usuario_registro) values (3,5,4,1,5,2,1800,1,sysdate(),'admin');</v>
      </c>
    </row>
    <row r="6" spans="1:12" x14ac:dyDescent="0.3">
      <c r="A6" s="2" t="s">
        <v>84</v>
      </c>
      <c r="B6" s="2" t="s">
        <v>167</v>
      </c>
      <c r="C6" s="9">
        <v>7</v>
      </c>
      <c r="D6" s="9">
        <v>1</v>
      </c>
      <c r="E6" s="9">
        <v>1</v>
      </c>
      <c r="F6" s="9">
        <v>3</v>
      </c>
      <c r="G6" s="9">
        <v>6</v>
      </c>
      <c r="H6" s="9">
        <v>750</v>
      </c>
      <c r="I6" t="str">
        <f t="shared" si="0"/>
        <v>INSERT INTO sd_orden_recojo(id_conductor, id_sede_cliente, id_producto_venta, id_estado_orden, id_tracto, id_carreta, cantidad, activo, fecha_registro, usuario_registro) values (4,7,1,1,3,6,750,1,sysdate(),'admin');</v>
      </c>
    </row>
    <row r="7" spans="1:12" x14ac:dyDescent="0.3">
      <c r="A7" s="2" t="s">
        <v>86</v>
      </c>
      <c r="B7" s="2" t="s">
        <v>82</v>
      </c>
      <c r="C7" s="9">
        <v>1</v>
      </c>
      <c r="D7" s="9">
        <v>5</v>
      </c>
      <c r="E7" s="9">
        <v>1</v>
      </c>
      <c r="F7" s="9">
        <v>1</v>
      </c>
      <c r="G7" s="9">
        <v>4</v>
      </c>
      <c r="H7" s="9">
        <v>1200</v>
      </c>
      <c r="I7" t="str">
        <f t="shared" si="0"/>
        <v>INSERT INTO sd_orden_recojo(id_conductor, id_sede_cliente, id_producto_venta, id_estado_orden, id_tracto, id_carreta, cantidad, activo, fecha_registro, usuario_registro) values (1,1,5,1,1,4,1200,1,sysdate(),'admin');</v>
      </c>
    </row>
    <row r="8" spans="1:12" x14ac:dyDescent="0.3">
      <c r="A8" s="2">
        <v>7</v>
      </c>
      <c r="B8" s="2" t="s">
        <v>81</v>
      </c>
      <c r="C8" s="8">
        <v>8</v>
      </c>
      <c r="D8">
        <v>6</v>
      </c>
      <c r="E8">
        <v>1</v>
      </c>
      <c r="F8">
        <v>5</v>
      </c>
      <c r="G8" s="9">
        <v>6</v>
      </c>
      <c r="H8" s="9">
        <v>1350</v>
      </c>
      <c r="I8" t="str">
        <f t="shared" si="0"/>
        <v>INSERT INTO sd_orden_recojo(id_conductor, id_sede_cliente, id_producto_venta, id_estado_orden, id_tracto, id_carreta, cantidad, activo, fecha_registro, usuario_registro) values (2,8,6,1,5,6,1350,1,sysdate(),'admin');</v>
      </c>
    </row>
    <row r="9" spans="1:12" x14ac:dyDescent="0.3">
      <c r="A9" s="2">
        <v>8</v>
      </c>
      <c r="B9" s="2" t="s">
        <v>167</v>
      </c>
      <c r="C9" s="8">
        <v>6</v>
      </c>
      <c r="D9">
        <v>3</v>
      </c>
      <c r="E9">
        <v>1</v>
      </c>
      <c r="F9">
        <v>3</v>
      </c>
      <c r="G9" s="9">
        <v>4</v>
      </c>
      <c r="H9" s="9">
        <v>1750</v>
      </c>
      <c r="I9" t="str">
        <f t="shared" si="0"/>
        <v>INSERT INTO sd_orden_recojo(id_conductor, id_sede_cliente, id_producto_venta, id_estado_orden, id_tracto, id_carreta, cantidad, activo, fecha_registro, usuario_registro) values (4,6,3,1,3,4,1750,1,sysdate(),'admin');</v>
      </c>
    </row>
    <row r="11" spans="1:12" x14ac:dyDescent="0.3">
      <c r="I11">
        <v>1</v>
      </c>
      <c r="J11" t="s">
        <v>66</v>
      </c>
      <c r="K11" t="s">
        <v>70</v>
      </c>
      <c r="L11" t="s">
        <v>76</v>
      </c>
    </row>
    <row r="12" spans="1:12" x14ac:dyDescent="0.3">
      <c r="I12">
        <v>2</v>
      </c>
      <c r="J12" t="s">
        <v>66</v>
      </c>
      <c r="K12" t="s">
        <v>71</v>
      </c>
      <c r="L12" t="s">
        <v>77</v>
      </c>
    </row>
    <row r="13" spans="1:12" x14ac:dyDescent="0.3">
      <c r="I13">
        <v>3</v>
      </c>
      <c r="J13" t="s">
        <v>68</v>
      </c>
      <c r="K13" t="s">
        <v>72</v>
      </c>
      <c r="L13" t="s">
        <v>78</v>
      </c>
    </row>
    <row r="14" spans="1:12" x14ac:dyDescent="0.3">
      <c r="I14">
        <v>4</v>
      </c>
      <c r="J14" t="s">
        <v>68</v>
      </c>
      <c r="K14" t="s">
        <v>83</v>
      </c>
      <c r="L14" t="s">
        <v>78</v>
      </c>
    </row>
    <row r="15" spans="1:12" x14ac:dyDescent="0.3">
      <c r="I15" s="9">
        <v>5</v>
      </c>
      <c r="J15" t="s">
        <v>69</v>
      </c>
      <c r="K15" t="s">
        <v>73</v>
      </c>
      <c r="L15" t="s">
        <v>75</v>
      </c>
    </row>
    <row r="16" spans="1:12" x14ac:dyDescent="0.3">
      <c r="I16" s="9">
        <v>6</v>
      </c>
      <c r="J16" t="s">
        <v>69</v>
      </c>
      <c r="K16" t="s">
        <v>85</v>
      </c>
      <c r="L16" t="s">
        <v>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2" sqref="N2"/>
    </sheetView>
  </sheetViews>
  <sheetFormatPr baseColWidth="10" defaultRowHeight="14.4" x14ac:dyDescent="0.3"/>
  <cols>
    <col min="2" max="2" width="13.44140625" bestFit="1" customWidth="1"/>
    <col min="3" max="3" width="18.88671875" bestFit="1" customWidth="1"/>
    <col min="4" max="4" width="19.44140625" bestFit="1" customWidth="1"/>
    <col min="5" max="5" width="17.33203125" bestFit="1" customWidth="1"/>
  </cols>
  <sheetData>
    <row r="1" spans="1:14" x14ac:dyDescent="0.3">
      <c r="A1" s="4" t="s">
        <v>168</v>
      </c>
      <c r="B1" s="4" t="s">
        <v>65</v>
      </c>
      <c r="C1" s="4" t="s">
        <v>143</v>
      </c>
      <c r="D1" s="4" t="s">
        <v>144</v>
      </c>
      <c r="E1" s="4" t="s">
        <v>169</v>
      </c>
      <c r="F1" s="4" t="s">
        <v>170</v>
      </c>
      <c r="G1" s="4" t="s">
        <v>171</v>
      </c>
      <c r="H1" s="4" t="s">
        <v>172</v>
      </c>
      <c r="I1" s="4" t="s">
        <v>173</v>
      </c>
      <c r="J1" s="4" t="s">
        <v>174</v>
      </c>
      <c r="K1" s="4" t="s">
        <v>175</v>
      </c>
      <c r="L1" s="4" t="s">
        <v>176</v>
      </c>
      <c r="M1" s="4" t="s">
        <v>177</v>
      </c>
      <c r="N1" s="4" t="s">
        <v>6</v>
      </c>
    </row>
    <row r="2" spans="1:14" x14ac:dyDescent="0.3">
      <c r="A2">
        <v>1</v>
      </c>
      <c r="B2" s="1" t="s">
        <v>198</v>
      </c>
      <c r="C2" s="2" t="s">
        <v>197</v>
      </c>
      <c r="D2" s="2" t="s">
        <v>148</v>
      </c>
      <c r="E2" s="2" t="s">
        <v>178</v>
      </c>
      <c r="F2" s="2" t="s">
        <v>179</v>
      </c>
      <c r="G2" s="2" t="s">
        <v>180</v>
      </c>
      <c r="H2" s="2" t="s">
        <v>181</v>
      </c>
      <c r="I2" s="2" t="s">
        <v>182</v>
      </c>
      <c r="J2" s="2" t="s">
        <v>183</v>
      </c>
      <c r="K2" s="2" t="s">
        <v>183</v>
      </c>
      <c r="L2" s="2" t="s">
        <v>87</v>
      </c>
      <c r="M2" s="2" t="s">
        <v>184</v>
      </c>
      <c r="N2" t="str">
        <f>"INSERT INTO sd_planta ("&amp;$B$1&amp;", "&amp;$C$1&amp;","&amp;$D$1&amp;","&amp;$E$1&amp;", "&amp;$F$1&amp;","&amp;$G$1&amp;", "&amp;$H$1&amp;","&amp;$I$1&amp;", "&amp;$J$1&amp;","&amp;$K$1&amp;", "&amp;$L$1&amp;", "&amp;$M$1&amp;",activo, fecha_registro, usuario_registro) VALUES ('"&amp;B2&amp;"','"&amp;C2&amp;"','"&amp;D2&amp;"',"&amp;E2&amp;", "&amp;F2&amp;", "&amp;G2&amp;", "&amp;H2&amp;", "&amp;I2&amp;", "&amp;J2&amp;", "&amp;K2&amp;", "&amp;L2&amp;", "&amp;M2&amp;", 1,sysdate(),'admin');"</f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Sur','Av. Las Malvinas 4589','San Juan de Miraflores',60, 10.10, 11.10, 24.5, 26.5, 300, 300, 0, 20, 1,sysdate(),'admin');</v>
      </c>
    </row>
    <row r="3" spans="1:14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x14ac:dyDescent="0.3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x14ac:dyDescent="0.3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2:C12"/>
    </sheetView>
  </sheetViews>
  <sheetFormatPr baseColWidth="10" defaultRowHeight="14.4" x14ac:dyDescent="0.3"/>
  <cols>
    <col min="1" max="1" width="17.88671875" bestFit="1" customWidth="1"/>
    <col min="2" max="2" width="21.88671875" bestFit="1" customWidth="1"/>
  </cols>
  <sheetData>
    <row r="1" spans="1:3" x14ac:dyDescent="0.3">
      <c r="A1" t="s">
        <v>185</v>
      </c>
      <c r="B1" t="s">
        <v>65</v>
      </c>
    </row>
    <row r="2" spans="1:3" x14ac:dyDescent="0.3">
      <c r="A2">
        <v>1</v>
      </c>
      <c r="B2" t="s">
        <v>191</v>
      </c>
      <c r="C2" t="str">
        <f>"INSERT INTO sd_estado_despacho (nombre) VALUES ('"&amp;B2&amp;"');"</f>
        <v>INSERT INTO sd_estado_despacho (nombre) VALUES ('En cola de revision');</v>
      </c>
    </row>
    <row r="3" spans="1:3" x14ac:dyDescent="0.3">
      <c r="A3">
        <v>2</v>
      </c>
      <c r="B3" t="s">
        <v>186</v>
      </c>
      <c r="C3" t="str">
        <f t="shared" ref="C3:C12" si="0">"INSERT INTO sd_estado_despacho (nombre) VALUES ('"&amp;B3&amp;"');"</f>
        <v>INSERT INTO sd_estado_despacho (nombre) VALUES ('En revision');</v>
      </c>
    </row>
    <row r="4" spans="1:3" x14ac:dyDescent="0.3">
      <c r="A4">
        <v>3</v>
      </c>
      <c r="B4" s="11" t="s">
        <v>187</v>
      </c>
      <c r="C4" t="str">
        <f t="shared" si="0"/>
        <v>INSERT INTO sd_estado_despacho (nombre) VALUES ('Revision con incidencia');</v>
      </c>
    </row>
    <row r="5" spans="1:3" x14ac:dyDescent="0.3">
      <c r="A5">
        <v>4</v>
      </c>
      <c r="B5" t="s">
        <v>188</v>
      </c>
      <c r="C5" t="str">
        <f t="shared" si="0"/>
        <v>INSERT INTO sd_estado_despacho (nombre) VALUES ('En peso vacio');</v>
      </c>
    </row>
    <row r="6" spans="1:3" x14ac:dyDescent="0.3">
      <c r="A6">
        <v>5</v>
      </c>
      <c r="B6" s="11" t="s">
        <v>189</v>
      </c>
      <c r="C6" t="str">
        <f t="shared" si="0"/>
        <v>INSERT INTO sd_estado_despacho (nombre) VALUES ('Peso vacio con incidencia');</v>
      </c>
    </row>
    <row r="7" spans="1:3" x14ac:dyDescent="0.3">
      <c r="A7">
        <v>6</v>
      </c>
      <c r="B7" t="s">
        <v>190</v>
      </c>
      <c r="C7" t="str">
        <f t="shared" si="0"/>
        <v>INSERT INTO sd_estado_despacho (nombre) VALUES ('En cola de carga');</v>
      </c>
    </row>
    <row r="8" spans="1:3" x14ac:dyDescent="0.3">
      <c r="A8">
        <v>7</v>
      </c>
      <c r="B8" t="s">
        <v>192</v>
      </c>
      <c r="C8" t="str">
        <f t="shared" si="0"/>
        <v>INSERT INTO sd_estado_despacho (nombre) VALUES ('Cargando productos');</v>
      </c>
    </row>
    <row r="9" spans="1:3" x14ac:dyDescent="0.3">
      <c r="A9">
        <v>8</v>
      </c>
      <c r="B9" t="s">
        <v>193</v>
      </c>
      <c r="C9" t="str">
        <f t="shared" si="0"/>
        <v>INSERT INTO sd_estado_despacho (nombre) VALUES ('En peso lleno');</v>
      </c>
    </row>
    <row r="10" spans="1:3" x14ac:dyDescent="0.3">
      <c r="A10">
        <v>9</v>
      </c>
      <c r="B10" t="s">
        <v>196</v>
      </c>
      <c r="C10" t="str">
        <f t="shared" si="0"/>
        <v>INSERT INTO sd_estado_despacho (nombre) VALUES ('Revision de carga');</v>
      </c>
    </row>
    <row r="11" spans="1:3" x14ac:dyDescent="0.3">
      <c r="A11">
        <v>10</v>
      </c>
      <c r="B11" t="s">
        <v>194</v>
      </c>
      <c r="C11" t="str">
        <f t="shared" si="0"/>
        <v>INSERT INTO sd_estado_despacho (nombre) VALUES ('En salida');</v>
      </c>
    </row>
    <row r="12" spans="1:3" x14ac:dyDescent="0.3">
      <c r="A12">
        <v>11</v>
      </c>
      <c r="B12" t="s">
        <v>195</v>
      </c>
      <c r="C12" t="str">
        <f t="shared" si="0"/>
        <v>INSERT INTO sd_estado_despacho (nombre) VALUES ('Terminado');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9" sqref="K29"/>
    </sheetView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5"/>
    </sheetView>
  </sheetViews>
  <sheetFormatPr baseColWidth="10" defaultRowHeight="14.4" x14ac:dyDescent="0.3"/>
  <sheetData>
    <row r="1" spans="1:4" x14ac:dyDescent="0.3">
      <c r="A1" s="4" t="s">
        <v>31</v>
      </c>
      <c r="B1" s="4" t="s">
        <v>29</v>
      </c>
      <c r="C1" s="4" t="s">
        <v>30</v>
      </c>
      <c r="D1" s="4" t="s">
        <v>6</v>
      </c>
    </row>
    <row r="2" spans="1:4" x14ac:dyDescent="0.3">
      <c r="A2">
        <v>1</v>
      </c>
      <c r="B2" s="2" t="s">
        <v>128</v>
      </c>
      <c r="C2">
        <v>8421</v>
      </c>
      <c r="D2" t="str">
        <f>"INSERT INTO sd_conductor(id_usuario, fecha_venc_licencia, clave_digital, activo, fecha_registro, usuario_registro) VALUES ("&amp;A2&amp;",'"&amp;B2&amp;"','"&amp;C2&amp;"',1,sysdate(),'admin');"</f>
        <v>INSERT INTO sd_conductor(id_usuario, fecha_venc_licencia, clave_digital, activo, fecha_registro, usuario_registro) VALUES (1,'2024-10-04','8421',1,sysdate(),'admin');</v>
      </c>
    </row>
    <row r="3" spans="1:4" x14ac:dyDescent="0.3">
      <c r="A3">
        <v>2</v>
      </c>
      <c r="B3" s="2" t="s">
        <v>124</v>
      </c>
      <c r="C3">
        <v>1269</v>
      </c>
      <c r="D3" t="str">
        <f t="shared" ref="D3:D5" si="0">"INSERT INTO sd_conductor(id_usuario, fecha_venc_licencia, clave_digital, activo, fecha_registro, usuario_registro) VALUES ("&amp;A3&amp;",'"&amp;B3&amp;"','"&amp;C3&amp;"',1,sysdate(),'admin');"</f>
        <v>INSERT INTO sd_conductor(id_usuario, fecha_venc_licencia, clave_digital, activo, fecha_registro, usuario_registro) VALUES (2,'2025-03-06','1269',1,sysdate(),'admin');</v>
      </c>
    </row>
    <row r="4" spans="1:4" x14ac:dyDescent="0.3">
      <c r="A4">
        <v>3</v>
      </c>
      <c r="B4" s="2" t="s">
        <v>125</v>
      </c>
      <c r="C4">
        <v>4589</v>
      </c>
      <c r="D4" t="str">
        <f t="shared" si="0"/>
        <v>INSERT INTO sd_conductor(id_usuario, fecha_venc_licencia, clave_digital, activo, fecha_registro, usuario_registro) VALUES (3,'2024-08-14','4589',1,sysdate(),'admin');</v>
      </c>
    </row>
    <row r="5" spans="1:4" x14ac:dyDescent="0.3">
      <c r="A5">
        <v>4</v>
      </c>
      <c r="B5" s="2" t="s">
        <v>126</v>
      </c>
      <c r="C5">
        <v>3586</v>
      </c>
      <c r="D5" t="str">
        <f t="shared" si="0"/>
        <v>INSERT INTO sd_conductor(id_usuario, fecha_venc_licencia, clave_digital, activo, fecha_registro, usuario_registro) VALUES (4,'2024-01-28','3586',1,sysdate(),'admin');</v>
      </c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:C5"/>
    </sheetView>
  </sheetViews>
  <sheetFormatPr baseColWidth="10" defaultRowHeight="14.4" x14ac:dyDescent="0.3"/>
  <sheetData>
    <row r="1" spans="1:3" x14ac:dyDescent="0.3">
      <c r="A1" s="4" t="s">
        <v>27</v>
      </c>
      <c r="B1" s="4" t="s">
        <v>28</v>
      </c>
      <c r="C1" s="4" t="s">
        <v>6</v>
      </c>
    </row>
    <row r="2" spans="1:3" x14ac:dyDescent="0.3">
      <c r="A2">
        <v>5</v>
      </c>
      <c r="B2" s="1" t="s">
        <v>60</v>
      </c>
      <c r="C2" t="str">
        <f>"INSERT INTO sd_revisor(id_usuario, contrasena, activo, fecha_registro, usuario_registro) VALUES ("&amp;A2&amp;",'"&amp;B2&amp;"',1,sysdate(),'admin');"</f>
        <v>INSERT INTO sd_revisor(id_usuario, contrasena, activo, fecha_registro, usuario_registro) VALUES (5,'r8t4b45sf',1,sysdate(),'admin');</v>
      </c>
    </row>
    <row r="3" spans="1:3" x14ac:dyDescent="0.3">
      <c r="A3">
        <v>6</v>
      </c>
      <c r="B3" s="1" t="s">
        <v>61</v>
      </c>
      <c r="C3" t="str">
        <f t="shared" ref="C3:C5" si="0">"INSERT INTO sd_revisor(id_usuario, contrasena, activo, fecha_registro, usuario_registro) VALUES ("&amp;A3&amp;",'"&amp;B3&amp;"',1,sysdate(),'admin');"</f>
        <v>INSERT INTO sd_revisor(id_usuario, contrasena, activo, fecha_registro, usuario_registro) VALUES (6,'rgr1d5a8f',1,sysdate(),'admin');</v>
      </c>
    </row>
    <row r="4" spans="1:3" x14ac:dyDescent="0.3">
      <c r="A4">
        <v>7</v>
      </c>
      <c r="B4" s="1" t="s">
        <v>62</v>
      </c>
      <c r="C4" t="str">
        <f t="shared" si="0"/>
        <v>INSERT INTO sd_revisor(id_usuario, contrasena, activo, fecha_registro, usuario_registro) VALUES (7,'g5ds6dfe4',1,sysdate(),'admin');</v>
      </c>
    </row>
    <row r="5" spans="1:3" x14ac:dyDescent="0.3">
      <c r="A5">
        <v>8</v>
      </c>
      <c r="B5" s="1" t="s">
        <v>63</v>
      </c>
      <c r="C5" t="str">
        <f t="shared" si="0"/>
        <v>INSERT INTO sd_revisor(id_usuario, contrasena, activo, fecha_registro, usuario_registro) VALUES (8,'2rf1s8f4s6',1,sysdate(),'admin');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C2" sqref="C2:C4"/>
    </sheetView>
  </sheetViews>
  <sheetFormatPr baseColWidth="10" defaultRowHeight="14.4" x14ac:dyDescent="0.3"/>
  <sheetData>
    <row r="1" spans="1:3" x14ac:dyDescent="0.3">
      <c r="A1" s="4" t="s">
        <v>64</v>
      </c>
      <c r="B1" s="4" t="s">
        <v>65</v>
      </c>
      <c r="C1" s="4" t="s">
        <v>6</v>
      </c>
    </row>
    <row r="2" spans="1:3" x14ac:dyDescent="0.3">
      <c r="A2">
        <v>1</v>
      </c>
      <c r="B2" s="1" t="s">
        <v>66</v>
      </c>
      <c r="C2" t="str">
        <f>"INSERT INTO sd_producto(nombre, activo, fecha_registro, usuario_registro) VALUES ('"&amp;B2&amp;"',1,sysdate(),'admin');"</f>
        <v>INSERT INTO sd_producto(nombre, activo, fecha_registro, usuario_registro) VALUES ('Cemento',1,sysdate(),'admin');</v>
      </c>
    </row>
    <row r="3" spans="1:3" x14ac:dyDescent="0.3">
      <c r="A3">
        <v>2</v>
      </c>
      <c r="B3" s="1" t="s">
        <v>68</v>
      </c>
      <c r="C3" t="str">
        <f t="shared" ref="C3:C4" si="0">"INSERT INTO sd_producto(nombre, activo, fecha_registro, usuario_registro) VALUES ('"&amp;B3&amp;"',1,sysdate(),'admin');"</f>
        <v>INSERT INTO sd_producto(nombre, activo, fecha_registro, usuario_registro) VALUES ('Ladrillo',1,sysdate(),'admin');</v>
      </c>
    </row>
    <row r="4" spans="1:3" x14ac:dyDescent="0.3">
      <c r="A4">
        <v>3</v>
      </c>
      <c r="B4" s="1" t="s">
        <v>69</v>
      </c>
      <c r="C4" t="str">
        <f t="shared" si="0"/>
        <v>INSERT INTO sd_producto(nombre, activo, fecha_registro, usuario_registro) VALUES ('Pallets',1,sysdate(),'admin');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C2" sqref="C2:C7"/>
    </sheetView>
  </sheetViews>
  <sheetFormatPr baseColWidth="10" defaultRowHeight="14.4" x14ac:dyDescent="0.3"/>
  <sheetData>
    <row r="1" spans="1:3" x14ac:dyDescent="0.3">
      <c r="A1" s="4" t="s">
        <v>67</v>
      </c>
      <c r="B1" s="4" t="s">
        <v>65</v>
      </c>
      <c r="C1" s="4" t="s">
        <v>6</v>
      </c>
    </row>
    <row r="2" spans="1:3" x14ac:dyDescent="0.3">
      <c r="A2">
        <v>1</v>
      </c>
      <c r="B2" s="1" t="s">
        <v>70</v>
      </c>
      <c r="C2" t="str">
        <f>"INSERT INTO sd_marca("&amp;$B$1&amp;", activo, fecha_registro, usuario_registro) VALUES ('"&amp;B2&amp;"',1,sysdate(),'admin');"</f>
        <v>INSERT INTO sd_marca(nombre, activo, fecha_registro, usuario_registro) VALUES ('APU',1,sysdate(),'admin');</v>
      </c>
    </row>
    <row r="3" spans="1:3" x14ac:dyDescent="0.3">
      <c r="A3">
        <v>2</v>
      </c>
      <c r="B3" s="1" t="s">
        <v>71</v>
      </c>
      <c r="C3" t="str">
        <f t="shared" ref="C3:C7" si="0">"INSERT INTO sd_marca("&amp;$B$1&amp;", activo, fecha_registro, usuario_registro) VALUES ('"&amp;B3&amp;"',1,sysdate(),'admin');"</f>
        <v>INSERT INTO sd_marca(nombre, activo, fecha_registro, usuario_registro) VALUES ('SOL',1,sysdate(),'admin');</v>
      </c>
    </row>
    <row r="4" spans="1:3" x14ac:dyDescent="0.3">
      <c r="A4">
        <v>3</v>
      </c>
      <c r="B4" s="1" t="s">
        <v>72</v>
      </c>
      <c r="C4" t="str">
        <f t="shared" si="0"/>
        <v>INSERT INTO sd_marca(nombre, activo, fecha_registro, usuario_registro) VALUES ('PIRAMIDE',1,sysdate(),'admin');</v>
      </c>
    </row>
    <row r="5" spans="1:3" x14ac:dyDescent="0.3">
      <c r="A5">
        <v>4</v>
      </c>
      <c r="B5" s="1" t="s">
        <v>73</v>
      </c>
      <c r="C5" t="str">
        <f t="shared" si="0"/>
        <v>INSERT INTO sd_marca(nombre, activo, fecha_registro, usuario_registro) VALUES ('BASA',1,sysdate(),'admin');</v>
      </c>
    </row>
    <row r="6" spans="1:3" x14ac:dyDescent="0.3">
      <c r="A6">
        <v>5</v>
      </c>
      <c r="B6" s="1" t="s">
        <v>83</v>
      </c>
      <c r="C6" t="str">
        <f t="shared" si="0"/>
        <v>INSERT INTO sd_marca(nombre, activo, fecha_registro, usuario_registro) VALUES ('LARK',1,sysdate(),'admin');</v>
      </c>
    </row>
    <row r="7" spans="1:3" x14ac:dyDescent="0.3">
      <c r="A7">
        <v>6</v>
      </c>
      <c r="B7" s="1" t="s">
        <v>85</v>
      </c>
      <c r="C7" t="str">
        <f t="shared" si="0"/>
        <v>INSERT INTO sd_marca(nombre, activo, fecha_registro, usuario_registro) VALUES ('CHEP',1,sysdate(),'admin');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selection activeCell="C2" sqref="C2:C5"/>
    </sheetView>
  </sheetViews>
  <sheetFormatPr baseColWidth="10" defaultRowHeight="14.4" x14ac:dyDescent="0.3"/>
  <cols>
    <col min="2" max="2" width="14.77734375" bestFit="1" customWidth="1"/>
  </cols>
  <sheetData>
    <row r="1" spans="1:3" x14ac:dyDescent="0.3">
      <c r="A1" s="4" t="s">
        <v>74</v>
      </c>
      <c r="B1" s="4" t="s">
        <v>65</v>
      </c>
      <c r="C1" s="4" t="s">
        <v>6</v>
      </c>
    </row>
    <row r="2" spans="1:3" x14ac:dyDescent="0.3">
      <c r="A2">
        <v>1</v>
      </c>
      <c r="B2" s="1" t="s">
        <v>76</v>
      </c>
      <c r="C2" t="str">
        <f>"INSERT INTO sd_unidad("&amp;$B$1&amp;", activo, fecha_registro, usuario_registro) VALUES ('"&amp;B2&amp;"',1,sysdate(),'admin');"</f>
        <v>INSERT INTO sd_unidad(nombre, activo, fecha_registro, usuario_registro) VALUES ('bolsas de 42.5 kg',1,sysdate(),'admin');</v>
      </c>
    </row>
    <row r="3" spans="1:3" x14ac:dyDescent="0.3">
      <c r="A3">
        <v>2</v>
      </c>
      <c r="B3" s="1" t="s">
        <v>77</v>
      </c>
      <c r="C3" t="str">
        <f t="shared" ref="C3:C5" si="0">"INSERT INTO sd_unidad("&amp;$B$1&amp;", activo, fecha_registro, usuario_registro) VALUES ('"&amp;B3&amp;"',1,sysdate(),'admin');"</f>
        <v>INSERT INTO sd_unidad(nombre, activo, fecha_registro, usuario_registro) VALUES ('bolsas de 52.5 kg',1,sysdate(),'admin');</v>
      </c>
    </row>
    <row r="4" spans="1:3" x14ac:dyDescent="0.3">
      <c r="A4">
        <v>3</v>
      </c>
      <c r="B4" s="1" t="s">
        <v>78</v>
      </c>
      <c r="C4" t="str">
        <f t="shared" si="0"/>
        <v>INSERT INTO sd_unidad(nombre, activo, fecha_registro, usuario_registro) VALUES ('ladrillos',1,sysdate(),'admin');</v>
      </c>
    </row>
    <row r="5" spans="1:3" x14ac:dyDescent="0.3">
      <c r="A5">
        <v>4</v>
      </c>
      <c r="B5" s="1" t="s">
        <v>75</v>
      </c>
      <c r="C5" t="str">
        <f t="shared" si="0"/>
        <v>INSERT INTO sd_unidad(nombre, activo, fecha_registro, usuario_registro) VALUES ('pallets',1,sysdate(),'admin');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F2" sqref="F2:F7"/>
    </sheetView>
  </sheetViews>
  <sheetFormatPr baseColWidth="10" defaultRowHeight="14.4" x14ac:dyDescent="0.3"/>
  <cols>
    <col min="1" max="1" width="17.21875" style="2" bestFit="1" customWidth="1"/>
    <col min="2" max="2" width="14.77734375" style="2" bestFit="1" customWidth="1"/>
    <col min="3" max="5" width="14.77734375" style="2" customWidth="1"/>
  </cols>
  <sheetData>
    <row r="1" spans="1:9" x14ac:dyDescent="0.3">
      <c r="A1" s="5" t="s">
        <v>79</v>
      </c>
      <c r="B1" s="5" t="s">
        <v>64</v>
      </c>
      <c r="C1" s="5" t="s">
        <v>67</v>
      </c>
      <c r="D1" s="5" t="s">
        <v>74</v>
      </c>
      <c r="E1" s="5" t="s">
        <v>80</v>
      </c>
      <c r="F1" s="4" t="s">
        <v>6</v>
      </c>
    </row>
    <row r="2" spans="1:9" x14ac:dyDescent="0.3">
      <c r="A2" s="2">
        <v>1</v>
      </c>
      <c r="B2" s="10">
        <v>1</v>
      </c>
      <c r="C2" s="9">
        <v>1</v>
      </c>
      <c r="D2" s="9">
        <v>1</v>
      </c>
      <c r="E2" s="9">
        <v>10000</v>
      </c>
      <c r="F2" t="str">
        <f>"INSERT INTO sd_producto_venta (id_producto, id_marca, id_unidad, stock_actual, activo, fecha_registro, usuario_registro) VALUES ("&amp;B2&amp;","&amp;C2&amp;","&amp;D2&amp;","&amp;E2&amp;",1,sysdate(),'admin');"</f>
        <v>INSERT INTO sd_producto_venta (id_producto, id_marca, id_unidad, stock_actual, activo, fecha_registro, usuario_registro) VALUES (1,1,1,10000,1,sysdate(),'admin');</v>
      </c>
    </row>
    <row r="3" spans="1:9" x14ac:dyDescent="0.3">
      <c r="A3" s="2">
        <v>2</v>
      </c>
      <c r="B3" s="10">
        <v>1</v>
      </c>
      <c r="C3" s="9">
        <v>2</v>
      </c>
      <c r="D3" s="9">
        <v>2</v>
      </c>
      <c r="E3" s="9">
        <v>15000</v>
      </c>
      <c r="F3" t="str">
        <f t="shared" ref="F3:F7" si="0">"INSERT INTO sd_producto_venta (id_producto, id_marca, id_unidad, stock_actual, activo, fecha_registro, usuario_registro) VALUES ("&amp;B3&amp;","&amp;C3&amp;","&amp;D3&amp;","&amp;E3&amp;",1,sysdate(),'admin');"</f>
        <v>INSERT INTO sd_producto_venta (id_producto, id_marca, id_unidad, stock_actual, activo, fecha_registro, usuario_registro) VALUES (1,2,2,15000,1,sysdate(),'admin');</v>
      </c>
    </row>
    <row r="4" spans="1:9" x14ac:dyDescent="0.3">
      <c r="A4" s="2">
        <v>3</v>
      </c>
      <c r="B4" s="9">
        <v>2</v>
      </c>
      <c r="C4" s="9">
        <v>3</v>
      </c>
      <c r="D4" s="9">
        <v>3</v>
      </c>
      <c r="E4" s="9">
        <v>12000</v>
      </c>
      <c r="F4" t="str">
        <f t="shared" si="0"/>
        <v>INSERT INTO sd_producto_venta (id_producto, id_marca, id_unidad, stock_actual, activo, fecha_registro, usuario_registro) VALUES (2,3,3,12000,1,sysdate(),'admin');</v>
      </c>
    </row>
    <row r="5" spans="1:9" x14ac:dyDescent="0.3">
      <c r="A5" s="2">
        <v>4</v>
      </c>
      <c r="B5" s="9">
        <v>2</v>
      </c>
      <c r="C5" s="9">
        <v>5</v>
      </c>
      <c r="D5" s="9">
        <v>3</v>
      </c>
      <c r="E5" s="9">
        <v>18000</v>
      </c>
      <c r="F5" t="str">
        <f t="shared" si="0"/>
        <v>INSERT INTO sd_producto_venta (id_producto, id_marca, id_unidad, stock_actual, activo, fecha_registro, usuario_registro) VALUES (2,5,3,18000,1,sysdate(),'admin');</v>
      </c>
    </row>
    <row r="6" spans="1:9" x14ac:dyDescent="0.3">
      <c r="A6" s="2" t="s">
        <v>84</v>
      </c>
      <c r="B6" s="9">
        <v>3</v>
      </c>
      <c r="C6" s="9">
        <v>4</v>
      </c>
      <c r="D6" s="9">
        <v>4</v>
      </c>
      <c r="E6" s="9">
        <v>8000</v>
      </c>
      <c r="F6" t="str">
        <f t="shared" si="0"/>
        <v>INSERT INTO sd_producto_venta (id_producto, id_marca, id_unidad, stock_actual, activo, fecha_registro, usuario_registro) VALUES (3,4,4,8000,1,sysdate(),'admin');</v>
      </c>
    </row>
    <row r="7" spans="1:9" x14ac:dyDescent="0.3">
      <c r="A7" s="2" t="s">
        <v>86</v>
      </c>
      <c r="B7" s="9">
        <v>3</v>
      </c>
      <c r="C7" s="9">
        <v>6</v>
      </c>
      <c r="D7" s="9">
        <v>4</v>
      </c>
      <c r="E7" s="9">
        <v>13500</v>
      </c>
      <c r="F7" t="str">
        <f t="shared" si="0"/>
        <v>INSERT INTO sd_producto_venta (id_producto, id_marca, id_unidad, stock_actual, activo, fecha_registro, usuario_registro) VALUES (3,6,4,13500,1,sysdate(),'admin');</v>
      </c>
    </row>
    <row r="8" spans="1:9" x14ac:dyDescent="0.3">
      <c r="F8" s="2">
        <v>1</v>
      </c>
      <c r="G8" t="str">
        <f>VLOOKUP(B2,sd_producto!$A$2:$B$4,2,0)</f>
        <v>Cemento</v>
      </c>
      <c r="H8" t="str">
        <f>VLOOKUP(C2,sd_marca!$A$2:$B$7,2,0)</f>
        <v>APU</v>
      </c>
      <c r="I8" t="str">
        <f>VLOOKUP(D2,sd_unidad!$A$2:$B$7,2,0)</f>
        <v>bolsas de 42.5 kg</v>
      </c>
    </row>
    <row r="9" spans="1:9" x14ac:dyDescent="0.3">
      <c r="F9" s="2">
        <v>2</v>
      </c>
      <c r="G9" t="str">
        <f>VLOOKUP(B3,sd_producto!$A$2:$B$4,2,0)</f>
        <v>Cemento</v>
      </c>
      <c r="H9" t="str">
        <f>VLOOKUP(C3,sd_marca!$A$2:$B$7,2,0)</f>
        <v>SOL</v>
      </c>
      <c r="I9" t="str">
        <f>VLOOKUP(D3,sd_unidad!$A$2:$B$7,2,0)</f>
        <v>bolsas de 52.5 kg</v>
      </c>
    </row>
    <row r="10" spans="1:9" x14ac:dyDescent="0.3">
      <c r="F10" s="2">
        <v>3</v>
      </c>
      <c r="G10" t="str">
        <f>VLOOKUP(B4,sd_producto!$A$2:$B$4,2,0)</f>
        <v>Ladrillo</v>
      </c>
      <c r="H10" t="str">
        <f>VLOOKUP(C4,sd_marca!$A$2:$B$7,2,0)</f>
        <v>PIRAMIDE</v>
      </c>
      <c r="I10" t="str">
        <f>VLOOKUP(D4,sd_unidad!$A$2:$B$7,2,0)</f>
        <v>ladrillos</v>
      </c>
    </row>
    <row r="11" spans="1:9" x14ac:dyDescent="0.3">
      <c r="F11" s="2">
        <v>4</v>
      </c>
      <c r="G11" t="str">
        <f>VLOOKUP(B5,sd_producto!$A$2:$B$4,2,0)</f>
        <v>Ladrillo</v>
      </c>
      <c r="H11" t="str">
        <f>VLOOKUP(C5,sd_marca!$A$2:$B$7,2,0)</f>
        <v>LARK</v>
      </c>
      <c r="I11" t="str">
        <f>VLOOKUP(D5,sd_unidad!$A$2:$B$7,2,0)</f>
        <v>ladrillos</v>
      </c>
    </row>
    <row r="12" spans="1:9" x14ac:dyDescent="0.3">
      <c r="F12" s="2" t="s">
        <v>84</v>
      </c>
      <c r="G12" t="str">
        <f>VLOOKUP(B6,sd_producto!$A$2:$B$4,2,0)</f>
        <v>Pallets</v>
      </c>
      <c r="H12" t="str">
        <f>VLOOKUP(C6,sd_marca!$A$2:$B$7,2,0)</f>
        <v>BASA</v>
      </c>
      <c r="I12" t="str">
        <f>VLOOKUP(D6,sd_unidad!$A$2:$B$7,2,0)</f>
        <v>pallets</v>
      </c>
    </row>
    <row r="13" spans="1:9" x14ac:dyDescent="0.3">
      <c r="F13" s="2" t="s">
        <v>86</v>
      </c>
      <c r="G13" t="str">
        <f>VLOOKUP(B7,sd_producto!$A$2:$B$4,2,0)</f>
        <v>Pallets</v>
      </c>
      <c r="H13" t="str">
        <f>VLOOKUP(C7,sd_marca!$A$2:$B$7,2,0)</f>
        <v>CHEP</v>
      </c>
      <c r="I13" t="str">
        <f>VLOOKUP(D7,sd_unidad!$A$2:$B$7,2,0)</f>
        <v>pallets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:C3"/>
    </sheetView>
  </sheetViews>
  <sheetFormatPr baseColWidth="10" defaultRowHeight="14.4" x14ac:dyDescent="0.3"/>
  <sheetData>
    <row r="1" spans="1:3" x14ac:dyDescent="0.3">
      <c r="A1" s="4" t="s">
        <v>67</v>
      </c>
      <c r="B1" s="4" t="s">
        <v>65</v>
      </c>
      <c r="C1" s="4" t="s">
        <v>6</v>
      </c>
    </row>
    <row r="2" spans="1:3" x14ac:dyDescent="0.3">
      <c r="A2">
        <v>1</v>
      </c>
      <c r="B2" s="1" t="s">
        <v>89</v>
      </c>
      <c r="C2" t="str">
        <f>"INSERT INTO sd_tipo_vehiculo (id_tipo_vehiculo, nombre) VALUES ("&amp;A2&amp;",'"&amp;B2&amp;"');"</f>
        <v>INSERT INTO sd_tipo_vehiculo (id_tipo_vehiculo, nombre) VALUES (1,'tracto');</v>
      </c>
    </row>
    <row r="3" spans="1:3" x14ac:dyDescent="0.3">
      <c r="A3">
        <v>2</v>
      </c>
      <c r="B3" s="1" t="s">
        <v>90</v>
      </c>
      <c r="C3" t="str">
        <f>"INSERT INTO sd_tipo_vehiculo (id_tipo_vehiculo, nombre) VALUES ("&amp;A3&amp;",'"&amp;B3&amp;"');"</f>
        <v>INSERT INTO sd_tipo_vehiculo (id_tipo_vehiculo, nombre) VALUES (2,'carreta');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C2" sqref="C2"/>
    </sheetView>
  </sheetViews>
  <sheetFormatPr baseColWidth="10" defaultRowHeight="14.4" x14ac:dyDescent="0.3"/>
  <cols>
    <col min="1" max="1" width="17.21875" style="2" bestFit="1" customWidth="1"/>
    <col min="2" max="2" width="14.77734375" style="2" bestFit="1" customWidth="1"/>
    <col min="3" max="7" width="14.77734375" style="2" customWidth="1"/>
    <col min="8" max="8" width="20.77734375" style="2" bestFit="1" customWidth="1"/>
    <col min="9" max="10" width="20.77734375" style="2" customWidth="1"/>
  </cols>
  <sheetData>
    <row r="1" spans="1:11" x14ac:dyDescent="0.3">
      <c r="A1" s="5" t="s">
        <v>91</v>
      </c>
      <c r="B1" s="5" t="s">
        <v>92</v>
      </c>
      <c r="C1" s="5" t="s">
        <v>93</v>
      </c>
      <c r="D1" s="5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122</v>
      </c>
      <c r="J1" s="5" t="s">
        <v>123</v>
      </c>
      <c r="K1" s="4" t="s">
        <v>6</v>
      </c>
    </row>
    <row r="2" spans="1:11" x14ac:dyDescent="0.3">
      <c r="A2" s="2">
        <v>1</v>
      </c>
      <c r="B2" s="2" t="s">
        <v>82</v>
      </c>
      <c r="C2" s="2" t="s">
        <v>99</v>
      </c>
      <c r="D2" s="2" t="s">
        <v>86</v>
      </c>
      <c r="E2" s="2" t="s">
        <v>107</v>
      </c>
      <c r="F2" s="2" t="s">
        <v>110</v>
      </c>
      <c r="G2" s="2" t="s">
        <v>88</v>
      </c>
      <c r="H2" s="2" t="s">
        <v>127</v>
      </c>
      <c r="I2" s="2" t="s">
        <v>82</v>
      </c>
      <c r="J2" s="2" t="s">
        <v>129</v>
      </c>
      <c r="K2" t="str">
        <f>"INSERT INTO sd_vehiculo(id_tipo_vehiculo, placa, largo, ancho, altura, peso, fecha_venc_circulacion, tiene_tarjeta_propiedad, fecha_venc_soat, activo, fecha_registro, usuario_registro) values ("&amp;B2&amp;",'"&amp;C2&amp;"',"&amp;D2&amp;","&amp;E2&amp;","&amp;F2&amp;","&amp;G2&amp;",'"&amp;H2&amp;"',"&amp;I2&amp;",'"&amp;J2&amp;"',1,sysdate(),'admin');"</f>
        <v>INSERT INTO sd_vehiculo(id_tipo_vehiculo, placa, largo, ancho, altura, peso, fecha_venc_circulacion, tiene_tarjeta_propiedad, fecha_venc_soat, activo, fecha_registro, usuario_registro) values (1,'A1A-489',6,2.4,3.7,8000,'2024-10-08',1,'2025-06-15',1,sysdate(),'admin');</v>
      </c>
    </row>
    <row r="3" spans="1:11" x14ac:dyDescent="0.3">
      <c r="A3" s="2">
        <v>2</v>
      </c>
      <c r="B3" s="2" t="s">
        <v>81</v>
      </c>
      <c r="C3" s="2" t="s">
        <v>102</v>
      </c>
      <c r="D3" s="2" t="s">
        <v>113</v>
      </c>
      <c r="E3" s="2" t="s">
        <v>107</v>
      </c>
      <c r="F3" s="2" t="s">
        <v>81</v>
      </c>
      <c r="G3" s="2" t="s">
        <v>119</v>
      </c>
      <c r="H3" s="2" t="s">
        <v>130</v>
      </c>
      <c r="I3" s="2" t="s">
        <v>82</v>
      </c>
      <c r="J3" s="2" t="s">
        <v>124</v>
      </c>
      <c r="K3" t="str">
        <f t="shared" ref="K3:K7" si="0">"INSERT INTO sd_vehiculo(id_tipo_vehiculo, placa, largo, ancho, altura, peso, fecha_venc_circulacion, tiene_tarjeta_propiedad, fecha_venc_soat, activo, fecha_registro, usuario_registro) values ("&amp;B3&amp;",'"&amp;C3&amp;"',"&amp;D3&amp;","&amp;E3&amp;","&amp;F3&amp;","&amp;G3&amp;",'"&amp;H3&amp;"',"&amp;I3&amp;",'"&amp;J3&amp;"',1,sysdate(),'admin');"</f>
        <v>INSERT INTO sd_vehiculo(id_tipo_vehiculo, placa, largo, ancho, altura, peso, fecha_venc_circulacion, tiene_tarjeta_propiedad, fecha_venc_soat, activo, fecha_registro, usuario_registro) values (2,'O3B-678',12,2.4,2,5500,'2025-08-14',1,'2025-03-06',1,sysdate(),'admin');</v>
      </c>
    </row>
    <row r="4" spans="1:11" x14ac:dyDescent="0.3">
      <c r="A4" s="2">
        <v>3</v>
      </c>
      <c r="B4" s="2" t="s">
        <v>82</v>
      </c>
      <c r="C4" s="2" t="s">
        <v>100</v>
      </c>
      <c r="D4" s="2" t="s">
        <v>105</v>
      </c>
      <c r="E4" s="2" t="s">
        <v>108</v>
      </c>
      <c r="F4" s="2" t="s">
        <v>111</v>
      </c>
      <c r="G4" s="2" t="s">
        <v>117</v>
      </c>
      <c r="H4" s="2" t="s">
        <v>131</v>
      </c>
      <c r="I4" s="2" t="s">
        <v>82</v>
      </c>
      <c r="J4" s="2" t="s">
        <v>125</v>
      </c>
      <c r="K4" t="str">
        <f t="shared" si="0"/>
        <v>INSERT INTO sd_vehiculo(id_tipo_vehiculo, placa, largo, ancho, altura, peso, fecha_venc_circulacion, tiene_tarjeta_propiedad, fecha_venc_soat, activo, fecha_registro, usuario_registro) values (1,'A1A-348',6.2,2.5,3.8,7500,'2025-02-27',1,'2024-08-14',1,sysdate(),'admin');</v>
      </c>
    </row>
    <row r="5" spans="1:11" x14ac:dyDescent="0.3">
      <c r="A5" s="2">
        <v>4</v>
      </c>
      <c r="B5" s="2" t="s">
        <v>81</v>
      </c>
      <c r="C5" s="2" t="s">
        <v>103</v>
      </c>
      <c r="D5" s="2" t="s">
        <v>115</v>
      </c>
      <c r="E5" s="2" t="s">
        <v>108</v>
      </c>
      <c r="F5" s="2" t="s">
        <v>116</v>
      </c>
      <c r="G5" s="2" t="s">
        <v>120</v>
      </c>
      <c r="H5" s="2" t="s">
        <v>126</v>
      </c>
      <c r="I5" s="2" t="s">
        <v>82</v>
      </c>
      <c r="J5" s="2" t="s">
        <v>126</v>
      </c>
      <c r="K5" t="str">
        <f t="shared" si="0"/>
        <v>INSERT INTO sd_vehiculo(id_tipo_vehiculo, placa, largo, ancho, altura, peso, fecha_venc_circulacion, tiene_tarjeta_propiedad, fecha_venc_soat, activo, fecha_registro, usuario_registro) values (2,'O3B-148',13.5,2.5,2.2,6700,'2024-01-28',1,'2024-01-28',1,sysdate(),'admin');</v>
      </c>
    </row>
    <row r="6" spans="1:11" x14ac:dyDescent="0.3">
      <c r="A6" s="2" t="s">
        <v>84</v>
      </c>
      <c r="B6" s="2" t="s">
        <v>82</v>
      </c>
      <c r="C6" s="2" t="s">
        <v>101</v>
      </c>
      <c r="D6" s="2" t="s">
        <v>106</v>
      </c>
      <c r="E6" s="2" t="s">
        <v>109</v>
      </c>
      <c r="F6" s="2" t="s">
        <v>112</v>
      </c>
      <c r="G6" s="2" t="s">
        <v>118</v>
      </c>
      <c r="H6" s="2" t="s">
        <v>125</v>
      </c>
      <c r="I6" s="2" t="s">
        <v>87</v>
      </c>
      <c r="J6" s="2" t="s">
        <v>131</v>
      </c>
      <c r="K6" t="str">
        <f t="shared" si="0"/>
        <v>INSERT INTO sd_vehiculo(id_tipo_vehiculo, placa, largo, ancho, altura, peso, fecha_venc_circulacion, tiene_tarjeta_propiedad, fecha_venc_soat, activo, fecha_registro, usuario_registro) values (1,'A1A-782',6.5,2.6,4.0,7200,'2024-08-14',0,'2025-02-27',1,sysdate(),'admin');</v>
      </c>
    </row>
    <row r="7" spans="1:11" x14ac:dyDescent="0.3">
      <c r="A7" s="2" t="s">
        <v>86</v>
      </c>
      <c r="B7" s="2" t="s">
        <v>81</v>
      </c>
      <c r="C7" s="2" t="s">
        <v>104</v>
      </c>
      <c r="D7" s="2" t="s">
        <v>114</v>
      </c>
      <c r="E7" s="2" t="s">
        <v>109</v>
      </c>
      <c r="F7" s="2" t="s">
        <v>107</v>
      </c>
      <c r="G7" s="2" t="s">
        <v>121</v>
      </c>
      <c r="H7" s="2" t="s">
        <v>124</v>
      </c>
      <c r="I7" s="2" t="s">
        <v>82</v>
      </c>
      <c r="J7" s="2" t="s">
        <v>130</v>
      </c>
      <c r="K7" t="str">
        <f t="shared" si="0"/>
        <v>INSERT INTO sd_vehiculo(id_tipo_vehiculo, placa, largo, ancho, altura, peso, fecha_venc_circulacion, tiene_tarjeta_propiedad, fecha_venc_soat, activo, fecha_registro, usuario_registro) values (2,'O3B-258',12.5,2.6,2.4,8300,'2025-03-06',1,'2025-08-14',1,sysdate(),'admin');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sd_usuario</vt:lpstr>
      <vt:lpstr>sd_conductor</vt:lpstr>
      <vt:lpstr>sd_revisor</vt:lpstr>
      <vt:lpstr>sd_producto</vt:lpstr>
      <vt:lpstr>sd_marca</vt:lpstr>
      <vt:lpstr>sd_unidad</vt:lpstr>
      <vt:lpstr>sd_producto_venta</vt:lpstr>
      <vt:lpstr>sd_tipo_vehiculo</vt:lpstr>
      <vt:lpstr>sd_vehiculo</vt:lpstr>
      <vt:lpstr>sd_cliente</vt:lpstr>
      <vt:lpstr>sd_sede_cliente</vt:lpstr>
      <vt:lpstr>sd_estado_orden</vt:lpstr>
      <vt:lpstr>sd_orden_recojo</vt:lpstr>
      <vt:lpstr>sd_planta</vt:lpstr>
      <vt:lpstr>sd_estado_despacho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2024-05-02T12:25:14Z</dcterms:modified>
</cp:coreProperties>
</file>