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45" firstSheet="7" activeTab="14"/>
  </bookViews>
  <sheets>
    <sheet name="sd_usuario" sheetId="1" r:id="rId1"/>
    <sheet name="sd_conductor" sheetId="2" r:id="rId2"/>
    <sheet name="sd_revisor" sheetId="3" r:id="rId3"/>
    <sheet name="sd_producto" sheetId="4" r:id="rId4"/>
    <sheet name="sd_marca" sheetId="5" r:id="rId5"/>
    <sheet name="sd_unidad" sheetId="6" r:id="rId6"/>
    <sheet name="sd_producto_venta" sheetId="7" r:id="rId7"/>
    <sheet name="sd_tipo_vehiculo" sheetId="8" r:id="rId8"/>
    <sheet name="sd_vehiculo" sheetId="9" r:id="rId9"/>
    <sheet name="sd_cliente" sheetId="10" r:id="rId10"/>
    <sheet name="sd_sede_cliente" sheetId="11" r:id="rId11"/>
    <sheet name="sd_estado_orden" sheetId="12" r:id="rId12"/>
    <sheet name="sd_orden_recojo" sheetId="13" r:id="rId13"/>
    <sheet name="sd_planta" sheetId="14" r:id="rId14"/>
    <sheet name="sd_estado_despacho" sheetId="15" r:id="rId15"/>
    <sheet name="sd_despacho" sheetId="16" r:id="rId16"/>
    <sheet name="sd_punto_control" sheetId="17" r:id="rId17"/>
    <sheet name="sd_turno_revision" sheetId="18" r:id="rId18"/>
    <sheet name="sd_incidencia" sheetId="19" r:id="rId19"/>
    <sheet name="sd_tipo_pesaje" sheetId="22" r:id="rId20"/>
    <sheet name="sd_zona_balanza" sheetId="20" r:id="rId21"/>
    <sheet name="sd_cola_pesaje" sheetId="21" r:id="rId22"/>
    <sheet name="sd_canal_carga" sheetId="23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4" l="1"/>
  <c r="P4" i="14"/>
  <c r="P2" i="14"/>
  <c r="I28" i="9"/>
  <c r="J26" i="9"/>
  <c r="G26" i="9"/>
  <c r="I26" i="9" s="1"/>
  <c r="E3" i="23" l="1"/>
  <c r="E4" i="23"/>
  <c r="E5" i="23"/>
  <c r="E2" i="23"/>
  <c r="F3" i="20"/>
  <c r="F4" i="20"/>
  <c r="F5" i="20"/>
  <c r="F6" i="20"/>
  <c r="F7" i="20"/>
  <c r="F2" i="20"/>
  <c r="C3" i="22" l="1"/>
  <c r="C2" i="22"/>
  <c r="C3" i="19" l="1"/>
  <c r="C4" i="19"/>
  <c r="C5" i="19"/>
  <c r="C6" i="19"/>
  <c r="C2" i="19"/>
  <c r="C3" i="3" l="1"/>
  <c r="C4" i="3"/>
  <c r="C5" i="3"/>
  <c r="C6" i="3"/>
  <c r="C7" i="3"/>
  <c r="C8" i="3"/>
  <c r="C9" i="3"/>
  <c r="C10" i="3"/>
  <c r="C11" i="3"/>
  <c r="C12" i="3"/>
  <c r="C13" i="3"/>
  <c r="C2" i="3"/>
  <c r="I12" i="18"/>
  <c r="G3" i="7" l="1"/>
  <c r="G4" i="7"/>
  <c r="G5" i="7"/>
  <c r="G6" i="7"/>
  <c r="G7" i="7"/>
  <c r="G2" i="7"/>
  <c r="D3" i="2" l="1"/>
  <c r="D4" i="2"/>
  <c r="D5" i="2"/>
  <c r="D6" i="2"/>
  <c r="D7" i="2"/>
  <c r="D8" i="2"/>
  <c r="D9" i="2"/>
  <c r="D10" i="2"/>
  <c r="D11" i="2"/>
  <c r="D12" i="2"/>
  <c r="D13" i="2"/>
  <c r="D2" i="2"/>
  <c r="C3" i="12"/>
  <c r="I2" i="18" l="1"/>
  <c r="D3" i="17"/>
  <c r="D4" i="17"/>
  <c r="D5" i="17"/>
  <c r="D6" i="17"/>
  <c r="D7" i="17"/>
  <c r="D8" i="17"/>
  <c r="D9" i="17"/>
  <c r="D10" i="17"/>
  <c r="D11" i="17"/>
  <c r="D2" i="17"/>
  <c r="K3" i="16"/>
  <c r="K4" i="16"/>
  <c r="K5" i="16"/>
  <c r="K6" i="16"/>
  <c r="K7" i="16"/>
  <c r="K8" i="16"/>
  <c r="K9" i="16"/>
  <c r="K10" i="16"/>
  <c r="K11" i="16"/>
  <c r="K12" i="16"/>
  <c r="K13" i="16"/>
  <c r="K2" i="16"/>
  <c r="I5" i="18"/>
  <c r="I6" i="18"/>
  <c r="I7" i="18"/>
  <c r="I8" i="18"/>
  <c r="I9" i="18"/>
  <c r="I10" i="18"/>
  <c r="I11" i="18"/>
  <c r="I3" i="18"/>
  <c r="I4" i="18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E13" i="3"/>
  <c r="E12" i="3"/>
  <c r="J25" i="1"/>
  <c r="J24" i="1"/>
  <c r="F13" i="2"/>
  <c r="F12" i="2"/>
  <c r="F11" i="2"/>
  <c r="F10" i="2"/>
  <c r="F9" i="2"/>
  <c r="F8" i="2"/>
  <c r="F7" i="2"/>
  <c r="F6" i="2"/>
  <c r="H4" i="14"/>
  <c r="I3" i="14"/>
  <c r="H3" i="14"/>
  <c r="E6" i="3"/>
  <c r="E7" i="3"/>
  <c r="E8" i="3"/>
  <c r="E9" i="3"/>
  <c r="E10" i="3"/>
  <c r="E11" i="3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C2" i="15"/>
  <c r="C3" i="15" l="1"/>
  <c r="C4" i="15"/>
  <c r="C5" i="15"/>
  <c r="C6" i="15"/>
  <c r="C7" i="15"/>
  <c r="C8" i="15"/>
  <c r="C9" i="15"/>
  <c r="C10" i="15"/>
  <c r="C11" i="15"/>
  <c r="C12" i="15"/>
  <c r="J3" i="1" l="1"/>
  <c r="J4" i="1"/>
  <c r="J5" i="1"/>
  <c r="J6" i="1"/>
  <c r="J7" i="1"/>
  <c r="J8" i="1"/>
  <c r="J9" i="1"/>
  <c r="I3" i="13"/>
  <c r="I4" i="13"/>
  <c r="I5" i="13"/>
  <c r="I6" i="13"/>
  <c r="I7" i="13"/>
  <c r="I8" i="13"/>
  <c r="I9" i="13"/>
  <c r="I2" i="13"/>
  <c r="K2" i="9" l="1"/>
  <c r="E3" i="11"/>
  <c r="E4" i="11"/>
  <c r="E5" i="11"/>
  <c r="E6" i="11"/>
  <c r="E7" i="11"/>
  <c r="E8" i="11"/>
  <c r="E9" i="11"/>
  <c r="E2" i="11"/>
  <c r="K3" i="9"/>
  <c r="K4" i="9"/>
  <c r="K5" i="9"/>
  <c r="K6" i="9"/>
  <c r="K7" i="9"/>
  <c r="C3" i="8"/>
  <c r="C2" i="8"/>
  <c r="C3" i="4"/>
  <c r="C4" i="4"/>
  <c r="C2" i="4"/>
  <c r="J9" i="7"/>
  <c r="J10" i="7"/>
  <c r="J11" i="7"/>
  <c r="J12" i="7"/>
  <c r="J13" i="7"/>
  <c r="J8" i="7"/>
  <c r="H10" i="7"/>
  <c r="H9" i="7"/>
  <c r="H11" i="7"/>
  <c r="H12" i="7"/>
  <c r="H13" i="7"/>
  <c r="H8" i="7"/>
  <c r="C4" i="12"/>
  <c r="C2" i="12"/>
  <c r="D2" i="10"/>
  <c r="D3" i="10"/>
  <c r="D4" i="10"/>
  <c r="D5" i="10"/>
  <c r="E3" i="3" l="1"/>
  <c r="E4" i="3"/>
  <c r="E5" i="3"/>
  <c r="E2" i="3"/>
  <c r="F3" i="2"/>
  <c r="F4" i="2"/>
  <c r="F5" i="2"/>
  <c r="F2" i="2"/>
  <c r="C7" i="5"/>
  <c r="C6" i="5"/>
  <c r="C3" i="6"/>
  <c r="C4" i="6"/>
  <c r="C5" i="6"/>
  <c r="C2" i="6"/>
  <c r="C3" i="5"/>
  <c r="C4" i="5"/>
  <c r="C5" i="5"/>
  <c r="C2" i="5"/>
</calcChain>
</file>

<file path=xl/sharedStrings.xml><?xml version="1.0" encoding="utf-8"?>
<sst xmlns="http://schemas.openxmlformats.org/spreadsheetml/2006/main" count="804" uniqueCount="443">
  <si>
    <t>nombres</t>
  </si>
  <si>
    <t>primer_apellido</t>
  </si>
  <si>
    <t>segundo_apellido</t>
  </si>
  <si>
    <t>dni</t>
  </si>
  <si>
    <t>fecha_nacimiento</t>
  </si>
  <si>
    <t>email</t>
  </si>
  <si>
    <t>script</t>
  </si>
  <si>
    <t>TARAZONA</t>
  </si>
  <si>
    <t>MUNAYCO</t>
  </si>
  <si>
    <t>jorge.tarazona@gmail.com</t>
  </si>
  <si>
    <t>JORGE SANDRO</t>
  </si>
  <si>
    <t>BAUTISTA</t>
  </si>
  <si>
    <t>ENRIQUEZ</t>
  </si>
  <si>
    <t>JUAN CARLOS</t>
  </si>
  <si>
    <t>1980-10-01</t>
  </si>
  <si>
    <t>1982-08-30</t>
  </si>
  <si>
    <t>juan.bautista@gmail.com</t>
  </si>
  <si>
    <t>ABEL ROBERTO</t>
  </si>
  <si>
    <t>DIAZ</t>
  </si>
  <si>
    <t xml:space="preserve">EMANUEL </t>
  </si>
  <si>
    <t>VILLAFUERTE</t>
  </si>
  <si>
    <t>FERNANDEZ</t>
  </si>
  <si>
    <t>08512548</t>
  </si>
  <si>
    <t>12012589</t>
  </si>
  <si>
    <t>abel.diaz@gmail.com</t>
  </si>
  <si>
    <t>emanuel.villafuerte@gmail.com</t>
  </si>
  <si>
    <t>id_revisor</t>
  </si>
  <si>
    <t>contrasena</t>
  </si>
  <si>
    <t>fecha_venc_licencia</t>
  </si>
  <si>
    <t>clave_digital</t>
  </si>
  <si>
    <t>id_conductor</t>
  </si>
  <si>
    <t>1979-07-15</t>
  </si>
  <si>
    <t>1981-08-04</t>
  </si>
  <si>
    <t>conductor</t>
  </si>
  <si>
    <t>revisor</t>
  </si>
  <si>
    <t>CLAUDIO JORGE</t>
  </si>
  <si>
    <t>AGUIRRE</t>
  </si>
  <si>
    <t>HERRERA</t>
  </si>
  <si>
    <t>23567845</t>
  </si>
  <si>
    <t>PEDRO MARIO</t>
  </si>
  <si>
    <t>ALVAREZ</t>
  </si>
  <si>
    <t>GONZALEZ</t>
  </si>
  <si>
    <t>12547895</t>
  </si>
  <si>
    <t>CESAR FERNANDO</t>
  </si>
  <si>
    <t>PEREZ</t>
  </si>
  <si>
    <t>TORRES</t>
  </si>
  <si>
    <t>24516874</t>
  </si>
  <si>
    <t>ACOSTA</t>
  </si>
  <si>
    <t>VICTOR SERGIO</t>
  </si>
  <si>
    <t>ROMERO</t>
  </si>
  <si>
    <t>30214587</t>
  </si>
  <si>
    <t>claudio.aguirre@gmail.com</t>
  </si>
  <si>
    <t>pedro.gonzalez@gmail.com</t>
  </si>
  <si>
    <t>cesar.torres@gmail.com</t>
  </si>
  <si>
    <t>victor.acosta@gmail.com</t>
  </si>
  <si>
    <t>1978-01-05</t>
  </si>
  <si>
    <t>1985-03-29</t>
  </si>
  <si>
    <t>1984-05-12</t>
  </si>
  <si>
    <t>1975-04-17</t>
  </si>
  <si>
    <t>id_producto</t>
  </si>
  <si>
    <t>nombre</t>
  </si>
  <si>
    <t>Cemento</t>
  </si>
  <si>
    <t>id_marca</t>
  </si>
  <si>
    <t>Ladrillo</t>
  </si>
  <si>
    <t>Pallets</t>
  </si>
  <si>
    <t>APU</t>
  </si>
  <si>
    <t>SOL</t>
  </si>
  <si>
    <t>PIRAMIDE</t>
  </si>
  <si>
    <t>BASA</t>
  </si>
  <si>
    <t>id_unidad</t>
  </si>
  <si>
    <t>pallets</t>
  </si>
  <si>
    <t>bolsas de 42.5 kg</t>
  </si>
  <si>
    <t>bolsas de 52.5 kg</t>
  </si>
  <si>
    <t>ladrillos</t>
  </si>
  <si>
    <t>id_producto_venta</t>
  </si>
  <si>
    <t>stock_actual</t>
  </si>
  <si>
    <t>2</t>
  </si>
  <si>
    <t>1</t>
  </si>
  <si>
    <t>LARK</t>
  </si>
  <si>
    <t>5</t>
  </si>
  <si>
    <t>CHEP</t>
  </si>
  <si>
    <t>6</t>
  </si>
  <si>
    <t>0</t>
  </si>
  <si>
    <t>8000</t>
  </si>
  <si>
    <t>tracto</t>
  </si>
  <si>
    <t>carreta</t>
  </si>
  <si>
    <t>id_vehiculo</t>
  </si>
  <si>
    <t>id_tipo_vehiculo</t>
  </si>
  <si>
    <t>placa</t>
  </si>
  <si>
    <t>largo</t>
  </si>
  <si>
    <t>ancho</t>
  </si>
  <si>
    <t>altura</t>
  </si>
  <si>
    <t>peso</t>
  </si>
  <si>
    <t>fecha_venc_circulacion</t>
  </si>
  <si>
    <t>A1A-489</t>
  </si>
  <si>
    <t>A1A-348</t>
  </si>
  <si>
    <t>A1A-782</t>
  </si>
  <si>
    <t>O3B-678</t>
  </si>
  <si>
    <t>O3B-148</t>
  </si>
  <si>
    <t>O3B-258</t>
  </si>
  <si>
    <t>6.2</t>
  </si>
  <si>
    <t>6.5</t>
  </si>
  <si>
    <t>2.4</t>
  </si>
  <si>
    <t>2.5</t>
  </si>
  <si>
    <t>2.6</t>
  </si>
  <si>
    <t>3.7</t>
  </si>
  <si>
    <t>3.8</t>
  </si>
  <si>
    <t>4.0</t>
  </si>
  <si>
    <t>12</t>
  </si>
  <si>
    <t>12.5</t>
  </si>
  <si>
    <t>13.5</t>
  </si>
  <si>
    <t>2.2</t>
  </si>
  <si>
    <t>7500</t>
  </si>
  <si>
    <t>7200</t>
  </si>
  <si>
    <t>5500</t>
  </si>
  <si>
    <t>6700</t>
  </si>
  <si>
    <t>8300</t>
  </si>
  <si>
    <t>tiene_tarjeta_propiedad</t>
  </si>
  <si>
    <t>fecha_venc_soat</t>
  </si>
  <si>
    <t>2025-03-06</t>
  </si>
  <si>
    <t>2024-08-14</t>
  </si>
  <si>
    <t>2024-01-28</t>
  </si>
  <si>
    <t>2024-10-08</t>
  </si>
  <si>
    <t>2024-10-04</t>
  </si>
  <si>
    <t>2025-06-15</t>
  </si>
  <si>
    <t>2025-08-14</t>
  </si>
  <si>
    <t>2025-02-27</t>
  </si>
  <si>
    <t>id_cliente</t>
  </si>
  <si>
    <t>razon_social</t>
  </si>
  <si>
    <t>ruc</t>
  </si>
  <si>
    <t>14895623487</t>
  </si>
  <si>
    <t>13462484613</t>
  </si>
  <si>
    <t>48650480850</t>
  </si>
  <si>
    <t>Ferreteria San Marcos</t>
  </si>
  <si>
    <t>Constructora San Martin</t>
  </si>
  <si>
    <t>Bechtel Perú</t>
  </si>
  <si>
    <t>Vinci SAC</t>
  </si>
  <si>
    <t>id_sede_cliente</t>
  </si>
  <si>
    <t>direccion</t>
  </si>
  <si>
    <t>distrito</t>
  </si>
  <si>
    <t>Ate</t>
  </si>
  <si>
    <t>Comas</t>
  </si>
  <si>
    <t>Independencia</t>
  </si>
  <si>
    <t>San Juan de Miraflores</t>
  </si>
  <si>
    <t>id_estado_orden</t>
  </si>
  <si>
    <t>registrada</t>
  </si>
  <si>
    <t>Av. Izaguirre 4896</t>
  </si>
  <si>
    <t>Villa el Salvador</t>
  </si>
  <si>
    <t>Villa Maria del Triunfo</t>
  </si>
  <si>
    <t>Jr. Yavari 348</t>
  </si>
  <si>
    <t>Jr. Juliaca 789</t>
  </si>
  <si>
    <t>Av. Los Alamos 3457</t>
  </si>
  <si>
    <t>Av. Jupiter 1278</t>
  </si>
  <si>
    <t>Jr. Trueno 928</t>
  </si>
  <si>
    <t>Av. Mariategui 2456</t>
  </si>
  <si>
    <t>Jr. Huiracocha 195</t>
  </si>
  <si>
    <t>id_orden_recojo</t>
  </si>
  <si>
    <t>id_tracto</t>
  </si>
  <si>
    <t>id_carreta</t>
  </si>
  <si>
    <t>cantidad</t>
  </si>
  <si>
    <t>id_planta</t>
  </si>
  <si>
    <t>capacidad_maxima</t>
  </si>
  <si>
    <t>ubicacion_x1</t>
  </si>
  <si>
    <t>ubicacion_x2</t>
  </si>
  <si>
    <t>ubicacion_y1</t>
  </si>
  <si>
    <t>ubicacion_y2</t>
  </si>
  <si>
    <t>limite_inf_pesaje_antes</t>
  </si>
  <si>
    <t>limite_sup_pesaje_antes</t>
  </si>
  <si>
    <t>limite_inf_pesaje_despues</t>
  </si>
  <si>
    <t>limite_sup_pesaje_despues</t>
  </si>
  <si>
    <t>20</t>
  </si>
  <si>
    <t>id_estado_despacho</t>
  </si>
  <si>
    <t>En revision</t>
  </si>
  <si>
    <t>Revision con incidencia</t>
  </si>
  <si>
    <t>En peso vacio</t>
  </si>
  <si>
    <t>Peso vacio con incidencia</t>
  </si>
  <si>
    <t>En cola de carga</t>
  </si>
  <si>
    <t>En cola de revision</t>
  </si>
  <si>
    <t>Cargando productos</t>
  </si>
  <si>
    <t>En peso lleno</t>
  </si>
  <si>
    <t>En salida</t>
  </si>
  <si>
    <t>Terminado</t>
  </si>
  <si>
    <t>Revision de carga</t>
  </si>
  <si>
    <t>Av. Las Malvinas 4589</t>
  </si>
  <si>
    <t>Planta Lima Sur</t>
  </si>
  <si>
    <t>id_despacho</t>
  </si>
  <si>
    <t>id_turno_revision</t>
  </si>
  <si>
    <t>id_punto_control</t>
  </si>
  <si>
    <t>codigo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</si>
  <si>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</si>
  <si>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</si>
  <si>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</si>
  <si>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</si>
  <si>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</si>
  <si>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</si>
  <si>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</si>
  <si>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</si>
  <si>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</si>
  <si>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</si>
  <si>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id_usuario</t>
  </si>
  <si>
    <t>45150148</t>
  </si>
  <si>
    <t>24578521</t>
  </si>
  <si>
    <t>54541257</t>
  </si>
  <si>
    <t>14587625</t>
  </si>
  <si>
    <t>13548952</t>
  </si>
  <si>
    <t>21205548</t>
  </si>
  <si>
    <t>13464879</t>
  </si>
  <si>
    <t>12465488</t>
  </si>
  <si>
    <t>01248755</t>
  </si>
  <si>
    <t>01246589</t>
  </si>
  <si>
    <t>12457845</t>
  </si>
  <si>
    <t>15655845</t>
  </si>
  <si>
    <t>54154548</t>
  </si>
  <si>
    <t>21489468</t>
  </si>
  <si>
    <t>1980-10-02</t>
  </si>
  <si>
    <t>1982-08-31</t>
  </si>
  <si>
    <t>1979-07-16</t>
  </si>
  <si>
    <t>1981-08-05</t>
  </si>
  <si>
    <t>1978-01-06</t>
  </si>
  <si>
    <t>1985-03-30</t>
  </si>
  <si>
    <t>1984-05-13</t>
  </si>
  <si>
    <t>1975-04-18</t>
  </si>
  <si>
    <t>1980-10-03</t>
  </si>
  <si>
    <t>1979-07-17</t>
  </si>
  <si>
    <t>1981-08-06</t>
  </si>
  <si>
    <t>1978-01-07</t>
  </si>
  <si>
    <t>1985-03-31</t>
  </si>
  <si>
    <t>EUGENIO</t>
  </si>
  <si>
    <t>LLANTOY</t>
  </si>
  <si>
    <t>CARRANZA</t>
  </si>
  <si>
    <t>DAVID</t>
  </si>
  <si>
    <t>SANCHEZ</t>
  </si>
  <si>
    <t>MARTINEZ</t>
  </si>
  <si>
    <t>RODRIGUEZ</t>
  </si>
  <si>
    <t>LUIS MIGUEL</t>
  </si>
  <si>
    <t>LOPEZ</t>
  </si>
  <si>
    <t>GARCIA</t>
  </si>
  <si>
    <t>CARLOS ALBERTO</t>
  </si>
  <si>
    <t>GOMEZ</t>
  </si>
  <si>
    <t>DANIEL ANTONIO</t>
  </si>
  <si>
    <t>MORENO</t>
  </si>
  <si>
    <t>CASTRO</t>
  </si>
  <si>
    <t>MARIO ALBERTO</t>
  </si>
  <si>
    <t>HERNANDEZ</t>
  </si>
  <si>
    <t>ALEJANDRO PEDRO</t>
  </si>
  <si>
    <t>SERGIO ANDRES</t>
  </si>
  <si>
    <t>RUIZ</t>
  </si>
  <si>
    <t>GABRIEL ANGEL</t>
  </si>
  <si>
    <t>EDUARDO VALENTIN</t>
  </si>
  <si>
    <t>MARQUEZ</t>
  </si>
  <si>
    <t>DE LA TORRE</t>
  </si>
  <si>
    <t>ARIAS</t>
  </si>
  <si>
    <t>GALARZA</t>
  </si>
  <si>
    <t>FEDERICO RICARDO</t>
  </si>
  <si>
    <t>IVAN PABLO</t>
  </si>
  <si>
    <t>RODRIGO FRANCISCO</t>
  </si>
  <si>
    <t>CRUZ</t>
  </si>
  <si>
    <t>ESPINOZA</t>
  </si>
  <si>
    <t>DELGADO</t>
  </si>
  <si>
    <t>CHACON</t>
  </si>
  <si>
    <t>SOTO</t>
  </si>
  <si>
    <t>REYES</t>
  </si>
  <si>
    <t>eugenio.llantoy@gmail.com</t>
  </si>
  <si>
    <t>david.sanchez@gmail.com</t>
  </si>
  <si>
    <t>juan.martinez@gmail.com</t>
  </si>
  <si>
    <t>luis.lopez@gmail.com</t>
  </si>
  <si>
    <t>sergio.ruiz@gmail.com</t>
  </si>
  <si>
    <t>gabriel.garcia@gmail.com</t>
  </si>
  <si>
    <t>eduardo.lopez@gmail.com</t>
  </si>
  <si>
    <t>federico.cruz@gmail.com</t>
  </si>
  <si>
    <t>claudio345</t>
  </si>
  <si>
    <t>turno_dia</t>
  </si>
  <si>
    <t>hora_inicio</t>
  </si>
  <si>
    <t>hora_fin</t>
  </si>
  <si>
    <t>es_aprobado</t>
  </si>
  <si>
    <t>scripts</t>
  </si>
  <si>
    <t>hora_inicio_despacho</t>
  </si>
  <si>
    <t>hora_fin_despacho</t>
  </si>
  <si>
    <t>valor_pesaje_antes</t>
  </si>
  <si>
    <t>valor_pesaje_despues</t>
  </si>
  <si>
    <t>hora_inicio_carga</t>
  </si>
  <si>
    <t>hora_fin_carga</t>
  </si>
  <si>
    <t>now()</t>
  </si>
  <si>
    <t>null</t>
  </si>
  <si>
    <t>Planta Lima Norte</t>
  </si>
  <si>
    <t>Planta Lima Este</t>
  </si>
  <si>
    <t>Av. Tulipanes 1248</t>
  </si>
  <si>
    <t>Ancón</t>
  </si>
  <si>
    <t>Av. Juliaca 3458</t>
  </si>
  <si>
    <t>7</t>
  </si>
  <si>
    <t>8</t>
  </si>
  <si>
    <t>2025-01-14</t>
  </si>
  <si>
    <t>2024-11-23</t>
  </si>
  <si>
    <t>2025-02-25</t>
  </si>
  <si>
    <t>2025-04-14</t>
  </si>
  <si>
    <t>2024-10-21</t>
  </si>
  <si>
    <t>2024-07-06</t>
  </si>
  <si>
    <t>MARCO ANTONIO</t>
  </si>
  <si>
    <t>RAMIREZ</t>
  </si>
  <si>
    <t>JULIAN ANDRES</t>
  </si>
  <si>
    <t>CASAS</t>
  </si>
  <si>
    <t>41258874</t>
  </si>
  <si>
    <t>12567517</t>
  </si>
  <si>
    <t>marco.ramirez@gmail.com</t>
  </si>
  <si>
    <t>carlos.gomez@gmail.com</t>
  </si>
  <si>
    <t>daniel.moreno@gmail.com</t>
  </si>
  <si>
    <t>mario.torres@gmail.com</t>
  </si>
  <si>
    <t>alejandro.rodriguez@gmail.com</t>
  </si>
  <si>
    <t>ivan.delgado@gmail.com</t>
  </si>
  <si>
    <t>rodrigo.soto@gmail.com</t>
  </si>
  <si>
    <t>julian.alvarez@gmail.com</t>
  </si>
  <si>
    <t>pedro482</t>
  </si>
  <si>
    <t>cesar346</t>
  </si>
  <si>
    <t>victor458</t>
  </si>
  <si>
    <t>carlos165</t>
  </si>
  <si>
    <t>daniel489</t>
  </si>
  <si>
    <t>mario496</t>
  </si>
  <si>
    <t>alejandro114</t>
  </si>
  <si>
    <t>ivan389</t>
  </si>
  <si>
    <t>rodrigo439</t>
  </si>
  <si>
    <t>marco947</t>
  </si>
  <si>
    <t>julian378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</si>
  <si>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</si>
  <si>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</si>
  <si>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</si>
  <si>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</si>
  <si>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</si>
  <si>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</si>
  <si>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</si>
  <si>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</si>
  <si>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</si>
  <si>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</si>
  <si>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A1A-624</t>
  </si>
  <si>
    <t>A1A-157</t>
  </si>
  <si>
    <t>A1A-385</t>
  </si>
  <si>
    <t>A1A-548</t>
  </si>
  <si>
    <t>A1A-398</t>
  </si>
  <si>
    <t>A1A-045</t>
  </si>
  <si>
    <t>A1A-975</t>
  </si>
  <si>
    <t>O3B-458</t>
  </si>
  <si>
    <t>O3B-186</t>
  </si>
  <si>
    <t>O3B-619</t>
  </si>
  <si>
    <t>O3B-636</t>
  </si>
  <si>
    <t>O3B-798</t>
  </si>
  <si>
    <t>O3B-178</t>
  </si>
  <si>
    <t>O3B-647</t>
  </si>
  <si>
    <t>24</t>
  </si>
  <si>
    <t>6.3</t>
  </si>
  <si>
    <t>3.9</t>
  </si>
  <si>
    <t>13.6</t>
  </si>
  <si>
    <t>6.6</t>
  </si>
  <si>
    <t>4.1</t>
  </si>
  <si>
    <t>12.6</t>
  </si>
  <si>
    <t>30</t>
  </si>
  <si>
    <t>36</t>
  </si>
  <si>
    <t>6.4</t>
  </si>
  <si>
    <t>3.10</t>
  </si>
  <si>
    <t>13.7</t>
  </si>
  <si>
    <t>6.7</t>
  </si>
  <si>
    <t>4.2</t>
  </si>
  <si>
    <t>12.7</t>
  </si>
  <si>
    <t>42</t>
  </si>
  <si>
    <t>48</t>
  </si>
  <si>
    <t>2024-10-09</t>
  </si>
  <si>
    <t>2025-08-15</t>
  </si>
  <si>
    <t>2025-02-28</t>
  </si>
  <si>
    <t>2024-08-15</t>
  </si>
  <si>
    <t>2025-03-07</t>
  </si>
  <si>
    <t>2024-10-10</t>
  </si>
  <si>
    <t>2025-08-16</t>
  </si>
  <si>
    <t>2024-01-30</t>
  </si>
  <si>
    <t>2024-08-16</t>
  </si>
  <si>
    <t>2025-03-08</t>
  </si>
  <si>
    <t>2024-10-11</t>
  </si>
  <si>
    <t>2025-08-17</t>
  </si>
  <si>
    <t>2025-06-16</t>
  </si>
  <si>
    <t>2025-06-17</t>
  </si>
  <si>
    <t>2025-06-18</t>
  </si>
  <si>
    <t>2025-03-09</t>
  </si>
  <si>
    <t>1982-08-18</t>
  </si>
  <si>
    <t>2025-12-29</t>
  </si>
  <si>
    <t>2025-04-05</t>
  </si>
  <si>
    <t>despachando</t>
  </si>
  <si>
    <t>recogida</t>
  </si>
  <si>
    <t>LORETO</t>
  </si>
  <si>
    <t>JULIACA</t>
  </si>
  <si>
    <t>OROYA</t>
  </si>
  <si>
    <t>peso_unidad</t>
  </si>
  <si>
    <t>id_incidente</t>
  </si>
  <si>
    <t>Mal estado de la plataforma</t>
  </si>
  <si>
    <t>Llantas en mal estado</t>
  </si>
  <si>
    <t>No contar con EPP</t>
  </si>
  <si>
    <t>No contar con botiquín</t>
  </si>
  <si>
    <t>No contar con extintor</t>
  </si>
  <si>
    <t>id_zona_balanza</t>
  </si>
  <si>
    <t>qr_fisico</t>
  </si>
  <si>
    <t>contraseña</t>
  </si>
  <si>
    <t>B1</t>
  </si>
  <si>
    <t>B2</t>
  </si>
  <si>
    <t>B3</t>
  </si>
  <si>
    <t>B4</t>
  </si>
  <si>
    <t>B5</t>
  </si>
  <si>
    <t>B6</t>
  </si>
  <si>
    <t>balanza1</t>
  </si>
  <si>
    <t>balanza2</t>
  </si>
  <si>
    <t>balanza3</t>
  </si>
  <si>
    <t>balanza4</t>
  </si>
  <si>
    <t>balanza5</t>
  </si>
  <si>
    <t>balanza6</t>
  </si>
  <si>
    <t>id_cola_pesaje</t>
  </si>
  <si>
    <t>id_tipo_pesaje</t>
  </si>
  <si>
    <t>posicion</t>
  </si>
  <si>
    <t>Pesaje vacío</t>
  </si>
  <si>
    <t>Pesaje lleno</t>
  </si>
  <si>
    <t>16300</t>
  </si>
  <si>
    <t>3</t>
  </si>
  <si>
    <t>Orden</t>
  </si>
  <si>
    <t>4</t>
  </si>
  <si>
    <t>Despacho</t>
  </si>
  <si>
    <t>15500</t>
  </si>
  <si>
    <t>12700</t>
  </si>
  <si>
    <t>id_canal_carga</t>
  </si>
  <si>
    <t>A1</t>
  </si>
  <si>
    <t>A2</t>
  </si>
  <si>
    <t>A3</t>
  </si>
  <si>
    <t>A4</t>
  </si>
  <si>
    <t>FSJIUSKNVS</t>
  </si>
  <si>
    <t>ENSJFIENSF</t>
  </si>
  <si>
    <t>FNESFISKMV</t>
  </si>
  <si>
    <t>NFESIFNML</t>
  </si>
  <si>
    <t>valor_pesaje_vacio</t>
  </si>
  <si>
    <t>valor_pesaje_lleno</t>
  </si>
  <si>
    <t>Peso vehiculo</t>
  </si>
  <si>
    <t>Peso carga</t>
  </si>
  <si>
    <t>desfase</t>
  </si>
  <si>
    <t>qr_entrada</t>
  </si>
  <si>
    <t>qr_salida</t>
  </si>
  <si>
    <t>JKSAFNAJFK</t>
  </si>
  <si>
    <t>FIOESNFKL</t>
  </si>
  <si>
    <t>MIFOEMFS</t>
  </si>
  <si>
    <t>IMDOSMVSD</t>
  </si>
  <si>
    <t>MFIFODSMV</t>
  </si>
  <si>
    <t>FSMVIODSVQ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</si>
</sst>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right"/>
    </xf>
    <xf numFmtId="0" fontId="0" fillId="2" borderId="0" xfId="0" applyFill="1"/>
    <xf numFmtId="0" fontId="2" fillId="0" borderId="0" xfId="1"/>
    <xf numFmtId="2" fontId="0" fillId="0" borderId="0" xfId="0" applyNumberFormat="1"/>
    <xf numFmtId="0" fontId="0" fillId="0" borderId="0" xfId="0" applyFill="1"/>
    <xf numFmtId="0" fontId="0" fillId="3" borderId="0" xfId="0" applyFill="1"/>
    <xf numFmtId="1" fontId="0" fillId="3" borderId="0" xfId="0" applyNumberFormat="1" applyFill="1"/>
    <xf numFmtId="0" fontId="0" fillId="3" borderId="0" xfId="0" applyNumberFormat="1" applyFill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0" borderId="0" xfId="0" applyFont="1"/>
    <xf numFmtId="0" fontId="0" fillId="4" borderId="0" xfId="0" applyFont="1" applyFill="1"/>
    <xf numFmtId="49" fontId="0" fillId="4" borderId="0" xfId="0" applyNumberFormat="1" applyFont="1" applyFill="1"/>
    <xf numFmtId="0" fontId="0" fillId="4" borderId="0" xfId="0" applyFont="1" applyFill="1" applyAlignment="1">
      <alignment horizontal="center"/>
    </xf>
    <xf numFmtId="0" fontId="0" fillId="2" borderId="0" xfId="0" applyFont="1" applyFill="1"/>
    <xf numFmtId="49" fontId="0" fillId="2" borderId="0" xfId="0" applyNumberFormat="1" applyFont="1" applyFill="1"/>
    <xf numFmtId="0" fontId="0" fillId="2" borderId="0" xfId="0" applyFont="1" applyFill="1" applyAlignment="1">
      <alignment horizontal="center"/>
    </xf>
    <xf numFmtId="14" fontId="0" fillId="3" borderId="0" xfId="0" applyNumberFormat="1" applyFill="1"/>
    <xf numFmtId="14" fontId="0" fillId="0" borderId="0" xfId="0" applyNumberFormat="1" applyFont="1"/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horizontal="center"/>
    </xf>
    <xf numFmtId="0" fontId="3" fillId="0" borderId="0" xfId="0" applyFont="1"/>
    <xf numFmtId="2" fontId="0" fillId="0" borderId="0" xfId="2" applyNumberFormat="1" applyFont="1"/>
    <xf numFmtId="2" fontId="0" fillId="0" borderId="0" xfId="2" applyNumberFormat="1" applyFont="1" applyAlignment="1">
      <alignment horizontal="center"/>
    </xf>
    <xf numFmtId="164" fontId="0" fillId="0" borderId="0" xfId="0" applyNumberFormat="1"/>
    <xf numFmtId="0" fontId="0" fillId="5" borderId="0" xfId="0" applyFill="1"/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n.alvarez@gmail.com" TargetMode="External"/><Relationship Id="rId3" Type="http://schemas.openxmlformats.org/officeDocument/2006/relationships/hyperlink" Target="mailto:daniel.moreno@gmail.com" TargetMode="External"/><Relationship Id="rId7" Type="http://schemas.openxmlformats.org/officeDocument/2006/relationships/hyperlink" Target="mailto:rodrigo.soto@gmail.com" TargetMode="External"/><Relationship Id="rId2" Type="http://schemas.openxmlformats.org/officeDocument/2006/relationships/hyperlink" Target="mailto:carlos.gomez@gmail.com" TargetMode="External"/><Relationship Id="rId1" Type="http://schemas.openxmlformats.org/officeDocument/2006/relationships/hyperlink" Target="mailto:marco.ramirez@gmail.com" TargetMode="External"/><Relationship Id="rId6" Type="http://schemas.openxmlformats.org/officeDocument/2006/relationships/hyperlink" Target="mailto:ivan.delgado@gmail.com" TargetMode="External"/><Relationship Id="rId5" Type="http://schemas.openxmlformats.org/officeDocument/2006/relationships/hyperlink" Target="mailto:alejandro.rodriguez@gmail.com" TargetMode="External"/><Relationship Id="rId4" Type="http://schemas.openxmlformats.org/officeDocument/2006/relationships/hyperlink" Target="mailto:mario.torres@gmail.com" TargetMode="External"/><Relationship Id="rId9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0" sqref="C30"/>
    </sheetView>
  </sheetViews>
  <sheetFormatPr baseColWidth="10" defaultColWidth="8.88671875" defaultRowHeight="14.4" x14ac:dyDescent="0.3"/>
  <cols>
    <col min="2" max="2" width="9.77734375" bestFit="1" customWidth="1"/>
    <col min="3" max="3" width="18.88671875" bestFit="1" customWidth="1"/>
    <col min="4" max="4" width="14.21875" bestFit="1" customWidth="1"/>
    <col min="5" max="5" width="15.88671875" bestFit="1" customWidth="1"/>
    <col min="6" max="6" width="11.5546875" style="2" bestFit="1" customWidth="1"/>
    <col min="7" max="7" width="15.6640625" style="6" bestFit="1" customWidth="1"/>
    <col min="8" max="8" width="27.33203125" bestFit="1" customWidth="1"/>
    <col min="9" max="9" width="5" bestFit="1" customWidth="1"/>
    <col min="10" max="10" width="8.88671875" customWidth="1"/>
  </cols>
  <sheetData>
    <row r="1" spans="1:10" x14ac:dyDescent="0.3">
      <c r="B1" s="4" t="s">
        <v>199</v>
      </c>
      <c r="C1" s="4" t="s">
        <v>0</v>
      </c>
      <c r="D1" s="4" t="s">
        <v>1</v>
      </c>
      <c r="E1" s="4" t="s">
        <v>2</v>
      </c>
      <c r="F1" s="5" t="s">
        <v>3</v>
      </c>
      <c r="G1" s="7" t="s">
        <v>4</v>
      </c>
      <c r="H1" s="4" t="s">
        <v>5</v>
      </c>
      <c r="I1" s="4" t="s">
        <v>92</v>
      </c>
      <c r="J1" s="4" t="s">
        <v>6</v>
      </c>
    </row>
    <row r="2" spans="1:10" x14ac:dyDescent="0.3">
      <c r="A2" t="s">
        <v>33</v>
      </c>
      <c r="B2">
        <v>1</v>
      </c>
      <c r="C2" t="s">
        <v>10</v>
      </c>
      <c r="D2" t="s">
        <v>7</v>
      </c>
      <c r="E2" t="s">
        <v>8</v>
      </c>
      <c r="F2" s="2">
        <v>48641955</v>
      </c>
      <c r="G2" s="6" t="s">
        <v>14</v>
      </c>
      <c r="H2" t="s">
        <v>9</v>
      </c>
      <c r="I2">
        <v>78.2</v>
      </c>
      <c r="J2" t="str">
        <f>"INSERT INTO sd_usuario (nombres, primer_apellido, segundo_apellido, dni, fecha_nacimiento, email, peso, activo, fecha_registro, usuario_registro) VALUES ('"&amp;C2&amp;"','"&amp;D2&amp;"','"&amp;E2&amp;"','"&amp;F2&amp;"','"&amp;G2&amp;"','"&amp;H2&amp;"',"&amp;I2&amp;",1,sysdate(),'admin');"</f>
        <v>INSERT INTO sd_usuario (nombres, primer_apellido, segundo_apellido, dni, fecha_nacimiento, email, peso, activo, fecha_registro, usuario_registro) VALUES ('JORGE SANDRO','TARAZONA','MUNAYCO','48641955','1980-10-01','jorge.tarazona@gmail.com',78.2,1,sysdate(),'admin');</v>
      </c>
    </row>
    <row r="3" spans="1:10" x14ac:dyDescent="0.3">
      <c r="A3" t="s">
        <v>33</v>
      </c>
      <c r="B3">
        <v>2</v>
      </c>
      <c r="C3" t="s">
        <v>13</v>
      </c>
      <c r="D3" t="s">
        <v>11</v>
      </c>
      <c r="E3" t="s">
        <v>12</v>
      </c>
      <c r="F3" s="2">
        <v>15879523</v>
      </c>
      <c r="G3" s="6" t="s">
        <v>15</v>
      </c>
      <c r="H3" t="s">
        <v>16</v>
      </c>
      <c r="I3">
        <v>64.900000000000006</v>
      </c>
      <c r="J3" t="str">
        <f t="shared" ref="J3:J25" si="0">"INSERT INTO sd_usuario (nombres, primer_apellido, segundo_apellido, dni, fecha_nacimiento, email, peso, activo, fecha_registro, usuario_registro) VALUES ('"&amp;C3&amp;"','"&amp;D3&amp;"','"&amp;E3&amp;"','"&amp;F3&amp;"','"&amp;G3&amp;"','"&amp;H3&amp;"',"&amp;I3&amp;",1,sysdate(),'admin');"</f>
        <v>INSERT INTO sd_usuario (nombres, primer_apellido, segundo_apellido, dni, fecha_nacimiento, email, peso, activo, fecha_registro, usuario_registro) VALUES ('JUAN CARLOS','BAUTISTA','ENRIQUEZ','15879523','1982-08-30','juan.bautista@gmail.com',64.9,1,sysdate(),'admin');</v>
      </c>
    </row>
    <row r="4" spans="1:10" x14ac:dyDescent="0.3">
      <c r="A4" t="s">
        <v>33</v>
      </c>
      <c r="B4">
        <v>3</v>
      </c>
      <c r="C4" t="s">
        <v>17</v>
      </c>
      <c r="D4" t="s">
        <v>18</v>
      </c>
      <c r="E4" t="s">
        <v>21</v>
      </c>
      <c r="F4" s="3" t="s">
        <v>22</v>
      </c>
      <c r="G4" s="6" t="s">
        <v>31</v>
      </c>
      <c r="H4" t="s">
        <v>24</v>
      </c>
      <c r="I4">
        <v>75.2</v>
      </c>
      <c r="J4" t="str">
        <f t="shared" si="0"/>
        <v>INSERT INTO sd_usuario (nombres, primer_apellido, segundo_apellido, dni, fecha_nacimiento, email, peso, activo, fecha_registro, usuario_registro) VALUES ('ABEL ROBERTO','DIAZ','FERNANDEZ','08512548','1979-07-15','abel.diaz@gmail.com',75.2,1,sysdate(),'admin');</v>
      </c>
    </row>
    <row r="5" spans="1:10" x14ac:dyDescent="0.3">
      <c r="A5" t="s">
        <v>33</v>
      </c>
      <c r="B5">
        <v>4</v>
      </c>
      <c r="C5" t="s">
        <v>19</v>
      </c>
      <c r="D5" t="s">
        <v>20</v>
      </c>
      <c r="E5" t="s">
        <v>7</v>
      </c>
      <c r="F5" s="2" t="s">
        <v>23</v>
      </c>
      <c r="G5" s="6" t="s">
        <v>32</v>
      </c>
      <c r="H5" t="s">
        <v>25</v>
      </c>
      <c r="I5">
        <v>73.599999999999994</v>
      </c>
      <c r="J5" t="str">
        <f t="shared" si="0"/>
        <v>INSERT INTO sd_usuario (nombres, primer_apellido, segundo_apellido, dni, fecha_nacimiento, email, peso, activo, fecha_registro, usuario_registro) VALUES ('EMANUEL ','VILLAFUERTE','TARAZONA','12012589','1981-08-04','emanuel.villafuerte@gmail.com',73.6,1,sysdate(),'admin');</v>
      </c>
    </row>
    <row r="6" spans="1:10" x14ac:dyDescent="0.3">
      <c r="A6" t="s">
        <v>34</v>
      </c>
      <c r="B6">
        <v>5</v>
      </c>
      <c r="C6" t="s">
        <v>35</v>
      </c>
      <c r="D6" t="s">
        <v>36</v>
      </c>
      <c r="E6" t="s">
        <v>37</v>
      </c>
      <c r="F6" s="2" t="s">
        <v>38</v>
      </c>
      <c r="G6" s="6" t="s">
        <v>55</v>
      </c>
      <c r="H6" t="s">
        <v>51</v>
      </c>
      <c r="I6">
        <v>69.8</v>
      </c>
      <c r="J6" t="str">
        <f t="shared" si="0"/>
        <v>INSERT INTO sd_usuario (nombres, primer_apellido, segundo_apellido, dni, fecha_nacimiento, email, peso, activo, fecha_registro, usuario_registro) VALUES ('CLAUDIO JORGE','AGUIRRE','HERRERA','23567845','1978-01-05','claudio.aguirre@gmail.com',69.8,1,sysdate(),'admin');</v>
      </c>
    </row>
    <row r="7" spans="1:10" x14ac:dyDescent="0.3">
      <c r="A7" t="s">
        <v>34</v>
      </c>
      <c r="B7">
        <v>6</v>
      </c>
      <c r="C7" t="s">
        <v>39</v>
      </c>
      <c r="D7" t="s">
        <v>40</v>
      </c>
      <c r="E7" t="s">
        <v>41</v>
      </c>
      <c r="F7" s="2" t="s">
        <v>42</v>
      </c>
      <c r="G7" s="6" t="s">
        <v>56</v>
      </c>
      <c r="H7" t="s">
        <v>52</v>
      </c>
      <c r="I7">
        <v>75.400000000000006</v>
      </c>
      <c r="J7" t="str">
        <f t="shared" si="0"/>
        <v>INSERT INTO sd_usuario (nombres, primer_apellido, segundo_apellido, dni, fecha_nacimiento, email, peso, activo, fecha_registro, usuario_registro) VALUES ('PEDRO MARIO','ALVAREZ','GONZALEZ','12547895','1985-03-29','pedro.gonzalez@gmail.com',75.4,1,sysdate(),'admin');</v>
      </c>
    </row>
    <row r="8" spans="1:10" x14ac:dyDescent="0.3">
      <c r="A8" t="s">
        <v>34</v>
      </c>
      <c r="B8">
        <v>7</v>
      </c>
      <c r="C8" t="s">
        <v>43</v>
      </c>
      <c r="D8" t="s">
        <v>44</v>
      </c>
      <c r="E8" t="s">
        <v>45</v>
      </c>
      <c r="F8" s="2" t="s">
        <v>46</v>
      </c>
      <c r="G8" s="6" t="s">
        <v>57</v>
      </c>
      <c r="H8" t="s">
        <v>53</v>
      </c>
      <c r="I8">
        <v>76.5</v>
      </c>
      <c r="J8" t="str">
        <f t="shared" si="0"/>
        <v>INSERT INTO sd_usuario (nombres, primer_apellido, segundo_apellido, dni, fecha_nacimiento, email, peso, activo, fecha_registro, usuario_registro) VALUES ('CESAR FERNANDO','PEREZ','TORRES','24516874','1984-05-12','cesar.torres@gmail.com',76.5,1,sysdate(),'admin');</v>
      </c>
    </row>
    <row r="9" spans="1:10" x14ac:dyDescent="0.3">
      <c r="A9" t="s">
        <v>34</v>
      </c>
      <c r="B9">
        <v>8</v>
      </c>
      <c r="C9" t="s">
        <v>48</v>
      </c>
      <c r="D9" t="s">
        <v>49</v>
      </c>
      <c r="E9" t="s">
        <v>47</v>
      </c>
      <c r="F9" s="2" t="s">
        <v>50</v>
      </c>
      <c r="G9" s="6" t="s">
        <v>58</v>
      </c>
      <c r="H9" t="s">
        <v>54</v>
      </c>
      <c r="I9">
        <v>78.900000000000006</v>
      </c>
      <c r="J9" t="str">
        <f t="shared" si="0"/>
        <v>INSERT INTO sd_usuario (nombres, primer_apellido, segundo_apellido, dni, fecha_nacimiento, email, peso, activo, fecha_registro, usuario_registro) VALUES ('VICTOR SERGIO','ROMERO','ACOSTA','30214587','1975-04-17','victor.acosta@gmail.com',78.9,1,sysdate(),'admin');</v>
      </c>
    </row>
    <row r="10" spans="1:10" x14ac:dyDescent="0.3">
      <c r="A10" t="s">
        <v>33</v>
      </c>
      <c r="B10">
        <v>9</v>
      </c>
      <c r="C10" t="s">
        <v>227</v>
      </c>
      <c r="D10" t="s">
        <v>228</v>
      </c>
      <c r="E10" t="s">
        <v>229</v>
      </c>
      <c r="F10" s="2" t="s">
        <v>200</v>
      </c>
      <c r="G10" s="6" t="s">
        <v>214</v>
      </c>
      <c r="H10" t="s">
        <v>262</v>
      </c>
      <c r="I10">
        <v>77.2607142857143</v>
      </c>
      <c r="J10" t="str">
        <f t="shared" si="0"/>
        <v>INSERT INTO sd_usuario (nombres, primer_apellido, segundo_apellido, dni, fecha_nacimiento, email, peso, activo, fecha_registro, usuario_registro) VALUES ('EUGENIO','LLANTOY','CARRANZA','45150148','1980-10-02','eugenio.llantoy@gmail.com',77.2607142857143,1,sysdate(),'admin');</v>
      </c>
    </row>
    <row r="11" spans="1:10" x14ac:dyDescent="0.3">
      <c r="A11" t="s">
        <v>33</v>
      </c>
      <c r="B11">
        <v>10</v>
      </c>
      <c r="C11" t="s">
        <v>13</v>
      </c>
      <c r="D11" t="s">
        <v>232</v>
      </c>
      <c r="E11" t="s">
        <v>233</v>
      </c>
      <c r="F11" s="2" t="s">
        <v>201</v>
      </c>
      <c r="G11" s="6" t="s">
        <v>215</v>
      </c>
      <c r="H11" t="s">
        <v>264</v>
      </c>
      <c r="I11">
        <v>78.2</v>
      </c>
      <c r="J11" t="str">
        <f t="shared" si="0"/>
        <v>INSERT INTO sd_usuario (nombres, primer_apellido, segundo_apellido, dni, fecha_nacimiento, email, peso, activo, fecha_registro, usuario_registro) VALUES ('JUAN CARLOS','MARTINEZ','RODRIGUEZ','24578521','1982-08-31','juan.martinez@gmail.com',78.2,1,sysdate(),'admin');</v>
      </c>
    </row>
    <row r="12" spans="1:10" x14ac:dyDescent="0.3">
      <c r="A12" t="s">
        <v>33</v>
      </c>
      <c r="B12">
        <v>11</v>
      </c>
      <c r="C12" t="s">
        <v>234</v>
      </c>
      <c r="D12" t="s">
        <v>235</v>
      </c>
      <c r="E12" t="s">
        <v>44</v>
      </c>
      <c r="F12" s="2" t="s">
        <v>202</v>
      </c>
      <c r="G12" s="6" t="s">
        <v>216</v>
      </c>
      <c r="H12" t="s">
        <v>265</v>
      </c>
      <c r="I12">
        <v>78.682142857142907</v>
      </c>
      <c r="J12" t="str">
        <f t="shared" si="0"/>
        <v>INSERT INTO sd_usuario (nombres, primer_apellido, segundo_apellido, dni, fecha_nacimiento, email, peso, activo, fecha_registro, usuario_registro) VALUES ('LUIS MIGUEL','LOPEZ','PEREZ','54541257','1979-07-16','luis.lopez@gmail.com',78.6821428571429,1,sysdate(),'admin');</v>
      </c>
    </row>
    <row r="13" spans="1:10" x14ac:dyDescent="0.3">
      <c r="A13" t="s">
        <v>33</v>
      </c>
      <c r="B13">
        <v>12</v>
      </c>
      <c r="C13" t="s">
        <v>230</v>
      </c>
      <c r="D13" t="s">
        <v>231</v>
      </c>
      <c r="E13" t="s">
        <v>236</v>
      </c>
      <c r="F13" s="2" t="s">
        <v>203</v>
      </c>
      <c r="G13" s="6" t="s">
        <v>217</v>
      </c>
      <c r="H13" t="s">
        <v>263</v>
      </c>
      <c r="I13">
        <v>79.392857142857096</v>
      </c>
      <c r="J13" t="str">
        <f t="shared" si="0"/>
        <v>INSERT INTO sd_usuario (nombres, primer_apellido, segundo_apellido, dni, fecha_nacimiento, email, peso, activo, fecha_registro, usuario_registro) VALUES ('DAVID','SANCHEZ','GARCIA','14587625','1981-08-05','david.sanchez@gmail.com',79.3928571428571,1,sysdate(),'admin');</v>
      </c>
    </row>
    <row r="14" spans="1:10" x14ac:dyDescent="0.3">
      <c r="A14" t="s">
        <v>34</v>
      </c>
      <c r="B14">
        <v>13</v>
      </c>
      <c r="C14" t="s">
        <v>237</v>
      </c>
      <c r="D14" t="s">
        <v>238</v>
      </c>
      <c r="E14" t="s">
        <v>241</v>
      </c>
      <c r="F14" s="2" t="s">
        <v>204</v>
      </c>
      <c r="G14" s="6" t="s">
        <v>218</v>
      </c>
      <c r="H14" s="12" t="s">
        <v>304</v>
      </c>
      <c r="I14">
        <v>80.103571428571399</v>
      </c>
      <c r="J14" t="str">
        <f t="shared" si="0"/>
        <v>INSERT INTO sd_usuario (nombres, primer_apellido, segundo_apellido, dni, fecha_nacimiento, email, peso, activo, fecha_registro, usuario_registro) VALUES ('CARLOS ALBERTO','GOMEZ','CASTRO','13548952','1978-01-06','carlos.gomez@gmail.com',80.1035714285714,1,sysdate(),'admin');</v>
      </c>
    </row>
    <row r="15" spans="1:10" x14ac:dyDescent="0.3">
      <c r="A15" t="s">
        <v>34</v>
      </c>
      <c r="B15">
        <v>14</v>
      </c>
      <c r="C15" t="s">
        <v>239</v>
      </c>
      <c r="D15" t="s">
        <v>240</v>
      </c>
      <c r="E15" t="s">
        <v>251</v>
      </c>
      <c r="F15" s="2" t="s">
        <v>205</v>
      </c>
      <c r="G15" s="6" t="s">
        <v>219</v>
      </c>
      <c r="H15" s="12" t="s">
        <v>305</v>
      </c>
      <c r="I15">
        <v>80.814285714285703</v>
      </c>
      <c r="J15" t="str">
        <f t="shared" si="0"/>
        <v>INSERT INTO sd_usuario (nombres, primer_apellido, segundo_apellido, dni, fecha_nacimiento, email, peso, activo, fecha_registro, usuario_registro) VALUES ('DANIEL ANTONIO','MORENO','ARIAS','21205548','1985-03-30','daniel.moreno@gmail.com',80.8142857142857,1,sysdate(),'admin');</v>
      </c>
    </row>
    <row r="16" spans="1:10" x14ac:dyDescent="0.3">
      <c r="A16" t="s">
        <v>34</v>
      </c>
      <c r="B16">
        <v>15</v>
      </c>
      <c r="C16" t="s">
        <v>242</v>
      </c>
      <c r="D16" t="s">
        <v>45</v>
      </c>
      <c r="E16" t="s">
        <v>243</v>
      </c>
      <c r="F16" s="2" t="s">
        <v>206</v>
      </c>
      <c r="G16" s="6" t="s">
        <v>220</v>
      </c>
      <c r="H16" s="12" t="s">
        <v>306</v>
      </c>
      <c r="I16">
        <v>81.525000000000006</v>
      </c>
      <c r="J16" t="str">
        <f t="shared" si="0"/>
        <v>INSERT INTO sd_usuario (nombres, primer_apellido, segundo_apellido, dni, fecha_nacimiento, email, peso, activo, fecha_registro, usuario_registro) VALUES ('MARIO ALBERTO','TORRES','HERNANDEZ','13464879','1984-05-13','mario.torres@gmail.com',81.525,1,sysdate(),'admin');</v>
      </c>
    </row>
    <row r="17" spans="1:10" x14ac:dyDescent="0.3">
      <c r="A17" t="s">
        <v>34</v>
      </c>
      <c r="B17">
        <v>16</v>
      </c>
      <c r="C17" t="s">
        <v>244</v>
      </c>
      <c r="D17" t="s">
        <v>233</v>
      </c>
      <c r="E17" t="s">
        <v>250</v>
      </c>
      <c r="F17" s="2" t="s">
        <v>207</v>
      </c>
      <c r="G17" s="6" t="s">
        <v>221</v>
      </c>
      <c r="H17" s="12" t="s">
        <v>307</v>
      </c>
      <c r="I17">
        <v>82.235714285714295</v>
      </c>
      <c r="J17" t="str">
        <f t="shared" si="0"/>
        <v>INSERT INTO sd_usuario (nombres, primer_apellido, segundo_apellido, dni, fecha_nacimiento, email, peso, activo, fecha_registro, usuario_registro) VALUES ('ALEJANDRO PEDRO','RODRIGUEZ','DE LA TORRE','12465488','1975-04-18','alejandro.rodriguez@gmail.com',82.2357142857143,1,sysdate(),'admin');</v>
      </c>
    </row>
    <row r="18" spans="1:10" x14ac:dyDescent="0.3">
      <c r="A18" t="s">
        <v>33</v>
      </c>
      <c r="B18">
        <v>17</v>
      </c>
      <c r="C18" t="s">
        <v>245</v>
      </c>
      <c r="D18" t="s">
        <v>246</v>
      </c>
      <c r="E18" t="s">
        <v>231</v>
      </c>
      <c r="F18" s="2" t="s">
        <v>208</v>
      </c>
      <c r="G18" s="6" t="s">
        <v>222</v>
      </c>
      <c r="H18" t="s">
        <v>266</v>
      </c>
      <c r="I18">
        <v>82.946428571428598</v>
      </c>
      <c r="J18" t="str">
        <f t="shared" si="0"/>
        <v>INSERT INTO sd_usuario (nombres, primer_apellido, segundo_apellido, dni, fecha_nacimiento, email, peso, activo, fecha_registro, usuario_registro) VALUES ('SERGIO ANDRES','RUIZ','SANCHEZ','01248755','1980-10-03','sergio.ruiz@gmail.com',82.9464285714286,1,sysdate(),'admin');</v>
      </c>
    </row>
    <row r="19" spans="1:10" x14ac:dyDescent="0.3">
      <c r="A19" t="s">
        <v>33</v>
      </c>
      <c r="B19">
        <v>18</v>
      </c>
      <c r="C19" t="s">
        <v>247</v>
      </c>
      <c r="D19" t="s">
        <v>236</v>
      </c>
      <c r="E19" t="s">
        <v>252</v>
      </c>
      <c r="F19" s="2" t="s">
        <v>209</v>
      </c>
      <c r="G19" s="6" t="s">
        <v>379</v>
      </c>
      <c r="H19" t="s">
        <v>267</v>
      </c>
      <c r="I19">
        <v>83.657142857142901</v>
      </c>
      <c r="J19" t="str">
        <f t="shared" si="0"/>
        <v>INSERT INTO sd_usuario (nombres, primer_apellido, segundo_apellido, dni, fecha_nacimiento, email, peso, activo, fecha_registro, usuario_registro) VALUES ('GABRIEL ANGEL','GARCIA','GALARZA','01246589','1982-08-18','gabriel.garcia@gmail.com',83.6571428571429,1,sysdate(),'admin');</v>
      </c>
    </row>
    <row r="20" spans="1:10" x14ac:dyDescent="0.3">
      <c r="A20" t="s">
        <v>33</v>
      </c>
      <c r="B20">
        <v>19</v>
      </c>
      <c r="C20" t="s">
        <v>248</v>
      </c>
      <c r="D20" t="s">
        <v>235</v>
      </c>
      <c r="E20" t="s">
        <v>249</v>
      </c>
      <c r="F20" s="2" t="s">
        <v>210</v>
      </c>
      <c r="G20" s="6" t="s">
        <v>223</v>
      </c>
      <c r="H20" t="s">
        <v>268</v>
      </c>
      <c r="I20">
        <v>84.367857142857105</v>
      </c>
      <c r="J20" t="str">
        <f t="shared" si="0"/>
        <v>INSERT INTO sd_usuario (nombres, primer_apellido, segundo_apellido, dni, fecha_nacimiento, email, peso, activo, fecha_registro, usuario_registro) VALUES ('EDUARDO VALENTIN','LOPEZ','MARQUEZ','12457845','1979-07-17','eduardo.lopez@gmail.com',84.3678571428571,1,sysdate(),'admin');</v>
      </c>
    </row>
    <row r="21" spans="1:10" x14ac:dyDescent="0.3">
      <c r="A21" t="s">
        <v>33</v>
      </c>
      <c r="B21">
        <v>20</v>
      </c>
      <c r="C21" t="s">
        <v>253</v>
      </c>
      <c r="D21" t="s">
        <v>256</v>
      </c>
      <c r="E21" t="s">
        <v>257</v>
      </c>
      <c r="F21" s="2" t="s">
        <v>211</v>
      </c>
      <c r="G21" s="6" t="s">
        <v>224</v>
      </c>
      <c r="H21" t="s">
        <v>269</v>
      </c>
      <c r="I21">
        <v>85.078571428571394</v>
      </c>
      <c r="J21" t="str">
        <f t="shared" si="0"/>
        <v>INSERT INTO sd_usuario (nombres, primer_apellido, segundo_apellido, dni, fecha_nacimiento, email, peso, activo, fecha_registro, usuario_registro) VALUES ('FEDERICO RICARDO','CRUZ','ESPINOZA','15655845','1981-08-06','federico.cruz@gmail.com',85.0785714285714,1,sysdate(),'admin');</v>
      </c>
    </row>
    <row r="22" spans="1:10" x14ac:dyDescent="0.3">
      <c r="A22" t="s">
        <v>34</v>
      </c>
      <c r="B22">
        <v>21</v>
      </c>
      <c r="C22" t="s">
        <v>254</v>
      </c>
      <c r="D22" t="s">
        <v>258</v>
      </c>
      <c r="E22" t="s">
        <v>259</v>
      </c>
      <c r="F22" s="2" t="s">
        <v>212</v>
      </c>
      <c r="G22" s="6" t="s">
        <v>225</v>
      </c>
      <c r="H22" s="12" t="s">
        <v>308</v>
      </c>
      <c r="I22">
        <v>85.789285714285697</v>
      </c>
      <c r="J22" t="str">
        <f t="shared" si="0"/>
        <v>INSERT INTO sd_usuario (nombres, primer_apellido, segundo_apellido, dni, fecha_nacimiento, email, peso, activo, fecha_registro, usuario_registro) VALUES ('IVAN PABLO','DELGADO','CHACON','54154548','1978-01-07','ivan.delgado@gmail.com',85.7892857142857,1,sysdate(),'admin');</v>
      </c>
    </row>
    <row r="23" spans="1:10" x14ac:dyDescent="0.3">
      <c r="A23" t="s">
        <v>34</v>
      </c>
      <c r="B23">
        <v>22</v>
      </c>
      <c r="C23" t="s">
        <v>255</v>
      </c>
      <c r="D23" t="s">
        <v>260</v>
      </c>
      <c r="E23" t="s">
        <v>261</v>
      </c>
      <c r="F23" s="2" t="s">
        <v>213</v>
      </c>
      <c r="G23" s="6" t="s">
        <v>226</v>
      </c>
      <c r="H23" s="12" t="s">
        <v>309</v>
      </c>
      <c r="I23">
        <v>86.5</v>
      </c>
      <c r="J23" t="str">
        <f t="shared" si="0"/>
        <v>INSERT INTO sd_usuario (nombres, primer_apellido, segundo_apellido, dni, fecha_nacimiento, email, peso, activo, fecha_registro, usuario_registro) VALUES ('RODRIGO FRANCISCO','SOTO','REYES','21489468','1985-03-31','rodrigo.soto@gmail.com',86.5,1,sysdate(),'admin');</v>
      </c>
    </row>
    <row r="24" spans="1:10" x14ac:dyDescent="0.3">
      <c r="A24" t="s">
        <v>34</v>
      </c>
      <c r="B24">
        <v>23</v>
      </c>
      <c r="C24" t="s">
        <v>297</v>
      </c>
      <c r="D24" t="s">
        <v>298</v>
      </c>
      <c r="E24" t="s">
        <v>258</v>
      </c>
      <c r="F24" s="2" t="s">
        <v>301</v>
      </c>
      <c r="G24" s="6" t="s">
        <v>217</v>
      </c>
      <c r="H24" s="12" t="s">
        <v>303</v>
      </c>
      <c r="I24">
        <v>79.400000000000006</v>
      </c>
      <c r="J24" t="str">
        <f t="shared" si="0"/>
        <v>INSERT INTO sd_usuario (nombres, primer_apellido, segundo_apellido, dni, fecha_nacimiento, email, peso, activo, fecha_registro, usuario_registro) VALUES ('MARCO ANTONIO','RAMIREZ','DELGADO','41258874','1981-08-05','marco.ramirez@gmail.com',79.4,1,sysdate(),'admin');</v>
      </c>
    </row>
    <row r="25" spans="1:10" x14ac:dyDescent="0.3">
      <c r="A25" t="s">
        <v>34</v>
      </c>
      <c r="B25">
        <v>24</v>
      </c>
      <c r="C25" t="s">
        <v>299</v>
      </c>
      <c r="D25" t="s">
        <v>40</v>
      </c>
      <c r="E25" t="s">
        <v>300</v>
      </c>
      <c r="F25" s="2" t="s">
        <v>302</v>
      </c>
      <c r="G25" s="6" t="s">
        <v>220</v>
      </c>
      <c r="H25" s="12" t="s">
        <v>310</v>
      </c>
      <c r="I25">
        <v>89.4</v>
      </c>
      <c r="J25" t="str">
        <f t="shared" si="0"/>
        <v>INSERT INTO sd_usuario (nombres, primer_apellido, segundo_apellido, dni, fecha_nacimiento, email, peso, activo, fecha_registro, usuario_registro) VALUES ('JULIAN ANDRES','ALVAREZ','CASAS','12567517','1984-05-13','julian.alvarez@gmail.com',89.4,1,sysdate(),'admin');</v>
      </c>
    </row>
    <row r="26" spans="1:10" x14ac:dyDescent="0.3">
      <c r="G26" s="8"/>
    </row>
  </sheetData>
  <hyperlinks>
    <hyperlink ref="H24" r:id="rId1"/>
    <hyperlink ref="H14" r:id="rId2"/>
    <hyperlink ref="H15" r:id="rId3"/>
    <hyperlink ref="H16" r:id="rId4"/>
    <hyperlink ref="H17" r:id="rId5"/>
    <hyperlink ref="H22" r:id="rId6"/>
    <hyperlink ref="H23" r:id="rId7"/>
    <hyperlink ref="H25" r:id="rId8"/>
  </hyperlinks>
  <pageMargins left="0.7" right="0.7" top="0.75" bottom="0.75" header="0.3" footer="0.3"/>
  <pageSetup paperSize="9" orientation="portrait" horizontalDpi="0" verticalDpi="0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9" sqref="B29"/>
    </sheetView>
  </sheetViews>
  <sheetFormatPr baseColWidth="10" defaultRowHeight="14.4" x14ac:dyDescent="0.3"/>
  <cols>
    <col min="3" max="3" width="19.88671875" customWidth="1"/>
  </cols>
  <sheetData>
    <row r="1" spans="1:4" x14ac:dyDescent="0.3">
      <c r="A1" s="4" t="s">
        <v>127</v>
      </c>
      <c r="B1" s="4" t="s">
        <v>128</v>
      </c>
      <c r="C1" s="4" t="s">
        <v>129</v>
      </c>
      <c r="D1" s="4" t="s">
        <v>6</v>
      </c>
    </row>
    <row r="2" spans="1:4" x14ac:dyDescent="0.3">
      <c r="A2">
        <v>1</v>
      </c>
      <c r="B2" s="1" t="s">
        <v>133</v>
      </c>
      <c r="C2" s="2">
        <v>58945785216</v>
      </c>
      <c r="D2" t="str">
        <f>"INSERT INTO sd_cliente ("&amp;$B$1&amp;", "&amp;$C$1&amp;",activo, fecha_registro, usuario_registro) VALUES ('"&amp;B2&amp;"','"&amp;C2&amp;"',1,sysdate(),'admin');"</f>
        <v>INSERT INTO sd_cliente (razon_social, ruc,activo, fecha_registro, usuario_registro) VALUES ('Ferreteria San Marcos','58945785216',1,sysdate(),'admin');</v>
      </c>
    </row>
    <row r="3" spans="1:4" x14ac:dyDescent="0.3">
      <c r="A3">
        <v>2</v>
      </c>
      <c r="B3" s="1" t="s">
        <v>134</v>
      </c>
      <c r="C3" s="2" t="s">
        <v>130</v>
      </c>
      <c r="D3" t="str">
        <f t="shared" ref="D3:D5" si="0">"INSERT INTO sd_cliente ("&amp;$B$1&amp;", "&amp;$C$1&amp;",activo, fecha_registro, usuario_registro) VALUES ('"&amp;B3&amp;"','"&amp;C3&amp;"',1,sysdate(),'admin');"</f>
        <v>INSERT INTO sd_cliente (razon_social, ruc,activo, fecha_registro, usuario_registro) VALUES ('Constructora San Martin','14895623487',1,sysdate(),'admin');</v>
      </c>
    </row>
    <row r="4" spans="1:4" x14ac:dyDescent="0.3">
      <c r="A4">
        <v>3</v>
      </c>
      <c r="B4" s="1" t="s">
        <v>135</v>
      </c>
      <c r="C4" s="2" t="s">
        <v>131</v>
      </c>
      <c r="D4" t="str">
        <f t="shared" si="0"/>
        <v>INSERT INTO sd_cliente (razon_social, ruc,activo, fecha_registro, usuario_registro) VALUES ('Bechtel Perú','13462484613',1,sysdate(),'admin');</v>
      </c>
    </row>
    <row r="5" spans="1:4" x14ac:dyDescent="0.3">
      <c r="A5">
        <v>4</v>
      </c>
      <c r="B5" s="1" t="s">
        <v>136</v>
      </c>
      <c r="C5" s="2" t="s">
        <v>132</v>
      </c>
      <c r="D5" t="str">
        <f t="shared" si="0"/>
        <v>INSERT INTO sd_cliente (razon_social, ruc,activo, fecha_registro, usuario_registro) VALUES ('Vinci SAC','48650480850',1,sysdate(),'admin');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2:E9"/>
    </sheetView>
  </sheetViews>
  <sheetFormatPr baseColWidth="10" defaultRowHeight="14.4" x14ac:dyDescent="0.3"/>
  <cols>
    <col min="1" max="1" width="14" bestFit="1" customWidth="1"/>
    <col min="2" max="2" width="9.109375" bestFit="1" customWidth="1"/>
    <col min="3" max="3" width="17.88671875" customWidth="1"/>
    <col min="4" max="4" width="19.44140625" bestFit="1" customWidth="1"/>
  </cols>
  <sheetData>
    <row r="1" spans="1:5" x14ac:dyDescent="0.3">
      <c r="A1" s="4" t="s">
        <v>137</v>
      </c>
      <c r="B1" s="4" t="s">
        <v>127</v>
      </c>
      <c r="C1" s="4" t="s">
        <v>138</v>
      </c>
      <c r="D1" s="4" t="s">
        <v>139</v>
      </c>
      <c r="E1" s="4" t="s">
        <v>6</v>
      </c>
    </row>
    <row r="2" spans="1:5" x14ac:dyDescent="0.3">
      <c r="A2">
        <v>1</v>
      </c>
      <c r="B2" s="9">
        <v>1</v>
      </c>
      <c r="C2" t="s">
        <v>149</v>
      </c>
      <c r="D2" t="s">
        <v>147</v>
      </c>
      <c r="E2" t="str">
        <f>"INSERT INTO sd_sede_cliente(id_cliente, direccion, distrito, activo, fecha_registro, usuario_registro) VALUES ("&amp;B2&amp;",'"&amp;C2&amp;"','"&amp;D2&amp;"',1,sysdate(),'admin');"</f>
        <v>INSERT INTO sd_sede_cliente(id_cliente, direccion, distrito, activo, fecha_registro, usuario_registro) VALUES (1,'Jr. Yavari 348','Villa el Salvador',1,sysdate(),'admin');</v>
      </c>
    </row>
    <row r="3" spans="1:5" x14ac:dyDescent="0.3">
      <c r="A3">
        <v>2</v>
      </c>
      <c r="B3" s="9">
        <v>2</v>
      </c>
      <c r="C3" t="s">
        <v>146</v>
      </c>
      <c r="D3" t="s">
        <v>142</v>
      </c>
      <c r="E3" t="str">
        <f t="shared" ref="E3:E9" si="0">"INSERT INTO sd_sede_cliente(id_cliente, direccion, distrito, activo, fecha_registro, usuario_registro) VALUES ("&amp;B3&amp;",'"&amp;C3&amp;"','"&amp;D3&amp;"',1,sysdate(),'admin');"</f>
        <v>INSERT INTO sd_sede_cliente(id_cliente, direccion, distrito, activo, fecha_registro, usuario_registro) VALUES (2,'Av. Izaguirre 4896','Independencia',1,sysdate(),'admin');</v>
      </c>
    </row>
    <row r="4" spans="1:5" x14ac:dyDescent="0.3">
      <c r="A4">
        <v>3</v>
      </c>
      <c r="B4" s="9">
        <v>2</v>
      </c>
      <c r="C4" t="s">
        <v>150</v>
      </c>
      <c r="D4" t="s">
        <v>141</v>
      </c>
      <c r="E4" t="str">
        <f t="shared" si="0"/>
        <v>INSERT INTO sd_sede_cliente(id_cliente, direccion, distrito, activo, fecha_registro, usuario_registro) VALUES (2,'Jr. Juliaca 789','Comas',1,sysdate(),'admin');</v>
      </c>
    </row>
    <row r="5" spans="1:5" x14ac:dyDescent="0.3">
      <c r="A5">
        <v>4</v>
      </c>
      <c r="B5" s="9">
        <v>3</v>
      </c>
      <c r="C5" t="s">
        <v>151</v>
      </c>
      <c r="D5" t="s">
        <v>143</v>
      </c>
      <c r="E5" t="str">
        <f t="shared" si="0"/>
        <v>INSERT INTO sd_sede_cliente(id_cliente, direccion, distrito, activo, fecha_registro, usuario_registro) VALUES (3,'Av. Los Alamos 3457','San Juan de Miraflores',1,sysdate(),'admin');</v>
      </c>
    </row>
    <row r="6" spans="1:5" x14ac:dyDescent="0.3">
      <c r="A6">
        <v>5</v>
      </c>
      <c r="B6" s="8">
        <v>3</v>
      </c>
      <c r="C6" t="s">
        <v>152</v>
      </c>
      <c r="D6" t="s">
        <v>140</v>
      </c>
      <c r="E6" t="str">
        <f t="shared" si="0"/>
        <v>INSERT INTO sd_sede_cliente(id_cliente, direccion, distrito, activo, fecha_registro, usuario_registro) VALUES (3,'Av. Jupiter 1278','Ate',1,sysdate(),'admin');</v>
      </c>
    </row>
    <row r="7" spans="1:5" x14ac:dyDescent="0.3">
      <c r="A7">
        <v>6</v>
      </c>
      <c r="B7" s="8">
        <v>3</v>
      </c>
      <c r="C7" t="s">
        <v>153</v>
      </c>
      <c r="D7" t="s">
        <v>140</v>
      </c>
      <c r="E7" t="str">
        <f t="shared" si="0"/>
        <v>INSERT INTO sd_sede_cliente(id_cliente, direccion, distrito, activo, fecha_registro, usuario_registro) VALUES (3,'Jr. Trueno 928','Ate',1,sysdate(),'admin');</v>
      </c>
    </row>
    <row r="8" spans="1:5" x14ac:dyDescent="0.3">
      <c r="A8">
        <v>7</v>
      </c>
      <c r="B8" s="8">
        <v>4</v>
      </c>
      <c r="C8" t="s">
        <v>154</v>
      </c>
      <c r="D8" t="s">
        <v>148</v>
      </c>
      <c r="E8" t="str">
        <f t="shared" si="0"/>
        <v>INSERT INTO sd_sede_cliente(id_cliente, direccion, distrito, activo, fecha_registro, usuario_registro) VALUES (4,'Av. Mariategui 2456','Villa Maria del Triunfo',1,sysdate(),'admin');</v>
      </c>
    </row>
    <row r="9" spans="1:5" x14ac:dyDescent="0.3">
      <c r="A9">
        <v>8</v>
      </c>
      <c r="B9" s="8">
        <v>4</v>
      </c>
      <c r="C9" t="s">
        <v>155</v>
      </c>
      <c r="D9" t="s">
        <v>142</v>
      </c>
      <c r="E9" t="str">
        <f t="shared" si="0"/>
        <v>INSERT INTO sd_sede_cliente(id_cliente, direccion, distrito, activo, fecha_registro, usuario_registro) VALUES (4,'Jr. Huiracocha 195','Independencia',1,sysdate(),'admin');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6" sqref="C6"/>
    </sheetView>
  </sheetViews>
  <sheetFormatPr baseColWidth="10" defaultRowHeight="14.4" x14ac:dyDescent="0.3"/>
  <cols>
    <col min="1" max="1" width="14" bestFit="1" customWidth="1"/>
  </cols>
  <sheetData>
    <row r="1" spans="1:3" x14ac:dyDescent="0.3">
      <c r="A1" s="4" t="s">
        <v>137</v>
      </c>
      <c r="B1" s="4" t="s">
        <v>60</v>
      </c>
      <c r="C1" s="4" t="s">
        <v>6</v>
      </c>
    </row>
    <row r="2" spans="1:3" x14ac:dyDescent="0.3">
      <c r="A2">
        <v>1</v>
      </c>
      <c r="B2" s="2" t="s">
        <v>145</v>
      </c>
      <c r="C2" t="str">
        <f>"INSERT INTO sd_estado_orden (nombre) VALUES ('"&amp;B2&amp;"');"</f>
        <v>INSERT INTO sd_estado_orden (nombre) VALUES ('registrada');</v>
      </c>
    </row>
    <row r="3" spans="1:3" x14ac:dyDescent="0.3">
      <c r="A3">
        <v>2</v>
      </c>
      <c r="B3" t="s">
        <v>382</v>
      </c>
      <c r="C3" t="str">
        <f>"INSERT INTO sd_estado_orden (nombre) VALUES ('"&amp;B3&amp;"');"</f>
        <v>INSERT INTO sd_estado_orden (nombre) VALUES ('despachando');</v>
      </c>
    </row>
    <row r="4" spans="1:3" x14ac:dyDescent="0.3">
      <c r="A4">
        <v>3</v>
      </c>
      <c r="B4" t="s">
        <v>383</v>
      </c>
      <c r="C4" t="str">
        <f>"INSERT INTO sd_estado_orden (nombre) VALUES ('"&amp;B4&amp;"');"</f>
        <v>INSERT INTO sd_estado_orden (nombre) VALUES ('recogida');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7" workbookViewId="0">
      <selection activeCell="E29" sqref="E29"/>
    </sheetView>
  </sheetViews>
  <sheetFormatPr baseColWidth="10" defaultRowHeight="14.4" x14ac:dyDescent="0.3"/>
  <cols>
    <col min="1" max="1" width="14.88671875" bestFit="1" customWidth="1"/>
    <col min="3" max="3" width="14" bestFit="1" customWidth="1"/>
    <col min="4" max="4" width="17.21875" bestFit="1" customWidth="1"/>
    <col min="5" max="5" width="15.21875" bestFit="1" customWidth="1"/>
  </cols>
  <sheetData>
    <row r="1" spans="1:9" x14ac:dyDescent="0.3">
      <c r="A1" s="5" t="s">
        <v>156</v>
      </c>
      <c r="B1" s="5" t="s">
        <v>30</v>
      </c>
      <c r="C1" s="5" t="s">
        <v>137</v>
      </c>
      <c r="D1" s="5" t="s">
        <v>74</v>
      </c>
      <c r="E1" s="5" t="s">
        <v>144</v>
      </c>
      <c r="F1" s="5" t="s">
        <v>157</v>
      </c>
      <c r="G1" s="5" t="s">
        <v>158</v>
      </c>
      <c r="H1" s="5" t="s">
        <v>159</v>
      </c>
      <c r="I1" s="4" t="s">
        <v>6</v>
      </c>
    </row>
    <row r="2" spans="1:9" x14ac:dyDescent="0.3">
      <c r="A2" s="8">
        <v>1</v>
      </c>
      <c r="B2" s="9">
        <v>1</v>
      </c>
      <c r="C2" s="9">
        <v>3</v>
      </c>
      <c r="D2" s="9">
        <v>1</v>
      </c>
      <c r="E2" s="9">
        <v>2</v>
      </c>
      <c r="F2" s="9">
        <v>1</v>
      </c>
      <c r="G2" s="9">
        <v>6</v>
      </c>
      <c r="H2" s="9">
        <v>800</v>
      </c>
      <c r="I2" t="str">
        <f>"INSERT INTO sd_orden_recojo(id_conductor, id_sede_cliente, id_producto_venta, id_estado_orden, id_tracto, id_carreta, cantidad, activo, fecha_registro, usuario_registro) values ("&amp;B2&amp;","&amp;C2&amp;","&amp;D2&amp;","&amp;E2&amp;","&amp;F2&amp;","&amp;G2&amp;","&amp;H2&amp;",1,sysdate(),'admin');"</f>
        <v>INSERT INTO sd_orden_recojo(id_conductor, id_sede_cliente, id_producto_venta, id_estado_orden, id_tracto, id_carreta, cantidad, activo, fecha_registro, usuario_registro) values (1,3,1,2,1,6,800,1,sysdate(),'admin');</v>
      </c>
    </row>
    <row r="3" spans="1:9" x14ac:dyDescent="0.3">
      <c r="A3" s="8">
        <v>2</v>
      </c>
      <c r="B3" s="9">
        <v>1</v>
      </c>
      <c r="C3" s="9">
        <v>4</v>
      </c>
      <c r="D3" s="9">
        <v>2</v>
      </c>
      <c r="E3" s="9">
        <v>1</v>
      </c>
      <c r="F3" s="9">
        <v>1</v>
      </c>
      <c r="G3" s="9">
        <v>4</v>
      </c>
      <c r="H3" s="9">
        <v>600</v>
      </c>
      <c r="I3" t="str">
        <f t="shared" ref="I3:I26" si="0">"INSERT INTO sd_orden_recojo(id_conductor, id_sede_cliente, id_producto_venta, id_estado_orden, id_tracto, id_carreta, cantidad, activo, fecha_registro, usuario_registro) values ("&amp;B3&amp;","&amp;C3&amp;","&amp;D3&amp;","&amp;E3&amp;","&amp;F3&amp;","&amp;G3&amp;","&amp;H3&amp;",1,sysdate(),'admin');"</f>
        <v>INSERT INTO sd_orden_recojo(id_conductor, id_sede_cliente, id_producto_venta, id_estado_orden, id_tracto, id_carreta, cantidad, activo, fecha_registro, usuario_registro) values (1,4,2,1,1,4,600,1,sysdate(),'admin');</v>
      </c>
    </row>
    <row r="4" spans="1:9" x14ac:dyDescent="0.3">
      <c r="A4" s="8">
        <v>3</v>
      </c>
      <c r="B4" s="9">
        <v>1</v>
      </c>
      <c r="C4" s="9">
        <v>2</v>
      </c>
      <c r="D4" s="9">
        <v>3</v>
      </c>
      <c r="E4" s="9">
        <v>1</v>
      </c>
      <c r="F4" s="9">
        <v>3</v>
      </c>
      <c r="G4" s="9">
        <v>2</v>
      </c>
      <c r="H4" s="9">
        <v>1500</v>
      </c>
      <c r="I4" t="str">
        <f t="shared" si="0"/>
        <v>INSERT INTO sd_orden_recojo(id_conductor, id_sede_cliente, id_producto_venta, id_estado_orden, id_tracto, id_carreta, cantidad, activo, fecha_registro, usuario_registro) values (1,2,3,1,3,2,1500,1,sysdate(),'admin');</v>
      </c>
    </row>
    <row r="5" spans="1:9" x14ac:dyDescent="0.3">
      <c r="A5" s="8">
        <v>4</v>
      </c>
      <c r="B5" s="9">
        <v>2</v>
      </c>
      <c r="C5" s="9">
        <v>5</v>
      </c>
      <c r="D5" s="9">
        <v>4</v>
      </c>
      <c r="E5" s="9">
        <v>2</v>
      </c>
      <c r="F5" s="9">
        <v>5</v>
      </c>
      <c r="G5" s="9">
        <v>2</v>
      </c>
      <c r="H5" s="9">
        <v>1800</v>
      </c>
      <c r="I5" t="str">
        <f t="shared" si="0"/>
        <v>INSERT INTO sd_orden_recojo(id_conductor, id_sede_cliente, id_producto_venta, id_estado_orden, id_tracto, id_carreta, cantidad, activo, fecha_registro, usuario_registro) values (2,5,4,2,5,2,1800,1,sysdate(),'admin');</v>
      </c>
    </row>
    <row r="6" spans="1:9" x14ac:dyDescent="0.3">
      <c r="A6" s="8">
        <v>5</v>
      </c>
      <c r="B6" s="9">
        <v>2</v>
      </c>
      <c r="C6" s="9">
        <v>7</v>
      </c>
      <c r="D6" s="9">
        <v>1</v>
      </c>
      <c r="E6" s="9">
        <v>1</v>
      </c>
      <c r="F6" s="9">
        <v>3</v>
      </c>
      <c r="G6" s="9">
        <v>6</v>
      </c>
      <c r="H6" s="9">
        <v>750</v>
      </c>
      <c r="I6" t="str">
        <f t="shared" si="0"/>
        <v>INSERT INTO sd_orden_recojo(id_conductor, id_sede_cliente, id_producto_venta, id_estado_orden, id_tracto, id_carreta, cantidad, activo, fecha_registro, usuario_registro) values (2,7,1,1,3,6,750,1,sysdate(),'admin');</v>
      </c>
    </row>
    <row r="7" spans="1:9" x14ac:dyDescent="0.3">
      <c r="A7" s="8">
        <v>6</v>
      </c>
      <c r="B7" s="9">
        <v>2</v>
      </c>
      <c r="C7" s="9">
        <v>1</v>
      </c>
      <c r="D7" s="9">
        <v>5</v>
      </c>
      <c r="E7" s="9">
        <v>1</v>
      </c>
      <c r="F7" s="9">
        <v>1</v>
      </c>
      <c r="G7" s="9">
        <v>4</v>
      </c>
      <c r="H7" s="9">
        <v>1200</v>
      </c>
      <c r="I7" t="str">
        <f t="shared" si="0"/>
        <v>INSERT INTO sd_orden_recojo(id_conductor, id_sede_cliente, id_producto_venta, id_estado_orden, id_tracto, id_carreta, cantidad, activo, fecha_registro, usuario_registro) values (2,1,5,1,1,4,1200,1,sysdate(),'admin');</v>
      </c>
    </row>
    <row r="8" spans="1:9" x14ac:dyDescent="0.3">
      <c r="A8" s="8">
        <v>7</v>
      </c>
      <c r="B8" s="9">
        <v>3</v>
      </c>
      <c r="C8" s="8">
        <v>8</v>
      </c>
      <c r="D8">
        <v>6</v>
      </c>
      <c r="E8">
        <v>2</v>
      </c>
      <c r="F8">
        <v>5</v>
      </c>
      <c r="G8" s="9">
        <v>6</v>
      </c>
      <c r="H8" s="9">
        <v>1350</v>
      </c>
      <c r="I8" t="str">
        <f t="shared" si="0"/>
        <v>INSERT INTO sd_orden_recojo(id_conductor, id_sede_cliente, id_producto_venta, id_estado_orden, id_tracto, id_carreta, cantidad, activo, fecha_registro, usuario_registro) values (3,8,6,2,5,6,1350,1,sysdate(),'admin');</v>
      </c>
    </row>
    <row r="9" spans="1:9" x14ac:dyDescent="0.3">
      <c r="A9" s="8">
        <v>8</v>
      </c>
      <c r="B9" s="9">
        <v>3</v>
      </c>
      <c r="C9" s="8">
        <v>6</v>
      </c>
      <c r="D9">
        <v>3</v>
      </c>
      <c r="E9">
        <v>1</v>
      </c>
      <c r="F9">
        <v>3</v>
      </c>
      <c r="G9" s="9">
        <v>4</v>
      </c>
      <c r="H9" s="9">
        <v>1750</v>
      </c>
      <c r="I9" t="str">
        <f t="shared" si="0"/>
        <v>INSERT INTO sd_orden_recojo(id_conductor, id_sede_cliente, id_producto_venta, id_estado_orden, id_tracto, id_carreta, cantidad, activo, fecha_registro, usuario_registro) values (3,6,3,1,3,4,1750,1,sysdate(),'admin');</v>
      </c>
    </row>
    <row r="10" spans="1:9" x14ac:dyDescent="0.3">
      <c r="A10" s="8">
        <v>9</v>
      </c>
      <c r="B10" s="9">
        <v>3</v>
      </c>
      <c r="C10" s="9">
        <v>1</v>
      </c>
      <c r="D10">
        <v>2</v>
      </c>
      <c r="E10">
        <v>1</v>
      </c>
      <c r="F10">
        <v>1</v>
      </c>
      <c r="G10" s="9">
        <v>6</v>
      </c>
      <c r="H10" s="9">
        <v>800</v>
      </c>
      <c r="I10" t="str">
        <f t="shared" si="0"/>
        <v>INSERT INTO sd_orden_recojo(id_conductor, id_sede_cliente, id_producto_venta, id_estado_orden, id_tracto, id_carreta, cantidad, activo, fecha_registro, usuario_registro) values (3,1,2,1,1,6,800,1,sysdate(),'admin');</v>
      </c>
    </row>
    <row r="11" spans="1:9" x14ac:dyDescent="0.3">
      <c r="A11" s="8">
        <v>10</v>
      </c>
      <c r="B11" s="9">
        <v>4</v>
      </c>
      <c r="C11" s="9">
        <v>2</v>
      </c>
      <c r="D11">
        <v>4</v>
      </c>
      <c r="E11">
        <v>1</v>
      </c>
      <c r="F11">
        <v>3</v>
      </c>
      <c r="G11">
        <v>2</v>
      </c>
      <c r="H11" s="9">
        <v>1600</v>
      </c>
      <c r="I11" t="str">
        <f t="shared" si="0"/>
        <v>INSERT INTO sd_orden_recojo(id_conductor, id_sede_cliente, id_producto_venta, id_estado_orden, id_tracto, id_carreta, cantidad, activo, fecha_registro, usuario_registro) values (4,2,4,1,3,2,1600,1,sysdate(),'admin');</v>
      </c>
    </row>
    <row r="12" spans="1:9" x14ac:dyDescent="0.3">
      <c r="A12" s="8">
        <v>11</v>
      </c>
      <c r="B12" s="9">
        <v>5</v>
      </c>
      <c r="C12" s="9">
        <v>5</v>
      </c>
      <c r="D12">
        <v>1</v>
      </c>
      <c r="E12">
        <v>1</v>
      </c>
      <c r="F12">
        <v>5</v>
      </c>
      <c r="G12">
        <v>2</v>
      </c>
      <c r="H12">
        <v>825</v>
      </c>
      <c r="I12" t="str">
        <f t="shared" si="0"/>
        <v>INSERT INTO sd_orden_recojo(id_conductor, id_sede_cliente, id_producto_venta, id_estado_orden, id_tracto, id_carreta, cantidad, activo, fecha_registro, usuario_registro) values (5,5,1,1,5,2,825,1,sysdate(),'admin');</v>
      </c>
    </row>
    <row r="13" spans="1:9" x14ac:dyDescent="0.3">
      <c r="A13" s="16">
        <v>12</v>
      </c>
      <c r="B13" s="17">
        <v>5</v>
      </c>
      <c r="C13" s="17">
        <v>4</v>
      </c>
      <c r="D13" s="15">
        <v>3</v>
      </c>
      <c r="E13" s="15">
        <v>1</v>
      </c>
      <c r="F13" s="15">
        <v>1</v>
      </c>
      <c r="G13" s="15">
        <v>6</v>
      </c>
      <c r="H13" s="15">
        <v>1700</v>
      </c>
      <c r="I13" s="15" t="str">
        <f t="shared" si="0"/>
        <v>INSERT INTO sd_orden_recojo(id_conductor, id_sede_cliente, id_producto_venta, id_estado_orden, id_tracto, id_carreta, cantidad, activo, fecha_registro, usuario_registro) values (5,4,3,1,1,6,1700,1,sysdate(),'admin');</v>
      </c>
    </row>
    <row r="14" spans="1:9" x14ac:dyDescent="0.3">
      <c r="A14" s="8">
        <v>13</v>
      </c>
      <c r="B14" s="9">
        <v>6</v>
      </c>
      <c r="C14" s="9">
        <v>1</v>
      </c>
      <c r="D14">
        <v>1</v>
      </c>
      <c r="E14">
        <v>1</v>
      </c>
      <c r="F14">
        <v>3</v>
      </c>
      <c r="G14">
        <v>4</v>
      </c>
      <c r="H14">
        <v>750</v>
      </c>
      <c r="I14" t="str">
        <f t="shared" si="0"/>
        <v>INSERT INTO sd_orden_recojo(id_conductor, id_sede_cliente, id_producto_venta, id_estado_orden, id_tracto, id_carreta, cantidad, activo, fecha_registro, usuario_registro) values (6,1,1,1,3,4,750,1,sysdate(),'admin');</v>
      </c>
    </row>
    <row r="15" spans="1:9" x14ac:dyDescent="0.3">
      <c r="A15" s="8">
        <v>14</v>
      </c>
      <c r="B15" s="9">
        <v>6</v>
      </c>
      <c r="C15" s="9">
        <v>4</v>
      </c>
      <c r="D15">
        <v>1</v>
      </c>
      <c r="E15">
        <v>1</v>
      </c>
      <c r="F15">
        <v>5</v>
      </c>
      <c r="G15">
        <v>6</v>
      </c>
      <c r="H15">
        <v>680</v>
      </c>
      <c r="I15" t="str">
        <f t="shared" si="0"/>
        <v>INSERT INTO sd_orden_recojo(id_conductor, id_sede_cliente, id_producto_venta, id_estado_orden, id_tracto, id_carreta, cantidad, activo, fecha_registro, usuario_registro) values (6,4,1,1,5,6,680,1,sysdate(),'admin');</v>
      </c>
    </row>
    <row r="16" spans="1:9" x14ac:dyDescent="0.3">
      <c r="A16" s="8">
        <v>15</v>
      </c>
      <c r="B16" s="9">
        <v>7</v>
      </c>
      <c r="C16" s="9">
        <v>6</v>
      </c>
      <c r="D16">
        <v>5</v>
      </c>
      <c r="E16">
        <v>1</v>
      </c>
      <c r="F16">
        <v>1</v>
      </c>
      <c r="G16">
        <v>4</v>
      </c>
      <c r="H16">
        <v>1350</v>
      </c>
      <c r="I16" t="str">
        <f t="shared" si="0"/>
        <v>INSERT INTO sd_orden_recojo(id_conductor, id_sede_cliente, id_producto_venta, id_estado_orden, id_tracto, id_carreta, cantidad, activo, fecha_registro, usuario_registro) values (7,6,5,1,1,4,1350,1,sysdate(),'admin');</v>
      </c>
    </row>
    <row r="17" spans="1:10" x14ac:dyDescent="0.3">
      <c r="A17" s="8">
        <v>16</v>
      </c>
      <c r="B17" s="9">
        <v>8</v>
      </c>
      <c r="C17" s="9">
        <v>3</v>
      </c>
      <c r="D17">
        <v>4</v>
      </c>
      <c r="E17">
        <v>1</v>
      </c>
      <c r="F17">
        <v>3</v>
      </c>
      <c r="G17">
        <v>2</v>
      </c>
      <c r="H17">
        <v>1350</v>
      </c>
      <c r="I17" t="str">
        <f t="shared" si="0"/>
        <v>INSERT INTO sd_orden_recojo(id_conductor, id_sede_cliente, id_producto_venta, id_estado_orden, id_tracto, id_carreta, cantidad, activo, fecha_registro, usuario_registro) values (8,3,4,1,3,2,1350,1,sysdate(),'admin');</v>
      </c>
    </row>
    <row r="18" spans="1:10" x14ac:dyDescent="0.3">
      <c r="A18" s="8">
        <v>17</v>
      </c>
      <c r="B18" s="9">
        <v>8</v>
      </c>
      <c r="C18" s="9">
        <v>4</v>
      </c>
      <c r="D18">
        <v>6</v>
      </c>
      <c r="E18">
        <v>1</v>
      </c>
      <c r="F18">
        <v>5</v>
      </c>
      <c r="G18">
        <v>2</v>
      </c>
      <c r="H18">
        <v>1200</v>
      </c>
      <c r="I18" t="str">
        <f t="shared" si="0"/>
        <v>INSERT INTO sd_orden_recojo(id_conductor, id_sede_cliente, id_producto_venta, id_estado_orden, id_tracto, id_carreta, cantidad, activo, fecha_registro, usuario_registro) values (8,4,6,1,5,2,1200,1,sysdate(),'admin');</v>
      </c>
    </row>
    <row r="19" spans="1:10" x14ac:dyDescent="0.3">
      <c r="A19" s="8">
        <v>18</v>
      </c>
      <c r="B19" s="9">
        <v>8</v>
      </c>
      <c r="C19">
        <v>5</v>
      </c>
      <c r="D19">
        <v>2</v>
      </c>
      <c r="E19">
        <v>1</v>
      </c>
      <c r="F19">
        <v>1</v>
      </c>
      <c r="G19">
        <v>6</v>
      </c>
      <c r="H19">
        <v>850</v>
      </c>
      <c r="I19" t="str">
        <f t="shared" si="0"/>
        <v>INSERT INTO sd_orden_recojo(id_conductor, id_sede_cliente, id_producto_venta, id_estado_orden, id_tracto, id_carreta, cantidad, activo, fecha_registro, usuario_registro) values (8,5,2,1,1,6,850,1,sysdate(),'admin');</v>
      </c>
    </row>
    <row r="20" spans="1:10" x14ac:dyDescent="0.3">
      <c r="A20" s="8">
        <v>19</v>
      </c>
      <c r="B20" s="9">
        <v>9</v>
      </c>
      <c r="C20">
        <v>2</v>
      </c>
      <c r="D20">
        <v>1</v>
      </c>
      <c r="E20">
        <v>1</v>
      </c>
      <c r="F20">
        <v>3</v>
      </c>
      <c r="G20">
        <v>4</v>
      </c>
      <c r="H20">
        <v>720</v>
      </c>
      <c r="I20" t="str">
        <f t="shared" si="0"/>
        <v>INSERT INTO sd_orden_recojo(id_conductor, id_sede_cliente, id_producto_venta, id_estado_orden, id_tracto, id_carreta, cantidad, activo, fecha_registro, usuario_registro) values (9,2,1,1,3,4,720,1,sysdate(),'admin');</v>
      </c>
    </row>
    <row r="21" spans="1:10" x14ac:dyDescent="0.3">
      <c r="A21" s="8">
        <v>20</v>
      </c>
      <c r="B21" s="9">
        <v>10</v>
      </c>
      <c r="C21">
        <v>4</v>
      </c>
      <c r="D21">
        <v>3</v>
      </c>
      <c r="E21">
        <v>1</v>
      </c>
      <c r="F21">
        <v>5</v>
      </c>
      <c r="G21">
        <v>6</v>
      </c>
      <c r="H21">
        <v>1500</v>
      </c>
      <c r="I21" t="str">
        <f t="shared" si="0"/>
        <v>INSERT INTO sd_orden_recojo(id_conductor, id_sede_cliente, id_producto_venta, id_estado_orden, id_tracto, id_carreta, cantidad, activo, fecha_registro, usuario_registro) values (10,4,3,1,5,6,1500,1,sysdate(),'admin');</v>
      </c>
    </row>
    <row r="22" spans="1:10" x14ac:dyDescent="0.3">
      <c r="A22" s="8">
        <v>21</v>
      </c>
      <c r="B22" s="9">
        <v>10</v>
      </c>
      <c r="C22">
        <v>1</v>
      </c>
      <c r="D22">
        <v>1</v>
      </c>
      <c r="E22">
        <v>1</v>
      </c>
      <c r="F22">
        <v>1</v>
      </c>
      <c r="G22">
        <v>2</v>
      </c>
      <c r="H22">
        <v>750</v>
      </c>
      <c r="I22" t="str">
        <f t="shared" si="0"/>
        <v>INSERT INTO sd_orden_recojo(id_conductor, id_sede_cliente, id_producto_venta, id_estado_orden, id_tracto, id_carreta, cantidad, activo, fecha_registro, usuario_registro) values (10,1,1,1,1,2,750,1,sysdate(),'admin');</v>
      </c>
    </row>
    <row r="23" spans="1:10" x14ac:dyDescent="0.3">
      <c r="A23" s="8">
        <v>22</v>
      </c>
      <c r="B23" s="9">
        <v>11</v>
      </c>
      <c r="C23">
        <v>5</v>
      </c>
      <c r="D23">
        <v>5</v>
      </c>
      <c r="E23">
        <v>1</v>
      </c>
      <c r="F23">
        <v>3</v>
      </c>
      <c r="G23">
        <v>4</v>
      </c>
      <c r="H23">
        <v>1400</v>
      </c>
      <c r="I23" t="str">
        <f t="shared" si="0"/>
        <v>INSERT INTO sd_orden_recojo(id_conductor, id_sede_cliente, id_producto_venta, id_estado_orden, id_tracto, id_carreta, cantidad, activo, fecha_registro, usuario_registro) values (11,5,5,1,3,4,1400,1,sysdate(),'admin');</v>
      </c>
    </row>
    <row r="24" spans="1:10" x14ac:dyDescent="0.3">
      <c r="A24" s="8">
        <v>23</v>
      </c>
      <c r="B24" s="9">
        <v>12</v>
      </c>
      <c r="C24">
        <v>2</v>
      </c>
      <c r="D24">
        <v>4</v>
      </c>
      <c r="E24">
        <v>1</v>
      </c>
      <c r="F24">
        <v>5</v>
      </c>
      <c r="G24">
        <v>4</v>
      </c>
      <c r="H24">
        <v>1700</v>
      </c>
      <c r="I24" t="str">
        <f t="shared" si="0"/>
        <v>INSERT INTO sd_orden_recojo(id_conductor, id_sede_cliente, id_producto_venta, id_estado_orden, id_tracto, id_carreta, cantidad, activo, fecha_registro, usuario_registro) values (12,2,4,1,5,4,1700,1,sysdate(),'admin');</v>
      </c>
    </row>
    <row r="25" spans="1:10" x14ac:dyDescent="0.3">
      <c r="A25" s="8">
        <v>24</v>
      </c>
      <c r="B25" s="9">
        <v>12</v>
      </c>
      <c r="C25">
        <v>3</v>
      </c>
      <c r="D25">
        <v>6</v>
      </c>
      <c r="E25">
        <v>1</v>
      </c>
      <c r="F25">
        <v>3</v>
      </c>
      <c r="G25">
        <v>6</v>
      </c>
      <c r="H25">
        <v>1600</v>
      </c>
      <c r="I25" t="str">
        <f t="shared" si="0"/>
        <v>INSERT INTO sd_orden_recojo(id_conductor, id_sede_cliente, id_producto_venta, id_estado_orden, id_tracto, id_carreta, cantidad, activo, fecha_registro, usuario_registro) values (12,3,6,1,3,6,1600,1,sysdate(),'admin');</v>
      </c>
    </row>
    <row r="26" spans="1:10" x14ac:dyDescent="0.3">
      <c r="A26" s="8">
        <v>25</v>
      </c>
      <c r="B26" s="9">
        <v>12</v>
      </c>
      <c r="C26">
        <v>1</v>
      </c>
      <c r="D26">
        <v>2</v>
      </c>
      <c r="E26">
        <v>1</v>
      </c>
      <c r="F26">
        <v>1</v>
      </c>
      <c r="G26">
        <v>2</v>
      </c>
      <c r="H26">
        <v>900</v>
      </c>
      <c r="I26" t="str">
        <f t="shared" si="0"/>
        <v>INSERT INTO sd_orden_recojo(id_conductor, id_sede_cliente, id_producto_venta, id_estado_orden, id_tracto, id_carreta, cantidad, activo, fecha_registro, usuario_registro) values (12,1,2,1,1,2,900,1,sysdate(),'admin');</v>
      </c>
    </row>
    <row r="28" spans="1:10" x14ac:dyDescent="0.3">
      <c r="G28">
        <v>1</v>
      </c>
      <c r="H28" t="s">
        <v>61</v>
      </c>
      <c r="I28" t="s">
        <v>65</v>
      </c>
      <c r="J28" t="s">
        <v>71</v>
      </c>
    </row>
    <row r="29" spans="1:10" x14ac:dyDescent="0.3">
      <c r="E29">
        <v>1350</v>
      </c>
      <c r="F29">
        <v>6</v>
      </c>
      <c r="G29">
        <v>2</v>
      </c>
      <c r="H29" t="s">
        <v>61</v>
      </c>
      <c r="I29" t="s">
        <v>66</v>
      </c>
      <c r="J29" t="s">
        <v>72</v>
      </c>
    </row>
    <row r="30" spans="1:10" x14ac:dyDescent="0.3">
      <c r="G30">
        <v>3</v>
      </c>
      <c r="H30" t="s">
        <v>63</v>
      </c>
      <c r="I30" t="s">
        <v>67</v>
      </c>
      <c r="J30" t="s">
        <v>73</v>
      </c>
    </row>
    <row r="31" spans="1:10" x14ac:dyDescent="0.3">
      <c r="G31">
        <v>4</v>
      </c>
      <c r="H31" t="s">
        <v>63</v>
      </c>
      <c r="I31" t="s">
        <v>78</v>
      </c>
      <c r="J31" t="s">
        <v>73</v>
      </c>
    </row>
    <row r="32" spans="1:10" x14ac:dyDescent="0.3">
      <c r="G32" s="9">
        <v>5</v>
      </c>
      <c r="H32" t="s">
        <v>64</v>
      </c>
      <c r="I32" t="s">
        <v>68</v>
      </c>
      <c r="J32" t="s">
        <v>70</v>
      </c>
    </row>
    <row r="33" spans="7:10" x14ac:dyDescent="0.3">
      <c r="G33" s="9">
        <v>6</v>
      </c>
      <c r="H33" t="s">
        <v>64</v>
      </c>
      <c r="I33" t="s">
        <v>80</v>
      </c>
      <c r="J33" t="s">
        <v>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opLeftCell="H1" workbookViewId="0">
      <selection activeCell="O4" sqref="O4"/>
    </sheetView>
  </sheetViews>
  <sheetFormatPr baseColWidth="10" defaultRowHeight="14.4" x14ac:dyDescent="0.3"/>
  <cols>
    <col min="2" max="2" width="15.6640625" bestFit="1" customWidth="1"/>
    <col min="3" max="3" width="18.88671875" bestFit="1" customWidth="1"/>
    <col min="4" max="4" width="19.44140625" bestFit="1" customWidth="1"/>
    <col min="5" max="5" width="17.33203125" bestFit="1" customWidth="1"/>
  </cols>
  <sheetData>
    <row r="1" spans="1:16" x14ac:dyDescent="0.3">
      <c r="A1" s="4" t="s">
        <v>160</v>
      </c>
      <c r="B1" s="4" t="s">
        <v>60</v>
      </c>
      <c r="C1" s="4" t="s">
        <v>138</v>
      </c>
      <c r="D1" s="4" t="s">
        <v>139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435</v>
      </c>
      <c r="O1" s="4" t="s">
        <v>436</v>
      </c>
      <c r="P1" s="4" t="s">
        <v>6</v>
      </c>
    </row>
    <row r="2" spans="1:16" x14ac:dyDescent="0.3">
      <c r="A2">
        <v>1</v>
      </c>
      <c r="B2" s="1" t="s">
        <v>184</v>
      </c>
      <c r="C2" s="2" t="s">
        <v>183</v>
      </c>
      <c r="D2" s="2" t="s">
        <v>143</v>
      </c>
      <c r="E2" s="9">
        <v>60</v>
      </c>
      <c r="F2" s="13">
        <v>10.1</v>
      </c>
      <c r="G2" s="13">
        <v>11.1</v>
      </c>
      <c r="H2" s="13">
        <v>24.5</v>
      </c>
      <c r="I2" s="13">
        <v>26.5</v>
      </c>
      <c r="J2" s="8">
        <v>300</v>
      </c>
      <c r="K2" s="8">
        <v>300</v>
      </c>
      <c r="L2" s="8">
        <v>0</v>
      </c>
      <c r="M2" s="35">
        <v>0.5</v>
      </c>
      <c r="N2" s="35" t="s">
        <v>437</v>
      </c>
      <c r="O2" s="35" t="s">
        <v>440</v>
      </c>
      <c r="P2" t="str">
        <f>"INSERT INTO sd_planta ("&amp;$B$1&amp;", "&amp;$C$1&amp;","&amp;$D$1&amp;","&amp;$E$1&amp;", "&amp;$F$1&amp;","&amp;$G$1&amp;", "&amp;$H$1&amp;","&amp;$I$1&amp;", "&amp;$J$1&amp;","&amp;$K$1&amp;", "&amp;$L$1&amp;", "&amp;$M$1&amp;", "&amp;N1&amp;", "&amp;O1&amp;", activo, fecha_registro, usuario_registro) VALUES ('"&amp;B2&amp;"','"&amp;C2&amp;"','"&amp;D2&amp;"',"&amp;E2&amp;", "&amp;F2&amp;", "&amp;G2&amp;", "&amp;H2&amp;", "&amp;I2&amp;", "&amp;J2&amp;", "&amp;K2&amp;", "&amp;L2&amp;", "&amp;M2&amp;", '"&amp;N2&amp;"', '"&amp;O2&amp;"', 1,sysdate(),'admin');"</f>
        <v>INSERT INTO sd_planta (nombre, direccion,distrito,capacidad_maxima, ubicacion_x1,ubicacion_x2, ubicacion_y1,ubicacion_y2, limite_inf_pesaje_antes,limite_sup_pesaje_antes, limite_inf_pesaje_despues, limite_sup_pesaje_despues, qr_entrada, qr_salida, activo, fecha_registro, usuario_registro) VALUES ('Planta Lima Sur','Av. Las Malvinas 4589','San Juan de Miraflores',60, 10.1, 11.1, 24.5, 26.5, 300, 300, 0, 0.5, 'JKSAFNAJFK', 'IMDOSMVSD', 1,sysdate(),'admin');</v>
      </c>
    </row>
    <row r="3" spans="1:16" x14ac:dyDescent="0.3">
      <c r="A3">
        <v>2</v>
      </c>
      <c r="B3" s="1" t="s">
        <v>284</v>
      </c>
      <c r="C3" s="2" t="s">
        <v>286</v>
      </c>
      <c r="D3" s="2" t="s">
        <v>287</v>
      </c>
      <c r="E3" s="9">
        <v>50</v>
      </c>
      <c r="F3" s="13">
        <v>12.5</v>
      </c>
      <c r="G3" s="13">
        <v>13.5</v>
      </c>
      <c r="H3" s="13">
        <f>H2+3</f>
        <v>27.5</v>
      </c>
      <c r="I3" s="13">
        <f>I2+3</f>
        <v>29.5</v>
      </c>
      <c r="J3" s="8">
        <v>320</v>
      </c>
      <c r="K3" s="8">
        <v>300</v>
      </c>
      <c r="L3" s="8">
        <v>0</v>
      </c>
      <c r="M3" s="35">
        <v>0.4</v>
      </c>
      <c r="N3" s="35" t="s">
        <v>438</v>
      </c>
      <c r="O3" s="35" t="s">
        <v>441</v>
      </c>
      <c r="P3" t="str">
        <f t="shared" ref="P3:P4" si="0">"INSERT INTO sd_planta ("&amp;$B$1&amp;", "&amp;$C$1&amp;","&amp;$D$1&amp;","&amp;$E$1&amp;", "&amp;$F$1&amp;","&amp;$G$1&amp;", "&amp;$H$1&amp;","&amp;$I$1&amp;", "&amp;$J$1&amp;","&amp;$K$1&amp;", "&amp;$L$1&amp;", "&amp;$M$1&amp;", "&amp;N2&amp;", "&amp;O2&amp;", activo, fecha_registro, usuario_registro) VALUES ('"&amp;B3&amp;"','"&amp;C3&amp;"','"&amp;D3&amp;"',"&amp;E3&amp;", "&amp;F3&amp;", "&amp;G3&amp;", "&amp;H3&amp;", "&amp;I3&amp;", "&amp;J3&amp;", "&amp;K3&amp;", "&amp;L3&amp;", "&amp;M3&amp;", '"&amp;N3&amp;"', '"&amp;O3&amp;"', 1,sysdate(),'admin');"</f>
        <v>INSERT INTO sd_planta (nombre, direccion,distrito,capacidad_maxima, ubicacion_x1,ubicacion_x2, ubicacion_y1,ubicacion_y2, limite_inf_pesaje_antes,limite_sup_pesaje_antes, limite_inf_pesaje_despues, limite_sup_pesaje_despues, JKSAFNAJFK, IMDOSMVSD, activo, fecha_registro, usuario_registro) VALUES ('Planta Lima Norte','Av. Tulipanes 1248','Ancón',50, 12.5, 13.5, 27.5, 29.5, 320, 300, 0, 0.4, 'FIOESNFKL', 'MFIFODSMV', 1,sysdate(),'admin');</v>
      </c>
    </row>
    <row r="4" spans="1:16" x14ac:dyDescent="0.3">
      <c r="A4">
        <v>3</v>
      </c>
      <c r="B4" s="1" t="s">
        <v>285</v>
      </c>
      <c r="C4" s="2" t="s">
        <v>288</v>
      </c>
      <c r="D4" s="2" t="s">
        <v>140</v>
      </c>
      <c r="E4" s="9">
        <v>40</v>
      </c>
      <c r="F4" s="13">
        <v>7</v>
      </c>
      <c r="G4" s="13">
        <v>8</v>
      </c>
      <c r="H4" s="13">
        <f t="shared" ref="H4" si="1">H3-5</f>
        <v>22.5</v>
      </c>
      <c r="I4" s="13">
        <v>24</v>
      </c>
      <c r="J4" s="8">
        <v>300</v>
      </c>
      <c r="K4" s="8">
        <v>300</v>
      </c>
      <c r="L4" s="8">
        <v>0</v>
      </c>
      <c r="M4" s="35">
        <v>0.3</v>
      </c>
      <c r="N4" s="35" t="s">
        <v>439</v>
      </c>
      <c r="O4" s="35" t="s">
        <v>442</v>
      </c>
      <c r="P4" t="str">
        <f t="shared" si="0"/>
        <v>INSERT INTO sd_planta (nombre, direccion,distrito,capacidad_maxima, ubicacion_x1,ubicacion_x2, ubicacion_y1,ubicacion_y2, limite_inf_pesaje_antes,limite_sup_pesaje_antes, limite_inf_pesaje_despues, limite_sup_pesaje_despues, FIOESNFKL, MFIFODSMV, activo, fecha_registro, usuario_registro) VALUES ('Planta Lima Este','Av. Juliaca 3458','Ate',40, 7, 8, 22.5, 24, 300, 300, 0, 0.3, 'MIFOEMFS', 'FSMVIODSVQ', 1,sysdate(),'admin');</v>
      </c>
    </row>
    <row r="5" spans="1:16" x14ac:dyDescent="0.3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2" sqref="B12"/>
    </sheetView>
  </sheetViews>
  <sheetFormatPr baseColWidth="10" defaultRowHeight="14.4" x14ac:dyDescent="0.3"/>
  <cols>
    <col min="1" max="1" width="17.88671875" bestFit="1" customWidth="1"/>
    <col min="2" max="2" width="21.88671875" bestFit="1" customWidth="1"/>
  </cols>
  <sheetData>
    <row r="1" spans="1:3" x14ac:dyDescent="0.3">
      <c r="A1" t="s">
        <v>171</v>
      </c>
      <c r="B1" t="s">
        <v>60</v>
      </c>
    </row>
    <row r="2" spans="1:3" x14ac:dyDescent="0.3">
      <c r="A2">
        <v>1</v>
      </c>
      <c r="B2" t="s">
        <v>177</v>
      </c>
      <c r="C2" t="str">
        <f>"INSERT INTO sd_estado_despacho (nombre) VALUES ('"&amp;B2&amp;"');"</f>
        <v>INSERT INTO sd_estado_despacho (nombre) VALUES ('En cola de revision');</v>
      </c>
    </row>
    <row r="3" spans="1:3" x14ac:dyDescent="0.3">
      <c r="A3">
        <v>2</v>
      </c>
      <c r="B3" t="s">
        <v>172</v>
      </c>
      <c r="C3" t="str">
        <f t="shared" ref="C3:C12" si="0">"INSERT INTO sd_estado_despacho (nombre) VALUES ('"&amp;B3&amp;"');"</f>
        <v>INSERT INTO sd_estado_despacho (nombre) VALUES ('En revision');</v>
      </c>
    </row>
    <row r="4" spans="1:3" x14ac:dyDescent="0.3">
      <c r="A4">
        <v>3</v>
      </c>
      <c r="B4" s="11" t="s">
        <v>173</v>
      </c>
      <c r="C4" t="str">
        <f t="shared" si="0"/>
        <v>INSERT INTO sd_estado_despacho (nombre) VALUES ('Revision con incidencia');</v>
      </c>
    </row>
    <row r="5" spans="1:3" x14ac:dyDescent="0.3">
      <c r="A5">
        <v>4</v>
      </c>
      <c r="B5" t="s">
        <v>174</v>
      </c>
      <c r="C5" t="str">
        <f t="shared" si="0"/>
        <v>INSERT INTO sd_estado_despacho (nombre) VALUES ('En peso vacio');</v>
      </c>
    </row>
    <row r="6" spans="1:3" x14ac:dyDescent="0.3">
      <c r="A6">
        <v>5</v>
      </c>
      <c r="B6" s="11" t="s">
        <v>175</v>
      </c>
      <c r="C6" t="str">
        <f t="shared" si="0"/>
        <v>INSERT INTO sd_estado_despacho (nombre) VALUES ('Peso vacio con incidencia');</v>
      </c>
    </row>
    <row r="7" spans="1:3" x14ac:dyDescent="0.3">
      <c r="A7">
        <v>6</v>
      </c>
      <c r="B7" t="s">
        <v>176</v>
      </c>
      <c r="C7" t="str">
        <f t="shared" si="0"/>
        <v>INSERT INTO sd_estado_despacho (nombre) VALUES ('En cola de carga');</v>
      </c>
    </row>
    <row r="8" spans="1:3" x14ac:dyDescent="0.3">
      <c r="A8">
        <v>7</v>
      </c>
      <c r="B8" t="s">
        <v>178</v>
      </c>
      <c r="C8" t="str">
        <f t="shared" si="0"/>
        <v>INSERT INTO sd_estado_despacho (nombre) VALUES ('Cargando productos');</v>
      </c>
    </row>
    <row r="9" spans="1:3" x14ac:dyDescent="0.3">
      <c r="A9">
        <v>8</v>
      </c>
      <c r="B9" t="s">
        <v>179</v>
      </c>
      <c r="C9" t="str">
        <f t="shared" si="0"/>
        <v>INSERT INTO sd_estado_despacho (nombre) VALUES ('En peso lleno');</v>
      </c>
    </row>
    <row r="10" spans="1:3" x14ac:dyDescent="0.3">
      <c r="A10">
        <v>9</v>
      </c>
      <c r="B10" t="s">
        <v>182</v>
      </c>
      <c r="C10" t="str">
        <f t="shared" si="0"/>
        <v>INSERT INTO sd_estado_despacho (nombre) VALUES ('Revision de carga');</v>
      </c>
    </row>
    <row r="11" spans="1:3" x14ac:dyDescent="0.3">
      <c r="A11">
        <v>10</v>
      </c>
      <c r="B11" t="s">
        <v>180</v>
      </c>
      <c r="C11" t="str">
        <f t="shared" si="0"/>
        <v>INSERT INTO sd_estado_despacho (nombre) VALUES ('En salida');</v>
      </c>
    </row>
    <row r="12" spans="1:3" x14ac:dyDescent="0.3">
      <c r="A12">
        <v>11</v>
      </c>
      <c r="B12" s="36" t="s">
        <v>181</v>
      </c>
      <c r="C12" t="str">
        <f t="shared" si="0"/>
        <v>INSERT INTO sd_estado_despacho (nombre) VALUES ('Terminado');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C3" sqref="C3"/>
    </sheetView>
  </sheetViews>
  <sheetFormatPr baseColWidth="10" defaultRowHeight="14.4" x14ac:dyDescent="0.3"/>
  <cols>
    <col min="3" max="3" width="14.44140625" bestFit="1" customWidth="1"/>
  </cols>
  <sheetData>
    <row r="1" spans="1:11" x14ac:dyDescent="0.3">
      <c r="A1" t="s">
        <v>185</v>
      </c>
      <c r="B1" t="s">
        <v>160</v>
      </c>
      <c r="C1" t="s">
        <v>156</v>
      </c>
      <c r="D1" t="s">
        <v>171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275</v>
      </c>
    </row>
    <row r="2" spans="1:11" s="14" customFormat="1" x14ac:dyDescent="0.3">
      <c r="A2" s="14">
        <v>1</v>
      </c>
      <c r="B2" s="14">
        <v>1</v>
      </c>
      <c r="C2" s="14">
        <v>1</v>
      </c>
      <c r="D2" s="14">
        <v>1</v>
      </c>
      <c r="E2" s="14" t="s">
        <v>282</v>
      </c>
      <c r="F2" s="14" t="s">
        <v>283</v>
      </c>
      <c r="G2" s="14" t="s">
        <v>283</v>
      </c>
      <c r="H2" s="14" t="s">
        <v>283</v>
      </c>
      <c r="I2" s="14" t="s">
        <v>283</v>
      </c>
      <c r="J2" s="14" t="s">
        <v>283</v>
      </c>
      <c r="K2" s="14" t="str">
        <f>"INSERT INTO sd_despacho (id_planta, id_orden_recojo, id_estado_despacho, hora_inicio_despacho, activo, fecha_registro, usuario_registro) VALUES ("&amp;B2&amp;", "&amp;C2&amp;", "&amp;D2&amp;", "&amp;E2&amp;", 1, sysdate(), 'admin');"</f>
        <v>INSERT INTO sd_despacho (id_planta, id_orden_recojo, id_estado_despacho, hora_inicio_despacho, activo, fecha_registro, usuario_registro) VALUES (1, 1, 1, now(), 1, sysdate(), 'admin');</v>
      </c>
    </row>
    <row r="3" spans="1:11" x14ac:dyDescent="0.3">
      <c r="A3">
        <v>2</v>
      </c>
      <c r="B3">
        <v>1</v>
      </c>
      <c r="C3">
        <v>4</v>
      </c>
      <c r="D3">
        <v>1</v>
      </c>
      <c r="E3" t="s">
        <v>282</v>
      </c>
      <c r="F3" t="s">
        <v>283</v>
      </c>
      <c r="G3" t="s">
        <v>283</v>
      </c>
      <c r="H3" t="s">
        <v>283</v>
      </c>
      <c r="I3" t="s">
        <v>283</v>
      </c>
      <c r="J3" t="s">
        <v>283</v>
      </c>
      <c r="K3" s="14" t="str">
        <f t="shared" ref="K3:K13" si="0">"INSERT INTO sd_despacho (id_planta, id_orden_recojo, id_estado_despacho, hora_inicio_despacho, activo, fecha_registro, usuario_registro) VALUES ("&amp;B3&amp;", "&amp;C3&amp;", "&amp;D3&amp;", "&amp;E3&amp;", 1, sysdate(), 'admin');"</f>
        <v>INSERT INTO sd_despacho (id_planta, id_orden_recojo, id_estado_despacho, hora_inicio_despacho, activo, fecha_registro, usuario_registro) VALUES (1, 4, 1, now(), 1, sysdate(), 'admin');</v>
      </c>
    </row>
    <row r="4" spans="1:11" x14ac:dyDescent="0.3">
      <c r="A4">
        <v>3</v>
      </c>
      <c r="B4">
        <v>1</v>
      </c>
      <c r="C4">
        <v>7</v>
      </c>
      <c r="D4">
        <v>1</v>
      </c>
      <c r="E4" t="s">
        <v>282</v>
      </c>
      <c r="F4" t="s">
        <v>283</v>
      </c>
      <c r="G4" t="s">
        <v>283</v>
      </c>
      <c r="H4" t="s">
        <v>283</v>
      </c>
      <c r="I4" t="s">
        <v>283</v>
      </c>
      <c r="J4" t="s">
        <v>283</v>
      </c>
      <c r="K4" s="14" t="str">
        <f t="shared" si="0"/>
        <v>INSERT INTO sd_despacho (id_planta, id_orden_recojo, id_estado_despacho, hora_inicio_despacho, activo, fecha_registro, usuario_registro) VALUES (1, 7, 1, now(), 1, sysdate(), 'admin');</v>
      </c>
    </row>
    <row r="5" spans="1:11" s="11" customFormat="1" x14ac:dyDescent="0.3">
      <c r="A5" s="11">
        <v>4</v>
      </c>
      <c r="B5" s="11">
        <v>1</v>
      </c>
      <c r="C5" s="11">
        <v>10</v>
      </c>
      <c r="D5" s="11">
        <v>1</v>
      </c>
      <c r="E5" s="11" t="s">
        <v>282</v>
      </c>
      <c r="F5" s="11" t="s">
        <v>283</v>
      </c>
      <c r="G5" s="11" t="s">
        <v>283</v>
      </c>
      <c r="H5" s="11" t="s">
        <v>283</v>
      </c>
      <c r="I5" s="11" t="s">
        <v>283</v>
      </c>
      <c r="J5" s="11" t="s">
        <v>283</v>
      </c>
      <c r="K5" s="11" t="str">
        <f t="shared" si="0"/>
        <v>INSERT INTO sd_despacho (id_planta, id_orden_recojo, id_estado_despacho, hora_inicio_despacho, activo, fecha_registro, usuario_registro) VALUES (1, 10, 1, now(), 1, sysdate(), 'admin');</v>
      </c>
    </row>
    <row r="6" spans="1:11" s="11" customFormat="1" x14ac:dyDescent="0.3">
      <c r="A6" s="11">
        <v>5</v>
      </c>
      <c r="B6" s="11">
        <v>1</v>
      </c>
      <c r="C6" s="11">
        <v>11</v>
      </c>
      <c r="D6" s="11">
        <v>1</v>
      </c>
      <c r="E6" s="11" t="s">
        <v>282</v>
      </c>
      <c r="F6" s="11" t="s">
        <v>283</v>
      </c>
      <c r="G6" s="11" t="s">
        <v>283</v>
      </c>
      <c r="H6" s="11" t="s">
        <v>283</v>
      </c>
      <c r="I6" s="11" t="s">
        <v>283</v>
      </c>
      <c r="J6" s="11" t="s">
        <v>283</v>
      </c>
      <c r="K6" s="11" t="str">
        <f t="shared" si="0"/>
        <v>INSERT INTO sd_despacho (id_planta, id_orden_recojo, id_estado_despacho, hora_inicio_despacho, activo, fecha_registro, usuario_registro) VALUES (1, 11, 1, now(), 1, sysdate(), 'admin');</v>
      </c>
    </row>
    <row r="7" spans="1:11" s="11" customFormat="1" x14ac:dyDescent="0.3">
      <c r="A7" s="11">
        <v>6</v>
      </c>
      <c r="B7" s="11">
        <v>1</v>
      </c>
      <c r="C7" s="11">
        <v>13</v>
      </c>
      <c r="D7" s="11">
        <v>1</v>
      </c>
      <c r="E7" s="11" t="s">
        <v>282</v>
      </c>
      <c r="F7" s="11" t="s">
        <v>283</v>
      </c>
      <c r="G7" s="11" t="s">
        <v>283</v>
      </c>
      <c r="H7" s="11" t="s">
        <v>283</v>
      </c>
      <c r="I7" s="11" t="s">
        <v>283</v>
      </c>
      <c r="J7" s="11" t="s">
        <v>283</v>
      </c>
      <c r="K7" s="11" t="str">
        <f t="shared" si="0"/>
        <v>INSERT INTO sd_despacho (id_planta, id_orden_recojo, id_estado_despacho, hora_inicio_despacho, activo, fecha_registro, usuario_registro) VALUES (1, 13, 1, now(), 1, sysdate(), 'admin');</v>
      </c>
    </row>
    <row r="8" spans="1:11" s="11" customFormat="1" x14ac:dyDescent="0.3">
      <c r="A8" s="11">
        <v>7</v>
      </c>
      <c r="B8" s="11">
        <v>1</v>
      </c>
      <c r="C8" s="11">
        <v>15</v>
      </c>
      <c r="D8" s="11">
        <v>1</v>
      </c>
      <c r="E8" s="11" t="s">
        <v>282</v>
      </c>
      <c r="F8" s="11" t="s">
        <v>283</v>
      </c>
      <c r="G8" s="11" t="s">
        <v>283</v>
      </c>
      <c r="H8" s="11" t="s">
        <v>283</v>
      </c>
      <c r="I8" s="11" t="s">
        <v>283</v>
      </c>
      <c r="J8" s="11" t="s">
        <v>283</v>
      </c>
      <c r="K8" s="11" t="str">
        <f t="shared" si="0"/>
        <v>INSERT INTO sd_despacho (id_planta, id_orden_recojo, id_estado_despacho, hora_inicio_despacho, activo, fecha_registro, usuario_registro) VALUES (1, 15, 1, now(), 1, sysdate(), 'admin');</v>
      </c>
    </row>
    <row r="9" spans="1:11" s="11" customFormat="1" x14ac:dyDescent="0.3">
      <c r="A9" s="11">
        <v>8</v>
      </c>
      <c r="B9" s="11">
        <v>1</v>
      </c>
      <c r="C9" s="11">
        <v>16</v>
      </c>
      <c r="D9" s="11">
        <v>1</v>
      </c>
      <c r="E9" s="11" t="s">
        <v>282</v>
      </c>
      <c r="F9" s="11" t="s">
        <v>283</v>
      </c>
      <c r="G9" s="11" t="s">
        <v>283</v>
      </c>
      <c r="H9" s="11" t="s">
        <v>283</v>
      </c>
      <c r="I9" s="11" t="s">
        <v>283</v>
      </c>
      <c r="J9" s="11" t="s">
        <v>283</v>
      </c>
      <c r="K9" s="11" t="str">
        <f t="shared" si="0"/>
        <v>INSERT INTO sd_despacho (id_planta, id_orden_recojo, id_estado_despacho, hora_inicio_despacho, activo, fecha_registro, usuario_registro) VALUES (1, 16, 1, now(), 1, sysdate(), 'admin');</v>
      </c>
    </row>
    <row r="10" spans="1:11" s="11" customFormat="1" x14ac:dyDescent="0.3">
      <c r="A10" s="11">
        <v>9</v>
      </c>
      <c r="B10" s="11">
        <v>1</v>
      </c>
      <c r="C10" s="11">
        <v>19</v>
      </c>
      <c r="D10" s="11">
        <v>1</v>
      </c>
      <c r="E10" s="11" t="s">
        <v>282</v>
      </c>
      <c r="F10" s="11" t="s">
        <v>283</v>
      </c>
      <c r="G10" s="11" t="s">
        <v>283</v>
      </c>
      <c r="H10" s="11" t="s">
        <v>283</v>
      </c>
      <c r="I10" s="11" t="s">
        <v>283</v>
      </c>
      <c r="J10" s="11" t="s">
        <v>283</v>
      </c>
      <c r="K10" s="11" t="str">
        <f t="shared" si="0"/>
        <v>INSERT INTO sd_despacho (id_planta, id_orden_recojo, id_estado_despacho, hora_inicio_despacho, activo, fecha_registro, usuario_registro) VALUES (1, 19, 1, now(), 1, sysdate(), 'admin');</v>
      </c>
    </row>
    <row r="11" spans="1:11" s="11" customFormat="1" x14ac:dyDescent="0.3">
      <c r="A11" s="11">
        <v>10</v>
      </c>
      <c r="B11" s="11">
        <v>1</v>
      </c>
      <c r="C11" s="11">
        <v>20</v>
      </c>
      <c r="D11" s="11">
        <v>1</v>
      </c>
      <c r="E11" s="11" t="s">
        <v>282</v>
      </c>
      <c r="F11" s="11" t="s">
        <v>283</v>
      </c>
      <c r="G11" s="11" t="s">
        <v>283</v>
      </c>
      <c r="H11" s="11" t="s">
        <v>283</v>
      </c>
      <c r="I11" s="11" t="s">
        <v>283</v>
      </c>
      <c r="J11" s="11" t="s">
        <v>283</v>
      </c>
      <c r="K11" s="11" t="str">
        <f t="shared" si="0"/>
        <v>INSERT INTO sd_despacho (id_planta, id_orden_recojo, id_estado_despacho, hora_inicio_despacho, activo, fecha_registro, usuario_registro) VALUES (1, 20, 1, now(), 1, sysdate(), 'admin');</v>
      </c>
    </row>
    <row r="12" spans="1:11" s="11" customFormat="1" x14ac:dyDescent="0.3">
      <c r="A12" s="11">
        <v>11</v>
      </c>
      <c r="B12" s="11">
        <v>1</v>
      </c>
      <c r="C12" s="11">
        <v>22</v>
      </c>
      <c r="D12" s="11">
        <v>1</v>
      </c>
      <c r="E12" s="11" t="s">
        <v>282</v>
      </c>
      <c r="F12" s="11" t="s">
        <v>283</v>
      </c>
      <c r="G12" s="11" t="s">
        <v>283</v>
      </c>
      <c r="H12" s="11" t="s">
        <v>283</v>
      </c>
      <c r="I12" s="11" t="s">
        <v>283</v>
      </c>
      <c r="J12" s="11" t="s">
        <v>283</v>
      </c>
      <c r="K12" s="11" t="str">
        <f t="shared" si="0"/>
        <v>INSERT INTO sd_despacho (id_planta, id_orden_recojo, id_estado_despacho, hora_inicio_despacho, activo, fecha_registro, usuario_registro) VALUES (1, 22, 1, now(), 1, sysdate(), 'admin');</v>
      </c>
    </row>
    <row r="13" spans="1:11" s="11" customFormat="1" x14ac:dyDescent="0.3">
      <c r="A13" s="11">
        <v>12</v>
      </c>
      <c r="B13" s="11">
        <v>1</v>
      </c>
      <c r="C13" s="11">
        <v>23</v>
      </c>
      <c r="D13" s="11">
        <v>1</v>
      </c>
      <c r="E13" s="11" t="s">
        <v>282</v>
      </c>
      <c r="F13" s="11" t="s">
        <v>283</v>
      </c>
      <c r="G13" s="11" t="s">
        <v>283</v>
      </c>
      <c r="H13" s="11" t="s">
        <v>283</v>
      </c>
      <c r="I13" s="11" t="s">
        <v>283</v>
      </c>
      <c r="J13" s="11" t="s">
        <v>283</v>
      </c>
      <c r="K13" s="11" t="str">
        <f t="shared" si="0"/>
        <v>INSERT INTO sd_despacho (id_planta, id_orden_recojo, id_estado_despacho, hora_inicio_despacho, activo, fecha_registro, usuario_registro) VALUES (1, 23, 1, now(), 1, sysdate(), 'admin');</v>
      </c>
    </row>
    <row r="19" spans="11:13" x14ac:dyDescent="0.3">
      <c r="K19">
        <v>1</v>
      </c>
      <c r="L19" t="s">
        <v>177</v>
      </c>
    </row>
    <row r="20" spans="11:13" x14ac:dyDescent="0.3">
      <c r="K20">
        <v>2</v>
      </c>
      <c r="L20" t="s">
        <v>172</v>
      </c>
    </row>
    <row r="21" spans="11:13" x14ac:dyDescent="0.3">
      <c r="K21" s="11">
        <v>3</v>
      </c>
      <c r="L21" s="11" t="s">
        <v>173</v>
      </c>
      <c r="M21" s="11"/>
    </row>
    <row r="22" spans="11:13" x14ac:dyDescent="0.3">
      <c r="K22">
        <v>4</v>
      </c>
      <c r="L22" t="s">
        <v>174</v>
      </c>
    </row>
    <row r="23" spans="11:13" x14ac:dyDescent="0.3">
      <c r="K23" s="11">
        <v>5</v>
      </c>
      <c r="L23" s="11" t="s">
        <v>175</v>
      </c>
      <c r="M23" s="11"/>
    </row>
    <row r="24" spans="11:13" x14ac:dyDescent="0.3">
      <c r="K24">
        <v>6</v>
      </c>
      <c r="L24" t="s">
        <v>176</v>
      </c>
    </row>
    <row r="25" spans="11:13" x14ac:dyDescent="0.3">
      <c r="K25">
        <v>7</v>
      </c>
      <c r="L25" t="s">
        <v>178</v>
      </c>
    </row>
    <row r="26" spans="11:13" x14ac:dyDescent="0.3">
      <c r="K26">
        <v>8</v>
      </c>
      <c r="L26" t="s">
        <v>179</v>
      </c>
    </row>
    <row r="27" spans="11:13" x14ac:dyDescent="0.3">
      <c r="K27">
        <v>9</v>
      </c>
      <c r="L27" t="s">
        <v>182</v>
      </c>
    </row>
    <row r="28" spans="11:13" x14ac:dyDescent="0.3">
      <c r="K28">
        <v>10</v>
      </c>
      <c r="L28" t="s">
        <v>180</v>
      </c>
    </row>
    <row r="29" spans="11:13" x14ac:dyDescent="0.3">
      <c r="K29">
        <v>11</v>
      </c>
      <c r="L29" t="s">
        <v>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17" sqref="J17"/>
    </sheetView>
  </sheetViews>
  <sheetFormatPr baseColWidth="10" defaultRowHeight="14.4" x14ac:dyDescent="0.3"/>
  <cols>
    <col min="1" max="1" width="15.109375" bestFit="1" customWidth="1"/>
    <col min="2" max="2" width="8.5546875" bestFit="1" customWidth="1"/>
  </cols>
  <sheetData>
    <row r="1" spans="1:4" x14ac:dyDescent="0.3">
      <c r="A1" t="s">
        <v>187</v>
      </c>
      <c r="B1" t="s">
        <v>160</v>
      </c>
      <c r="C1" t="s">
        <v>188</v>
      </c>
    </row>
    <row r="2" spans="1:4" x14ac:dyDescent="0.3">
      <c r="A2">
        <v>1</v>
      </c>
      <c r="B2">
        <v>1</v>
      </c>
      <c r="C2" t="s">
        <v>189</v>
      </c>
      <c r="D2" t="str">
        <f>"INSERT INTO sd_punto_control (id_planta, codigo, activo, fecha_registro, usuario_registro) VALUES ("&amp;B2&amp;", '"&amp;C2&amp;"',1,sysdate(),'admin');"</f>
        <v>INSERT INTO sd_punto_control (id_planta, codigo, activo, fecha_registro, usuario_registro) VALUES (1, 'C1',1,sysdate(),'admin');</v>
      </c>
    </row>
    <row r="3" spans="1:4" x14ac:dyDescent="0.3">
      <c r="A3">
        <v>2</v>
      </c>
      <c r="B3">
        <v>1</v>
      </c>
      <c r="C3" t="s">
        <v>190</v>
      </c>
      <c r="D3" t="str">
        <f t="shared" ref="D3:D11" si="0">"INSERT INTO sd_punto_control (id_planta, codigo, activo, fecha_registro, usuario_registro) VALUES ("&amp;B3&amp;", '"&amp;C3&amp;"',1,sysdate(),'admin');"</f>
        <v>INSERT INTO sd_punto_control (id_planta, codigo, activo, fecha_registro, usuario_registro) VALUES (1, 'C2',1,sysdate(),'admin');</v>
      </c>
    </row>
    <row r="4" spans="1:4" x14ac:dyDescent="0.3">
      <c r="A4">
        <v>3</v>
      </c>
      <c r="B4">
        <v>1</v>
      </c>
      <c r="C4" t="s">
        <v>191</v>
      </c>
      <c r="D4" t="str">
        <f t="shared" si="0"/>
        <v>INSERT INTO sd_punto_control (id_planta, codigo, activo, fecha_registro, usuario_registro) VALUES (1, 'C3',1,sysdate(),'admin');</v>
      </c>
    </row>
    <row r="5" spans="1:4" x14ac:dyDescent="0.3">
      <c r="A5">
        <v>4</v>
      </c>
      <c r="B5">
        <v>1</v>
      </c>
      <c r="C5" t="s">
        <v>192</v>
      </c>
      <c r="D5" t="str">
        <f t="shared" si="0"/>
        <v>INSERT INTO sd_punto_control (id_planta, codigo, activo, fecha_registro, usuario_registro) VALUES (1, 'C4',1,sysdate(),'admin');</v>
      </c>
    </row>
    <row r="6" spans="1:4" x14ac:dyDescent="0.3">
      <c r="A6">
        <v>5</v>
      </c>
      <c r="B6">
        <v>1</v>
      </c>
      <c r="C6" t="s">
        <v>193</v>
      </c>
      <c r="D6" t="str">
        <f t="shared" si="0"/>
        <v>INSERT INTO sd_punto_control (id_planta, codigo, activo, fecha_registro, usuario_registro) VALUES (1, 'C5',1,sysdate(),'admin');</v>
      </c>
    </row>
    <row r="7" spans="1:4" x14ac:dyDescent="0.3">
      <c r="A7">
        <v>6</v>
      </c>
      <c r="B7">
        <v>1</v>
      </c>
      <c r="C7" t="s">
        <v>194</v>
      </c>
      <c r="D7" t="str">
        <f t="shared" si="0"/>
        <v>INSERT INTO sd_punto_control (id_planta, codigo, activo, fecha_registro, usuario_registro) VALUES (1, 'C6',1,sysdate(),'admin');</v>
      </c>
    </row>
    <row r="8" spans="1:4" x14ac:dyDescent="0.3">
      <c r="A8">
        <v>7</v>
      </c>
      <c r="B8">
        <v>1</v>
      </c>
      <c r="C8" t="s">
        <v>195</v>
      </c>
      <c r="D8" t="str">
        <f t="shared" si="0"/>
        <v>INSERT INTO sd_punto_control (id_planta, codigo, activo, fecha_registro, usuario_registro) VALUES (1, 'C7',1,sysdate(),'admin');</v>
      </c>
    </row>
    <row r="9" spans="1:4" x14ac:dyDescent="0.3">
      <c r="A9">
        <v>8</v>
      </c>
      <c r="B9">
        <v>1</v>
      </c>
      <c r="C9" t="s">
        <v>196</v>
      </c>
      <c r="D9" t="str">
        <f t="shared" si="0"/>
        <v>INSERT INTO sd_punto_control (id_planta, codigo, activo, fecha_registro, usuario_registro) VALUES (1, 'C8',1,sysdate(),'admin');</v>
      </c>
    </row>
    <row r="10" spans="1:4" x14ac:dyDescent="0.3">
      <c r="A10">
        <v>9</v>
      </c>
      <c r="B10">
        <v>1</v>
      </c>
      <c r="C10" t="s">
        <v>197</v>
      </c>
      <c r="D10" t="str">
        <f t="shared" si="0"/>
        <v>INSERT INTO sd_punto_control (id_planta, codigo, activo, fecha_registro, usuario_registro) VALUES (1, 'C9',1,sysdate(),'admin');</v>
      </c>
    </row>
    <row r="11" spans="1:4" x14ac:dyDescent="0.3">
      <c r="A11">
        <v>10</v>
      </c>
      <c r="B11">
        <v>1</v>
      </c>
      <c r="C11" t="s">
        <v>198</v>
      </c>
      <c r="D11" t="str">
        <f t="shared" si="0"/>
        <v>INSERT INTO sd_punto_control (id_planta, codigo, activo, fecha_registro, usuario_registro) VALUES (1, 'C10',1,sysdate(),'admin');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6" sqref="D6"/>
    </sheetView>
  </sheetViews>
  <sheetFormatPr baseColWidth="10" defaultRowHeight="14.4" x14ac:dyDescent="0.3"/>
  <cols>
    <col min="1" max="1" width="15.21875" bestFit="1" customWidth="1"/>
    <col min="4" max="4" width="15.109375" bestFit="1" customWidth="1"/>
  </cols>
  <sheetData>
    <row r="1" spans="1:9" x14ac:dyDescent="0.3">
      <c r="A1" s="4" t="s">
        <v>186</v>
      </c>
      <c r="B1" s="4" t="s">
        <v>185</v>
      </c>
      <c r="C1" s="4" t="s">
        <v>26</v>
      </c>
      <c r="D1" s="4" t="s">
        <v>187</v>
      </c>
      <c r="E1" s="4" t="s">
        <v>271</v>
      </c>
      <c r="F1" s="4" t="s">
        <v>272</v>
      </c>
      <c r="G1" s="4" t="s">
        <v>273</v>
      </c>
      <c r="H1" s="4" t="s">
        <v>274</v>
      </c>
      <c r="I1" s="4" t="s">
        <v>275</v>
      </c>
    </row>
    <row r="2" spans="1:9" x14ac:dyDescent="0.3">
      <c r="A2">
        <v>1</v>
      </c>
      <c r="B2">
        <v>1</v>
      </c>
      <c r="C2">
        <v>5</v>
      </c>
      <c r="D2">
        <v>6</v>
      </c>
      <c r="E2">
        <v>1</v>
      </c>
      <c r="F2" t="s">
        <v>282</v>
      </c>
      <c r="G2" t="s">
        <v>283</v>
      </c>
      <c r="H2" t="s">
        <v>283</v>
      </c>
      <c r="I2" t="str">
        <f>"INSERT INTO sd_turno_revision (id_despacho, id_revisor, id_punto_control, turno_dia, hora_inicio, activo, fecha_registro, usuario_registro) VALUES ("&amp;B2&amp;", "&amp;C2&amp;", "&amp;D2&amp;", "&amp;E2&amp;", "&amp;F2&amp;", 1, sysdate(), 'admin');"</f>
        <v>INSERT INTO sd_turno_revision (id_despacho, id_revisor, id_punto_control, turno_dia, hora_inicio, activo, fecha_registro, usuario_registro) VALUES (1, 5, 6, 1, now(), 1, sysdate(), 'admin');</v>
      </c>
    </row>
    <row r="3" spans="1:9" x14ac:dyDescent="0.3">
      <c r="A3">
        <v>2</v>
      </c>
      <c r="B3">
        <v>2</v>
      </c>
      <c r="C3">
        <v>4</v>
      </c>
      <c r="D3">
        <v>2</v>
      </c>
      <c r="E3">
        <v>2</v>
      </c>
      <c r="F3" t="s">
        <v>282</v>
      </c>
      <c r="G3" t="s">
        <v>283</v>
      </c>
      <c r="H3" t="s">
        <v>283</v>
      </c>
      <c r="I3" t="str">
        <f t="shared" ref="I3:I12" si="0">"INSERT INTO sd_turno_revision (id_despacho, id_revisor, id_punto_control, turno_dia, hora_inicio, activo, fecha_registro, usuario_registro) VALUES ("&amp;B3&amp;", "&amp;C3&amp;", "&amp;D3&amp;", "&amp;E3&amp;", "&amp;F3&amp;", 1, sysdate(), 'admin');"</f>
        <v>INSERT INTO sd_turno_revision (id_despacho, id_revisor, id_punto_control, turno_dia, hora_inicio, activo, fecha_registro, usuario_registro) VALUES (2, 4, 2, 2, now(), 1, sysdate(), 'admin');</v>
      </c>
    </row>
    <row r="4" spans="1:9" x14ac:dyDescent="0.3">
      <c r="A4">
        <v>3</v>
      </c>
      <c r="B4">
        <v>3</v>
      </c>
      <c r="C4">
        <v>7</v>
      </c>
      <c r="D4">
        <v>10</v>
      </c>
      <c r="E4">
        <v>3</v>
      </c>
      <c r="F4" t="s">
        <v>282</v>
      </c>
      <c r="G4" t="s">
        <v>283</v>
      </c>
      <c r="H4" t="s">
        <v>283</v>
      </c>
      <c r="I4" t="str">
        <f t="shared" si="0"/>
        <v>INSERT INTO sd_turno_revision (id_despacho, id_revisor, id_punto_control, turno_dia, hora_inicio, activo, fecha_registro, usuario_registro) VALUES (3, 7, 10, 3, now(), 1, sysdate(), 'admin');</v>
      </c>
    </row>
    <row r="5" spans="1:9" s="11" customFormat="1" x14ac:dyDescent="0.3">
      <c r="A5" s="11">
        <v>4</v>
      </c>
      <c r="B5" s="11">
        <v>4</v>
      </c>
      <c r="C5" s="11" t="s">
        <v>283</v>
      </c>
      <c r="D5" s="11" t="s">
        <v>283</v>
      </c>
      <c r="E5" s="11">
        <v>4</v>
      </c>
      <c r="F5" s="11" t="s">
        <v>283</v>
      </c>
      <c r="G5" s="11" t="s">
        <v>283</v>
      </c>
      <c r="H5" s="11" t="s">
        <v>283</v>
      </c>
      <c r="I5" s="11" t="str">
        <f t="shared" si="0"/>
        <v>INSERT INTO sd_turno_revision (id_despacho, id_revisor, id_punto_control, turno_dia, hora_inicio, activo, fecha_registro, usuario_registro) VALUES (4, null, null, 4, null, 1, sysdate(), 'admin');</v>
      </c>
    </row>
    <row r="6" spans="1:9" s="11" customFormat="1" x14ac:dyDescent="0.3">
      <c r="A6" s="11">
        <v>5</v>
      </c>
      <c r="B6" s="11">
        <v>5</v>
      </c>
      <c r="C6" s="11" t="s">
        <v>283</v>
      </c>
      <c r="D6" s="11" t="s">
        <v>283</v>
      </c>
      <c r="E6" s="11">
        <v>5</v>
      </c>
      <c r="F6" s="11" t="s">
        <v>283</v>
      </c>
      <c r="G6" s="11" t="s">
        <v>283</v>
      </c>
      <c r="H6" s="11" t="s">
        <v>283</v>
      </c>
      <c r="I6" s="11" t="str">
        <f t="shared" si="0"/>
        <v>INSERT INTO sd_turno_revision (id_despacho, id_revisor, id_punto_control, turno_dia, hora_inicio, activo, fecha_registro, usuario_registro) VALUES (5, null, null, 5, null, 1, sysdate(), 'admin');</v>
      </c>
    </row>
    <row r="7" spans="1:9" s="11" customFormat="1" x14ac:dyDescent="0.3">
      <c r="A7" s="11">
        <v>6</v>
      </c>
      <c r="B7" s="11">
        <v>6</v>
      </c>
      <c r="C7" s="11" t="s">
        <v>283</v>
      </c>
      <c r="D7" s="11" t="s">
        <v>283</v>
      </c>
      <c r="E7" s="11">
        <v>6</v>
      </c>
      <c r="F7" s="11" t="s">
        <v>283</v>
      </c>
      <c r="G7" s="11" t="s">
        <v>283</v>
      </c>
      <c r="H7" s="11" t="s">
        <v>283</v>
      </c>
      <c r="I7" s="11" t="str">
        <f t="shared" si="0"/>
        <v>INSERT INTO sd_turno_revision (id_despacho, id_revisor, id_punto_control, turno_dia, hora_inicio, activo, fecha_registro, usuario_registro) VALUES (6, null, null, 6, null, 1, sysdate(), 'admin');</v>
      </c>
    </row>
    <row r="8" spans="1:9" s="11" customFormat="1" x14ac:dyDescent="0.3">
      <c r="A8" s="11">
        <v>7</v>
      </c>
      <c r="B8" s="11">
        <v>7</v>
      </c>
      <c r="C8" s="11" t="s">
        <v>283</v>
      </c>
      <c r="D8" s="11" t="s">
        <v>283</v>
      </c>
      <c r="E8" s="11">
        <v>7</v>
      </c>
      <c r="F8" s="11" t="s">
        <v>283</v>
      </c>
      <c r="G8" s="11" t="s">
        <v>283</v>
      </c>
      <c r="H8" s="11" t="s">
        <v>283</v>
      </c>
      <c r="I8" s="11" t="str">
        <f t="shared" si="0"/>
        <v>INSERT INTO sd_turno_revision (id_despacho, id_revisor, id_punto_control, turno_dia, hora_inicio, activo, fecha_registro, usuario_registro) VALUES (7, null, null, 7, null, 1, sysdate(), 'admin');</v>
      </c>
    </row>
    <row r="9" spans="1:9" s="11" customFormat="1" x14ac:dyDescent="0.3">
      <c r="A9" s="11">
        <v>8</v>
      </c>
      <c r="B9" s="11">
        <v>8</v>
      </c>
      <c r="C9" s="11" t="s">
        <v>283</v>
      </c>
      <c r="D9" s="11" t="s">
        <v>283</v>
      </c>
      <c r="E9" s="11">
        <v>8</v>
      </c>
      <c r="F9" s="11" t="s">
        <v>283</v>
      </c>
      <c r="G9" s="11" t="s">
        <v>283</v>
      </c>
      <c r="H9" s="11" t="s">
        <v>283</v>
      </c>
      <c r="I9" s="11" t="str">
        <f t="shared" si="0"/>
        <v>INSERT INTO sd_turno_revision (id_despacho, id_revisor, id_punto_control, turno_dia, hora_inicio, activo, fecha_registro, usuario_registro) VALUES (8, null, null, 8, null, 1, sysdate(), 'admin');</v>
      </c>
    </row>
    <row r="10" spans="1:9" s="11" customFormat="1" x14ac:dyDescent="0.3">
      <c r="A10" s="11">
        <v>9</v>
      </c>
      <c r="B10" s="11">
        <v>9</v>
      </c>
      <c r="C10" s="11" t="s">
        <v>283</v>
      </c>
      <c r="D10" s="11" t="s">
        <v>283</v>
      </c>
      <c r="E10" s="11">
        <v>9</v>
      </c>
      <c r="F10" s="11" t="s">
        <v>283</v>
      </c>
      <c r="G10" s="11" t="s">
        <v>283</v>
      </c>
      <c r="H10" s="11" t="s">
        <v>283</v>
      </c>
      <c r="I10" s="11" t="str">
        <f t="shared" si="0"/>
        <v>INSERT INTO sd_turno_revision (id_despacho, id_revisor, id_punto_control, turno_dia, hora_inicio, activo, fecha_registro, usuario_registro) VALUES (9, null, null, 9, null, 1, sysdate(), 'admin');</v>
      </c>
    </row>
    <row r="11" spans="1:9" s="11" customFormat="1" x14ac:dyDescent="0.3">
      <c r="A11" s="11">
        <v>10</v>
      </c>
      <c r="B11" s="11">
        <v>10</v>
      </c>
      <c r="C11" s="11" t="s">
        <v>283</v>
      </c>
      <c r="D11" s="11" t="s">
        <v>283</v>
      </c>
      <c r="E11" s="11">
        <v>10</v>
      </c>
      <c r="F11" s="11" t="s">
        <v>283</v>
      </c>
      <c r="G11" s="11" t="s">
        <v>283</v>
      </c>
      <c r="H11" s="11" t="s">
        <v>283</v>
      </c>
      <c r="I11" s="11" t="str">
        <f t="shared" si="0"/>
        <v>INSERT INTO sd_turno_revision (id_despacho, id_revisor, id_punto_control, turno_dia, hora_inicio, activo, fecha_registro, usuario_registro) VALUES (10, null, null, 10, null, 1, sysdate(), 'admin');</v>
      </c>
    </row>
    <row r="12" spans="1:9" s="11" customFormat="1" x14ac:dyDescent="0.3">
      <c r="A12" s="11">
        <v>11</v>
      </c>
      <c r="B12" s="11">
        <v>11</v>
      </c>
      <c r="C12" s="11" t="s">
        <v>283</v>
      </c>
      <c r="D12" s="11" t="s">
        <v>283</v>
      </c>
      <c r="E12" s="11">
        <v>11</v>
      </c>
      <c r="F12" s="11" t="s">
        <v>283</v>
      </c>
      <c r="G12" s="11" t="s">
        <v>283</v>
      </c>
      <c r="H12" s="11" t="s">
        <v>283</v>
      </c>
      <c r="I12" s="11" t="str">
        <f t="shared" si="0"/>
        <v>INSERT INTO sd_turno_revision (id_despacho, id_revisor, id_punto_control, turno_dia, hora_inicio, activo, fecha_registro, usuario_registro) VALUES (11, null, null, 11, null, 1, sysdate(), 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2:C6"/>
    </sheetView>
  </sheetViews>
  <sheetFormatPr baseColWidth="10" defaultRowHeight="14.4" x14ac:dyDescent="0.3"/>
  <cols>
    <col min="2" max="2" width="24.21875" bestFit="1" customWidth="1"/>
  </cols>
  <sheetData>
    <row r="1" spans="1:3" x14ac:dyDescent="0.3">
      <c r="A1" s="4" t="s">
        <v>388</v>
      </c>
      <c r="B1" s="4" t="s">
        <v>60</v>
      </c>
      <c r="C1" s="4" t="s">
        <v>6</v>
      </c>
    </row>
    <row r="2" spans="1:3" x14ac:dyDescent="0.3">
      <c r="A2">
        <v>1</v>
      </c>
      <c r="B2" s="2" t="s">
        <v>389</v>
      </c>
      <c r="C2" t="str">
        <f>"INSERT INTO sd_incidencia (nombre, activo, usuario_registro, fecha_registro) VALUES ('"&amp;B2&amp;"', 1, 'admin', sysdate());"</f>
        <v>INSERT INTO sd_incidencia (nombre, activo, usuario_registro, fecha_registro) VALUES ('Mal estado de la plataforma', 1, 'admin', sysdate());</v>
      </c>
    </row>
    <row r="3" spans="1:3" x14ac:dyDescent="0.3">
      <c r="A3">
        <v>2</v>
      </c>
      <c r="B3" t="s">
        <v>390</v>
      </c>
      <c r="C3" t="str">
        <f t="shared" ref="C3:C6" si="0">"INSERT INTO sd_incidencia (nombre, activo, usuario_registro, fecha_registro) VALUES ('"&amp;B3&amp;"', 1, 'admin', sysdate());"</f>
        <v>INSERT INTO sd_incidencia (nombre, activo, usuario_registro, fecha_registro) VALUES ('Llantas en mal estado', 1, 'admin', sysdate());</v>
      </c>
    </row>
    <row r="4" spans="1:3" x14ac:dyDescent="0.3">
      <c r="A4">
        <v>3</v>
      </c>
      <c r="B4" t="s">
        <v>391</v>
      </c>
      <c r="C4" t="str">
        <f t="shared" si="0"/>
        <v>INSERT INTO sd_incidencia (nombre, activo, usuario_registro, fecha_registro) VALUES ('No contar con EPP', 1, 'admin', sysdate());</v>
      </c>
    </row>
    <row r="5" spans="1:3" x14ac:dyDescent="0.3">
      <c r="A5">
        <v>4</v>
      </c>
      <c r="B5" t="s">
        <v>392</v>
      </c>
      <c r="C5" t="str">
        <f t="shared" si="0"/>
        <v>INSERT INTO sd_incidencia (nombre, activo, usuario_registro, fecha_registro) VALUES ('No contar con botiquín', 1, 'admin', sysdate());</v>
      </c>
    </row>
    <row r="6" spans="1:3" x14ac:dyDescent="0.3">
      <c r="A6">
        <v>5</v>
      </c>
      <c r="B6" t="s">
        <v>393</v>
      </c>
      <c r="C6" t="str">
        <f t="shared" si="0"/>
        <v>INSERT INTO sd_incidencia (nombre, activo, usuario_registro, fecha_registro) VALUES ('No contar con extintor', 1, 'admin', sysdate());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4" sqref="D4"/>
    </sheetView>
  </sheetViews>
  <sheetFormatPr baseColWidth="10" defaultRowHeight="14.4" x14ac:dyDescent="0.3"/>
  <cols>
    <col min="1" max="1" width="12.21875" bestFit="1" customWidth="1"/>
    <col min="3" max="3" width="18" bestFit="1" customWidth="1"/>
  </cols>
  <sheetData>
    <row r="1" spans="1:6" x14ac:dyDescent="0.3">
      <c r="A1" s="4" t="s">
        <v>30</v>
      </c>
      <c r="B1" s="4" t="s">
        <v>199</v>
      </c>
      <c r="C1" s="4" t="s">
        <v>28</v>
      </c>
      <c r="D1" s="18" t="s">
        <v>3</v>
      </c>
      <c r="E1" s="18" t="s">
        <v>29</v>
      </c>
      <c r="F1" s="4" t="s">
        <v>6</v>
      </c>
    </row>
    <row r="2" spans="1:6" x14ac:dyDescent="0.3">
      <c r="A2" s="29">
        <v>1</v>
      </c>
      <c r="B2" s="29">
        <v>1</v>
      </c>
      <c r="C2" s="30" t="s">
        <v>123</v>
      </c>
      <c r="D2" s="31">
        <f>VLOOKUP(B2,sd_usuario!$B$2:$F$25,5,0)</f>
        <v>48641955</v>
      </c>
      <c r="E2" s="31">
        <v>8421</v>
      </c>
      <c r="F2" s="29" t="str">
        <f t="shared" ref="F2:F13" si="0">"INSERT INTO sd_conductor(id_usuario, fecha_venc_licencia, clave_digital, activo, fecha_registro, usuario_registro) VALUES ("&amp;B2&amp;",'"&amp;C2&amp;"','"&amp;E2&amp;"',1,sysdate(),'admin');"</f>
        <v>INSERT INTO sd_conductor(id_usuario, fecha_venc_licencia, clave_digital, activo, fecha_registro, usuario_registro) VALUES (1,'2024-10-04','8421',1,sysdate(),'admin');</v>
      </c>
    </row>
    <row r="3" spans="1:6" x14ac:dyDescent="0.3">
      <c r="A3" s="21">
        <v>2</v>
      </c>
      <c r="B3" s="21">
        <v>2</v>
      </c>
      <c r="C3" s="22" t="s">
        <v>119</v>
      </c>
      <c r="D3" s="23">
        <f>VLOOKUP(B3,sd_usuario!$B$2:$F$25,5,0)</f>
        <v>15879523</v>
      </c>
      <c r="E3" s="23">
        <v>1269</v>
      </c>
      <c r="F3" s="21" t="str">
        <f t="shared" si="0"/>
        <v>INSERT INTO sd_conductor(id_usuario, fecha_venc_licencia, clave_digital, activo, fecha_registro, usuario_registro) VALUES (2,'2025-03-06','1269',1,sysdate(),'admin');</v>
      </c>
    </row>
    <row r="4" spans="1:6" x14ac:dyDescent="0.3">
      <c r="A4" s="21">
        <v>3</v>
      </c>
      <c r="B4" s="21">
        <v>3</v>
      </c>
      <c r="C4" s="22" t="s">
        <v>120</v>
      </c>
      <c r="D4" s="23" t="str">
        <f>VLOOKUP(B4,sd_usuario!$B$2:$F$25,5,0)</f>
        <v>08512548</v>
      </c>
      <c r="E4" s="23">
        <v>4589</v>
      </c>
      <c r="F4" s="21" t="str">
        <f t="shared" si="0"/>
        <v>INSERT INTO sd_conductor(id_usuario, fecha_venc_licencia, clave_digital, activo, fecha_registro, usuario_registro) VALUES (3,'2024-08-14','4589',1,sysdate(),'admin');</v>
      </c>
    </row>
    <row r="5" spans="1:6" x14ac:dyDescent="0.3">
      <c r="A5" s="24">
        <v>4</v>
      </c>
      <c r="B5" s="24">
        <v>4</v>
      </c>
      <c r="C5" s="25" t="s">
        <v>121</v>
      </c>
      <c r="D5" s="26" t="str">
        <f>VLOOKUP(B5,sd_usuario!$B$2:$F$25,5,0)</f>
        <v>12012589</v>
      </c>
      <c r="E5" s="26">
        <v>3586</v>
      </c>
      <c r="F5" s="24" t="str">
        <f t="shared" si="0"/>
        <v>INSERT INTO sd_conductor(id_usuario, fecha_venc_licencia, clave_digital, activo, fecha_registro, usuario_registro) VALUES (4,'2024-01-28','3586',1,sysdate(),'admin');</v>
      </c>
    </row>
    <row r="6" spans="1:6" x14ac:dyDescent="0.3">
      <c r="A6" s="21">
        <v>5</v>
      </c>
      <c r="B6" s="21">
        <v>9</v>
      </c>
      <c r="C6" s="22" t="s">
        <v>291</v>
      </c>
      <c r="D6" s="23" t="str">
        <f>VLOOKUP(B6,sd_usuario!$B$2:$F$25,5,0)</f>
        <v>45150148</v>
      </c>
      <c r="E6" s="23">
        <v>3458</v>
      </c>
      <c r="F6" s="21" t="str">
        <f t="shared" si="0"/>
        <v>INSERT INTO sd_conductor(id_usuario, fecha_venc_licencia, clave_digital, activo, fecha_registro, usuario_registro) VALUES (9,'2025-01-14','3458',1,sysdate(),'admin');</v>
      </c>
    </row>
    <row r="7" spans="1:6" x14ac:dyDescent="0.3">
      <c r="A7" s="24">
        <v>6</v>
      </c>
      <c r="B7" s="24">
        <v>10</v>
      </c>
      <c r="C7" s="25" t="s">
        <v>125</v>
      </c>
      <c r="D7" s="26" t="str">
        <f>VLOOKUP(B7,sd_usuario!$B$2:$F$25,5,0)</f>
        <v>24578521</v>
      </c>
      <c r="E7" s="26">
        <v>8547</v>
      </c>
      <c r="F7" s="24" t="str">
        <f t="shared" si="0"/>
        <v>INSERT INTO sd_conductor(id_usuario, fecha_venc_licencia, clave_digital, activo, fecha_registro, usuario_registro) VALUES (10,'2025-08-14','8547',1,sysdate(),'admin');</v>
      </c>
    </row>
    <row r="8" spans="1:6" x14ac:dyDescent="0.3">
      <c r="A8" s="24">
        <v>7</v>
      </c>
      <c r="B8" s="24">
        <v>11</v>
      </c>
      <c r="C8" s="25" t="s">
        <v>292</v>
      </c>
      <c r="D8" s="26" t="str">
        <f>VLOOKUP(B8,sd_usuario!$B$2:$F$25,5,0)</f>
        <v>54541257</v>
      </c>
      <c r="E8" s="26">
        <v>3138</v>
      </c>
      <c r="F8" s="24" t="str">
        <f t="shared" si="0"/>
        <v>INSERT INTO sd_conductor(id_usuario, fecha_venc_licencia, clave_digital, activo, fecha_registro, usuario_registro) VALUES (11,'2024-11-23','3138',1,sysdate(),'admin');</v>
      </c>
    </row>
    <row r="9" spans="1:6" x14ac:dyDescent="0.3">
      <c r="A9" s="21">
        <v>8</v>
      </c>
      <c r="B9" s="21">
        <v>12</v>
      </c>
      <c r="C9" s="22" t="s">
        <v>291</v>
      </c>
      <c r="D9" s="23" t="str">
        <f>VLOOKUP(B9,sd_usuario!$B$2:$F$25,5,0)</f>
        <v>14587625</v>
      </c>
      <c r="E9" s="23">
        <v>9521</v>
      </c>
      <c r="F9" s="21" t="str">
        <f t="shared" si="0"/>
        <v>INSERT INTO sd_conductor(id_usuario, fecha_venc_licencia, clave_digital, activo, fecha_registro, usuario_registro) VALUES (12,'2025-01-14','9521',1,sysdate(),'admin');</v>
      </c>
    </row>
    <row r="10" spans="1:6" x14ac:dyDescent="0.3">
      <c r="A10" s="24">
        <v>9</v>
      </c>
      <c r="B10" s="24">
        <v>17</v>
      </c>
      <c r="C10" s="25" t="s">
        <v>293</v>
      </c>
      <c r="D10" s="26" t="str">
        <f>VLOOKUP(B10,sd_usuario!$B$2:$F$25,5,0)</f>
        <v>01248755</v>
      </c>
      <c r="E10" s="26">
        <v>2415</v>
      </c>
      <c r="F10" s="24" t="str">
        <f t="shared" si="0"/>
        <v>INSERT INTO sd_conductor(id_usuario, fecha_venc_licencia, clave_digital, activo, fecha_registro, usuario_registro) VALUES (17,'2025-02-25','2415',1,sysdate(),'admin');</v>
      </c>
    </row>
    <row r="11" spans="1:6" x14ac:dyDescent="0.3">
      <c r="A11" s="21">
        <v>10</v>
      </c>
      <c r="B11" s="21">
        <v>18</v>
      </c>
      <c r="C11" s="22" t="s">
        <v>294</v>
      </c>
      <c r="D11" s="23" t="str">
        <f>VLOOKUP(B11,sd_usuario!$B$2:$F$25,5,0)</f>
        <v>01246589</v>
      </c>
      <c r="E11" s="23">
        <v>2205</v>
      </c>
      <c r="F11" s="21" t="str">
        <f t="shared" si="0"/>
        <v>INSERT INTO sd_conductor(id_usuario, fecha_venc_licencia, clave_digital, activo, fecha_registro, usuario_registro) VALUES (18,'2025-04-14','2205',1,sysdate(),'admin');</v>
      </c>
    </row>
    <row r="12" spans="1:6" x14ac:dyDescent="0.3">
      <c r="A12" s="24">
        <v>11</v>
      </c>
      <c r="B12" s="24">
        <v>19</v>
      </c>
      <c r="C12" s="25" t="s">
        <v>295</v>
      </c>
      <c r="D12" s="26" t="str">
        <f>VLOOKUP(B12,sd_usuario!$B$2:$F$25,5,0)</f>
        <v>12457845</v>
      </c>
      <c r="E12" s="26">
        <v>6982</v>
      </c>
      <c r="F12" s="24" t="str">
        <f t="shared" si="0"/>
        <v>INSERT INTO sd_conductor(id_usuario, fecha_venc_licencia, clave_digital, activo, fecha_registro, usuario_registro) VALUES (19,'2024-10-21','6982',1,sysdate(),'admin');</v>
      </c>
    </row>
    <row r="13" spans="1:6" x14ac:dyDescent="0.3">
      <c r="A13" s="21">
        <v>12</v>
      </c>
      <c r="B13" s="21">
        <v>20</v>
      </c>
      <c r="C13" s="22" t="s">
        <v>296</v>
      </c>
      <c r="D13" s="23" t="str">
        <f>VLOOKUP(B13,sd_usuario!$B$2:$F$25,5,0)</f>
        <v>15655845</v>
      </c>
      <c r="E13" s="23">
        <v>2492</v>
      </c>
      <c r="F13" s="21" t="str">
        <f t="shared" si="0"/>
        <v>INSERT INTO sd_conductor(id_usuario, fecha_venc_licencia, clave_digital, activo, fecha_registro, usuario_registro) VALUES (20,'2024-07-06','2492',1,sysdate(),'admin');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baseColWidth="10" defaultRowHeight="14.4" x14ac:dyDescent="0.3"/>
  <cols>
    <col min="1" max="1" width="12.88671875" bestFit="1" customWidth="1"/>
  </cols>
  <sheetData>
    <row r="1" spans="1:3" x14ac:dyDescent="0.3">
      <c r="A1" t="s">
        <v>410</v>
      </c>
      <c r="B1" t="s">
        <v>60</v>
      </c>
      <c r="C1" t="s">
        <v>6</v>
      </c>
    </row>
    <row r="2" spans="1:3" x14ac:dyDescent="0.3">
      <c r="A2">
        <v>1</v>
      </c>
      <c r="B2" t="s">
        <v>412</v>
      </c>
      <c r="C2" t="str">
        <f>"INSERT INTO sd_tipo_pesaje (id_tipo_pesaje, nombre) VALUES ("&amp;A2&amp;", '"&amp;B2&amp;"');"</f>
        <v>INSERT INTO sd_tipo_pesaje (id_tipo_pesaje, nombre) VALUES (1, 'Pesaje vacío');</v>
      </c>
    </row>
    <row r="3" spans="1:3" x14ac:dyDescent="0.3">
      <c r="A3">
        <v>2</v>
      </c>
      <c r="B3" t="s">
        <v>413</v>
      </c>
      <c r="C3" t="str">
        <f>"INSERT INTO sd_tipo_pesaje (id_tipo_pesaje, nombre) VALUES ("&amp;A3&amp;", '"&amp;B3&amp;"');"</f>
        <v>INSERT INTO sd_tipo_pesaje (id_tipo_pesaje, nombre) VALUES (2, 'Pesaje lleno');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5" sqref="B5:D7"/>
    </sheetView>
  </sheetViews>
  <sheetFormatPr baseColWidth="10" defaultRowHeight="14.4" x14ac:dyDescent="0.3"/>
  <cols>
    <col min="2" max="2" width="13.21875" bestFit="1" customWidth="1"/>
  </cols>
  <sheetData>
    <row r="1" spans="1:6" x14ac:dyDescent="0.3">
      <c r="A1" t="s">
        <v>394</v>
      </c>
      <c r="B1" s="32" t="s">
        <v>410</v>
      </c>
      <c r="C1" t="s">
        <v>160</v>
      </c>
      <c r="D1" t="s">
        <v>188</v>
      </c>
      <c r="E1" t="s">
        <v>396</v>
      </c>
      <c r="F1" t="s">
        <v>275</v>
      </c>
    </row>
    <row r="2" spans="1:6" x14ac:dyDescent="0.3">
      <c r="A2">
        <v>1</v>
      </c>
      <c r="B2">
        <v>1</v>
      </c>
      <c r="C2">
        <v>1</v>
      </c>
      <c r="D2" t="s">
        <v>397</v>
      </c>
      <c r="E2" t="s">
        <v>403</v>
      </c>
      <c r="F2" t="str">
        <f>"INSERT INTO sd_zona_balanza (id_tipo_pesaje, id_planta, codigo, contrasena, activo, usuario_registro, fecha_registro) VALUES ("&amp;B2&amp;", "&amp;C2&amp;",'"&amp;D2&amp;"', '"&amp;E2&amp;"', 1, 'admin', sysdate());"</f>
        <v>INSERT INTO sd_zona_balanza (id_tipo_pesaje, id_planta, codigo, contrasena, activo, usuario_registro, fecha_registro) VALUES (1, 1,'B1', 'balanza1', 1, 'admin', sysdate());</v>
      </c>
    </row>
    <row r="3" spans="1:6" x14ac:dyDescent="0.3">
      <c r="A3">
        <v>2</v>
      </c>
      <c r="B3">
        <v>1</v>
      </c>
      <c r="C3">
        <v>1</v>
      </c>
      <c r="D3" t="s">
        <v>398</v>
      </c>
      <c r="E3" t="s">
        <v>404</v>
      </c>
      <c r="F3" t="str">
        <f t="shared" ref="F3:F7" si="0">"INSERT INTO sd_zona_balanza (id_tipo_pesaje, id_planta, codigo, contrasena, activo, usuario_registro, fecha_registro) VALUES ("&amp;B3&amp;", "&amp;C3&amp;",'"&amp;D3&amp;"', '"&amp;E3&amp;"', 1, 'admin', sysdate());"</f>
        <v>INSERT INTO sd_zona_balanza (id_tipo_pesaje, id_planta, codigo, contrasena, activo, usuario_registro, fecha_registro) VALUES (1, 1,'B2', 'balanza2', 1, 'admin', sysdate());</v>
      </c>
    </row>
    <row r="4" spans="1:6" x14ac:dyDescent="0.3">
      <c r="A4">
        <v>3</v>
      </c>
      <c r="B4">
        <v>1</v>
      </c>
      <c r="C4">
        <v>1</v>
      </c>
      <c r="D4" t="s">
        <v>399</v>
      </c>
      <c r="E4" t="s">
        <v>405</v>
      </c>
      <c r="F4" t="str">
        <f t="shared" si="0"/>
        <v>INSERT INTO sd_zona_balanza (id_tipo_pesaje, id_planta, codigo, contrasena, activo, usuario_registro, fecha_registro) VALUES (1, 1,'B3', 'balanza3', 1, 'admin', sysdate());</v>
      </c>
    </row>
    <row r="5" spans="1:6" x14ac:dyDescent="0.3">
      <c r="A5">
        <v>4</v>
      </c>
      <c r="B5">
        <v>2</v>
      </c>
      <c r="C5">
        <v>1</v>
      </c>
      <c r="D5" t="s">
        <v>400</v>
      </c>
      <c r="E5" t="s">
        <v>406</v>
      </c>
      <c r="F5" t="str">
        <f t="shared" si="0"/>
        <v>INSERT INTO sd_zona_balanza (id_tipo_pesaje, id_planta, codigo, contrasena, activo, usuario_registro, fecha_registro) VALUES (2, 1,'B4', 'balanza4', 1, 'admin', sysdate());</v>
      </c>
    </row>
    <row r="6" spans="1:6" x14ac:dyDescent="0.3">
      <c r="A6">
        <v>5</v>
      </c>
      <c r="B6">
        <v>2</v>
      </c>
      <c r="C6">
        <v>1</v>
      </c>
      <c r="D6" t="s">
        <v>401</v>
      </c>
      <c r="E6" t="s">
        <v>407</v>
      </c>
      <c r="F6" t="str">
        <f t="shared" si="0"/>
        <v>INSERT INTO sd_zona_balanza (id_tipo_pesaje, id_planta, codigo, contrasena, activo, usuario_registro, fecha_registro) VALUES (2, 1,'B5', 'balanza5', 1, 'admin', sysdate());</v>
      </c>
    </row>
    <row r="7" spans="1:6" x14ac:dyDescent="0.3">
      <c r="A7">
        <v>6</v>
      </c>
      <c r="B7">
        <v>2</v>
      </c>
      <c r="C7">
        <v>1</v>
      </c>
      <c r="D7" t="s">
        <v>402</v>
      </c>
      <c r="E7" t="s">
        <v>408</v>
      </c>
      <c r="F7" t="str">
        <f t="shared" si="0"/>
        <v>INSERT INTO sd_zona_balanza (id_tipo_pesaje, id_planta, codigo, contrasena, activo, usuario_registro, fecha_registro) VALUES (2, 1,'B6', 'balanza6', 1, 'admin', sysdate());</v>
      </c>
    </row>
    <row r="29" ht="13.8" customHeight="1" x14ac:dyDescent="0.3"/>
  </sheetData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30" sqref="I30"/>
    </sheetView>
  </sheetViews>
  <sheetFormatPr baseColWidth="10" defaultRowHeight="14.4" x14ac:dyDescent="0.3"/>
  <cols>
    <col min="1" max="1" width="13.109375" bestFit="1" customWidth="1"/>
    <col min="3" max="3" width="14.5546875" bestFit="1" customWidth="1"/>
    <col min="4" max="4" width="12.88671875" bestFit="1" customWidth="1"/>
    <col min="5" max="5" width="7.77734375" bestFit="1" customWidth="1"/>
  </cols>
  <sheetData>
    <row r="1" spans="1:5" x14ac:dyDescent="0.3">
      <c r="A1" t="s">
        <v>409</v>
      </c>
      <c r="B1" t="s">
        <v>185</v>
      </c>
      <c r="C1" t="s">
        <v>394</v>
      </c>
      <c r="D1" t="s">
        <v>410</v>
      </c>
      <c r="E1" t="s">
        <v>411</v>
      </c>
    </row>
    <row r="2" spans="1:5" x14ac:dyDescent="0.3">
      <c r="A2">
        <v>1</v>
      </c>
      <c r="B2">
        <v>4</v>
      </c>
      <c r="C2">
        <v>1</v>
      </c>
      <c r="D2">
        <v>1</v>
      </c>
      <c r="E2">
        <v>1</v>
      </c>
    </row>
    <row r="3" spans="1:5" x14ac:dyDescent="0.3">
      <c r="A3">
        <v>2</v>
      </c>
      <c r="B3">
        <v>3</v>
      </c>
      <c r="C3">
        <v>2</v>
      </c>
      <c r="D3">
        <v>1</v>
      </c>
      <c r="E3">
        <v>2</v>
      </c>
    </row>
    <row r="4" spans="1:5" x14ac:dyDescent="0.3">
      <c r="A4">
        <v>3</v>
      </c>
      <c r="B4">
        <v>2</v>
      </c>
      <c r="C4">
        <v>3</v>
      </c>
      <c r="D4">
        <v>1</v>
      </c>
      <c r="E4">
        <v>3</v>
      </c>
    </row>
    <row r="5" spans="1:5" x14ac:dyDescent="0.3">
      <c r="A5">
        <v>4</v>
      </c>
      <c r="B5">
        <v>1</v>
      </c>
      <c r="C5">
        <v>4</v>
      </c>
      <c r="D5">
        <v>1</v>
      </c>
      <c r="E5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30" sqref="J30"/>
    </sheetView>
  </sheetViews>
  <sheetFormatPr baseColWidth="10" defaultRowHeight="14.4" x14ac:dyDescent="0.3"/>
  <sheetData>
    <row r="1" spans="1:5" x14ac:dyDescent="0.3">
      <c r="A1" t="s">
        <v>421</v>
      </c>
      <c r="B1" t="s">
        <v>160</v>
      </c>
      <c r="C1" t="s">
        <v>188</v>
      </c>
      <c r="D1" t="s">
        <v>395</v>
      </c>
      <c r="E1" t="s">
        <v>275</v>
      </c>
    </row>
    <row r="2" spans="1:5" x14ac:dyDescent="0.3">
      <c r="A2">
        <v>1</v>
      </c>
      <c r="B2">
        <v>1</v>
      </c>
      <c r="C2" t="s">
        <v>422</v>
      </c>
      <c r="D2" t="s">
        <v>426</v>
      </c>
      <c r="E2" t="str">
        <f>"INSERT INTO sd_canal_carga (id_planta, codigo, qr_fisico, activo, usuario_registro, fecha_registro ) VALUES ("&amp;B2&amp;", '"&amp;C2&amp;"', '"&amp;D2&amp;"', 1, 'admin', sysdate());"</f>
        <v>INSERT INTO sd_canal_carga (id_planta, codigo, qr_fisico, activo, usuario_registro, fecha_registro ) VALUES (1, 'A1', 'FSJIUSKNVS', 1, 'admin', sysdate());</v>
      </c>
    </row>
    <row r="3" spans="1:5" x14ac:dyDescent="0.3">
      <c r="A3">
        <v>2</v>
      </c>
      <c r="B3">
        <v>1</v>
      </c>
      <c r="C3" t="s">
        <v>423</v>
      </c>
      <c r="D3" t="s">
        <v>427</v>
      </c>
      <c r="E3" t="str">
        <f t="shared" ref="E3:E5" si="0">"INSERT INTO sd_canal_carga (id_planta, codigo, qr_fisico, activo, usuario_registro, fecha_registro ) VALUES ("&amp;B3&amp;", '"&amp;C3&amp;"', '"&amp;D3&amp;"', 1, 'admin', sysdate());"</f>
        <v>INSERT INTO sd_canal_carga (id_planta, codigo, qr_fisico, activo, usuario_registro, fecha_registro ) VALUES (1, 'A2', 'ENSJFIENSF', 1, 'admin', sysdate());</v>
      </c>
    </row>
    <row r="4" spans="1:5" x14ac:dyDescent="0.3">
      <c r="A4">
        <v>3</v>
      </c>
      <c r="B4">
        <v>1</v>
      </c>
      <c r="C4" t="s">
        <v>424</v>
      </c>
      <c r="D4" t="s">
        <v>428</v>
      </c>
      <c r="E4" t="str">
        <f t="shared" si="0"/>
        <v>INSERT INTO sd_canal_carga (id_planta, codigo, qr_fisico, activo, usuario_registro, fecha_registro ) VALUES (1, 'A3', 'FNESFISKMV', 1, 'admin', sysdate());</v>
      </c>
    </row>
    <row r="5" spans="1:5" x14ac:dyDescent="0.3">
      <c r="A5">
        <v>4</v>
      </c>
      <c r="B5">
        <v>1</v>
      </c>
      <c r="C5" t="s">
        <v>425</v>
      </c>
      <c r="D5" t="s">
        <v>429</v>
      </c>
      <c r="E5" t="str">
        <f t="shared" si="0"/>
        <v>INSERT INTO sd_canal_carga (id_planta, codigo, qr_fisico, activo, usuario_registro, fecha_registro ) VALUES (1, 'A4', 'NFESIFNML', 1, 'admin', sysdate());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30" sqref="C30"/>
    </sheetView>
  </sheetViews>
  <sheetFormatPr baseColWidth="10" defaultRowHeight="14.4" x14ac:dyDescent="0.3"/>
  <sheetData>
    <row r="1" spans="1:5" x14ac:dyDescent="0.3">
      <c r="A1" s="4" t="s">
        <v>26</v>
      </c>
      <c r="B1" s="4" t="s">
        <v>199</v>
      </c>
      <c r="C1" s="4" t="s">
        <v>3</v>
      </c>
      <c r="D1" s="4" t="s">
        <v>27</v>
      </c>
      <c r="E1" s="4" t="s">
        <v>6</v>
      </c>
    </row>
    <row r="2" spans="1:5" x14ac:dyDescent="0.3">
      <c r="A2">
        <v>1</v>
      </c>
      <c r="B2">
        <v>5</v>
      </c>
      <c r="C2" t="str">
        <f>VLOOKUP(B2,sd_usuario!$B$2:$F$25,5,0)</f>
        <v>23567845</v>
      </c>
      <c r="D2" s="1" t="s">
        <v>270</v>
      </c>
      <c r="E2" t="str">
        <f>"INSERT INTO sd_revisor(id_usuario, contrasena, activo, fecha_registro, usuario_registro) VALUES ("&amp;B2&amp;",'"&amp;D2&amp;"',1,sysdate(),'admin');"</f>
        <v>INSERT INTO sd_revisor(id_usuario, contrasena, activo, fecha_registro, usuario_registro) VALUES (5,'claudio345',1,sysdate(),'admin');</v>
      </c>
    </row>
    <row r="3" spans="1:5" x14ac:dyDescent="0.3">
      <c r="A3">
        <v>2</v>
      </c>
      <c r="B3">
        <v>6</v>
      </c>
      <c r="C3" t="str">
        <f>VLOOKUP(B3,sd_usuario!$B$2:$F$25,5,0)</f>
        <v>12547895</v>
      </c>
      <c r="D3" s="1" t="s">
        <v>311</v>
      </c>
      <c r="E3" t="str">
        <f t="shared" ref="E3:E13" si="0">"INSERT INTO sd_revisor(id_usuario, contrasena, activo, fecha_registro, usuario_registro) VALUES ("&amp;B3&amp;",'"&amp;D3&amp;"',1,sysdate(),'admin');"</f>
        <v>INSERT INTO sd_revisor(id_usuario, contrasena, activo, fecha_registro, usuario_registro) VALUES (6,'pedro482',1,sysdate(),'admin');</v>
      </c>
    </row>
    <row r="4" spans="1:5" s="20" customFormat="1" x14ac:dyDescent="0.3">
      <c r="A4" s="20">
        <v>3</v>
      </c>
      <c r="B4" s="20">
        <v>7</v>
      </c>
      <c r="C4" s="20" t="str">
        <f>VLOOKUP(B4,sd_usuario!$B$2:$F$25,5,0)</f>
        <v>24516874</v>
      </c>
      <c r="D4" s="28" t="s">
        <v>312</v>
      </c>
      <c r="E4" s="20" t="str">
        <f t="shared" si="0"/>
        <v>INSERT INTO sd_revisor(id_usuario, contrasena, activo, fecha_registro, usuario_registro) VALUES (7,'cesar346',1,sysdate(),'admin');</v>
      </c>
    </row>
    <row r="5" spans="1:5" s="15" customFormat="1" x14ac:dyDescent="0.3">
      <c r="A5" s="15">
        <v>4</v>
      </c>
      <c r="B5" s="15">
        <v>8</v>
      </c>
      <c r="C5" s="15" t="str">
        <f>VLOOKUP(B5,sd_usuario!$B$2:$F$25,5,0)</f>
        <v>30214587</v>
      </c>
      <c r="D5" s="27" t="s">
        <v>313</v>
      </c>
      <c r="E5" s="15" t="str">
        <f t="shared" si="0"/>
        <v>INSERT INTO sd_revisor(id_usuario, contrasena, activo, fecha_registro, usuario_registro) VALUES (8,'victor458',1,sysdate(),'admin');</v>
      </c>
    </row>
    <row r="6" spans="1:5" s="15" customFormat="1" x14ac:dyDescent="0.3">
      <c r="A6" s="15">
        <v>5</v>
      </c>
      <c r="B6" s="15">
        <v>13</v>
      </c>
      <c r="C6" s="15" t="str">
        <f>VLOOKUP(B6,sd_usuario!$B$2:$F$25,5,0)</f>
        <v>13548952</v>
      </c>
      <c r="D6" s="27" t="s">
        <v>314</v>
      </c>
      <c r="E6" s="15" t="str">
        <f t="shared" si="0"/>
        <v>INSERT INTO sd_revisor(id_usuario, contrasena, activo, fecha_registro, usuario_registro) VALUES (13,'carlos165',1,sysdate(),'admin');</v>
      </c>
    </row>
    <row r="7" spans="1:5" x14ac:dyDescent="0.3">
      <c r="A7">
        <v>6</v>
      </c>
      <c r="B7">
        <v>14</v>
      </c>
      <c r="C7" t="str">
        <f>VLOOKUP(B7,sd_usuario!$B$2:$F$25,5,0)</f>
        <v>21205548</v>
      </c>
      <c r="D7" s="1" t="s">
        <v>315</v>
      </c>
      <c r="E7" t="str">
        <f t="shared" si="0"/>
        <v>INSERT INTO sd_revisor(id_usuario, contrasena, activo, fecha_registro, usuario_registro) VALUES (14,'daniel489',1,sysdate(),'admin');</v>
      </c>
    </row>
    <row r="8" spans="1:5" s="15" customFormat="1" x14ac:dyDescent="0.3">
      <c r="A8" s="15">
        <v>7</v>
      </c>
      <c r="B8" s="15">
        <v>15</v>
      </c>
      <c r="C8" s="15" t="str">
        <f>VLOOKUP(B8,sd_usuario!$B$2:$F$25,5,0)</f>
        <v>13464879</v>
      </c>
      <c r="D8" s="27" t="s">
        <v>316</v>
      </c>
      <c r="E8" s="15" t="str">
        <f t="shared" si="0"/>
        <v>INSERT INTO sd_revisor(id_usuario, contrasena, activo, fecha_registro, usuario_registro) VALUES (15,'mario496',1,sysdate(),'admin');</v>
      </c>
    </row>
    <row r="9" spans="1:5" x14ac:dyDescent="0.3">
      <c r="A9">
        <v>8</v>
      </c>
      <c r="B9">
        <v>16</v>
      </c>
      <c r="C9" t="str">
        <f>VLOOKUP(B9,sd_usuario!$B$2:$F$25,5,0)</f>
        <v>12465488</v>
      </c>
      <c r="D9" s="1" t="s">
        <v>317</v>
      </c>
      <c r="E9" t="str">
        <f t="shared" si="0"/>
        <v>INSERT INTO sd_revisor(id_usuario, contrasena, activo, fecha_registro, usuario_registro) VALUES (16,'alejandro114',1,sysdate(),'admin');</v>
      </c>
    </row>
    <row r="10" spans="1:5" x14ac:dyDescent="0.3">
      <c r="A10">
        <v>9</v>
      </c>
      <c r="B10">
        <v>21</v>
      </c>
      <c r="C10" t="str">
        <f>VLOOKUP(B10,sd_usuario!$B$2:$F$25,5,0)</f>
        <v>54154548</v>
      </c>
      <c r="D10" s="1" t="s">
        <v>318</v>
      </c>
      <c r="E10" t="str">
        <f t="shared" si="0"/>
        <v>INSERT INTO sd_revisor(id_usuario, contrasena, activo, fecha_registro, usuario_registro) VALUES (21,'ivan389',1,sysdate(),'admin');</v>
      </c>
    </row>
    <row r="11" spans="1:5" s="4" customFormat="1" x14ac:dyDescent="0.3">
      <c r="A11" s="4">
        <v>10</v>
      </c>
      <c r="B11" s="4">
        <v>22</v>
      </c>
      <c r="C11" s="4" t="str">
        <f>VLOOKUP(B11,sd_usuario!$B$2:$F$25,5,0)</f>
        <v>21489468</v>
      </c>
      <c r="D11" s="19" t="s">
        <v>319</v>
      </c>
      <c r="E11" s="4" t="str">
        <f t="shared" si="0"/>
        <v>INSERT INTO sd_revisor(id_usuario, contrasena, activo, fecha_registro, usuario_registro) VALUES (22,'rodrigo439',1,sysdate(),'admin');</v>
      </c>
    </row>
    <row r="12" spans="1:5" x14ac:dyDescent="0.3">
      <c r="A12">
        <v>11</v>
      </c>
      <c r="B12">
        <v>23</v>
      </c>
      <c r="C12" t="str">
        <f>VLOOKUP(B12,sd_usuario!$B$2:$F$25,5,0)</f>
        <v>41258874</v>
      </c>
      <c r="D12" s="1" t="s">
        <v>320</v>
      </c>
      <c r="E12" t="str">
        <f t="shared" si="0"/>
        <v>INSERT INTO sd_revisor(id_usuario, contrasena, activo, fecha_registro, usuario_registro) VALUES (23,'marco947',1,sysdate(),'admin');</v>
      </c>
    </row>
    <row r="13" spans="1:5" x14ac:dyDescent="0.3">
      <c r="A13">
        <v>12</v>
      </c>
      <c r="B13">
        <v>24</v>
      </c>
      <c r="C13" t="str">
        <f>VLOOKUP(B13,sd_usuario!$B$2:$F$25,5,0)</f>
        <v>12567517</v>
      </c>
      <c r="D13" s="1" t="s">
        <v>321</v>
      </c>
      <c r="E13" t="str">
        <f t="shared" si="0"/>
        <v>INSERT INTO sd_revisor(id_usuario, contrasena, activo, fecha_registro, usuario_registro) VALUES (24,'julian378',1,sysdate(),'admin');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C4" sqref="C2:C4"/>
    </sheetView>
  </sheetViews>
  <sheetFormatPr baseColWidth="10" defaultRowHeight="14.4" x14ac:dyDescent="0.3"/>
  <sheetData>
    <row r="1" spans="1:3" x14ac:dyDescent="0.3">
      <c r="A1" s="4" t="s">
        <v>59</v>
      </c>
      <c r="B1" s="4" t="s">
        <v>60</v>
      </c>
      <c r="C1" s="4" t="s">
        <v>6</v>
      </c>
    </row>
    <row r="2" spans="1:3" x14ac:dyDescent="0.3">
      <c r="A2">
        <v>1</v>
      </c>
      <c r="B2" s="1" t="s">
        <v>61</v>
      </c>
      <c r="C2" t="str">
        <f>"INSERT INTO sd_producto(nombre, activo, fecha_registro, usuario_registro) VALUES ('"&amp;B2&amp;"',1,sysdate(),'admin');"</f>
        <v>INSERT INTO sd_producto(nombre, activo, fecha_registro, usuario_registro) VALUES ('Cemento',1,sysdate(),'admin');</v>
      </c>
    </row>
    <row r="3" spans="1:3" x14ac:dyDescent="0.3">
      <c r="A3">
        <v>2</v>
      </c>
      <c r="B3" s="1" t="s">
        <v>63</v>
      </c>
      <c r="C3" t="str">
        <f t="shared" ref="C3:C4" si="0">"INSERT INTO sd_producto(nombre, activo, fecha_registro, usuario_registro) VALUES ('"&amp;B3&amp;"',1,sysdate(),'admin');"</f>
        <v>INSERT INTO sd_producto(nombre, activo, fecha_registro, usuario_registro) VALUES ('Ladrillo',1,sysdate(),'admin');</v>
      </c>
    </row>
    <row r="4" spans="1:3" x14ac:dyDescent="0.3">
      <c r="A4">
        <v>3</v>
      </c>
      <c r="B4" s="1" t="s">
        <v>64</v>
      </c>
      <c r="C4" t="str">
        <f t="shared" si="0"/>
        <v>INSERT INTO sd_producto(nombre, activo, fecha_registro, usuario_registro) VALUES ('Pallets',1,sysdate(),'admin');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7" sqref="C2:C7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384</v>
      </c>
      <c r="C2" t="str">
        <f>"INSERT INTO sd_marca("&amp;$B$1&amp;", activo, fecha_registro, usuario_registro) VALUES ('"&amp;B2&amp;"',1,sysdate(),'admin');"</f>
        <v>INSERT INTO sd_marca(nombre, activo, fecha_registro, usuario_registro) VALUES ('LORETO',1,sysdate(),'admin');</v>
      </c>
    </row>
    <row r="3" spans="1:3" x14ac:dyDescent="0.3">
      <c r="A3">
        <v>2</v>
      </c>
      <c r="B3" s="1" t="s">
        <v>386</v>
      </c>
      <c r="C3" t="str">
        <f t="shared" ref="C3:C7" si="0">"INSERT INTO sd_marca("&amp;$B$1&amp;", activo, fecha_registro, usuario_registro) VALUES ('"&amp;B3&amp;"',1,sysdate(),'admin');"</f>
        <v>INSERT INTO sd_marca(nombre, activo, fecha_registro, usuario_registro) VALUES ('OROYA',1,sysdate(),'admin');</v>
      </c>
    </row>
    <row r="4" spans="1:3" x14ac:dyDescent="0.3">
      <c r="A4">
        <v>3</v>
      </c>
      <c r="B4" s="1" t="s">
        <v>385</v>
      </c>
      <c r="C4" t="str">
        <f t="shared" si="0"/>
        <v>INSERT INTO sd_marca(nombre, activo, fecha_registro, usuario_registro) VALUES ('JULIACA',1,sysdate(),'admin');</v>
      </c>
    </row>
    <row r="5" spans="1:3" x14ac:dyDescent="0.3">
      <c r="A5">
        <v>4</v>
      </c>
      <c r="B5" s="1" t="s">
        <v>68</v>
      </c>
      <c r="C5" t="str">
        <f t="shared" si="0"/>
        <v>INSERT INTO sd_marca(nombre, activo, fecha_registro, usuario_registro) VALUES ('BASA',1,sysdate(),'admin');</v>
      </c>
    </row>
    <row r="6" spans="1:3" x14ac:dyDescent="0.3">
      <c r="A6">
        <v>5</v>
      </c>
      <c r="B6" s="1" t="s">
        <v>78</v>
      </c>
      <c r="C6" t="str">
        <f t="shared" si="0"/>
        <v>INSERT INTO sd_marca(nombre, activo, fecha_registro, usuario_registro) VALUES ('LARK',1,sysdate(),'admin');</v>
      </c>
    </row>
    <row r="7" spans="1:3" x14ac:dyDescent="0.3">
      <c r="A7">
        <v>6</v>
      </c>
      <c r="B7" s="1" t="s">
        <v>80</v>
      </c>
      <c r="C7" t="str">
        <f t="shared" si="0"/>
        <v>INSERT INTO sd_marca(nombre, activo, fecha_registro, usuario_registro) VALUES ('CHEP',1,sysdate(),'admin');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C2" sqref="C2:C5"/>
    </sheetView>
  </sheetViews>
  <sheetFormatPr baseColWidth="10" defaultRowHeight="14.4" x14ac:dyDescent="0.3"/>
  <cols>
    <col min="2" max="2" width="14.77734375" bestFit="1" customWidth="1"/>
  </cols>
  <sheetData>
    <row r="1" spans="1:3" x14ac:dyDescent="0.3">
      <c r="A1" s="4" t="s">
        <v>69</v>
      </c>
      <c r="B1" s="4" t="s">
        <v>60</v>
      </c>
      <c r="C1" s="4" t="s">
        <v>6</v>
      </c>
    </row>
    <row r="2" spans="1:3" x14ac:dyDescent="0.3">
      <c r="A2">
        <v>1</v>
      </c>
      <c r="B2" s="1" t="s">
        <v>71</v>
      </c>
      <c r="C2" t="str">
        <f>"INSERT INTO sd_unidad("&amp;$B$1&amp;", activo, fecha_registro, usuario_registro) VALUES ('"&amp;B2&amp;"',1,sysdate(),'admin');"</f>
        <v>INSERT INTO sd_unidad(nombre, activo, fecha_registro, usuario_registro) VALUES ('bolsas de 42.5 kg',1,sysdate(),'admin');</v>
      </c>
    </row>
    <row r="3" spans="1:3" x14ac:dyDescent="0.3">
      <c r="A3">
        <v>2</v>
      </c>
      <c r="B3" s="1" t="s">
        <v>72</v>
      </c>
      <c r="C3" t="str">
        <f t="shared" ref="C3:C5" si="0">"INSERT INTO sd_unidad("&amp;$B$1&amp;", activo, fecha_registro, usuario_registro) VALUES ('"&amp;B3&amp;"',1,sysdate(),'admin');"</f>
        <v>INSERT INTO sd_unidad(nombre, activo, fecha_registro, usuario_registro) VALUES ('bolsas de 52.5 kg',1,sysdate(),'admin');</v>
      </c>
    </row>
    <row r="4" spans="1:3" x14ac:dyDescent="0.3">
      <c r="A4">
        <v>3</v>
      </c>
      <c r="B4" s="1" t="s">
        <v>73</v>
      </c>
      <c r="C4" t="str">
        <f t="shared" si="0"/>
        <v>INSERT INTO sd_unidad(nombre, activo, fecha_registro, usuario_registro) VALUES ('ladrillos',1,sysdate(),'admin');</v>
      </c>
    </row>
    <row r="5" spans="1:3" x14ac:dyDescent="0.3">
      <c r="A5">
        <v>4</v>
      </c>
      <c r="B5" s="1" t="s">
        <v>70</v>
      </c>
      <c r="C5" t="str">
        <f t="shared" si="0"/>
        <v>INSERT INTO sd_unidad(nombre, activo, fecha_registro, usuario_registro) VALUES ('pallets',1,sysdate(),'admin');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workbookViewId="0">
      <selection activeCell="E7" sqref="E7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6" width="14.77734375" style="2" customWidth="1"/>
  </cols>
  <sheetData>
    <row r="1" spans="1:10" x14ac:dyDescent="0.3">
      <c r="A1" s="5" t="s">
        <v>74</v>
      </c>
      <c r="B1" s="5" t="s">
        <v>59</v>
      </c>
      <c r="C1" s="5" t="s">
        <v>62</v>
      </c>
      <c r="D1" s="5" t="s">
        <v>69</v>
      </c>
      <c r="E1" s="5" t="s">
        <v>387</v>
      </c>
      <c r="F1" s="5" t="s">
        <v>75</v>
      </c>
      <c r="G1" s="4" t="s">
        <v>6</v>
      </c>
    </row>
    <row r="2" spans="1:10" x14ac:dyDescent="0.3">
      <c r="A2" s="2">
        <v>1</v>
      </c>
      <c r="B2" s="10">
        <v>1</v>
      </c>
      <c r="C2" s="9">
        <v>1</v>
      </c>
      <c r="D2" s="9">
        <v>1</v>
      </c>
      <c r="E2" s="9">
        <v>42.5</v>
      </c>
      <c r="F2" s="9">
        <v>10000</v>
      </c>
      <c r="G2" t="str">
        <f>"INSERT INTO sd_producto_venta (id_producto, id_marca, id_unidad, peso_unidad, stock_actual, activo, fecha_registro, usuario_registro) VALUES ("&amp;B2&amp;","&amp;C2&amp;","&amp;D2&amp;","&amp;E2&amp;", "&amp;F2&amp;",1,sysdate(),'admin');"</f>
        <v>INSERT INTO sd_producto_venta (id_producto, id_marca, id_unidad, peso_unidad, stock_actual, activo, fecha_registro, usuario_registro) VALUES (1,1,1,42.5, 10000,1,sysdate(),'admin');</v>
      </c>
    </row>
    <row r="3" spans="1:10" x14ac:dyDescent="0.3">
      <c r="A3" s="2">
        <v>2</v>
      </c>
      <c r="B3" s="10">
        <v>1</v>
      </c>
      <c r="C3" s="9">
        <v>2</v>
      </c>
      <c r="D3" s="9">
        <v>2</v>
      </c>
      <c r="E3" s="9">
        <v>52.5</v>
      </c>
      <c r="F3" s="9">
        <v>15000</v>
      </c>
      <c r="G3" t="str">
        <f t="shared" ref="G3:G7" si="0">"INSERT INTO sd_producto_venta (id_producto, id_marca, id_unidad, peso_unidad, stock_actual, activo, fecha_registro, usuario_registro) VALUES ("&amp;B3&amp;","&amp;C3&amp;","&amp;D3&amp;","&amp;E3&amp;", "&amp;F3&amp;",1,sysdate(),'admin');"</f>
        <v>INSERT INTO sd_producto_venta (id_producto, id_marca, id_unidad, peso_unidad, stock_actual, activo, fecha_registro, usuario_registro) VALUES (1,2,2,52.5, 15000,1,sysdate(),'admin');</v>
      </c>
    </row>
    <row r="4" spans="1:10" x14ac:dyDescent="0.3">
      <c r="A4" s="2">
        <v>3</v>
      </c>
      <c r="B4" s="9">
        <v>2</v>
      </c>
      <c r="C4" s="9">
        <v>3</v>
      </c>
      <c r="D4" s="9">
        <v>3</v>
      </c>
      <c r="E4" s="9">
        <v>5</v>
      </c>
      <c r="F4" s="9">
        <v>12000</v>
      </c>
      <c r="G4" t="str">
        <f t="shared" si="0"/>
        <v>INSERT INTO sd_producto_venta (id_producto, id_marca, id_unidad, peso_unidad, stock_actual, activo, fecha_registro, usuario_registro) VALUES (2,3,3,5, 12000,1,sysdate(),'admin');</v>
      </c>
    </row>
    <row r="5" spans="1:10" x14ac:dyDescent="0.3">
      <c r="A5" s="2">
        <v>4</v>
      </c>
      <c r="B5" s="9">
        <v>2</v>
      </c>
      <c r="C5" s="9">
        <v>5</v>
      </c>
      <c r="D5" s="9">
        <v>3</v>
      </c>
      <c r="E5" s="9">
        <v>3.5</v>
      </c>
      <c r="F5" s="9">
        <v>18000</v>
      </c>
      <c r="G5" t="str">
        <f t="shared" si="0"/>
        <v>INSERT INTO sd_producto_venta (id_producto, id_marca, id_unidad, peso_unidad, stock_actual, activo, fecha_registro, usuario_registro) VALUES (2,5,3,3.5, 18000,1,sysdate(),'admin');</v>
      </c>
    </row>
    <row r="6" spans="1:10" x14ac:dyDescent="0.3">
      <c r="A6" s="2" t="s">
        <v>79</v>
      </c>
      <c r="B6" s="9">
        <v>3</v>
      </c>
      <c r="C6" s="9">
        <v>4</v>
      </c>
      <c r="D6" s="9">
        <v>4</v>
      </c>
      <c r="E6" s="9">
        <v>8</v>
      </c>
      <c r="F6" s="9">
        <v>8000</v>
      </c>
      <c r="G6" t="str">
        <f t="shared" si="0"/>
        <v>INSERT INTO sd_producto_venta (id_producto, id_marca, id_unidad, peso_unidad, stock_actual, activo, fecha_registro, usuario_registro) VALUES (3,4,4,8, 8000,1,sysdate(),'admin');</v>
      </c>
    </row>
    <row r="7" spans="1:10" x14ac:dyDescent="0.3">
      <c r="A7" s="2" t="s">
        <v>81</v>
      </c>
      <c r="B7" s="9">
        <v>3</v>
      </c>
      <c r="C7" s="9">
        <v>6</v>
      </c>
      <c r="D7" s="9">
        <v>4</v>
      </c>
      <c r="E7" s="9">
        <v>9</v>
      </c>
      <c r="F7" s="9">
        <v>13500</v>
      </c>
      <c r="G7" t="str">
        <f t="shared" si="0"/>
        <v>INSERT INTO sd_producto_venta (id_producto, id_marca, id_unidad, peso_unidad, stock_actual, activo, fecha_registro, usuario_registro) VALUES (3,6,4,9, 13500,1,sysdate(),'admin');</v>
      </c>
    </row>
    <row r="8" spans="1:10" x14ac:dyDescent="0.3">
      <c r="G8" s="2">
        <v>1</v>
      </c>
      <c r="H8" t="str">
        <f>VLOOKUP(B2,sd_producto!$A$2:$B$4,2,0)</f>
        <v>Cemento</v>
      </c>
      <c r="I8" s="1" t="s">
        <v>384</v>
      </c>
      <c r="J8" t="str">
        <f>VLOOKUP(D2,sd_unidad!$A$2:$B$7,2,0)</f>
        <v>bolsas de 42.5 kg</v>
      </c>
    </row>
    <row r="9" spans="1:10" x14ac:dyDescent="0.3">
      <c r="G9" s="2">
        <v>2</v>
      </c>
      <c r="H9" t="str">
        <f>VLOOKUP(B3,sd_producto!$A$2:$B$4,2,0)</f>
        <v>Cemento</v>
      </c>
      <c r="I9" s="1" t="s">
        <v>386</v>
      </c>
      <c r="J9" t="str">
        <f>VLOOKUP(D3,sd_unidad!$A$2:$B$7,2,0)</f>
        <v>bolsas de 52.5 kg</v>
      </c>
    </row>
    <row r="10" spans="1:10" x14ac:dyDescent="0.3">
      <c r="G10" s="2">
        <v>3</v>
      </c>
      <c r="H10" t="str">
        <f>VLOOKUP(B4,sd_producto!$A$2:$B$4,2,0)</f>
        <v>Ladrillo</v>
      </c>
      <c r="I10" s="1" t="s">
        <v>385</v>
      </c>
      <c r="J10" t="str">
        <f>VLOOKUP(D4,sd_unidad!$A$2:$B$7,2,0)</f>
        <v>ladrillos</v>
      </c>
    </row>
    <row r="11" spans="1:10" x14ac:dyDescent="0.3">
      <c r="G11" s="2">
        <v>4</v>
      </c>
      <c r="H11" t="str">
        <f>VLOOKUP(B5,sd_producto!$A$2:$B$4,2,0)</f>
        <v>Ladrillo</v>
      </c>
      <c r="I11" s="1" t="s">
        <v>68</v>
      </c>
      <c r="J11" t="str">
        <f>VLOOKUP(D5,sd_unidad!$A$2:$B$7,2,0)</f>
        <v>ladrillos</v>
      </c>
    </row>
    <row r="12" spans="1:10" x14ac:dyDescent="0.3">
      <c r="G12" s="2" t="s">
        <v>79</v>
      </c>
      <c r="H12" t="str">
        <f>VLOOKUP(B6,sd_producto!$A$2:$B$4,2,0)</f>
        <v>Pallets</v>
      </c>
      <c r="I12" s="1" t="s">
        <v>78</v>
      </c>
      <c r="J12" t="str">
        <f>VLOOKUP(D6,sd_unidad!$A$2:$B$7,2,0)</f>
        <v>pallets</v>
      </c>
    </row>
    <row r="13" spans="1:10" x14ac:dyDescent="0.3">
      <c r="G13" s="2" t="s">
        <v>81</v>
      </c>
      <c r="H13" t="str">
        <f>VLOOKUP(B7,sd_producto!$A$2:$B$4,2,0)</f>
        <v>Pallets</v>
      </c>
      <c r="I13" s="1" t="s">
        <v>80</v>
      </c>
      <c r="J13" t="str">
        <f>VLOOKUP(D7,sd_unidad!$A$2:$B$7,2,0)</f>
        <v>pallets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84</v>
      </c>
      <c r="C2" t="str">
        <f>"INSERT INTO sd_tipo_vehiculo (id_tipo_vehiculo, nombre) VALUES ("&amp;A2&amp;",'"&amp;B2&amp;"');"</f>
        <v>INSERT INTO sd_tipo_vehiculo (id_tipo_vehiculo, nombre) VALUES (1,'tracto');</v>
      </c>
    </row>
    <row r="3" spans="1:3" x14ac:dyDescent="0.3">
      <c r="A3">
        <v>2</v>
      </c>
      <c r="B3" s="1" t="s">
        <v>85</v>
      </c>
      <c r="C3" t="str">
        <f>"INSERT INTO sd_tipo_vehiculo (id_tipo_vehiculo, nombre) VALUES ("&amp;A3&amp;",'"&amp;B3&amp;"');"</f>
        <v>INSERT INTO sd_tipo_vehiculo (id_tipo_vehiculo, nombre) VALUES (2,'carreta');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14" workbookViewId="0">
      <selection activeCell="I28" sqref="I28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7" width="14.77734375" style="2" customWidth="1"/>
    <col min="8" max="8" width="20.77734375" style="2" bestFit="1" customWidth="1"/>
    <col min="9" max="9" width="20.77734375" style="2" customWidth="1"/>
    <col min="10" max="10" width="16.77734375" style="2" bestFit="1" customWidth="1"/>
    <col min="11" max="11" width="16.5546875" customWidth="1"/>
  </cols>
  <sheetData>
    <row r="1" spans="1:11" x14ac:dyDescent="0.3">
      <c r="A1" s="5" t="s">
        <v>86</v>
      </c>
      <c r="B1" s="5" t="s">
        <v>87</v>
      </c>
      <c r="C1" s="5" t="s">
        <v>88</v>
      </c>
      <c r="D1" s="5" t="s">
        <v>89</v>
      </c>
      <c r="E1" s="5" t="s">
        <v>90</v>
      </c>
      <c r="F1" s="5" t="s">
        <v>91</v>
      </c>
      <c r="G1" s="5" t="s">
        <v>92</v>
      </c>
      <c r="H1" s="5" t="s">
        <v>93</v>
      </c>
      <c r="I1" s="5" t="s">
        <v>117</v>
      </c>
      <c r="J1" s="5" t="s">
        <v>118</v>
      </c>
      <c r="K1" s="4" t="s">
        <v>6</v>
      </c>
    </row>
    <row r="2" spans="1:11" x14ac:dyDescent="0.3">
      <c r="A2" s="2">
        <v>1</v>
      </c>
      <c r="B2" s="2" t="s">
        <v>77</v>
      </c>
      <c r="C2" s="2" t="s">
        <v>94</v>
      </c>
      <c r="D2" s="2" t="s">
        <v>81</v>
      </c>
      <c r="E2" s="2" t="s">
        <v>102</v>
      </c>
      <c r="F2" s="2" t="s">
        <v>105</v>
      </c>
      <c r="G2" s="2" t="s">
        <v>83</v>
      </c>
      <c r="H2" s="2" t="s">
        <v>122</v>
      </c>
      <c r="I2" s="2" t="s">
        <v>77</v>
      </c>
      <c r="J2" s="2" t="s">
        <v>124</v>
      </c>
      <c r="K2" t="str">
        <f>"INSERT INTO sd_vehiculo(id_tipo_vehiculo, placa, largo, ancho, altura, peso, fecha_venc_circulacion, tiene_tarjeta_propiedad, fecha_venc_soat, activo, fecha_registro, usuario_registro) values ("&amp;B2&amp;",'"&amp;C2&amp;"',"&amp;D2&amp;","&amp;E2&amp;","&amp;F2&amp;","&amp;G2&amp;",'"&amp;H2&amp;"',"&amp;I2&amp;",'"&amp;J2&amp;"',1,sysdate(),'admin');"</f>
        <v>INSERT INTO sd_vehiculo(id_tipo_vehiculo, placa, largo, ancho, altura, peso, fecha_venc_circulacion, tiene_tarjeta_propiedad, fecha_venc_soat, activo, fecha_registro, usuario_registro) values (1,'A1A-489',6,2.4,3.7,8000,'2024-10-08',1,'2025-06-15',1,sysdate(),'admin');</v>
      </c>
    </row>
    <row r="3" spans="1:11" x14ac:dyDescent="0.3">
      <c r="A3" s="2">
        <v>2</v>
      </c>
      <c r="B3" s="2" t="s">
        <v>76</v>
      </c>
      <c r="C3" s="2" t="s">
        <v>97</v>
      </c>
      <c r="D3" s="2" t="s">
        <v>108</v>
      </c>
      <c r="E3" s="2" t="s">
        <v>102</v>
      </c>
      <c r="F3" s="2" t="s">
        <v>76</v>
      </c>
      <c r="G3" s="2" t="s">
        <v>114</v>
      </c>
      <c r="H3" s="2" t="s">
        <v>125</v>
      </c>
      <c r="I3" s="2" t="s">
        <v>77</v>
      </c>
      <c r="J3" s="2" t="s">
        <v>119</v>
      </c>
      <c r="K3" t="str">
        <f t="shared" ref="K3:K21" si="0">"INSERT INTO sd_vehiculo(id_tipo_vehiculo, placa, largo, ancho, altura, peso, fecha_venc_circulacion, tiene_tarjeta_propiedad, fecha_venc_soat, activo, fecha_registro, usuario_registro) values ("&amp;B3&amp;",'"&amp;C3&amp;"',"&amp;D3&amp;","&amp;E3&amp;","&amp;F3&amp;","&amp;G3&amp;",'"&amp;H3&amp;"',"&amp;I3&amp;",'"&amp;J3&amp;"',1,sysdate(),'admin');"</f>
        <v>INSERT INTO sd_vehiculo(id_tipo_vehiculo, placa, largo, ancho, altura, peso, fecha_venc_circulacion, tiene_tarjeta_propiedad, fecha_venc_soat, activo, fecha_registro, usuario_registro) values (2,'O3B-678',12,2.4,2,5500,'2025-08-14',1,'2025-03-06',1,sysdate(),'admin');</v>
      </c>
    </row>
    <row r="4" spans="1:11" x14ac:dyDescent="0.3">
      <c r="A4" s="2">
        <v>3</v>
      </c>
      <c r="B4" s="2" t="s">
        <v>77</v>
      </c>
      <c r="C4" s="2" t="s">
        <v>95</v>
      </c>
      <c r="D4" s="2" t="s">
        <v>100</v>
      </c>
      <c r="E4" s="2" t="s">
        <v>103</v>
      </c>
      <c r="F4" s="2" t="s">
        <v>106</v>
      </c>
      <c r="G4" s="2" t="s">
        <v>112</v>
      </c>
      <c r="H4" s="2" t="s">
        <v>126</v>
      </c>
      <c r="I4" s="2" t="s">
        <v>77</v>
      </c>
      <c r="J4" s="2" t="s">
        <v>120</v>
      </c>
      <c r="K4" t="str">
        <f t="shared" si="0"/>
        <v>INSERT INTO sd_vehiculo(id_tipo_vehiculo, placa, largo, ancho, altura, peso, fecha_venc_circulacion, tiene_tarjeta_propiedad, fecha_venc_soat, activo, fecha_registro, usuario_registro) values (1,'A1A-348',6.2,2.5,3.8,7500,'2025-02-27',1,'2024-08-14',1,sysdate(),'admin');</v>
      </c>
    </row>
    <row r="5" spans="1:11" x14ac:dyDescent="0.3">
      <c r="A5" s="2">
        <v>4</v>
      </c>
      <c r="B5" s="2" t="s">
        <v>76</v>
      </c>
      <c r="C5" s="2" t="s">
        <v>98</v>
      </c>
      <c r="D5" s="2" t="s">
        <v>110</v>
      </c>
      <c r="E5" s="2" t="s">
        <v>103</v>
      </c>
      <c r="F5" s="2" t="s">
        <v>111</v>
      </c>
      <c r="G5" s="2" t="s">
        <v>115</v>
      </c>
      <c r="H5" s="2" t="s">
        <v>121</v>
      </c>
      <c r="I5" s="2" t="s">
        <v>77</v>
      </c>
      <c r="J5" s="2" t="s">
        <v>121</v>
      </c>
      <c r="K5" t="str">
        <f t="shared" si="0"/>
        <v>INSERT INTO sd_vehiculo(id_tipo_vehiculo, placa, largo, ancho, altura, peso, fecha_venc_circulacion, tiene_tarjeta_propiedad, fecha_venc_soat, activo, fecha_registro, usuario_registro) values (2,'O3B-148',13.5,2.5,2.2,6700,'2024-01-28',1,'2024-01-28',1,sysdate(),'admin');</v>
      </c>
    </row>
    <row r="6" spans="1:11" x14ac:dyDescent="0.3">
      <c r="A6" s="2" t="s">
        <v>79</v>
      </c>
      <c r="B6" s="2" t="s">
        <v>77</v>
      </c>
      <c r="C6" s="2" t="s">
        <v>96</v>
      </c>
      <c r="D6" s="2" t="s">
        <v>101</v>
      </c>
      <c r="E6" s="2" t="s">
        <v>104</v>
      </c>
      <c r="F6" s="2" t="s">
        <v>107</v>
      </c>
      <c r="G6" s="2" t="s">
        <v>113</v>
      </c>
      <c r="H6" s="2" t="s">
        <v>120</v>
      </c>
      <c r="I6" s="2" t="s">
        <v>82</v>
      </c>
      <c r="J6" s="2" t="s">
        <v>126</v>
      </c>
      <c r="K6" t="str">
        <f t="shared" si="0"/>
        <v>INSERT INTO sd_vehiculo(id_tipo_vehiculo, placa, largo, ancho, altura, peso, fecha_venc_circulacion, tiene_tarjeta_propiedad, fecha_venc_soat, activo, fecha_registro, usuario_registro) values (1,'A1A-782',6.5,2.6,4.0,7200,'2024-08-14',0,'2025-02-27',1,sysdate(),'admin');</v>
      </c>
    </row>
    <row r="7" spans="1:11" x14ac:dyDescent="0.3">
      <c r="A7" s="2" t="s">
        <v>81</v>
      </c>
      <c r="B7" s="2" t="s">
        <v>76</v>
      </c>
      <c r="C7" s="2" t="s">
        <v>99</v>
      </c>
      <c r="D7" s="2" t="s">
        <v>109</v>
      </c>
      <c r="E7" s="2" t="s">
        <v>104</v>
      </c>
      <c r="F7" s="2" t="s">
        <v>102</v>
      </c>
      <c r="G7" s="2" t="s">
        <v>116</v>
      </c>
      <c r="H7" s="2" t="s">
        <v>119</v>
      </c>
      <c r="I7" s="2" t="s">
        <v>77</v>
      </c>
      <c r="J7" s="2" t="s">
        <v>125</v>
      </c>
      <c r="K7" t="str">
        <f t="shared" si="0"/>
        <v>INSERT INTO sd_vehiculo(id_tipo_vehiculo, placa, largo, ancho, altura, peso, fecha_venc_circulacion, tiene_tarjeta_propiedad, fecha_venc_soat, activo, fecha_registro, usuario_registro) values (2,'O3B-258',12.5,2.6,2.4,8300,'2025-03-06',1,'2025-08-14',1,sysdate(),'admin');</v>
      </c>
    </row>
    <row r="8" spans="1:11" x14ac:dyDescent="0.3">
      <c r="A8" s="2" t="s">
        <v>289</v>
      </c>
      <c r="B8" s="2" t="s">
        <v>77</v>
      </c>
      <c r="C8" s="2" t="s">
        <v>332</v>
      </c>
      <c r="D8" s="2" t="s">
        <v>330</v>
      </c>
      <c r="E8" s="2" t="s">
        <v>102</v>
      </c>
      <c r="F8" s="2" t="s">
        <v>106</v>
      </c>
      <c r="G8" s="2" t="s">
        <v>83</v>
      </c>
      <c r="H8" s="2" t="s">
        <v>363</v>
      </c>
      <c r="I8" s="2" t="s">
        <v>77</v>
      </c>
      <c r="J8" s="2" t="s">
        <v>375</v>
      </c>
      <c r="K8" t="str">
        <f t="shared" si="0"/>
        <v>INSERT INTO sd_vehiculo(id_tipo_vehiculo, placa, largo, ancho, altura, peso, fecha_venc_circulacion, tiene_tarjeta_propiedad, fecha_venc_soat, activo, fecha_registro, usuario_registro) values (1,'A1A-624',18,2.4,3.8,8000,'2024-10-09',1,'2025-06-16',1,sysdate(),'admin');</v>
      </c>
    </row>
    <row r="9" spans="1:11" x14ac:dyDescent="0.3">
      <c r="A9" s="2" t="s">
        <v>290</v>
      </c>
      <c r="B9" s="2" t="s">
        <v>76</v>
      </c>
      <c r="C9" s="2" t="s">
        <v>339</v>
      </c>
      <c r="D9" s="2" t="s">
        <v>346</v>
      </c>
      <c r="E9" s="2" t="s">
        <v>102</v>
      </c>
      <c r="F9" s="2" t="s">
        <v>76</v>
      </c>
      <c r="G9" s="2" t="s">
        <v>114</v>
      </c>
      <c r="H9" s="2" t="s">
        <v>364</v>
      </c>
      <c r="I9" s="2" t="s">
        <v>77</v>
      </c>
      <c r="J9" s="2" t="s">
        <v>367</v>
      </c>
      <c r="K9" t="str">
        <f t="shared" si="0"/>
        <v>INSERT INTO sd_vehiculo(id_tipo_vehiculo, placa, largo, ancho, altura, peso, fecha_venc_circulacion, tiene_tarjeta_propiedad, fecha_venc_soat, activo, fecha_registro, usuario_registro) values (2,'O3B-458',24,2.4,2,5500,'2025-08-15',1,'2025-03-07',1,sysdate(),'admin');</v>
      </c>
    </row>
    <row r="10" spans="1:11" x14ac:dyDescent="0.3">
      <c r="A10" s="2" t="s">
        <v>322</v>
      </c>
      <c r="B10" s="2" t="s">
        <v>77</v>
      </c>
      <c r="C10" s="2" t="s">
        <v>333</v>
      </c>
      <c r="D10" s="2" t="s">
        <v>347</v>
      </c>
      <c r="E10" s="2" t="s">
        <v>103</v>
      </c>
      <c r="F10" s="2" t="s">
        <v>348</v>
      </c>
      <c r="G10" s="2" t="s">
        <v>112</v>
      </c>
      <c r="H10" s="2" t="s">
        <v>365</v>
      </c>
      <c r="I10" s="2" t="s">
        <v>77</v>
      </c>
      <c r="J10" s="2" t="s">
        <v>366</v>
      </c>
      <c r="K10" t="str">
        <f t="shared" si="0"/>
        <v>INSERT INTO sd_vehiculo(id_tipo_vehiculo, placa, largo, ancho, altura, peso, fecha_venc_circulacion, tiene_tarjeta_propiedad, fecha_venc_soat, activo, fecha_registro, usuario_registro) values (1,'A1A-157',6.3,2.5,3.9,7500,'2025-02-28',1,'2024-08-15',1,sysdate(),'admin');</v>
      </c>
    </row>
    <row r="11" spans="1:11" x14ac:dyDescent="0.3">
      <c r="A11" s="2" t="s">
        <v>323</v>
      </c>
      <c r="B11" s="2" t="s">
        <v>76</v>
      </c>
      <c r="C11" s="2" t="s">
        <v>340</v>
      </c>
      <c r="D11" s="2" t="s">
        <v>349</v>
      </c>
      <c r="E11" s="2" t="s">
        <v>103</v>
      </c>
      <c r="F11" s="2" t="s">
        <v>111</v>
      </c>
      <c r="G11" s="2" t="s">
        <v>115</v>
      </c>
      <c r="H11" s="2" t="s">
        <v>126</v>
      </c>
      <c r="I11" s="2" t="s">
        <v>77</v>
      </c>
      <c r="J11" s="2" t="s">
        <v>381</v>
      </c>
      <c r="K11" t="str">
        <f t="shared" si="0"/>
        <v>INSERT INTO sd_vehiculo(id_tipo_vehiculo, placa, largo, ancho, altura, peso, fecha_venc_circulacion, tiene_tarjeta_propiedad, fecha_venc_soat, activo, fecha_registro, usuario_registro) values (2,'O3B-186',13.6,2.5,2.2,6700,'2025-02-27',1,'2025-04-05',1,sysdate(),'admin');</v>
      </c>
    </row>
    <row r="12" spans="1:11" x14ac:dyDescent="0.3">
      <c r="A12" s="2" t="s">
        <v>324</v>
      </c>
      <c r="B12" s="2" t="s">
        <v>77</v>
      </c>
      <c r="C12" s="2" t="s">
        <v>334</v>
      </c>
      <c r="D12" s="2" t="s">
        <v>350</v>
      </c>
      <c r="E12" s="2" t="s">
        <v>104</v>
      </c>
      <c r="F12" s="2" t="s">
        <v>351</v>
      </c>
      <c r="G12" s="2" t="s">
        <v>113</v>
      </c>
      <c r="H12" s="2" t="s">
        <v>366</v>
      </c>
      <c r="I12" s="2" t="s">
        <v>82</v>
      </c>
      <c r="J12" s="2" t="s">
        <v>365</v>
      </c>
      <c r="K12" t="str">
        <f t="shared" si="0"/>
        <v>INSERT INTO sd_vehiculo(id_tipo_vehiculo, placa, largo, ancho, altura, peso, fecha_venc_circulacion, tiene_tarjeta_propiedad, fecha_venc_soat, activo, fecha_registro, usuario_registro) values (1,'A1A-385',6.6,2.6,4.1,7200,'2024-08-15',0,'2025-02-28',1,sysdate(),'admin');</v>
      </c>
    </row>
    <row r="13" spans="1:11" x14ac:dyDescent="0.3">
      <c r="A13" s="2" t="s">
        <v>108</v>
      </c>
      <c r="B13" s="2" t="s">
        <v>76</v>
      </c>
      <c r="C13" s="2" t="s">
        <v>341</v>
      </c>
      <c r="D13" s="2" t="s">
        <v>352</v>
      </c>
      <c r="E13" s="2" t="s">
        <v>104</v>
      </c>
      <c r="F13" s="2" t="s">
        <v>102</v>
      </c>
      <c r="G13" s="2" t="s">
        <v>116</v>
      </c>
      <c r="H13" s="2" t="s">
        <v>367</v>
      </c>
      <c r="I13" s="2" t="s">
        <v>77</v>
      </c>
      <c r="J13" s="2" t="s">
        <v>364</v>
      </c>
      <c r="K13" t="str">
        <f t="shared" si="0"/>
        <v>INSERT INTO sd_vehiculo(id_tipo_vehiculo, placa, largo, ancho, altura, peso, fecha_venc_circulacion, tiene_tarjeta_propiedad, fecha_venc_soat, activo, fecha_registro, usuario_registro) values (2,'O3B-619',12.6,2.6,2.4,8300,'2025-03-07',1,'2025-08-15',1,sysdate(),'admin');</v>
      </c>
    </row>
    <row r="14" spans="1:11" x14ac:dyDescent="0.3">
      <c r="A14" s="2" t="s">
        <v>325</v>
      </c>
      <c r="B14" s="2" t="s">
        <v>77</v>
      </c>
      <c r="C14" s="2" t="s">
        <v>335</v>
      </c>
      <c r="D14" s="2" t="s">
        <v>353</v>
      </c>
      <c r="E14" s="2" t="s">
        <v>102</v>
      </c>
      <c r="F14" s="2" t="s">
        <v>348</v>
      </c>
      <c r="G14" s="2" t="s">
        <v>83</v>
      </c>
      <c r="H14" s="2" t="s">
        <v>368</v>
      </c>
      <c r="I14" s="2" t="s">
        <v>77</v>
      </c>
      <c r="J14" s="2" t="s">
        <v>376</v>
      </c>
      <c r="K14" t="str">
        <f t="shared" si="0"/>
        <v>INSERT INTO sd_vehiculo(id_tipo_vehiculo, placa, largo, ancho, altura, peso, fecha_venc_circulacion, tiene_tarjeta_propiedad, fecha_venc_soat, activo, fecha_registro, usuario_registro) values (1,'A1A-548',30,2.4,3.9,8000,'2024-10-10',1,'2025-06-17',1,sysdate(),'admin');</v>
      </c>
    </row>
    <row r="15" spans="1:11" x14ac:dyDescent="0.3">
      <c r="A15" s="2" t="s">
        <v>326</v>
      </c>
      <c r="B15" s="2" t="s">
        <v>76</v>
      </c>
      <c r="C15" s="2" t="s">
        <v>342</v>
      </c>
      <c r="D15" s="2" t="s">
        <v>354</v>
      </c>
      <c r="E15" s="2" t="s">
        <v>102</v>
      </c>
      <c r="F15" s="2" t="s">
        <v>76</v>
      </c>
      <c r="G15" s="2" t="s">
        <v>114</v>
      </c>
      <c r="H15" s="2" t="s">
        <v>369</v>
      </c>
      <c r="I15" s="2" t="s">
        <v>77</v>
      </c>
      <c r="J15" s="2" t="s">
        <v>372</v>
      </c>
      <c r="K15" t="str">
        <f t="shared" si="0"/>
        <v>INSERT INTO sd_vehiculo(id_tipo_vehiculo, placa, largo, ancho, altura, peso, fecha_venc_circulacion, tiene_tarjeta_propiedad, fecha_venc_soat, activo, fecha_registro, usuario_registro) values (2,'O3B-636',36,2.4,2,5500,'2025-08-16',1,'2025-03-08',1,sysdate(),'admin');</v>
      </c>
    </row>
    <row r="16" spans="1:11" x14ac:dyDescent="0.3">
      <c r="A16" s="2" t="s">
        <v>327</v>
      </c>
      <c r="B16" s="2" t="s">
        <v>77</v>
      </c>
      <c r="C16" s="2" t="s">
        <v>336</v>
      </c>
      <c r="D16" s="2" t="s">
        <v>355</v>
      </c>
      <c r="E16" s="2" t="s">
        <v>103</v>
      </c>
      <c r="F16" s="2" t="s">
        <v>356</v>
      </c>
      <c r="G16" s="2" t="s">
        <v>112</v>
      </c>
      <c r="H16" s="2" t="s">
        <v>380</v>
      </c>
      <c r="I16" s="2" t="s">
        <v>77</v>
      </c>
      <c r="J16" s="2" t="s">
        <v>371</v>
      </c>
      <c r="K16" t="str">
        <f t="shared" si="0"/>
        <v>INSERT INTO sd_vehiculo(id_tipo_vehiculo, placa, largo, ancho, altura, peso, fecha_venc_circulacion, tiene_tarjeta_propiedad, fecha_venc_soat, activo, fecha_registro, usuario_registro) values (1,'A1A-398',6.4,2.5,3.10,7500,'2025-12-29',1,'2024-08-16',1,sysdate(),'admin');</v>
      </c>
    </row>
    <row r="17" spans="1:11" x14ac:dyDescent="0.3">
      <c r="A17" s="2" t="s">
        <v>328</v>
      </c>
      <c r="B17" s="2" t="s">
        <v>76</v>
      </c>
      <c r="C17" s="2" t="s">
        <v>343</v>
      </c>
      <c r="D17" s="2" t="s">
        <v>357</v>
      </c>
      <c r="E17" s="2" t="s">
        <v>103</v>
      </c>
      <c r="F17" s="2" t="s">
        <v>111</v>
      </c>
      <c r="G17" s="2" t="s">
        <v>115</v>
      </c>
      <c r="H17" s="2" t="s">
        <v>370</v>
      </c>
      <c r="I17" s="2" t="s">
        <v>77</v>
      </c>
      <c r="J17" s="2" t="s">
        <v>370</v>
      </c>
      <c r="K17" t="str">
        <f t="shared" si="0"/>
        <v>INSERT INTO sd_vehiculo(id_tipo_vehiculo, placa, largo, ancho, altura, peso, fecha_venc_circulacion, tiene_tarjeta_propiedad, fecha_venc_soat, activo, fecha_registro, usuario_registro) values (2,'O3B-798',13.7,2.5,2.2,6700,'2024-01-30',1,'2024-01-30',1,sysdate(),'admin');</v>
      </c>
    </row>
    <row r="18" spans="1:11" x14ac:dyDescent="0.3">
      <c r="A18" s="2" t="s">
        <v>329</v>
      </c>
      <c r="B18" s="2" t="s">
        <v>77</v>
      </c>
      <c r="C18" s="2" t="s">
        <v>337</v>
      </c>
      <c r="D18" s="2" t="s">
        <v>358</v>
      </c>
      <c r="E18" s="2" t="s">
        <v>104</v>
      </c>
      <c r="F18" s="2" t="s">
        <v>359</v>
      </c>
      <c r="G18" s="2" t="s">
        <v>113</v>
      </c>
      <c r="H18" s="2" t="s">
        <v>371</v>
      </c>
      <c r="I18" s="2" t="s">
        <v>82</v>
      </c>
      <c r="J18" s="2" t="s">
        <v>380</v>
      </c>
      <c r="K18" t="str">
        <f t="shared" si="0"/>
        <v>INSERT INTO sd_vehiculo(id_tipo_vehiculo, placa, largo, ancho, altura, peso, fecha_venc_circulacion, tiene_tarjeta_propiedad, fecha_venc_soat, activo, fecha_registro, usuario_registro) values (1,'A1A-045',6.7,2.6,4.2,7200,'2024-08-16',0,'2025-12-29',1,sysdate(),'admin');</v>
      </c>
    </row>
    <row r="19" spans="1:11" x14ac:dyDescent="0.3">
      <c r="A19" s="2" t="s">
        <v>330</v>
      </c>
      <c r="B19" s="2" t="s">
        <v>76</v>
      </c>
      <c r="C19" s="2" t="s">
        <v>344</v>
      </c>
      <c r="D19" s="2" t="s">
        <v>360</v>
      </c>
      <c r="E19" s="2" t="s">
        <v>104</v>
      </c>
      <c r="F19" s="2" t="s">
        <v>102</v>
      </c>
      <c r="G19" s="2" t="s">
        <v>116</v>
      </c>
      <c r="H19" s="2" t="s">
        <v>372</v>
      </c>
      <c r="I19" s="2" t="s">
        <v>77</v>
      </c>
      <c r="J19" s="2" t="s">
        <v>369</v>
      </c>
      <c r="K19" t="str">
        <f t="shared" si="0"/>
        <v>INSERT INTO sd_vehiculo(id_tipo_vehiculo, placa, largo, ancho, altura, peso, fecha_venc_circulacion, tiene_tarjeta_propiedad, fecha_venc_soat, activo, fecha_registro, usuario_registro) values (2,'O3B-178',12.7,2.6,2.4,8300,'2025-03-08',1,'2025-08-16',1,sysdate(),'admin');</v>
      </c>
    </row>
    <row r="20" spans="1:11" x14ac:dyDescent="0.3">
      <c r="A20" s="2" t="s">
        <v>331</v>
      </c>
      <c r="B20" s="2" t="s">
        <v>77</v>
      </c>
      <c r="C20" s="2" t="s">
        <v>338</v>
      </c>
      <c r="D20" s="2" t="s">
        <v>361</v>
      </c>
      <c r="E20" s="2" t="s">
        <v>102</v>
      </c>
      <c r="F20" s="2" t="s">
        <v>356</v>
      </c>
      <c r="G20" s="2" t="s">
        <v>83</v>
      </c>
      <c r="H20" s="2" t="s">
        <v>373</v>
      </c>
      <c r="I20" s="2" t="s">
        <v>77</v>
      </c>
      <c r="J20" s="2" t="s">
        <v>377</v>
      </c>
      <c r="K20" t="str">
        <f t="shared" si="0"/>
        <v>INSERT INTO sd_vehiculo(id_tipo_vehiculo, placa, largo, ancho, altura, peso, fecha_venc_circulacion, tiene_tarjeta_propiedad, fecha_venc_soat, activo, fecha_registro, usuario_registro) values (1,'A1A-975',42,2.4,3.10,8000,'2024-10-11',1,'2025-06-18',1,sysdate(),'admin');</v>
      </c>
    </row>
    <row r="21" spans="1:11" x14ac:dyDescent="0.3">
      <c r="A21" s="2" t="s">
        <v>170</v>
      </c>
      <c r="B21" s="2" t="s">
        <v>76</v>
      </c>
      <c r="C21" s="2" t="s">
        <v>345</v>
      </c>
      <c r="D21" s="2" t="s">
        <v>362</v>
      </c>
      <c r="E21" s="2" t="s">
        <v>102</v>
      </c>
      <c r="F21" s="2" t="s">
        <v>76</v>
      </c>
      <c r="G21" s="2" t="s">
        <v>114</v>
      </c>
      <c r="H21" s="2" t="s">
        <v>374</v>
      </c>
      <c r="I21" s="2" t="s">
        <v>77</v>
      </c>
      <c r="J21" s="2" t="s">
        <v>378</v>
      </c>
      <c r="K21" t="str">
        <f t="shared" si="0"/>
        <v>INSERT INTO sd_vehiculo(id_tipo_vehiculo, placa, largo, ancho, altura, peso, fecha_venc_circulacion, tiene_tarjeta_propiedad, fecha_venc_soat, activo, fecha_registro, usuario_registro) values (2,'O3B-647',48,2.4,2,5500,'2025-08-17',1,'2025-03-09',1,sysdate(),'admin');</v>
      </c>
    </row>
    <row r="23" spans="1:11" x14ac:dyDescent="0.3">
      <c r="B23" s="2" t="s">
        <v>418</v>
      </c>
      <c r="C23" s="2" t="s">
        <v>416</v>
      </c>
      <c r="D23" s="2" t="s">
        <v>157</v>
      </c>
      <c r="E23" s="2" t="s">
        <v>158</v>
      </c>
      <c r="F23" s="2" t="s">
        <v>432</v>
      </c>
      <c r="G23" s="2" t="s">
        <v>433</v>
      </c>
      <c r="H23" s="2" t="s">
        <v>430</v>
      </c>
      <c r="I23" s="2" t="s">
        <v>431</v>
      </c>
      <c r="J23" s="2" t="s">
        <v>434</v>
      </c>
    </row>
    <row r="24" spans="1:11" x14ac:dyDescent="0.3">
      <c r="B24" s="33" t="s">
        <v>77</v>
      </c>
      <c r="C24" s="33" t="s">
        <v>77</v>
      </c>
      <c r="D24" s="33"/>
      <c r="E24" s="33"/>
      <c r="F24" s="33" t="s">
        <v>414</v>
      </c>
      <c r="G24" s="33"/>
      <c r="H24" s="33"/>
      <c r="I24" s="13"/>
      <c r="J24" s="13"/>
    </row>
    <row r="25" spans="1:11" x14ac:dyDescent="0.3">
      <c r="B25" s="33" t="s">
        <v>76</v>
      </c>
      <c r="C25" s="33" t="s">
        <v>417</v>
      </c>
      <c r="D25" s="33"/>
      <c r="E25" s="33"/>
      <c r="F25" s="33" t="s">
        <v>420</v>
      </c>
      <c r="G25" s="33"/>
      <c r="H25" s="33"/>
      <c r="I25" s="13"/>
      <c r="J25" s="13"/>
    </row>
    <row r="26" spans="1:11" x14ac:dyDescent="0.3">
      <c r="B26" s="33" t="s">
        <v>415</v>
      </c>
      <c r="C26" s="33" t="s">
        <v>289</v>
      </c>
      <c r="D26" s="33" t="s">
        <v>79</v>
      </c>
      <c r="E26" s="33" t="s">
        <v>81</v>
      </c>
      <c r="F26" s="33" t="s">
        <v>419</v>
      </c>
      <c r="G26" s="34">
        <f>1350*9</f>
        <v>12150</v>
      </c>
      <c r="H26" s="33">
        <v>15480.45</v>
      </c>
      <c r="I26" s="13">
        <f>H26+G26+10</f>
        <v>27640.45</v>
      </c>
      <c r="J26" s="13">
        <f>I26-H26-G26</f>
        <v>10</v>
      </c>
    </row>
    <row r="27" spans="1:11" x14ac:dyDescent="0.3">
      <c r="B27" s="13"/>
      <c r="C27" s="13"/>
      <c r="D27" s="13"/>
      <c r="E27" s="13"/>
      <c r="F27" s="13"/>
      <c r="G27" s="13"/>
      <c r="H27" s="13"/>
      <c r="I27" s="13"/>
      <c r="J27" s="13"/>
    </row>
    <row r="28" spans="1:11" x14ac:dyDescent="0.3">
      <c r="B28" s="13"/>
      <c r="C28" s="13"/>
      <c r="D28" s="13"/>
      <c r="E28" s="13"/>
      <c r="F28" s="13"/>
      <c r="G28" s="13"/>
      <c r="H28" s="13"/>
      <c r="I28" s="13">
        <f>(I26-H26)/1350</f>
        <v>9.007407407407408</v>
      </c>
      <c r="J28" s="1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sd_usuario</vt:lpstr>
      <vt:lpstr>sd_conductor</vt:lpstr>
      <vt:lpstr>sd_revisor</vt:lpstr>
      <vt:lpstr>sd_producto</vt:lpstr>
      <vt:lpstr>sd_marca</vt:lpstr>
      <vt:lpstr>sd_unidad</vt:lpstr>
      <vt:lpstr>sd_producto_venta</vt:lpstr>
      <vt:lpstr>sd_tipo_vehiculo</vt:lpstr>
      <vt:lpstr>sd_vehiculo</vt:lpstr>
      <vt:lpstr>sd_cliente</vt:lpstr>
      <vt:lpstr>sd_sede_cliente</vt:lpstr>
      <vt:lpstr>sd_estado_orden</vt:lpstr>
      <vt:lpstr>sd_orden_recojo</vt:lpstr>
      <vt:lpstr>sd_planta</vt:lpstr>
      <vt:lpstr>sd_estado_despacho</vt:lpstr>
      <vt:lpstr>sd_despacho</vt:lpstr>
      <vt:lpstr>sd_punto_control</vt:lpstr>
      <vt:lpstr>sd_turno_revision</vt:lpstr>
      <vt:lpstr>sd_incidencia</vt:lpstr>
      <vt:lpstr>sd_tipo_pesaje</vt:lpstr>
      <vt:lpstr>sd_zona_balanza</vt:lpstr>
      <vt:lpstr>sd_cola_pesaje</vt:lpstr>
      <vt:lpstr>sd_canal_carga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2024-05-28T07:36:06Z</dcterms:modified>
</cp:coreProperties>
</file>