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4A4670C7-162B-43CA-A9AA-3896D62E1828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5" i="1"/>
  <c r="D16" i="1"/>
  <c r="C15" i="1"/>
  <c r="D28" i="1"/>
  <c r="D27" i="1"/>
  <c r="D26" i="1"/>
  <c r="D24" i="1"/>
  <c r="D23" i="1"/>
  <c r="D21" i="1"/>
  <c r="D20" i="1"/>
  <c r="D19" i="1"/>
  <c r="D18" i="1"/>
  <c r="D17" i="1"/>
  <c r="G3" i="1" l="1"/>
</calcChain>
</file>

<file path=xl/sharedStrings.xml><?xml version="1.0" encoding="utf-8"?>
<sst xmlns="http://schemas.openxmlformats.org/spreadsheetml/2006/main" count="63" uniqueCount="43">
  <si>
    <t>Contas</t>
  </si>
  <si>
    <t xml:space="preserve">Tipo </t>
  </si>
  <si>
    <t xml:space="preserve">Valor </t>
  </si>
  <si>
    <t>Aluguel</t>
  </si>
  <si>
    <r>
      <rPr>
        <sz val="11"/>
        <color rgb="FFFFFFFF"/>
        <rFont val="Aptos Narrow"/>
        <scheme val="minor"/>
      </rPr>
      <t>s</t>
    </r>
    <r>
      <rPr>
        <sz val="11"/>
        <color rgb="FF000000"/>
        <rFont val="Aptos Narrow"/>
        <scheme val="minor"/>
      </rPr>
      <t>Situação</t>
    </r>
  </si>
  <si>
    <t>Rótulos de Linha</t>
  </si>
  <si>
    <t>Total Geral</t>
  </si>
  <si>
    <t xml:space="preserve">Soma de Valor </t>
  </si>
  <si>
    <t xml:space="preserve">Contagem de Tipo </t>
  </si>
  <si>
    <t>Contabilidade</t>
  </si>
  <si>
    <t>Mercadoria(Mensal)</t>
  </si>
  <si>
    <t>Energia</t>
  </si>
  <si>
    <t>Agua</t>
  </si>
  <si>
    <t>Internet</t>
  </si>
  <si>
    <t>Imposto</t>
  </si>
  <si>
    <t>Site</t>
  </si>
  <si>
    <t>Limpeza</t>
  </si>
  <si>
    <t>Maquinas</t>
  </si>
  <si>
    <t>Segurança</t>
  </si>
  <si>
    <t>Insumos</t>
  </si>
  <si>
    <t>Faturamento</t>
  </si>
  <si>
    <t xml:space="preserve">RosaPitaya </t>
  </si>
  <si>
    <t>Empresa</t>
  </si>
  <si>
    <t>Funcionarios (3)</t>
  </si>
  <si>
    <t>Impostos</t>
  </si>
  <si>
    <t>Mercadoria</t>
  </si>
  <si>
    <t>Uso e consumo</t>
  </si>
  <si>
    <t>Gastos Secundarios</t>
  </si>
  <si>
    <t>Recursos Humanos</t>
  </si>
  <si>
    <t>Total Recursos Humanos</t>
  </si>
  <si>
    <t>Total Impostos</t>
  </si>
  <si>
    <t>Total Imovel</t>
  </si>
  <si>
    <t>Total Uso e Consumo</t>
  </si>
  <si>
    <t>Total Mercadoria</t>
  </si>
  <si>
    <t>Total Gastos Secundarios</t>
  </si>
  <si>
    <t>Imovel</t>
  </si>
  <si>
    <t>Qntd Recusos Humanos</t>
  </si>
  <si>
    <t>Qntd Impostos</t>
  </si>
  <si>
    <t>Qntd Imovel</t>
  </si>
  <si>
    <t>Qntd Uso e Consumo</t>
  </si>
  <si>
    <t>Qntd Mercadoria</t>
  </si>
  <si>
    <t xml:space="preserve">Qntd Gastos Secundarios </t>
  </si>
  <si>
    <t>Gastos Totais (Mensal)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</si>
</sst>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rgb="FFFFFFFF"/>
      <name val="Aptos Narrow"/>
      <scheme val="minor"/>
    </font>
    <font>
      <sz val="11"/>
      <color rgb="FF000000"/>
      <name val="Aptos Narrow"/>
      <scheme val="minor"/>
    </font>
    <font>
      <sz val="11"/>
      <color theme="0"/>
      <name val="Aptos Narrow"/>
      <scheme val="minor"/>
    </font>
    <font>
      <b/>
      <sz val="11"/>
      <color theme="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2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0" borderId="0" xfId="0" applyFont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5" borderId="0" xfId="0" applyFill="1"/>
    <xf numFmtId="0" fontId="0" fillId="6" borderId="0" xfId="0" applyFill="1"/>
    <xf numFmtId="164" fontId="0" fillId="4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/>
    <xf numFmtId="49" fontId="0" fillId="4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1" fillId="5" borderId="7" xfId="0" applyFont="1" applyFill="1" applyBorder="1"/>
    <xf numFmtId="0" fontId="1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2" borderId="0" xfId="0" applyFill="1" applyBorder="1"/>
    <xf numFmtId="0" fontId="0" fillId="0" borderId="12" xfId="0" applyBorder="1"/>
    <xf numFmtId="0" fontId="0" fillId="0" borderId="11" xfId="0" applyBorder="1"/>
    <xf numFmtId="0" fontId="5" fillId="5" borderId="11" xfId="0" applyFont="1" applyFill="1" applyBorder="1"/>
    <xf numFmtId="0" fontId="0" fillId="5" borderId="11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4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[ATV 1.xlsx]Planilha1!Tabela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Planilha1!$L$6</c:f>
              <c:strCache>
                <c:ptCount val="1"/>
                <c:pt idx="0">
                  <c:v>Soma de Valor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Planilha1!$K$7:$K$20</c:f>
              <c:strCache>
                <c:ptCount val="13"/>
                <c:pt idx="0">
                  <c:v>Agua</c:v>
                </c:pt>
                <c:pt idx="1">
                  <c:v>Aluguel</c:v>
                </c:pt>
                <c:pt idx="2">
                  <c:v>Contabilidade</c:v>
                </c:pt>
                <c:pt idx="3">
                  <c:v>Energia</c:v>
                </c:pt>
                <c:pt idx="4">
                  <c:v>Funcionarios (3)</c:v>
                </c:pt>
                <c:pt idx="5">
                  <c:v>Imposto</c:v>
                </c:pt>
                <c:pt idx="6">
                  <c:v>Insumos</c:v>
                </c:pt>
                <c:pt idx="7">
                  <c:v>Internet</c:v>
                </c:pt>
                <c:pt idx="8">
                  <c:v>Limpeza</c:v>
                </c:pt>
                <c:pt idx="9">
                  <c:v>Maquinas</c:v>
                </c:pt>
                <c:pt idx="10">
                  <c:v>Mercadoria(Mensal)</c:v>
                </c:pt>
                <c:pt idx="11">
                  <c:v>Segurança</c:v>
                </c:pt>
                <c:pt idx="12">
                  <c:v>Site</c:v>
                </c:pt>
              </c:strCache>
            </c:strRef>
          </c:cat>
          <c:val>
            <c:numRef>
              <c:f>Planilha1!$L$7:$L$20</c:f>
              <c:numCache>
                <c:formatCode>General</c:formatCode>
                <c:ptCount val="13"/>
                <c:pt idx="0">
                  <c:v>35</c:v>
                </c:pt>
                <c:pt idx="1">
                  <c:v>4000</c:v>
                </c:pt>
                <c:pt idx="2">
                  <c:v>380</c:v>
                </c:pt>
                <c:pt idx="3">
                  <c:v>600</c:v>
                </c:pt>
                <c:pt idx="4">
                  <c:v>5500</c:v>
                </c:pt>
                <c:pt idx="5">
                  <c:v>2500</c:v>
                </c:pt>
                <c:pt idx="6">
                  <c:v>880</c:v>
                </c:pt>
                <c:pt idx="7">
                  <c:v>150</c:v>
                </c:pt>
                <c:pt idx="8">
                  <c:v>400</c:v>
                </c:pt>
                <c:pt idx="9">
                  <c:v>2000</c:v>
                </c:pt>
                <c:pt idx="10">
                  <c:v>28000</c:v>
                </c:pt>
                <c:pt idx="11">
                  <c:v>30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A-4734-BE0A-D8B62BAB0FBF}"/>
            </c:ext>
          </c:extLst>
        </c:ser>
        <c:ser>
          <c:idx val="1"/>
          <c:order val="1"/>
          <c:tx>
            <c:strRef>
              <c:f>Planilha1!$M$6</c:f>
              <c:strCache>
                <c:ptCount val="1"/>
                <c:pt idx="0">
                  <c:v>Contagem de Tipo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Planilha1!$K$7:$K$20</c:f>
              <c:strCache>
                <c:ptCount val="13"/>
                <c:pt idx="0">
                  <c:v>Agua</c:v>
                </c:pt>
                <c:pt idx="1">
                  <c:v>Aluguel</c:v>
                </c:pt>
                <c:pt idx="2">
                  <c:v>Contabilidade</c:v>
                </c:pt>
                <c:pt idx="3">
                  <c:v>Energia</c:v>
                </c:pt>
                <c:pt idx="4">
                  <c:v>Funcionarios (3)</c:v>
                </c:pt>
                <c:pt idx="5">
                  <c:v>Imposto</c:v>
                </c:pt>
                <c:pt idx="6">
                  <c:v>Insumos</c:v>
                </c:pt>
                <c:pt idx="7">
                  <c:v>Internet</c:v>
                </c:pt>
                <c:pt idx="8">
                  <c:v>Limpeza</c:v>
                </c:pt>
                <c:pt idx="9">
                  <c:v>Maquinas</c:v>
                </c:pt>
                <c:pt idx="10">
                  <c:v>Mercadoria(Mensal)</c:v>
                </c:pt>
                <c:pt idx="11">
                  <c:v>Segurança</c:v>
                </c:pt>
                <c:pt idx="12">
                  <c:v>Site</c:v>
                </c:pt>
              </c:strCache>
            </c:strRef>
          </c:cat>
          <c:val>
            <c:numRef>
              <c:f>Planilha1!$M$7:$M$20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A-4734-BE0A-D8B62BAB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2003856"/>
        <c:axId val="444486864"/>
      </c:barChart>
      <c:catAx>
        <c:axId val="3420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86864"/>
        <c:crosses val="autoZero"/>
        <c:auto val="1"/>
        <c:lblAlgn val="ctr"/>
        <c:lblOffset val="100"/>
        <c:noMultiLvlLbl val="0"/>
      </c:catAx>
      <c:valAx>
        <c:axId val="4444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0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4</xdr:row>
      <xdr:rowOff>171450</xdr:rowOff>
    </xdr:from>
    <xdr:to>
      <xdr:col>9</xdr:col>
      <xdr:colOff>1042987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B6385F-C4FB-4BFD-9F21-63A22DD71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358.871254513891" createdVersion="6" refreshedVersion="6" minRefreshableVersion="3" recordCount="14" xr:uid="{E1A2D737-1E90-40BB-9445-D718882D5645}">
  <cacheSource type="worksheet">
    <worksheetSource ref="B1:D15" sheet="Planilha1"/>
  </cacheSource>
  <cacheFields count="3">
    <cacheField name="Contas" numFmtId="0">
      <sharedItems count="14">
        <s v="Funcionarios (3)"/>
        <s v="Aluguel"/>
        <s v="Contabilidade"/>
        <s v="Mercadoria(Mensal)"/>
        <s v="Energia"/>
        <s v="Agua"/>
        <s v="Internet"/>
        <s v="Imposto"/>
        <s v="Site"/>
        <s v="Limpeza"/>
        <s v="Maquinas"/>
        <s v="Segurança"/>
        <s v="Insumos"/>
        <s v="Gastos Totais "/>
      </sharedItems>
    </cacheField>
    <cacheField name="Tipo " numFmtId="0">
      <sharedItems containsMixedTypes="1" containsNumber="1" containsInteger="1" minValue="13" maxValue="13" count="7">
        <s v="Recursos Humanos"/>
        <s v="Imovel"/>
        <s v="Impostos"/>
        <s v="Mercadoria"/>
        <s v="Uso e consumo"/>
        <s v="Gastos Secundarios"/>
        <n v="13"/>
      </sharedItems>
    </cacheField>
    <cacheField name="Valor " numFmtId="164">
      <sharedItems containsSemiMixedTypes="0" containsString="0" containsNumber="1" containsInteger="1" minValue="30" maxValue="446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5500"/>
  </r>
  <r>
    <x v="1"/>
    <x v="1"/>
    <n v="4000"/>
  </r>
  <r>
    <x v="2"/>
    <x v="2"/>
    <n v="380"/>
  </r>
  <r>
    <x v="3"/>
    <x v="3"/>
    <n v="28000"/>
  </r>
  <r>
    <x v="4"/>
    <x v="4"/>
    <n v="600"/>
  </r>
  <r>
    <x v="5"/>
    <x v="4"/>
    <n v="35"/>
  </r>
  <r>
    <x v="6"/>
    <x v="4"/>
    <n v="150"/>
  </r>
  <r>
    <x v="7"/>
    <x v="2"/>
    <n v="2500"/>
  </r>
  <r>
    <x v="8"/>
    <x v="5"/>
    <n v="200"/>
  </r>
  <r>
    <x v="9"/>
    <x v="1"/>
    <n v="400"/>
  </r>
  <r>
    <x v="10"/>
    <x v="5"/>
    <n v="2000"/>
  </r>
  <r>
    <x v="11"/>
    <x v="1"/>
    <n v="30"/>
  </r>
  <r>
    <x v="12"/>
    <x v="4"/>
    <n v="880"/>
  </r>
  <r>
    <x v="13"/>
    <x v="6"/>
    <n v="446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241D4-F711-4A5D-9367-A4639A65999F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6:M20" firstHeaderRow="0" firstDataRow="1" firstDataCol="1"/>
  <pivotFields count="3">
    <pivotField axis="axisRow" showAll="0">
      <items count="15">
        <item x="5"/>
        <item x="1"/>
        <item x="2"/>
        <item x="4"/>
        <item x="0"/>
        <item h="1" x="13"/>
        <item x="7"/>
        <item x="12"/>
        <item x="6"/>
        <item x="9"/>
        <item x="10"/>
        <item x="3"/>
        <item x="11"/>
        <item x="8"/>
        <item t="default"/>
      </items>
    </pivotField>
    <pivotField dataField="1" showAll="0">
      <items count="8">
        <item x="6"/>
        <item x="5"/>
        <item x="1"/>
        <item x="2"/>
        <item x="3"/>
        <item x="0"/>
        <item x="4"/>
        <item t="default"/>
      </items>
    </pivotField>
    <pivotField dataField="1"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" fld="2" baseField="0" baseItem="0"/>
    <dataField name="Contagem de Tipo 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B6" sqref="B6"/>
    </sheetView>
  </sheetViews>
  <sheetFormatPr defaultRowHeight="14.25"/>
  <cols>
    <col min="1" max="1" width="3.25" bestFit="1" customWidth="1"/>
    <col min="2" max="2" width="20" bestFit="1" customWidth="1"/>
    <col min="3" max="3" width="17.75" bestFit="1" customWidth="1"/>
    <col min="4" max="4" width="13.25" customWidth="1"/>
    <col min="5" max="5" width="14.25" customWidth="1"/>
    <col min="6" max="6" width="13.25" bestFit="1" customWidth="1"/>
    <col min="7" max="7" width="18.625" bestFit="1" customWidth="1"/>
    <col min="8" max="8" width="14.125" bestFit="1" customWidth="1"/>
    <col min="9" max="9" width="18" bestFit="1" customWidth="1"/>
    <col min="10" max="10" width="14.125" bestFit="1" customWidth="1"/>
    <col min="11" max="11" width="18" bestFit="1" customWidth="1"/>
    <col min="12" max="12" width="14.125" bestFit="1" customWidth="1"/>
    <col min="13" max="13" width="17.875" bestFit="1" customWidth="1"/>
    <col min="14" max="14" width="6.875" bestFit="1" customWidth="1"/>
    <col min="15" max="15" width="10.75" bestFit="1" customWidth="1"/>
    <col min="16" max="16" width="9.375" bestFit="1" customWidth="1"/>
    <col min="17" max="17" width="14.375" bestFit="1" customWidth="1"/>
    <col min="18" max="18" width="9.375" bestFit="1" customWidth="1"/>
    <col min="19" max="19" width="10.375" bestFit="1" customWidth="1"/>
    <col min="20" max="20" width="14.375" bestFit="1" customWidth="1"/>
    <col min="21" max="21" width="10.625" bestFit="1" customWidth="1"/>
    <col min="22" max="22" width="14.375" bestFit="1" customWidth="1"/>
    <col min="23" max="23" width="10.375" bestFit="1" customWidth="1"/>
    <col min="24" max="24" width="14.375" bestFit="1" customWidth="1"/>
    <col min="25" max="25" width="9.375" bestFit="1" customWidth="1"/>
    <col min="26" max="26" width="14.375" bestFit="1" customWidth="1"/>
    <col min="27" max="27" width="10.75" bestFit="1" customWidth="1"/>
    <col min="28" max="28" width="15.875" bestFit="1" customWidth="1"/>
    <col min="29" max="29" width="10.75" bestFit="1" customWidth="1"/>
    <col min="30" max="30" width="15.875" bestFit="1" customWidth="1"/>
    <col min="31" max="31" width="10.75" bestFit="1" customWidth="1"/>
    <col min="32" max="32" width="11.125" bestFit="1" customWidth="1"/>
    <col min="33" max="33" width="14.5" bestFit="1" customWidth="1"/>
    <col min="34" max="34" width="14.375" bestFit="1" customWidth="1"/>
    <col min="35" max="35" width="12.5" bestFit="1" customWidth="1"/>
    <col min="36" max="36" width="14.5" bestFit="1" customWidth="1"/>
    <col min="37" max="37" width="15.875" bestFit="1" customWidth="1"/>
    <col min="38" max="38" width="12.5" bestFit="1" customWidth="1"/>
    <col min="39" max="39" width="11.875" bestFit="1" customWidth="1"/>
    <col min="40" max="40" width="15.875" bestFit="1" customWidth="1"/>
    <col min="41" max="41" width="10.75" bestFit="1" customWidth="1"/>
  </cols>
  <sheetData>
    <row r="1" spans="1:13">
      <c r="A1" s="1"/>
      <c r="B1" s="1" t="s">
        <v>0</v>
      </c>
      <c r="C1" s="1" t="s">
        <v>1</v>
      </c>
      <c r="D1" s="1" t="s">
        <v>2</v>
      </c>
      <c r="E1" s="27" t="s">
        <v>22</v>
      </c>
      <c r="F1" s="9" t="s">
        <v>20</v>
      </c>
      <c r="G1" s="11">
        <v>70000</v>
      </c>
    </row>
    <row r="2" spans="1:13" ht="15">
      <c r="A2" s="2">
        <v>1</v>
      </c>
      <c r="B2" s="2" t="s">
        <v>23</v>
      </c>
      <c r="C2" s="18" t="s">
        <v>28</v>
      </c>
      <c r="D2" s="3">
        <v>5500</v>
      </c>
      <c r="E2" s="28" t="s">
        <v>21</v>
      </c>
      <c r="F2" s="33"/>
      <c r="G2" s="33"/>
      <c r="H2" s="22"/>
    </row>
    <row r="3" spans="1:13">
      <c r="A3" s="2">
        <v>2</v>
      </c>
      <c r="B3" s="2" t="s">
        <v>3</v>
      </c>
      <c r="C3" s="18" t="s">
        <v>35</v>
      </c>
      <c r="D3" s="3">
        <v>4000</v>
      </c>
      <c r="F3" s="34" t="s">
        <v>4</v>
      </c>
      <c r="G3" s="35" t="str">
        <f>IF(D15&lt;0.7*G1,"Boa",IF(D15&gt;0.9*G1,"Ruim","Regular"))</f>
        <v>Boa</v>
      </c>
      <c r="H3" s="32"/>
      <c r="I3" s="25"/>
    </row>
    <row r="4" spans="1:13">
      <c r="A4" s="2">
        <v>3</v>
      </c>
      <c r="B4" s="2" t="s">
        <v>9</v>
      </c>
      <c r="C4" s="18" t="s">
        <v>24</v>
      </c>
      <c r="D4" s="3">
        <v>380</v>
      </c>
      <c r="G4" s="13"/>
      <c r="I4" s="21"/>
    </row>
    <row r="5" spans="1:13">
      <c r="A5" s="2">
        <v>4</v>
      </c>
      <c r="B5" s="2" t="s">
        <v>25</v>
      </c>
      <c r="C5" s="18" t="s">
        <v>25</v>
      </c>
      <c r="D5" s="3">
        <v>28000</v>
      </c>
    </row>
    <row r="6" spans="1:13">
      <c r="A6" s="2">
        <v>5</v>
      </c>
      <c r="B6" s="2" t="s">
        <v>11</v>
      </c>
      <c r="C6" s="18" t="s">
        <v>26</v>
      </c>
      <c r="D6" s="3">
        <v>600</v>
      </c>
      <c r="G6" s="23"/>
      <c r="I6" s="25"/>
      <c r="K6" s="14" t="s">
        <v>5</v>
      </c>
      <c r="L6" t="s">
        <v>7</v>
      </c>
      <c r="M6" t="s">
        <v>8</v>
      </c>
    </row>
    <row r="7" spans="1:13">
      <c r="A7" s="2">
        <v>6</v>
      </c>
      <c r="B7" s="2" t="s">
        <v>12</v>
      </c>
      <c r="C7" s="18" t="s">
        <v>26</v>
      </c>
      <c r="D7" s="3">
        <v>35</v>
      </c>
      <c r="H7" s="24"/>
      <c r="I7" s="20"/>
      <c r="K7" s="15" t="s">
        <v>12</v>
      </c>
      <c r="L7" s="12">
        <v>35</v>
      </c>
      <c r="M7" s="12">
        <v>1</v>
      </c>
    </row>
    <row r="8" spans="1:13">
      <c r="A8" s="2">
        <v>7</v>
      </c>
      <c r="B8" s="2" t="s">
        <v>13</v>
      </c>
      <c r="C8" s="18" t="s">
        <v>26</v>
      </c>
      <c r="D8" s="3">
        <v>150</v>
      </c>
      <c r="I8" s="20"/>
      <c r="K8" s="15" t="s">
        <v>3</v>
      </c>
      <c r="L8" s="12">
        <v>4000</v>
      </c>
      <c r="M8" s="12">
        <v>1</v>
      </c>
    </row>
    <row r="9" spans="1:13">
      <c r="A9" s="2">
        <v>8</v>
      </c>
      <c r="B9" s="2" t="s">
        <v>14</v>
      </c>
      <c r="C9" s="18" t="s">
        <v>24</v>
      </c>
      <c r="D9" s="3">
        <v>2500</v>
      </c>
      <c r="H9" s="24"/>
      <c r="I9" s="21"/>
      <c r="K9" s="15" t="s">
        <v>9</v>
      </c>
      <c r="L9" s="12">
        <v>380</v>
      </c>
      <c r="M9" s="12">
        <v>1</v>
      </c>
    </row>
    <row r="10" spans="1:13">
      <c r="A10" s="2">
        <v>9</v>
      </c>
      <c r="B10" s="2" t="s">
        <v>15</v>
      </c>
      <c r="C10" s="18" t="s">
        <v>27</v>
      </c>
      <c r="D10" s="3">
        <v>200</v>
      </c>
      <c r="K10" s="15" t="s">
        <v>11</v>
      </c>
      <c r="L10" s="12">
        <v>600</v>
      </c>
      <c r="M10" s="12">
        <v>1</v>
      </c>
    </row>
    <row r="11" spans="1:13">
      <c r="A11" s="2">
        <v>10</v>
      </c>
      <c r="B11" s="2" t="s">
        <v>16</v>
      </c>
      <c r="C11" s="18" t="s">
        <v>35</v>
      </c>
      <c r="D11" s="3">
        <v>400</v>
      </c>
      <c r="K11" s="15" t="s">
        <v>23</v>
      </c>
      <c r="L11" s="12">
        <v>5500</v>
      </c>
      <c r="M11" s="12">
        <v>1</v>
      </c>
    </row>
    <row r="12" spans="1:13">
      <c r="A12" s="2">
        <v>11</v>
      </c>
      <c r="B12" s="2" t="s">
        <v>17</v>
      </c>
      <c r="C12" s="18" t="s">
        <v>27</v>
      </c>
      <c r="D12" s="3">
        <v>2000</v>
      </c>
      <c r="K12" s="15" t="s">
        <v>14</v>
      </c>
      <c r="L12" s="12">
        <v>2500</v>
      </c>
      <c r="M12" s="12">
        <v>1</v>
      </c>
    </row>
    <row r="13" spans="1:13">
      <c r="A13" s="2">
        <v>12</v>
      </c>
      <c r="B13" s="2" t="s">
        <v>18</v>
      </c>
      <c r="C13" s="18" t="s">
        <v>35</v>
      </c>
      <c r="D13" s="3">
        <v>30</v>
      </c>
      <c r="K13" s="15" t="s">
        <v>19</v>
      </c>
      <c r="L13" s="12">
        <v>880</v>
      </c>
      <c r="M13" s="12">
        <v>1</v>
      </c>
    </row>
    <row r="14" spans="1:13">
      <c r="A14" s="2">
        <v>13</v>
      </c>
      <c r="B14" s="2" t="s">
        <v>19</v>
      </c>
      <c r="C14" s="18" t="s">
        <v>26</v>
      </c>
      <c r="D14" s="3">
        <v>880</v>
      </c>
      <c r="K14" s="15" t="s">
        <v>13</v>
      </c>
      <c r="L14" s="12">
        <v>150</v>
      </c>
      <c r="M14" s="12">
        <v>1</v>
      </c>
    </row>
    <row r="15" spans="1:13">
      <c r="A15" s="17"/>
      <c r="B15" s="16" t="s">
        <v>42</v>
      </c>
      <c r="C15" s="19">
        <f>COUNTA(C2:C14)</f>
        <v>13</v>
      </c>
      <c r="D15" s="10">
        <f>SUM(D2:D14)</f>
        <v>44675</v>
      </c>
      <c r="F15" s="26"/>
      <c r="G15" s="8"/>
      <c r="K15" s="15" t="s">
        <v>16</v>
      </c>
      <c r="L15" s="12">
        <v>400</v>
      </c>
      <c r="M15" s="12">
        <v>1</v>
      </c>
    </row>
    <row r="16" spans="1:13">
      <c r="A16" s="37" t="s">
        <v>29</v>
      </c>
      <c r="B16" s="37"/>
      <c r="C16" s="6"/>
      <c r="D16" s="7">
        <f>SUMIF(C$2:C$14,"Recursos Humanos",D$2:D$14)</f>
        <v>5500</v>
      </c>
      <c r="E16" s="30"/>
      <c r="F16" s="25"/>
      <c r="K16" s="15" t="s">
        <v>17</v>
      </c>
      <c r="L16" s="12">
        <v>2000</v>
      </c>
      <c r="M16" s="12">
        <v>1</v>
      </c>
    </row>
    <row r="17" spans="1:13">
      <c r="A17" s="36" t="s">
        <v>30</v>
      </c>
      <c r="B17" s="38"/>
      <c r="C17" s="6"/>
      <c r="D17" s="7">
        <f>SUMIF(C$2:C$14,"Impostos",D$2:D$14)</f>
        <v>2880</v>
      </c>
      <c r="F17" s="21"/>
      <c r="K17" s="15" t="s">
        <v>10</v>
      </c>
      <c r="L17" s="12">
        <v>28000</v>
      </c>
      <c r="M17" s="12">
        <v>1</v>
      </c>
    </row>
    <row r="18" spans="1:13">
      <c r="A18" s="36" t="s">
        <v>31</v>
      </c>
      <c r="B18" s="38"/>
      <c r="C18" s="7"/>
      <c r="D18" s="7">
        <f>SUMIF(C$2:C$14,"Imovel",D$2:D$14)</f>
        <v>4430</v>
      </c>
      <c r="E18" s="4"/>
      <c r="K18" s="15" t="s">
        <v>18</v>
      </c>
      <c r="L18" s="12">
        <v>30</v>
      </c>
      <c r="M18" s="12">
        <v>1</v>
      </c>
    </row>
    <row r="19" spans="1:13">
      <c r="A19" s="36" t="s">
        <v>32</v>
      </c>
      <c r="B19" s="36"/>
      <c r="C19" s="31"/>
      <c r="D19" s="7">
        <f>SUMIF(C$2:C$14,"Uso e consumo",D$2:D$14)</f>
        <v>1665</v>
      </c>
      <c r="E19" s="5"/>
      <c r="K19" s="15" t="s">
        <v>15</v>
      </c>
      <c r="L19" s="12">
        <v>200</v>
      </c>
      <c r="M19" s="12">
        <v>1</v>
      </c>
    </row>
    <row r="20" spans="1:13">
      <c r="A20" s="36" t="s">
        <v>33</v>
      </c>
      <c r="B20" s="36"/>
      <c r="C20" s="31"/>
      <c r="D20" s="7">
        <f>SUMIF(C$2:C$14,"Mercadoria",D$2:D$14)</f>
        <v>28000</v>
      </c>
      <c r="K20" s="15" t="s">
        <v>6</v>
      </c>
      <c r="L20" s="12">
        <v>44675</v>
      </c>
      <c r="M20" s="12">
        <v>13</v>
      </c>
    </row>
    <row r="21" spans="1:13">
      <c r="A21" s="36" t="s">
        <v>34</v>
      </c>
      <c r="B21" s="36"/>
      <c r="C21" s="31"/>
      <c r="D21" s="7">
        <f>SUMIF(C$2:C$14,"Gastos Secundarios",D$2:D$14)</f>
        <v>2200</v>
      </c>
    </row>
    <row r="22" spans="1:13">
      <c r="A22" s="39"/>
      <c r="B22" s="39"/>
      <c r="C22" s="31"/>
      <c r="D22" s="31"/>
      <c r="F22" s="23"/>
    </row>
    <row r="23" spans="1:13">
      <c r="A23" s="36" t="s">
        <v>36</v>
      </c>
      <c r="B23" s="36"/>
      <c r="C23" s="31"/>
      <c r="D23" s="31">
        <f>COUNTIF(C$2:C$14,"Recursos Humanos")</f>
        <v>1</v>
      </c>
    </row>
    <row r="24" spans="1:13">
      <c r="A24" s="36" t="s">
        <v>37</v>
      </c>
      <c r="B24" s="36"/>
      <c r="C24" s="31"/>
      <c r="D24" s="31">
        <f>COUNTIF(C$2:C$14,"Impostos")</f>
        <v>2</v>
      </c>
      <c r="H24" s="29"/>
    </row>
    <row r="25" spans="1:13">
      <c r="A25" s="36" t="s">
        <v>38</v>
      </c>
      <c r="B25" s="36"/>
      <c r="C25" s="31"/>
      <c r="D25" s="31">
        <f>COUNTIF(C$2:C$14,"Imovel")</f>
        <v>3</v>
      </c>
    </row>
    <row r="26" spans="1:13">
      <c r="A26" s="36" t="s">
        <v>39</v>
      </c>
      <c r="B26" s="36"/>
      <c r="C26" s="31"/>
      <c r="D26" s="31">
        <f>COUNTIF(C$2:C$14,"Uso e Consumo")</f>
        <v>4</v>
      </c>
    </row>
    <row r="27" spans="1:13">
      <c r="A27" s="36" t="s">
        <v>40</v>
      </c>
      <c r="B27" s="36"/>
      <c r="C27" s="31"/>
      <c r="D27" s="31">
        <f>COUNTIF(C$2:C$14,"Mercadoria")</f>
        <v>1</v>
      </c>
    </row>
    <row r="28" spans="1:13">
      <c r="A28" s="36" t="s">
        <v>41</v>
      </c>
      <c r="B28" s="36"/>
      <c r="C28" s="31"/>
      <c r="D28" s="31">
        <f>COUNTIF(C$2:C$14,"Gastos secundarios")</f>
        <v>2</v>
      </c>
    </row>
    <row r="29" spans="1:13">
      <c r="D29" s="20"/>
    </row>
    <row r="30" spans="1:13">
      <c r="D30" s="21"/>
    </row>
  </sheetData>
  <mergeCells count="13">
    <mergeCell ref="A28:B28"/>
    <mergeCell ref="A20:B20"/>
    <mergeCell ref="A21:B21"/>
    <mergeCell ref="A16:B16"/>
    <mergeCell ref="A17:B17"/>
    <mergeCell ref="A18:B18"/>
    <mergeCell ref="A19:B19"/>
    <mergeCell ref="A22:B22"/>
    <mergeCell ref="A23:B23"/>
    <mergeCell ref="A24:B24"/>
    <mergeCell ref="A25:B25"/>
    <mergeCell ref="A26:B26"/>
    <mergeCell ref="A27:B27"/>
  </mergeCells>
  <conditionalFormatting sqref="G3">
    <cfRule type="containsText" dxfId="2" priority="3" operator="containsText" text="Regular">
      <formula>NOT(ISERROR(SEARCH("Regular",G3)))</formula>
    </cfRule>
  </conditionalFormatting>
  <conditionalFormatting sqref="G3">
    <cfRule type="containsText" dxfId="1" priority="1" operator="containsText" text="Ruim">
      <formula>NOT(ISERROR(SEARCH("Ruim",G3)))</formula>
    </cfRule>
    <cfRule type="containsText" dxfId="0" priority="2" operator="containsText" text="Boa">
      <formula>NOT(ISERROR(SEARCH("Boa",G3)))</formula>
    </cfRule>
  </conditionalFormatting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3764F053E0064E97117CE10B65671C" ma:contentTypeVersion="4" ma:contentTypeDescription="Create a new document." ma:contentTypeScope="" ma:versionID="bfcea373ae4bca996ea9eb21cda18dd5">
  <xsd:schema xmlns:xsd="http://www.w3.org/2001/XMLSchema" xmlns:xs="http://www.w3.org/2001/XMLSchema" xmlns:p="http://schemas.microsoft.com/office/2006/metadata/properties" xmlns:ns3="014f7f5d-144d-4041-bba0-be833a6b936c" targetNamespace="http://schemas.microsoft.com/office/2006/metadata/properties" ma:root="true" ma:fieldsID="1452d1d20681d3f3b1460bda0f42e7a6" ns3:_="">
    <xsd:import namespace="014f7f5d-144d-4041-bba0-be833a6b93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f7f5d-144d-4041-bba0-be833a6b93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DC330B-789B-4279-A1CB-7658075D0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4f7f5d-144d-4041-bba0-be833a6b93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5D03D2-FA1C-4347-8367-207F080077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8D86C6-30BB-44BC-BB39-D7B195347C7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014f7f5d-144d-4041-bba0-be833a6b936c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2024-02-29T22:48:23Z</dcterms:created>
  <dcterms:modified xsi:type="dcterms:W3CDTF">2024-03-11T21:55:47Z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0x010100C53764F053E0064E97117CE10B65671C</vt:lpwstr>
  </property>
</Properties>
</file>