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90.jpeg" ContentType="image/jpeg"/>
  <Override PartName="/xl/media/image389.jpeg" ContentType="image/jpeg"/>
  <Override PartName="/xl/media/image382.jpeg" ContentType="image/jpeg"/>
  <Override PartName="/xl/media/image381.png" ContentType="image/png"/>
  <Override PartName="/xl/media/image376.png" ContentType="image/png"/>
  <Override PartName="/xl/media/image373.png" ContentType="image/png"/>
  <Override PartName="/xl/media/image371.jpeg" ContentType="image/jpeg"/>
  <Override PartName="/xl/media/image372.jpeg" ContentType="image/jpeg"/>
  <Override PartName="/xl/media/image370.jpeg" ContentType="image/jpeg"/>
  <Override PartName="/xl/media/image367.png" ContentType="image/png"/>
  <Override PartName="/xl/media/image365.png" ContentType="image/png"/>
  <Override PartName="/xl/media/image364.png" ContentType="image/png"/>
  <Override PartName="/xl/media/image360.png" ContentType="image/png"/>
  <Override PartName="/xl/media/image386.png" ContentType="image/png"/>
  <Override PartName="/xl/media/image359.png" ContentType="image/png"/>
  <Override PartName="/xl/media/image356.png" ContentType="image/png"/>
  <Override PartName="/xl/media/image355.png" ContentType="image/png"/>
  <Override PartName="/xl/media/image350.png" ContentType="image/png"/>
  <Override PartName="/xl/media/image349.png" ContentType="image/png"/>
  <Override PartName="/xl/media/image347.jpeg" ContentType="image/jpeg"/>
  <Override PartName="/xl/media/image345.png" ContentType="image/png"/>
  <Override PartName="/xl/media/image344.png" ContentType="image/png"/>
  <Override PartName="/xl/media/image343.png" ContentType="image/png"/>
  <Override PartName="/xl/media/image342.jpeg" ContentType="image/jpeg"/>
  <Override PartName="/xl/media/image368.png" ContentType="image/png"/>
  <Override PartName="/xl/media/image341.jpeg" ContentType="image/jpeg"/>
  <Override PartName="/xl/media/image348.jpeg" ContentType="image/jpeg"/>
  <Override PartName="/xl/media/image374.jpeg" ContentType="image/jpeg"/>
  <Override PartName="/xl/media/image340.jpeg" ContentType="image/jpeg"/>
  <Override PartName="/xl/media/image358.png" ContentType="image/png"/>
  <Override PartName="/xl/media/image339.jpeg" ContentType="image/jpeg"/>
  <Override PartName="/xl/media/image385.jpeg" ContentType="image/jpeg"/>
  <Override PartName="/xl/media/image336.png" ContentType="image/png"/>
  <Override PartName="/xl/media/image379.png" ContentType="image/png"/>
  <Override PartName="/xl/media/image335.png" ContentType="image/png"/>
  <Override PartName="/xl/media/image338.jpeg" ContentType="image/jpeg"/>
  <Override PartName="/xl/media/image333.jpeg" ContentType="image/jpeg"/>
  <Override PartName="/xl/media/image352.jpeg" ContentType="image/jpeg"/>
  <Override PartName="/xl/media/image331.jpeg" ContentType="image/jpeg"/>
  <Override PartName="/xl/media/image327.png" ContentType="image/png"/>
  <Override PartName="/xl/media/image334.png" ContentType="image/png"/>
  <Override PartName="/xl/media/image326.png" ContentType="image/png"/>
  <Override PartName="/xl/media/image337.jpeg" ContentType="image/jpeg"/>
  <Override PartName="/xl/media/image325.png" ContentType="image/png"/>
  <Override PartName="/xl/media/image324.png" ContentType="image/png"/>
  <Override PartName="/xl/media/image323.png" ContentType="image/png"/>
  <Override PartName="/xl/media/image332.jpeg" ContentType="image/jpeg"/>
  <Override PartName="/xl/media/image322.png" ContentType="image/png"/>
  <Override PartName="/xl/media/image380.jpeg" ContentType="image/jpeg"/>
  <Override PartName="/xl/media/image318.png" ContentType="image/png"/>
  <Override PartName="/xl/media/image366.png" ContentType="image/png"/>
  <Override PartName="/xl/media/image315.png" ContentType="image/png"/>
  <Override PartName="/xl/media/image314.png" ContentType="image/png"/>
  <Override PartName="/xl/media/image312.jpeg" ContentType="image/jpeg"/>
  <Override PartName="/xl/media/image309.jpeg" ContentType="image/jpeg"/>
  <Override PartName="/xl/media/image384.jpeg" ContentType="image/jpeg"/>
  <Override PartName="/xl/media/image329.jpeg" ContentType="image/jpeg"/>
  <Override PartName="/xl/media/image383.png" ContentType="image/png"/>
  <Override PartName="/xl/media/image305.png" ContentType="image/png"/>
  <Override PartName="/xl/media/image346.png" ContentType="image/png"/>
  <Override PartName="/xl/media/image354.jpeg" ContentType="image/jpeg"/>
  <Override PartName="/xl/media/image302.jpeg" ContentType="image/jpeg"/>
  <Override PartName="/xl/media/image301.jpeg" ContentType="image/jpeg"/>
  <Override PartName="/xl/media/image328.jpeg" ContentType="image/jpeg"/>
  <Override PartName="/xl/media/image299.jpeg" ContentType="image/jpeg"/>
  <Override PartName="/xl/media/image297.jpeg" ContentType="image/jpeg"/>
  <Override PartName="/xl/media/image295.jpeg" ContentType="image/jpeg"/>
  <Override PartName="/xl/media/image321.png" ContentType="image/png"/>
  <Override PartName="/xl/media/image294.png" ContentType="image/png"/>
  <Override PartName="/xl/media/image293.png" ContentType="image/png"/>
  <Override PartName="/xl/media/image316.png" ContentType="image/png"/>
  <Override PartName="/xl/media/image300.jpeg" ContentType="image/jpeg"/>
  <Override PartName="/xl/media/image320.png" ContentType="image/png"/>
  <Override PartName="/xl/media/image291.png" ContentType="image/png"/>
  <Override PartName="/xl/media/image313.png" ContentType="image/png"/>
  <Override PartName="/xl/media/image290.png" ContentType="image/png"/>
  <Override PartName="/xl/media/image361.png" ContentType="image/png"/>
  <Override PartName="/xl/media/image304.png" ContentType="image/png"/>
  <Override PartName="/xl/media/image287.png" ContentType="image/png"/>
  <Override PartName="/xl/media/image285.png" ContentType="image/png"/>
  <Override PartName="/xl/media/image307.jpeg" ContentType="image/jpeg"/>
  <Override PartName="/xl/media/image296.jpeg" ContentType="image/jpeg"/>
  <Override PartName="/xl/media/image282.png" ContentType="image/png"/>
  <Override PartName="/xl/media/image280.png" ContentType="image/png"/>
  <Override PartName="/xl/media/image306.png" ContentType="image/png"/>
  <Override PartName="/xl/media/image317.png" ContentType="image/png"/>
  <Override PartName="/xl/media/image289.png" ContentType="image/png"/>
  <Override PartName="/xl/media/image388.png" ContentType="image/png"/>
  <Override PartName="/xl/media/image357.png" ContentType="image/png"/>
  <Override PartName="/xl/media/image277.png" ContentType="image/png"/>
  <Override PartName="/xl/media/image303.jpeg" ContentType="image/jpeg"/>
  <Override PartName="/xl/media/image310.png" ContentType="image/png"/>
  <Override PartName="/xl/media/image275.png" ContentType="image/png"/>
  <Override PartName="/xl/media/image288.png" ContentType="image/png"/>
  <Override PartName="/xl/media/image353.jpeg" ContentType="image/jpeg"/>
  <Override PartName="/xl/media/image378.jpeg" ContentType="image/jpeg"/>
  <Override PartName="/xl/media/image363.png" ContentType="image/png"/>
  <Override PartName="/xl/media/image276.png" ContentType="image/png"/>
  <Override PartName="/xl/media/image387.png" ContentType="image/png"/>
  <Override PartName="/xl/media/image274.png" ContentType="image/png"/>
  <Override PartName="/xl/media/image298.jpeg" ContentType="image/jpeg"/>
  <Override PartName="/xl/media/image284.png" ContentType="image/png"/>
  <Override PartName="/xl/media/image369.png" ContentType="image/png"/>
  <Override PartName="/xl/media/image272.png" ContentType="image/png"/>
  <Override PartName="/xl/media/image308.jpeg" ContentType="image/jpeg"/>
  <Override PartName="/xl/media/image270.png" ContentType="image/png"/>
  <Override PartName="/xl/media/image269.png" ContentType="image/png"/>
  <Override PartName="/xl/media/image271.png" ContentType="image/png"/>
  <Override PartName="/xl/media/image273.png" ContentType="image/png"/>
  <Override PartName="/xl/media/image268.png" ContentType="image/png"/>
  <Override PartName="/xl/media/image265.png" ContentType="image/png"/>
  <Override PartName="/xl/media/image278.png" ContentType="image/png"/>
  <Override PartName="/xl/media/image283.png" ContentType="image/png"/>
  <Override PartName="/xl/media/image362.png" ContentType="image/png"/>
  <Override PartName="/xl/media/image281.png" ContentType="image/png"/>
  <Override PartName="/xl/media/image264.png" ContentType="image/png"/>
  <Override PartName="/xl/media/image351.png" ContentType="image/png"/>
  <Override PartName="/xl/media/image311.jpeg" ContentType="image/jpeg"/>
  <Override PartName="/xl/media/image267.png" ContentType="image/png"/>
  <Override PartName="/xl/media/image279.png" ContentType="image/png"/>
  <Override PartName="/xl/media/image375.jpeg" ContentType="image/jpeg"/>
  <Override PartName="/xl/media/image263.png" ContentType="image/png"/>
  <Override PartName="/xl/media/image266.png" ContentType="image/png"/>
  <Override PartName="/xl/media/image377.png" ContentType="image/png"/>
  <Override PartName="/xl/media/image319.png" ContentType="image/png"/>
  <Override PartName="/xl/media/image330.jpeg" ContentType="image/jpeg"/>
  <Override PartName="/xl/media/image262.png" ContentType="image/png"/>
  <Override PartName="/xl/media/image292.png" ContentType="image/png"/>
  <Override PartName="/xl/media/image286.png" ContentType="image/png"/>
  <Override PartName="/xl/media/image26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491" firstSheet="0" activeTab="0"/>
  </bookViews>
  <sheets>
    <sheet name="Mundial 2014" sheetId="1" state="visible" r:id="rId2"/>
    <sheet name="INPUTS DATA" sheetId="2" state="hidden" r:id="rId3"/>
  </sheets>
  <definedNames>
    <definedName function="false" hidden="false" name="ECUA" vbProcedure="false">'Mundial 2014'!$AW$5</definedName>
    <definedName function="false" hidden="false" name="EFASE1" vbProcedure="false">'Mundial 2014'!$AW$3</definedName>
    <definedName function="false" hidden="false" name="EFIN" vbProcedure="false">'Mundial 2014'!$AW$8</definedName>
    <definedName function="false" hidden="false" name="EOCT" vbProcedure="false">'Mundial 2014'!$AW$4</definedName>
    <definedName function="false" hidden="false" name="ESEM" vbProcedure="false">'Mundial 2014'!$AW$6</definedName>
    <definedName function="false" hidden="false" name="ETER" vbProcedure="false">'Mundial 2014'!$AW$7</definedName>
    <definedName function="false" hidden="false" name="Mexico" vbProcedure="false">'INPUTS DATA'!$D$4</definedName>
    <definedName function="false" hidden="false" name="PCUA" vbProcedure="false">'Mundial 2014'!$AV$5</definedName>
    <definedName function="false" hidden="false" name="PFASE1" vbProcedure="false">'Mundial 2014'!$AV$3</definedName>
    <definedName function="false" hidden="false" name="PFIN" vbProcedure="false">'Mundial 2014'!$AV$8</definedName>
    <definedName function="false" hidden="false" name="Pic" vbProcedure="false">INDEX('INPUTS DATA'!$D1:$D32,MATCH('Mundial 2014'!$C4,'INPUTS DATA'!$B1:$B32,0))</definedName>
    <definedName function="false" hidden="false" name="POCT" vbProcedure="false">'Mundial 2014'!$AV$4</definedName>
    <definedName function="false" hidden="false" name="PSEM" vbProcedure="false">'Mundial 2014'!$AV$6</definedName>
    <definedName function="false" hidden="false" name="PTER" vbProcedure="false">'Mundial 2014'!$AV$7</definedName>
    <definedName function="false" hidden="false" name="WC_A1" vbProcedure="false">'INPUTS DATA'!$B$2</definedName>
    <definedName function="false" hidden="false" name="WC_A1_FLAG" vbProcedure="false">'INPUTS DATA'!$G$2</definedName>
    <definedName function="false" hidden="false" name="WC_A2" vbProcedure="false">'INPUTS DATA'!$B$3</definedName>
    <definedName function="false" hidden="false" name="WC_A3" vbProcedure="false">'INPUTS DATA'!$B$4</definedName>
    <definedName function="false" hidden="false" name="WC_A4" vbProcedure="false">'INPUTS DATA'!$B$5</definedName>
    <definedName function="false" hidden="false" name="WC_B1" vbProcedure="false">'INPUTS DATA'!$B$6</definedName>
    <definedName function="false" hidden="false" name="WC_B2" vbProcedure="false">'INPUTS DATA'!$B$7</definedName>
    <definedName function="false" hidden="false" name="WC_B3" vbProcedure="false">'INPUTS DATA'!$B$8</definedName>
    <definedName function="false" hidden="false" name="WC_B4" vbProcedure="false">'INPUTS DATA'!$B$9</definedName>
    <definedName function="false" hidden="false" name="WC_C1" vbProcedure="false">'INPUTS DATA'!$B$10</definedName>
    <definedName function="false" hidden="false" name="WC_C2" vbProcedure="false">'INPUTS DATA'!$B$11</definedName>
    <definedName function="false" hidden="false" name="WC_C3" vbProcedure="false">'INPUTS DATA'!$B$12</definedName>
    <definedName function="false" hidden="false" name="WC_C4" vbProcedure="false">'INPUTS DATA'!$B$13</definedName>
    <definedName function="false" hidden="false" name="WC_D1" vbProcedure="false">'INPUTS DATA'!$B$14</definedName>
    <definedName function="false" hidden="false" name="WC_D2" vbProcedure="false">'INPUTS DATA'!$B$15</definedName>
    <definedName function="false" hidden="false" name="WC_D3" vbProcedure="false">'INPUTS DATA'!$B$16</definedName>
    <definedName function="false" hidden="false" name="WC_D4" vbProcedure="false">'INPUTS DATA'!$B$17</definedName>
    <definedName function="false" hidden="false" name="WC_E1" vbProcedure="false">'INPUTS DATA'!$B$18</definedName>
    <definedName function="false" hidden="false" name="WC_E2" vbProcedure="false">'INPUTS DATA'!$B$19</definedName>
    <definedName function="false" hidden="false" name="WC_E3" vbProcedure="false">'INPUTS DATA'!$B$20</definedName>
    <definedName function="false" hidden="false" name="WC_E4" vbProcedure="false">'INPUTS DATA'!$B$21</definedName>
    <definedName function="false" hidden="false" name="WC_F1" vbProcedure="false">'INPUTS DATA'!$B$22</definedName>
    <definedName function="false" hidden="false" name="WC_F2" vbProcedure="false">'INPUTS DATA'!$B$23</definedName>
    <definedName function="false" hidden="false" name="WC_F3" vbProcedure="false">'INPUTS DATA'!$B$24</definedName>
    <definedName function="false" hidden="false" name="WC_F4" vbProcedure="false">'INPUTS DATA'!$B$25</definedName>
    <definedName function="false" hidden="false" name="WC_G1" vbProcedure="false">'INPUTS DATA'!$B$26</definedName>
    <definedName function="false" hidden="false" name="WC_G2" vbProcedure="false">'INPUTS DATA'!$B$27</definedName>
    <definedName function="false" hidden="false" name="WC_G3" vbProcedure="false">'INPUTS DATA'!$B$28</definedName>
    <definedName function="false" hidden="false" name="WC_G4" vbProcedure="false">'INPUTS DATA'!$B$29</definedName>
    <definedName function="false" hidden="false" name="WC_H1" vbProcedure="false">'INPUTS DATA'!$B$30</definedName>
    <definedName function="false" hidden="false" name="WC_H2" vbProcedure="false">'INPUTS DATA'!$B$31</definedName>
    <definedName function="false" hidden="false" name="WC_H3" vbProcedure="false">'INPUTS DATA'!$B$32</definedName>
    <definedName function="false" hidden="false" name="WC_H4" vbProcedure="false">'INPUTS DATA'!$B$33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<sst xmlns="http://schemas.openxmlformats.org/spreadsheetml/2006/main" count="425" uniqueCount="187">
  <si>
    <t>COPA MUNDIAL BRASIL 2014 - ADMIOS</t>
  </si>
  <si>
    <t>Puntos</t>
  </si>
  <si>
    <t>Extra</t>
  </si>
  <si>
    <t>Apuesta</t>
  </si>
  <si>
    <t>Fin Apuesta</t>
  </si>
  <si>
    <t>Tabla</t>
  </si>
  <si>
    <t>GRUPO A</t>
  </si>
  <si>
    <t>APUESTA</t>
  </si>
  <si>
    <t>SEDE</t>
  </si>
  <si>
    <t>DIA</t>
  </si>
  <si>
    <t>HORA</t>
  </si>
  <si>
    <t>RESULTADO</t>
  </si>
  <si>
    <t>GRUPO E</t>
  </si>
  <si>
    <t>Apuesta A</t>
  </si>
  <si>
    <t>Apuesta E</t>
  </si>
  <si>
    <t>Resultado A</t>
  </si>
  <si>
    <t>Resultado E</t>
  </si>
  <si>
    <t>Puntos A</t>
  </si>
  <si>
    <t>Puntos E</t>
  </si>
  <si>
    <t>Extra A</t>
  </si>
  <si>
    <t>Extra E</t>
  </si>
  <si>
    <t>Fase 1</t>
  </si>
  <si>
    <t>Casa</t>
  </si>
  <si>
    <t>Ptos</t>
  </si>
  <si>
    <t>Fuera</t>
  </si>
  <si>
    <t>Tabla Grupo A</t>
  </si>
  <si>
    <t>Saldo</t>
  </si>
  <si>
    <t>Gols</t>
  </si>
  <si>
    <t>Factor</t>
  </si>
  <si>
    <t>Comp. Off</t>
  </si>
  <si>
    <t>Comp</t>
  </si>
  <si>
    <t>Rank</t>
  </si>
  <si>
    <t>Orden Grupo A</t>
  </si>
  <si>
    <t>Tabla Grupo E</t>
  </si>
  <si>
    <t>Orden Grupo E</t>
  </si>
  <si>
    <t>Qual. Points</t>
  </si>
  <si>
    <t>Goals Diff.</t>
  </si>
  <si>
    <t>Goals Scored</t>
  </si>
  <si>
    <t>-</t>
  </si>
  <si>
    <t>São Paulo</t>
  </si>
  <si>
    <t>Brasília</t>
  </si>
  <si>
    <t>Octavos</t>
  </si>
  <si>
    <t>1</t>
  </si>
  <si>
    <t>Natal</t>
  </si>
  <si>
    <t>Porto Alegre</t>
  </si>
  <si>
    <t>Cuartos</t>
  </si>
  <si>
    <t>2</t>
  </si>
  <si>
    <t>Fortaleza</t>
  </si>
  <si>
    <t>Salvador</t>
  </si>
  <si>
    <t>Semi</t>
  </si>
  <si>
    <t>3</t>
  </si>
  <si>
    <t>Manaus</t>
  </si>
  <si>
    <t>Curitiba</t>
  </si>
  <si>
    <t>3-4 Lugar</t>
  </si>
  <si>
    <t>4</t>
  </si>
  <si>
    <t>Final</t>
  </si>
  <si>
    <t>Recife</t>
  </si>
  <si>
    <t>Rio de Janeiro</t>
  </si>
  <si>
    <t>GRUPO B</t>
  </si>
  <si>
    <t>GRUPO F</t>
  </si>
  <si>
    <t>Apuesta B</t>
  </si>
  <si>
    <t>Apuesta F</t>
  </si>
  <si>
    <t>Resultado B</t>
  </si>
  <si>
    <t>Resultado F</t>
  </si>
  <si>
    <t>Puntos B</t>
  </si>
  <si>
    <t>Puntos F</t>
  </si>
  <si>
    <t>Extra B</t>
  </si>
  <si>
    <t>Extra F</t>
  </si>
  <si>
    <t>Tabla Grupo B</t>
  </si>
  <si>
    <t>Orden Grupo B</t>
  </si>
  <si>
    <t>Tabla Grupo F</t>
  </si>
  <si>
    <t>Orden Grupo F</t>
  </si>
  <si>
    <t>Cuiabá</t>
  </si>
  <si>
    <t>Belo Horizonte</t>
  </si>
  <si>
    <t>GRUPO C</t>
  </si>
  <si>
    <t>GRUPO G</t>
  </si>
  <si>
    <t>Apuesta C</t>
  </si>
  <si>
    <t>Apuesta G</t>
  </si>
  <si>
    <t>Resultado C</t>
  </si>
  <si>
    <t>Resultado G</t>
  </si>
  <si>
    <t>Puntos C</t>
  </si>
  <si>
    <t>Puntos G</t>
  </si>
  <si>
    <t>Extra C</t>
  </si>
  <si>
    <t>Extra G</t>
  </si>
  <si>
    <t>Tabla Grupo C</t>
  </si>
  <si>
    <t>Orden Grupo C</t>
  </si>
  <si>
    <t>Tabla Grupo G</t>
  </si>
  <si>
    <t>Orden Grupo G</t>
  </si>
  <si>
    <t>GRUPO D</t>
  </si>
  <si>
    <t>GRUPO H</t>
  </si>
  <si>
    <t>Apuesta D</t>
  </si>
  <si>
    <t>Apuesta H</t>
  </si>
  <si>
    <t>Resultado D</t>
  </si>
  <si>
    <t>Resultado H</t>
  </si>
  <si>
    <t>Puntos D</t>
  </si>
  <si>
    <t>Puntos H</t>
  </si>
  <si>
    <t>Extra D</t>
  </si>
  <si>
    <t>Extra H</t>
  </si>
  <si>
    <t>Tabla Grupo D</t>
  </si>
  <si>
    <t>Orden Grupo D</t>
  </si>
  <si>
    <t>Tabla Grupo H</t>
  </si>
  <si>
    <t>Orden Grupo H</t>
  </si>
  <si>
    <t>OCTAVOS DE FINAL</t>
  </si>
  <si>
    <t>Penaltis</t>
  </si>
  <si>
    <t>5</t>
  </si>
  <si>
    <t>6</t>
  </si>
  <si>
    <t>7</t>
  </si>
  <si>
    <t>8</t>
  </si>
  <si>
    <t>CUARTOS DE FINAL</t>
  </si>
  <si>
    <t>A</t>
  </si>
  <si>
    <t>B</t>
  </si>
  <si>
    <t>C</t>
  </si>
  <si>
    <t>D</t>
  </si>
  <si>
    <t>SEMI FINAL</t>
  </si>
  <si>
    <t>TERCER LUGAR</t>
  </si>
  <si>
    <t>FINAL</t>
  </si>
  <si>
    <t>Campeón:</t>
  </si>
  <si>
    <t>Sub-Campeón:</t>
  </si>
  <si>
    <t>Tercer Lugar:</t>
  </si>
  <si>
    <t>Cuarto Lugar:</t>
  </si>
  <si>
    <t>Position</t>
  </si>
  <si>
    <t>Country</t>
  </si>
  <si>
    <t>Flag</t>
  </si>
  <si>
    <t>A1</t>
  </si>
  <si>
    <t>Brasil</t>
  </si>
  <si>
    <t>A2</t>
  </si>
  <si>
    <t>Croacia</t>
  </si>
  <si>
    <t>A3</t>
  </si>
  <si>
    <t>Mexico</t>
  </si>
  <si>
    <t>A4</t>
  </si>
  <si>
    <t>Camerun</t>
  </si>
  <si>
    <t>B1</t>
  </si>
  <si>
    <t>España</t>
  </si>
  <si>
    <t>B2</t>
  </si>
  <si>
    <t>Holanda</t>
  </si>
  <si>
    <t>B3</t>
  </si>
  <si>
    <t>Chile</t>
  </si>
  <si>
    <t>B4</t>
  </si>
  <si>
    <t>Australia</t>
  </si>
  <si>
    <t>C1</t>
  </si>
  <si>
    <t>Colombia</t>
  </si>
  <si>
    <t>C2</t>
  </si>
  <si>
    <t>Grecia</t>
  </si>
  <si>
    <t>C3</t>
  </si>
  <si>
    <t>Costa de Marfil</t>
  </si>
  <si>
    <t>C4</t>
  </si>
  <si>
    <t>Japón</t>
  </si>
  <si>
    <t>D1</t>
  </si>
  <si>
    <t>Uruguay</t>
  </si>
  <si>
    <t>D2</t>
  </si>
  <si>
    <t>Costa Rica</t>
  </si>
  <si>
    <t>D3</t>
  </si>
  <si>
    <t>Inglaterra</t>
  </si>
  <si>
    <t>D4</t>
  </si>
  <si>
    <t>Italia</t>
  </si>
  <si>
    <t>E1</t>
  </si>
  <si>
    <t>Suiza</t>
  </si>
  <si>
    <t>E2</t>
  </si>
  <si>
    <t>Ecuador</t>
  </si>
  <si>
    <t>E3</t>
  </si>
  <si>
    <t>Francia</t>
  </si>
  <si>
    <t>E4</t>
  </si>
  <si>
    <t>Honduras</t>
  </si>
  <si>
    <t>F1</t>
  </si>
  <si>
    <t>Argentina</t>
  </si>
  <si>
    <t>F2</t>
  </si>
  <si>
    <t>Bosnia Herzegovina</t>
  </si>
  <si>
    <t>F3</t>
  </si>
  <si>
    <t>Irán</t>
  </si>
  <si>
    <t>F4</t>
  </si>
  <si>
    <t>Nigeria</t>
  </si>
  <si>
    <t>G1</t>
  </si>
  <si>
    <t>Alemania</t>
  </si>
  <si>
    <t>G2</t>
  </si>
  <si>
    <t>Portugal</t>
  </si>
  <si>
    <t>G3</t>
  </si>
  <si>
    <t>Ghana</t>
  </si>
  <si>
    <t>G4</t>
  </si>
  <si>
    <t>Estados Unidos</t>
  </si>
  <si>
    <t>H1</t>
  </si>
  <si>
    <t>Bélgica</t>
  </si>
  <si>
    <t>H2</t>
  </si>
  <si>
    <t>Algeria</t>
  </si>
  <si>
    <t>H3</t>
  </si>
  <si>
    <t>Rusia</t>
  </si>
  <si>
    <t>H4</t>
  </si>
  <si>
    <t>Corea del Sur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</si>
</sst>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H:MM\ AM/PM;@"/>
    <numFmt numFmtId="167" formatCode="H:MM"/>
    <numFmt numFmtId="168" formatCode="_(* #,##0.00_);_(* \(#,##0.00\);_(* \-??_);_(@_)"/>
    <numFmt numFmtId="169" formatCode="_(* #,##0.0000_);_(* \(#,##0.0000\);_(* \-??_);_(@_)"/>
    <numFmt numFmtId="170" formatCode="#,##0.0000"/>
    <numFmt numFmtId="171" formatCode="@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8"/>
      <color rgb="FFFFFFFF"/>
      <name val="Arial"/>
      <family val="2"/>
    </font>
    <font>
      <sz val="8"/>
      <color rgb="FFFF0000"/>
      <name val="Arial"/>
      <family val="2"/>
    </font>
    <font>
      <sz val="28"/>
      <color rgb="FF333399"/>
      <name val="Ericsson Capital TT"/>
      <family val="0"/>
    </font>
    <font>
      <b val="true"/>
      <u val="single"/>
      <sz val="8"/>
      <color rgb="FF7E4C02"/>
      <name val="Arial"/>
      <family val="2"/>
    </font>
    <font>
      <b val="true"/>
      <sz val="8"/>
      <color rgb="FFFFFFFF"/>
      <name val="Arial"/>
      <family val="2"/>
    </font>
    <font>
      <b val="true"/>
      <sz val="8"/>
      <color rgb="FF333399"/>
      <name val="Arial"/>
      <family val="2"/>
    </font>
    <font>
      <b val="true"/>
      <sz val="7.5"/>
      <color rgb="FF333399"/>
      <name val="Arial"/>
      <family val="2"/>
    </font>
    <font>
      <b val="true"/>
      <u val="single"/>
      <sz val="8"/>
      <color rgb="FFFFFFFF"/>
      <name val="Arial"/>
      <family val="2"/>
    </font>
    <font>
      <sz val="8"/>
      <name val="Cambria"/>
      <family val="1"/>
    </font>
    <font>
      <sz val="8"/>
      <color rgb="FF6F4205"/>
      <name val="Arial"/>
      <family val="2"/>
    </font>
    <font>
      <b val="true"/>
      <sz val="8"/>
      <name val="Arial"/>
      <family val="2"/>
    </font>
    <font>
      <sz val="8"/>
      <color rgb="FF6F4205"/>
      <name val="Arial Narrow"/>
      <family val="2"/>
    </font>
    <font>
      <b val="true"/>
      <sz val="8"/>
      <color rgb="FF6F4205"/>
      <name val="Arial Narrow"/>
      <family val="2"/>
    </font>
    <font>
      <sz val="8"/>
      <color rgb="FF000000"/>
      <name val="Arial"/>
      <family val="2"/>
    </font>
    <font>
      <sz val="8"/>
      <color rgb="FFFDFABB"/>
      <name val="Arial"/>
      <family val="2"/>
    </font>
    <font>
      <b val="true"/>
      <u val="single"/>
      <sz val="8"/>
      <color rgb="FF333399"/>
      <name val="Arial"/>
      <family val="2"/>
    </font>
    <font>
      <b val="true"/>
      <sz val="8"/>
      <color rgb="FF6F420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CC"/>
      </patternFill>
    </fill>
    <fill>
      <patternFill patternType="solid">
        <fgColor rgb="FFFFFFCC"/>
        <bgColor rgb="FFFDFABB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/>
      <bottom style="thin">
        <color rgb="FF3366FF"/>
      </bottom>
      <diagonal/>
    </border>
    <border diagonalUp="false" diagonalDown="false">
      <left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/>
      <bottom style="thin">
        <color rgb="FF0000FF"/>
      </bottom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 style="double"/>
      <top/>
      <bottom style="thin">
        <color rgb="FF0000FF"/>
      </bottom>
      <diagonal/>
    </border>
    <border diagonalUp="false" diagonalDown="false">
      <left/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 style="double">
        <color rgb="FF6F4205"/>
      </left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/>
      <right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hair"/>
      <diagonal/>
    </border>
    <border diagonalUp="false" diagonalDown="false">
      <left style="double"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 style="double"/>
      <right/>
      <top style="thin">
        <color rgb="FF0000FF"/>
      </top>
      <bottom style="thin">
        <color rgb="FF3366FF"/>
      </bottom>
      <diagonal/>
    </border>
    <border diagonalUp="false" diagonalDown="false">
      <left/>
      <right/>
      <top style="thin">
        <color rgb="FF0000FF"/>
      </top>
      <bottom style="thin">
        <color rgb="FF3366FF"/>
      </bottom>
      <diagonal/>
    </border>
    <border diagonalUp="false" diagonalDown="false">
      <left style="double"/>
      <right/>
      <top style="thin">
        <color rgb="FF3366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double"/>
      <top style="thin">
        <color rgb="FF0000FF"/>
      </top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/>
      <right/>
      <top style="thin">
        <color rgb="FF3366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double">
        <color rgb="FFFFFFFF"/>
      </bottom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double">
        <color rgb="FFFFFFFF"/>
      </bottom>
      <diagonal/>
    </border>
    <border diagonalUp="false" diagonalDown="false">
      <left style="double"/>
      <right style="double"/>
      <top style="double"/>
      <bottom style="thin">
        <color rgb="FF0000FF"/>
      </bottom>
      <diagonal/>
    </border>
    <border diagonalUp="false" diagonalDown="false">
      <left style="double"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double"/>
      <top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/>
      <bottom style="double">
        <color rgb="FFFFFFFF"/>
      </bottom>
      <diagonal/>
    </border>
    <border diagonalUp="false" diagonalDown="false">
      <left style="double"/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double"/>
      <top/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 diagonalUp="false" diagonalDown="false">
      <left style="thin">
        <color rgb="FF0033CC"/>
      </left>
      <right style="thin">
        <color rgb="FF0033CC"/>
      </right>
      <top style="thin">
        <color rgb="FF0033CC"/>
      </top>
      <bottom style="thin">
        <color rgb="FF0033CC"/>
      </bottom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5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4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0"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FAB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CC"/>
      <rgbColor rgb="FF339966"/>
      <rgbColor rgb="FF003300"/>
      <rgbColor rgb="FF6F4205"/>
      <rgbColor rgb="FF7E4C0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61.png"/><Relationship Id="rId2" Type="http://schemas.openxmlformats.org/officeDocument/2006/relationships/image" Target="../media/image262.png"/><Relationship Id="rId3" Type="http://schemas.openxmlformats.org/officeDocument/2006/relationships/image" Target="../media/image263.png"/><Relationship Id="rId4" Type="http://schemas.openxmlformats.org/officeDocument/2006/relationships/image" Target="../media/image264.png"/><Relationship Id="rId5" Type="http://schemas.openxmlformats.org/officeDocument/2006/relationships/image" Target="../media/image265.png"/><Relationship Id="rId6" Type="http://schemas.openxmlformats.org/officeDocument/2006/relationships/image" Target="../media/image266.png"/><Relationship Id="rId7" Type="http://schemas.openxmlformats.org/officeDocument/2006/relationships/image" Target="../media/image267.png"/><Relationship Id="rId8" Type="http://schemas.openxmlformats.org/officeDocument/2006/relationships/image" Target="../media/image268.png"/><Relationship Id="rId9" Type="http://schemas.openxmlformats.org/officeDocument/2006/relationships/image" Target="../media/image269.png"/><Relationship Id="rId10" Type="http://schemas.openxmlformats.org/officeDocument/2006/relationships/image" Target="../media/image270.png"/><Relationship Id="rId11" Type="http://schemas.openxmlformats.org/officeDocument/2006/relationships/image" Target="../media/image271.png"/><Relationship Id="rId12" Type="http://schemas.openxmlformats.org/officeDocument/2006/relationships/image" Target="../media/image272.png"/><Relationship Id="rId13" Type="http://schemas.openxmlformats.org/officeDocument/2006/relationships/image" Target="../media/image273.png"/><Relationship Id="rId14" Type="http://schemas.openxmlformats.org/officeDocument/2006/relationships/image" Target="../media/image274.png"/><Relationship Id="rId15" Type="http://schemas.openxmlformats.org/officeDocument/2006/relationships/image" Target="../media/image275.png"/><Relationship Id="rId16" Type="http://schemas.openxmlformats.org/officeDocument/2006/relationships/image" Target="../media/image276.png"/><Relationship Id="rId17" Type="http://schemas.openxmlformats.org/officeDocument/2006/relationships/image" Target="../media/image277.png"/><Relationship Id="rId18" Type="http://schemas.openxmlformats.org/officeDocument/2006/relationships/image" Target="../media/image278.png"/><Relationship Id="rId19" Type="http://schemas.openxmlformats.org/officeDocument/2006/relationships/image" Target="../media/image279.png"/><Relationship Id="rId20" Type="http://schemas.openxmlformats.org/officeDocument/2006/relationships/image" Target="../media/image280.png"/><Relationship Id="rId21" Type="http://schemas.openxmlformats.org/officeDocument/2006/relationships/image" Target="../media/image281.png"/><Relationship Id="rId22" Type="http://schemas.openxmlformats.org/officeDocument/2006/relationships/image" Target="../media/image282.png"/><Relationship Id="rId23" Type="http://schemas.openxmlformats.org/officeDocument/2006/relationships/image" Target="../media/image283.png"/><Relationship Id="rId24" Type="http://schemas.openxmlformats.org/officeDocument/2006/relationships/image" Target="../media/image284.png"/><Relationship Id="rId25" Type="http://schemas.openxmlformats.org/officeDocument/2006/relationships/image" Target="../media/image285.png"/><Relationship Id="rId26" Type="http://schemas.openxmlformats.org/officeDocument/2006/relationships/image" Target="../media/image286.png"/><Relationship Id="rId27" Type="http://schemas.openxmlformats.org/officeDocument/2006/relationships/image" Target="../media/image287.png"/><Relationship Id="rId28" Type="http://schemas.openxmlformats.org/officeDocument/2006/relationships/image" Target="../media/image288.png"/><Relationship Id="rId29" Type="http://schemas.openxmlformats.org/officeDocument/2006/relationships/image" Target="../media/image289.png"/><Relationship Id="rId30" Type="http://schemas.openxmlformats.org/officeDocument/2006/relationships/image" Target="../media/image290.png"/><Relationship Id="rId31" Type="http://schemas.openxmlformats.org/officeDocument/2006/relationships/image" Target="../media/image291.png"/><Relationship Id="rId32" Type="http://schemas.openxmlformats.org/officeDocument/2006/relationships/image" Target="../media/image292.png"/><Relationship Id="rId33" Type="http://schemas.openxmlformats.org/officeDocument/2006/relationships/image" Target="../media/image293.png"/><Relationship Id="rId34" Type="http://schemas.openxmlformats.org/officeDocument/2006/relationships/image" Target="../media/image294.png"/><Relationship Id="rId35" Type="http://schemas.openxmlformats.org/officeDocument/2006/relationships/image" Target="../media/image295.jpeg"/><Relationship Id="rId36" Type="http://schemas.openxmlformats.org/officeDocument/2006/relationships/image" Target="../media/image296.jpeg"/><Relationship Id="rId37" Type="http://schemas.openxmlformats.org/officeDocument/2006/relationships/image" Target="../media/image297.jpeg"/><Relationship Id="rId38" Type="http://schemas.openxmlformats.org/officeDocument/2006/relationships/image" Target="../media/image298.jpeg"/><Relationship Id="rId39" Type="http://schemas.openxmlformats.org/officeDocument/2006/relationships/image" Target="../media/image299.jpeg"/><Relationship Id="rId40" Type="http://schemas.openxmlformats.org/officeDocument/2006/relationships/image" Target="../media/image300.jpeg"/><Relationship Id="rId41" Type="http://schemas.openxmlformats.org/officeDocument/2006/relationships/image" Target="../media/image301.jpeg"/><Relationship Id="rId42" Type="http://schemas.openxmlformats.org/officeDocument/2006/relationships/image" Target="../media/image302.jpeg"/><Relationship Id="rId43" Type="http://schemas.openxmlformats.org/officeDocument/2006/relationships/image" Target="../media/image303.jpeg"/><Relationship Id="rId44" Type="http://schemas.openxmlformats.org/officeDocument/2006/relationships/image" Target="../media/image304.png"/><Relationship Id="rId45" Type="http://schemas.openxmlformats.org/officeDocument/2006/relationships/image" Target="../media/image305.png"/><Relationship Id="rId46" Type="http://schemas.openxmlformats.org/officeDocument/2006/relationships/image" Target="../media/image306.png"/><Relationship Id="rId47" Type="http://schemas.openxmlformats.org/officeDocument/2006/relationships/image" Target="../media/image307.jpeg"/><Relationship Id="rId48" Type="http://schemas.openxmlformats.org/officeDocument/2006/relationships/image" Target="../media/image308.jpeg"/><Relationship Id="rId49" Type="http://schemas.openxmlformats.org/officeDocument/2006/relationships/image" Target="../media/image309.jpeg"/><Relationship Id="rId50" Type="http://schemas.openxmlformats.org/officeDocument/2006/relationships/image" Target="../media/image310.png"/><Relationship Id="rId51" Type="http://schemas.openxmlformats.org/officeDocument/2006/relationships/image" Target="../media/image311.jpeg"/><Relationship Id="rId52" Type="http://schemas.openxmlformats.org/officeDocument/2006/relationships/image" Target="../media/image312.jpeg"/><Relationship Id="rId53" Type="http://schemas.openxmlformats.org/officeDocument/2006/relationships/image" Target="../media/image313.png"/><Relationship Id="rId54" Type="http://schemas.openxmlformats.org/officeDocument/2006/relationships/image" Target="../media/image314.png"/><Relationship Id="rId55" Type="http://schemas.openxmlformats.org/officeDocument/2006/relationships/image" Target="../media/image315.png"/><Relationship Id="rId56" Type="http://schemas.openxmlformats.org/officeDocument/2006/relationships/image" Target="../media/image316.png"/><Relationship Id="rId57" Type="http://schemas.openxmlformats.org/officeDocument/2006/relationships/image" Target="../media/image317.png"/><Relationship Id="rId58" Type="http://schemas.openxmlformats.org/officeDocument/2006/relationships/image" Target="../media/image318.png"/><Relationship Id="rId59" Type="http://schemas.openxmlformats.org/officeDocument/2006/relationships/image" Target="../media/image319.png"/><Relationship Id="rId60" Type="http://schemas.openxmlformats.org/officeDocument/2006/relationships/image" Target="../media/image320.png"/><Relationship Id="rId61" Type="http://schemas.openxmlformats.org/officeDocument/2006/relationships/image" Target="../media/image321.png"/><Relationship Id="rId62" Type="http://schemas.openxmlformats.org/officeDocument/2006/relationships/image" Target="../media/image322.png"/><Relationship Id="rId63" Type="http://schemas.openxmlformats.org/officeDocument/2006/relationships/image" Target="../media/image323.png"/><Relationship Id="rId64" Type="http://schemas.openxmlformats.org/officeDocument/2006/relationships/image" Target="../media/image324.png"/><Relationship Id="rId65" Type="http://schemas.openxmlformats.org/officeDocument/2006/relationships/image" Target="../media/image325.png"/><Relationship Id="rId66" Type="http://schemas.openxmlformats.org/officeDocument/2006/relationships/image" Target="../media/image326.png"/><Relationship Id="rId67" Type="http://schemas.openxmlformats.org/officeDocument/2006/relationships/image" Target="../media/image327.png"/><Relationship Id="rId68" Type="http://schemas.openxmlformats.org/officeDocument/2006/relationships/image" Target="../media/image328.jpeg"/><Relationship Id="rId69" Type="http://schemas.openxmlformats.org/officeDocument/2006/relationships/image" Target="../media/image329.jpeg"/><Relationship Id="rId70" Type="http://schemas.openxmlformats.org/officeDocument/2006/relationships/image" Target="../media/image330.jpeg"/><Relationship Id="rId71" Type="http://schemas.openxmlformats.org/officeDocument/2006/relationships/image" Target="../media/image331.jpeg"/><Relationship Id="rId72" Type="http://schemas.openxmlformats.org/officeDocument/2006/relationships/image" Target="../media/image332.jpeg"/><Relationship Id="rId73" Type="http://schemas.openxmlformats.org/officeDocument/2006/relationships/image" Target="../media/image333.jpeg"/><Relationship Id="rId74" Type="http://schemas.openxmlformats.org/officeDocument/2006/relationships/image" Target="../media/image334.png"/><Relationship Id="rId75" Type="http://schemas.openxmlformats.org/officeDocument/2006/relationships/image" Target="../media/image335.png"/><Relationship Id="rId76" Type="http://schemas.openxmlformats.org/officeDocument/2006/relationships/image" Target="../media/image336.png"/><Relationship Id="rId77" Type="http://schemas.openxmlformats.org/officeDocument/2006/relationships/image" Target="../media/image337.jpeg"/><Relationship Id="rId78" Type="http://schemas.openxmlformats.org/officeDocument/2006/relationships/image" Target="../media/image338.jpeg"/><Relationship Id="rId79" Type="http://schemas.openxmlformats.org/officeDocument/2006/relationships/image" Target="../media/image339.jpeg"/><Relationship Id="rId80" Type="http://schemas.openxmlformats.org/officeDocument/2006/relationships/image" Target="../media/image340.jpeg"/><Relationship Id="rId81" Type="http://schemas.openxmlformats.org/officeDocument/2006/relationships/image" Target="../media/image341.jpeg"/><Relationship Id="rId82" Type="http://schemas.openxmlformats.org/officeDocument/2006/relationships/image" Target="../media/image342.jpeg"/><Relationship Id="rId83" Type="http://schemas.openxmlformats.org/officeDocument/2006/relationships/image" Target="../media/image343.png"/><Relationship Id="rId84" Type="http://schemas.openxmlformats.org/officeDocument/2006/relationships/image" Target="../media/image344.png"/><Relationship Id="rId85" Type="http://schemas.openxmlformats.org/officeDocument/2006/relationships/image" Target="../media/image345.png"/><Relationship Id="rId86" Type="http://schemas.openxmlformats.org/officeDocument/2006/relationships/image" Target="../media/image346.png"/><Relationship Id="rId87" Type="http://schemas.openxmlformats.org/officeDocument/2006/relationships/image" Target="../media/image347.jpeg"/><Relationship Id="rId88" Type="http://schemas.openxmlformats.org/officeDocument/2006/relationships/image" Target="../media/image348.jpeg"/><Relationship Id="rId89" Type="http://schemas.openxmlformats.org/officeDocument/2006/relationships/image" Target="../media/image349.png"/><Relationship Id="rId90" Type="http://schemas.openxmlformats.org/officeDocument/2006/relationships/image" Target="../media/image350.png"/><Relationship Id="rId91" Type="http://schemas.openxmlformats.org/officeDocument/2006/relationships/image" Target="../media/image351.png"/><Relationship Id="rId92" Type="http://schemas.openxmlformats.org/officeDocument/2006/relationships/image" Target="../media/image352.jpeg"/><Relationship Id="rId93" Type="http://schemas.openxmlformats.org/officeDocument/2006/relationships/image" Target="../media/image353.jpeg"/><Relationship Id="rId94" Type="http://schemas.openxmlformats.org/officeDocument/2006/relationships/image" Target="../media/image354.jpeg"/><Relationship Id="rId95" Type="http://schemas.openxmlformats.org/officeDocument/2006/relationships/image" Target="../media/image355.png"/><Relationship Id="rId96" Type="http://schemas.openxmlformats.org/officeDocument/2006/relationships/image" Target="../media/image356.png"/><Relationship Id="rId97" Type="http://schemas.openxmlformats.org/officeDocument/2006/relationships/image" Target="../media/image357.png"/><Relationship Id="rId98" Type="http://schemas.openxmlformats.org/officeDocument/2006/relationships/image" Target="../media/image35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59.png"/><Relationship Id="rId2" Type="http://schemas.openxmlformats.org/officeDocument/2006/relationships/image" Target="../media/image360.png"/><Relationship Id="rId3" Type="http://schemas.openxmlformats.org/officeDocument/2006/relationships/image" Target="../media/image361.png"/><Relationship Id="rId4" Type="http://schemas.openxmlformats.org/officeDocument/2006/relationships/image" Target="../media/image362.png"/><Relationship Id="rId5" Type="http://schemas.openxmlformats.org/officeDocument/2006/relationships/image" Target="../media/image363.png"/><Relationship Id="rId6" Type="http://schemas.openxmlformats.org/officeDocument/2006/relationships/image" Target="../media/image364.png"/><Relationship Id="rId7" Type="http://schemas.openxmlformats.org/officeDocument/2006/relationships/image" Target="../media/image365.png"/><Relationship Id="rId8" Type="http://schemas.openxmlformats.org/officeDocument/2006/relationships/image" Target="../media/image366.png"/><Relationship Id="rId9" Type="http://schemas.openxmlformats.org/officeDocument/2006/relationships/image" Target="../media/image367.png"/><Relationship Id="rId10" Type="http://schemas.openxmlformats.org/officeDocument/2006/relationships/image" Target="../media/image368.png"/><Relationship Id="rId11" Type="http://schemas.openxmlformats.org/officeDocument/2006/relationships/image" Target="../media/image369.png"/><Relationship Id="rId12" Type="http://schemas.openxmlformats.org/officeDocument/2006/relationships/image" Target="../media/image370.jpeg"/><Relationship Id="rId13" Type="http://schemas.openxmlformats.org/officeDocument/2006/relationships/image" Target="../media/image371.jpeg"/><Relationship Id="rId14" Type="http://schemas.openxmlformats.org/officeDocument/2006/relationships/image" Target="../media/image372.jpeg"/><Relationship Id="rId15" Type="http://schemas.openxmlformats.org/officeDocument/2006/relationships/image" Target="../media/image373.png"/><Relationship Id="rId16" Type="http://schemas.openxmlformats.org/officeDocument/2006/relationships/image" Target="../media/image374.jpeg"/><Relationship Id="rId17" Type="http://schemas.openxmlformats.org/officeDocument/2006/relationships/image" Target="../media/image375.jpeg"/><Relationship Id="rId18" Type="http://schemas.openxmlformats.org/officeDocument/2006/relationships/image" Target="../media/image376.png"/><Relationship Id="rId19" Type="http://schemas.openxmlformats.org/officeDocument/2006/relationships/image" Target="../media/image377.png"/><Relationship Id="rId20" Type="http://schemas.openxmlformats.org/officeDocument/2006/relationships/image" Target="../media/image378.jpeg"/><Relationship Id="rId21" Type="http://schemas.openxmlformats.org/officeDocument/2006/relationships/image" Target="../media/image379.png"/><Relationship Id="rId22" Type="http://schemas.openxmlformats.org/officeDocument/2006/relationships/image" Target="../media/image380.jpeg"/><Relationship Id="rId23" Type="http://schemas.openxmlformats.org/officeDocument/2006/relationships/image" Target="../media/image381.png"/><Relationship Id="rId24" Type="http://schemas.openxmlformats.org/officeDocument/2006/relationships/image" Target="../media/image382.jpeg"/><Relationship Id="rId25" Type="http://schemas.openxmlformats.org/officeDocument/2006/relationships/image" Target="../media/image383.png"/><Relationship Id="rId26" Type="http://schemas.openxmlformats.org/officeDocument/2006/relationships/image" Target="../media/image384.jpeg"/><Relationship Id="rId27" Type="http://schemas.openxmlformats.org/officeDocument/2006/relationships/image" Target="../media/image385.jpeg"/><Relationship Id="rId28" Type="http://schemas.openxmlformats.org/officeDocument/2006/relationships/image" Target="../media/image386.png"/><Relationship Id="rId29" Type="http://schemas.openxmlformats.org/officeDocument/2006/relationships/image" Target="../media/image387.png"/><Relationship Id="rId30" Type="http://schemas.openxmlformats.org/officeDocument/2006/relationships/image" Target="../media/image388.png"/><Relationship Id="rId31" Type="http://schemas.openxmlformats.org/officeDocument/2006/relationships/image" Target="../media/image389.jpeg"/><Relationship Id="rId32" Type="http://schemas.openxmlformats.org/officeDocument/2006/relationships/image" Target="../media/image39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93960</xdr:colOff>
      <xdr:row>2</xdr:row>
      <xdr:rowOff>64080</xdr:rowOff>
    </xdr:from>
    <xdr:to>
      <xdr:col>0</xdr:col>
      <xdr:colOff>858240</xdr:colOff>
      <xdr:row>6</xdr:row>
      <xdr:rowOff>114120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93960" y="635400"/>
          <a:ext cx="76428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5</xdr:row>
      <xdr:rowOff>37800</xdr:rowOff>
    </xdr:from>
    <xdr:to>
      <xdr:col>2</xdr:col>
      <xdr:colOff>24840</xdr:colOff>
      <xdr:row>5</xdr:row>
      <xdr:rowOff>241200</xdr:rowOff>
    </xdr:to>
    <xdr:pic>
      <xdr:nvPicPr>
        <xdr:cNvPr id="1" name="Picture 6" descr=""/>
        <xdr:cNvPicPr/>
      </xdr:nvPicPr>
      <xdr:blipFill>
        <a:blip r:embed="rId2"/>
        <a:stretch>
          <a:fillRect/>
        </a:stretch>
      </xdr:blipFill>
      <xdr:spPr>
        <a:xfrm>
          <a:off x="1092240" y="131400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37800</xdr:rowOff>
    </xdr:from>
    <xdr:to>
      <xdr:col>7</xdr:col>
      <xdr:colOff>282600</xdr:colOff>
      <xdr:row>7</xdr:row>
      <xdr:rowOff>240840</xdr:rowOff>
    </xdr:to>
    <xdr:pic>
      <xdr:nvPicPr>
        <xdr:cNvPr id="2" name="Picture 7" descr=""/>
        <xdr:cNvPicPr/>
      </xdr:nvPicPr>
      <xdr:blipFill>
        <a:blip r:embed="rId3"/>
        <a:stretch>
          <a:fillRect/>
        </a:stretch>
      </xdr:blipFill>
      <xdr:spPr>
        <a:xfrm>
          <a:off x="4017600" y="1809360"/>
          <a:ext cx="2826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3</xdr:row>
      <xdr:rowOff>37800</xdr:rowOff>
    </xdr:from>
    <xdr:to>
      <xdr:col>2</xdr:col>
      <xdr:colOff>24840</xdr:colOff>
      <xdr:row>3</xdr:row>
      <xdr:rowOff>241200</xdr:rowOff>
    </xdr:to>
    <xdr:pic>
      <xdr:nvPicPr>
        <xdr:cNvPr id="3" name="1" descr=""/>
        <xdr:cNvPicPr/>
      </xdr:nvPicPr>
      <xdr:blipFill>
        <a:blip r:embed="rId4"/>
        <a:stretch>
          <a:fillRect/>
        </a:stretch>
      </xdr:blipFill>
      <xdr:spPr>
        <a:xfrm>
          <a:off x="1092240" y="81864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3</xdr:row>
      <xdr:rowOff>37800</xdr:rowOff>
    </xdr:from>
    <xdr:to>
      <xdr:col>7</xdr:col>
      <xdr:colOff>282600</xdr:colOff>
      <xdr:row>3</xdr:row>
      <xdr:rowOff>228600</xdr:rowOff>
    </xdr:to>
    <xdr:pic>
      <xdr:nvPicPr>
        <xdr:cNvPr id="4" name="Picture 4" descr=""/>
        <xdr:cNvPicPr/>
      </xdr:nvPicPr>
      <xdr:blipFill>
        <a:blip r:embed="rId5"/>
        <a:stretch>
          <a:fillRect/>
        </a:stretch>
      </xdr:blipFill>
      <xdr:spPr>
        <a:xfrm>
          <a:off x="4017600" y="81864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37800</xdr:rowOff>
    </xdr:from>
    <xdr:to>
      <xdr:col>7</xdr:col>
      <xdr:colOff>282600</xdr:colOff>
      <xdr:row>6</xdr:row>
      <xdr:rowOff>228600</xdr:rowOff>
    </xdr:to>
    <xdr:pic>
      <xdr:nvPicPr>
        <xdr:cNvPr id="5" name="Picture 4" descr=""/>
        <xdr:cNvPicPr/>
      </xdr:nvPicPr>
      <xdr:blipFill>
        <a:blip r:embed="rId6"/>
        <a:stretch>
          <a:fillRect/>
        </a:stretch>
      </xdr:blipFill>
      <xdr:spPr>
        <a:xfrm>
          <a:off x="4017600" y="156168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8</xdr:row>
      <xdr:rowOff>37800</xdr:rowOff>
    </xdr:from>
    <xdr:to>
      <xdr:col>2</xdr:col>
      <xdr:colOff>24840</xdr:colOff>
      <xdr:row>8</xdr:row>
      <xdr:rowOff>228240</xdr:rowOff>
    </xdr:to>
    <xdr:pic>
      <xdr:nvPicPr>
        <xdr:cNvPr id="6" name="Picture 4" descr=""/>
        <xdr:cNvPicPr/>
      </xdr:nvPicPr>
      <xdr:blipFill>
        <a:blip r:embed="rId7"/>
        <a:stretch>
          <a:fillRect/>
        </a:stretch>
      </xdr:blipFill>
      <xdr:spPr>
        <a:xfrm>
          <a:off x="1092240" y="205704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4</xdr:row>
      <xdr:rowOff>37800</xdr:rowOff>
    </xdr:from>
    <xdr:to>
      <xdr:col>2</xdr:col>
      <xdr:colOff>24840</xdr:colOff>
      <xdr:row>5</xdr:row>
      <xdr:rowOff>12600</xdr:rowOff>
    </xdr:to>
    <xdr:pic>
      <xdr:nvPicPr>
        <xdr:cNvPr id="7" name="Picture 5" descr=""/>
        <xdr:cNvPicPr/>
      </xdr:nvPicPr>
      <xdr:blipFill>
        <a:blip r:embed="rId8"/>
        <a:stretch>
          <a:fillRect/>
        </a:stretch>
      </xdr:blipFill>
      <xdr:spPr>
        <a:xfrm>
          <a:off x="1092240" y="1066320"/>
          <a:ext cx="3178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37800</xdr:rowOff>
    </xdr:from>
    <xdr:to>
      <xdr:col>7</xdr:col>
      <xdr:colOff>271080</xdr:colOff>
      <xdr:row>6</xdr:row>
      <xdr:rowOff>12600</xdr:rowOff>
    </xdr:to>
    <xdr:pic>
      <xdr:nvPicPr>
        <xdr:cNvPr id="8" name="Picture 5" descr=""/>
        <xdr:cNvPicPr/>
      </xdr:nvPicPr>
      <xdr:blipFill>
        <a:blip r:embed="rId9"/>
        <a:stretch>
          <a:fillRect/>
        </a:stretch>
      </xdr:blipFill>
      <xdr:spPr>
        <a:xfrm>
          <a:off x="4017600" y="1314000"/>
          <a:ext cx="2710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37800</xdr:rowOff>
    </xdr:from>
    <xdr:to>
      <xdr:col>7</xdr:col>
      <xdr:colOff>271080</xdr:colOff>
      <xdr:row>9</xdr:row>
      <xdr:rowOff>12960</xdr:rowOff>
    </xdr:to>
    <xdr:pic>
      <xdr:nvPicPr>
        <xdr:cNvPr id="9" name="Picture 5" descr=""/>
        <xdr:cNvPicPr/>
      </xdr:nvPicPr>
      <xdr:blipFill>
        <a:blip r:embed="rId10"/>
        <a:stretch>
          <a:fillRect/>
        </a:stretch>
      </xdr:blipFill>
      <xdr:spPr>
        <a:xfrm>
          <a:off x="4017600" y="2057040"/>
          <a:ext cx="2710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6</xdr:row>
      <xdr:rowOff>37800</xdr:rowOff>
    </xdr:from>
    <xdr:to>
      <xdr:col>2</xdr:col>
      <xdr:colOff>24840</xdr:colOff>
      <xdr:row>6</xdr:row>
      <xdr:rowOff>228600</xdr:rowOff>
    </xdr:to>
    <xdr:pic>
      <xdr:nvPicPr>
        <xdr:cNvPr id="10" name="Picture 6" descr=""/>
        <xdr:cNvPicPr/>
      </xdr:nvPicPr>
      <xdr:blipFill>
        <a:blip r:embed="rId11"/>
        <a:stretch>
          <a:fillRect/>
        </a:stretch>
      </xdr:blipFill>
      <xdr:spPr>
        <a:xfrm>
          <a:off x="1092240" y="1561680"/>
          <a:ext cx="3178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7</xdr:row>
      <xdr:rowOff>37800</xdr:rowOff>
    </xdr:from>
    <xdr:to>
      <xdr:col>2</xdr:col>
      <xdr:colOff>24840</xdr:colOff>
      <xdr:row>7</xdr:row>
      <xdr:rowOff>228240</xdr:rowOff>
    </xdr:to>
    <xdr:pic>
      <xdr:nvPicPr>
        <xdr:cNvPr id="11" name="Picture 6" descr=""/>
        <xdr:cNvPicPr/>
      </xdr:nvPicPr>
      <xdr:blipFill>
        <a:blip r:embed="rId12"/>
        <a:stretch>
          <a:fillRect/>
        </a:stretch>
      </xdr:blipFill>
      <xdr:spPr>
        <a:xfrm>
          <a:off x="1092240" y="180936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</xdr:row>
      <xdr:rowOff>37800</xdr:rowOff>
    </xdr:from>
    <xdr:to>
      <xdr:col>7</xdr:col>
      <xdr:colOff>271080</xdr:colOff>
      <xdr:row>4</xdr:row>
      <xdr:rowOff>228600</xdr:rowOff>
    </xdr:to>
    <xdr:pic>
      <xdr:nvPicPr>
        <xdr:cNvPr id="12" name="Picture 6" descr=""/>
        <xdr:cNvPicPr/>
      </xdr:nvPicPr>
      <xdr:blipFill>
        <a:blip r:embed="rId13"/>
        <a:stretch>
          <a:fillRect/>
        </a:stretch>
      </xdr:blipFill>
      <xdr:spPr>
        <a:xfrm>
          <a:off x="4017600" y="1066320"/>
          <a:ext cx="271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10</xdr:row>
      <xdr:rowOff>37800</xdr:rowOff>
    </xdr:from>
    <xdr:to>
      <xdr:col>2</xdr:col>
      <xdr:colOff>36720</xdr:colOff>
      <xdr:row>10</xdr:row>
      <xdr:rowOff>240840</xdr:rowOff>
    </xdr:to>
    <xdr:pic>
      <xdr:nvPicPr>
        <xdr:cNvPr id="13" name="Picture 8" descr=""/>
        <xdr:cNvPicPr/>
      </xdr:nvPicPr>
      <xdr:blipFill>
        <a:blip r:embed="rId14"/>
        <a:stretch>
          <a:fillRect/>
        </a:stretch>
      </xdr:blipFill>
      <xdr:spPr>
        <a:xfrm>
          <a:off x="1092240" y="25142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38160</xdr:rowOff>
    </xdr:from>
    <xdr:to>
      <xdr:col>7</xdr:col>
      <xdr:colOff>294480</xdr:colOff>
      <xdr:row>15</xdr:row>
      <xdr:rowOff>12960</xdr:rowOff>
    </xdr:to>
    <xdr:pic>
      <xdr:nvPicPr>
        <xdr:cNvPr id="14" name="Picture 67" descr=""/>
        <xdr:cNvPicPr/>
      </xdr:nvPicPr>
      <xdr:blipFill>
        <a:blip r:embed="rId15"/>
        <a:stretch>
          <a:fillRect/>
        </a:stretch>
      </xdr:blipFill>
      <xdr:spPr>
        <a:xfrm>
          <a:off x="4017600" y="35049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12</xdr:row>
      <xdr:rowOff>37800</xdr:rowOff>
    </xdr:from>
    <xdr:to>
      <xdr:col>2</xdr:col>
      <xdr:colOff>36720</xdr:colOff>
      <xdr:row>13</xdr:row>
      <xdr:rowOff>12960</xdr:rowOff>
    </xdr:to>
    <xdr:pic>
      <xdr:nvPicPr>
        <xdr:cNvPr id="15" name="Picture 68" descr=""/>
        <xdr:cNvPicPr/>
      </xdr:nvPicPr>
      <xdr:blipFill>
        <a:blip r:embed="rId16"/>
        <a:stretch>
          <a:fillRect/>
        </a:stretch>
      </xdr:blipFill>
      <xdr:spPr>
        <a:xfrm>
          <a:off x="1092240" y="30096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11</xdr:row>
      <xdr:rowOff>37800</xdr:rowOff>
    </xdr:from>
    <xdr:to>
      <xdr:col>2</xdr:col>
      <xdr:colOff>36720</xdr:colOff>
      <xdr:row>12</xdr:row>
      <xdr:rowOff>12600</xdr:rowOff>
    </xdr:to>
    <xdr:pic>
      <xdr:nvPicPr>
        <xdr:cNvPr id="16" name="Picture 69" descr=""/>
        <xdr:cNvPicPr/>
      </xdr:nvPicPr>
      <xdr:blipFill>
        <a:blip r:embed="rId17"/>
        <a:stretch>
          <a:fillRect/>
        </a:stretch>
      </xdr:blipFill>
      <xdr:spPr>
        <a:xfrm>
          <a:off x="1092240" y="27619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38160</xdr:rowOff>
    </xdr:from>
    <xdr:to>
      <xdr:col>7</xdr:col>
      <xdr:colOff>294480</xdr:colOff>
      <xdr:row>16</xdr:row>
      <xdr:rowOff>13320</xdr:rowOff>
    </xdr:to>
    <xdr:pic>
      <xdr:nvPicPr>
        <xdr:cNvPr id="17" name="Picture 70" descr=""/>
        <xdr:cNvPicPr/>
      </xdr:nvPicPr>
      <xdr:blipFill>
        <a:blip r:embed="rId18"/>
        <a:stretch>
          <a:fillRect/>
        </a:stretch>
      </xdr:blipFill>
      <xdr:spPr>
        <a:xfrm>
          <a:off x="4017600" y="3752640"/>
          <a:ext cx="2944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37800</xdr:rowOff>
    </xdr:from>
    <xdr:to>
      <xdr:col>7</xdr:col>
      <xdr:colOff>294480</xdr:colOff>
      <xdr:row>13</xdr:row>
      <xdr:rowOff>12960</xdr:rowOff>
    </xdr:to>
    <xdr:pic>
      <xdr:nvPicPr>
        <xdr:cNvPr id="18" name="Picture 71" descr=""/>
        <xdr:cNvPicPr/>
      </xdr:nvPicPr>
      <xdr:blipFill>
        <a:blip r:embed="rId19"/>
        <a:stretch>
          <a:fillRect/>
        </a:stretch>
      </xdr:blipFill>
      <xdr:spPr>
        <a:xfrm>
          <a:off x="4017600" y="30096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14</xdr:row>
      <xdr:rowOff>38160</xdr:rowOff>
    </xdr:from>
    <xdr:to>
      <xdr:col>2</xdr:col>
      <xdr:colOff>48600</xdr:colOff>
      <xdr:row>14</xdr:row>
      <xdr:rowOff>190800</xdr:rowOff>
    </xdr:to>
    <xdr:pic>
      <xdr:nvPicPr>
        <xdr:cNvPr id="19" name="Picture 72" descr=""/>
        <xdr:cNvPicPr/>
      </xdr:nvPicPr>
      <xdr:blipFill>
        <a:blip r:embed="rId20"/>
        <a:stretch>
          <a:fillRect/>
        </a:stretch>
      </xdr:blipFill>
      <xdr:spPr>
        <a:xfrm>
          <a:off x="1092240" y="350496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13</xdr:row>
      <xdr:rowOff>38160</xdr:rowOff>
    </xdr:from>
    <xdr:to>
      <xdr:col>2</xdr:col>
      <xdr:colOff>48600</xdr:colOff>
      <xdr:row>13</xdr:row>
      <xdr:rowOff>190800</xdr:rowOff>
    </xdr:to>
    <xdr:pic>
      <xdr:nvPicPr>
        <xdr:cNvPr id="20" name="Picture 73" descr=""/>
        <xdr:cNvPicPr/>
      </xdr:nvPicPr>
      <xdr:blipFill>
        <a:blip r:embed="rId21"/>
        <a:stretch>
          <a:fillRect/>
        </a:stretch>
      </xdr:blipFill>
      <xdr:spPr>
        <a:xfrm>
          <a:off x="1092240" y="325728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37800</xdr:rowOff>
    </xdr:from>
    <xdr:to>
      <xdr:col>7</xdr:col>
      <xdr:colOff>294480</xdr:colOff>
      <xdr:row>11</xdr:row>
      <xdr:rowOff>190440</xdr:rowOff>
    </xdr:to>
    <xdr:pic>
      <xdr:nvPicPr>
        <xdr:cNvPr id="21" name="Picture 74" descr=""/>
        <xdr:cNvPicPr/>
      </xdr:nvPicPr>
      <xdr:blipFill>
        <a:blip r:embed="rId22"/>
        <a:stretch>
          <a:fillRect/>
        </a:stretch>
      </xdr:blipFill>
      <xdr:spPr>
        <a:xfrm>
          <a:off x="4017600" y="2761920"/>
          <a:ext cx="29448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15</xdr:row>
      <xdr:rowOff>38160</xdr:rowOff>
    </xdr:from>
    <xdr:to>
      <xdr:col>2</xdr:col>
      <xdr:colOff>36720</xdr:colOff>
      <xdr:row>16</xdr:row>
      <xdr:rowOff>13320</xdr:rowOff>
    </xdr:to>
    <xdr:pic>
      <xdr:nvPicPr>
        <xdr:cNvPr id="22" name="Picture 75" descr=""/>
        <xdr:cNvPicPr/>
      </xdr:nvPicPr>
      <xdr:blipFill>
        <a:blip r:embed="rId23"/>
        <a:stretch>
          <a:fillRect/>
        </a:stretch>
      </xdr:blipFill>
      <xdr:spPr>
        <a:xfrm>
          <a:off x="1092240" y="3752640"/>
          <a:ext cx="32976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37800</xdr:rowOff>
    </xdr:from>
    <xdr:to>
      <xdr:col>7</xdr:col>
      <xdr:colOff>294480</xdr:colOff>
      <xdr:row>11</xdr:row>
      <xdr:rowOff>12600</xdr:rowOff>
    </xdr:to>
    <xdr:pic>
      <xdr:nvPicPr>
        <xdr:cNvPr id="23" name="Picture 76" descr=""/>
        <xdr:cNvPicPr/>
      </xdr:nvPicPr>
      <xdr:blipFill>
        <a:blip r:embed="rId24"/>
        <a:stretch>
          <a:fillRect/>
        </a:stretch>
      </xdr:blipFill>
      <xdr:spPr>
        <a:xfrm>
          <a:off x="4017600" y="251424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38160</xdr:rowOff>
    </xdr:from>
    <xdr:to>
      <xdr:col>7</xdr:col>
      <xdr:colOff>294480</xdr:colOff>
      <xdr:row>14</xdr:row>
      <xdr:rowOff>12960</xdr:rowOff>
    </xdr:to>
    <xdr:pic>
      <xdr:nvPicPr>
        <xdr:cNvPr id="24" name="Picture 77" descr=""/>
        <xdr:cNvPicPr/>
      </xdr:nvPicPr>
      <xdr:blipFill>
        <a:blip r:embed="rId25"/>
        <a:stretch>
          <a:fillRect/>
        </a:stretch>
      </xdr:blipFill>
      <xdr:spPr>
        <a:xfrm>
          <a:off x="4017600" y="325728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17</xdr:row>
      <xdr:rowOff>38160</xdr:rowOff>
    </xdr:from>
    <xdr:to>
      <xdr:col>2</xdr:col>
      <xdr:colOff>36720</xdr:colOff>
      <xdr:row>17</xdr:row>
      <xdr:rowOff>248040</xdr:rowOff>
    </xdr:to>
    <xdr:pic>
      <xdr:nvPicPr>
        <xdr:cNvPr id="25" name="Picture 9" descr=""/>
        <xdr:cNvPicPr/>
      </xdr:nvPicPr>
      <xdr:blipFill>
        <a:blip r:embed="rId26"/>
        <a:stretch>
          <a:fillRect/>
        </a:stretch>
      </xdr:blipFill>
      <xdr:spPr>
        <a:xfrm>
          <a:off x="1092240" y="4209840"/>
          <a:ext cx="32976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37800</xdr:rowOff>
    </xdr:from>
    <xdr:to>
      <xdr:col>7</xdr:col>
      <xdr:colOff>282600</xdr:colOff>
      <xdr:row>21</xdr:row>
      <xdr:rowOff>241200</xdr:rowOff>
    </xdr:to>
    <xdr:pic>
      <xdr:nvPicPr>
        <xdr:cNvPr id="26" name="Picture 10" descr=""/>
        <xdr:cNvPicPr/>
      </xdr:nvPicPr>
      <xdr:blipFill>
        <a:blip r:embed="rId27"/>
        <a:stretch>
          <a:fillRect/>
        </a:stretch>
      </xdr:blipFill>
      <xdr:spPr>
        <a:xfrm>
          <a:off x="4017600" y="5200200"/>
          <a:ext cx="2826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19</xdr:row>
      <xdr:rowOff>37800</xdr:rowOff>
    </xdr:from>
    <xdr:to>
      <xdr:col>2</xdr:col>
      <xdr:colOff>36720</xdr:colOff>
      <xdr:row>19</xdr:row>
      <xdr:rowOff>241200</xdr:rowOff>
    </xdr:to>
    <xdr:pic>
      <xdr:nvPicPr>
        <xdr:cNvPr id="27" name="Picture 11" descr=""/>
        <xdr:cNvPicPr/>
      </xdr:nvPicPr>
      <xdr:blipFill>
        <a:blip r:embed="rId28"/>
        <a:stretch>
          <a:fillRect/>
        </a:stretch>
      </xdr:blipFill>
      <xdr:spPr>
        <a:xfrm>
          <a:off x="1092240" y="470484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38160</xdr:rowOff>
    </xdr:from>
    <xdr:to>
      <xdr:col>7</xdr:col>
      <xdr:colOff>294480</xdr:colOff>
      <xdr:row>17</xdr:row>
      <xdr:rowOff>241200</xdr:rowOff>
    </xdr:to>
    <xdr:pic>
      <xdr:nvPicPr>
        <xdr:cNvPr id="28" name="Picture 12" descr=""/>
        <xdr:cNvPicPr/>
      </xdr:nvPicPr>
      <xdr:blipFill>
        <a:blip r:embed="rId29"/>
        <a:stretch>
          <a:fillRect/>
        </a:stretch>
      </xdr:blipFill>
      <xdr:spPr>
        <a:xfrm>
          <a:off x="4017600" y="420984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20</xdr:row>
      <xdr:rowOff>37800</xdr:rowOff>
    </xdr:from>
    <xdr:to>
      <xdr:col>7</xdr:col>
      <xdr:colOff>294480</xdr:colOff>
      <xdr:row>20</xdr:row>
      <xdr:rowOff>241200</xdr:rowOff>
    </xdr:to>
    <xdr:pic>
      <xdr:nvPicPr>
        <xdr:cNvPr id="29" name="Picture 13" descr=""/>
        <xdr:cNvPicPr/>
      </xdr:nvPicPr>
      <xdr:blipFill>
        <a:blip r:embed="rId30"/>
        <a:stretch>
          <a:fillRect/>
        </a:stretch>
      </xdr:blipFill>
      <xdr:spPr>
        <a:xfrm>
          <a:off x="4017600" y="495252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22</xdr:row>
      <xdr:rowOff>37800</xdr:rowOff>
    </xdr:from>
    <xdr:to>
      <xdr:col>2</xdr:col>
      <xdr:colOff>36720</xdr:colOff>
      <xdr:row>22</xdr:row>
      <xdr:rowOff>240840</xdr:rowOff>
    </xdr:to>
    <xdr:pic>
      <xdr:nvPicPr>
        <xdr:cNvPr id="30" name="Picture 14" descr=""/>
        <xdr:cNvPicPr/>
      </xdr:nvPicPr>
      <xdr:blipFill>
        <a:blip r:embed="rId31"/>
        <a:stretch>
          <a:fillRect/>
        </a:stretch>
      </xdr:blipFill>
      <xdr:spPr>
        <a:xfrm>
          <a:off x="1092240" y="5447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18</xdr:row>
      <xdr:rowOff>37800</xdr:rowOff>
    </xdr:from>
    <xdr:to>
      <xdr:col>2</xdr:col>
      <xdr:colOff>48600</xdr:colOff>
      <xdr:row>18</xdr:row>
      <xdr:rowOff>241200</xdr:rowOff>
    </xdr:to>
    <xdr:pic>
      <xdr:nvPicPr>
        <xdr:cNvPr id="31" name="Picture 84" descr=""/>
        <xdr:cNvPicPr/>
      </xdr:nvPicPr>
      <xdr:blipFill>
        <a:blip r:embed="rId32"/>
        <a:stretch>
          <a:fillRect/>
        </a:stretch>
      </xdr:blipFill>
      <xdr:spPr>
        <a:xfrm>
          <a:off x="1092240" y="4457160"/>
          <a:ext cx="34164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19</xdr:row>
      <xdr:rowOff>37800</xdr:rowOff>
    </xdr:from>
    <xdr:to>
      <xdr:col>7</xdr:col>
      <xdr:colOff>294480</xdr:colOff>
      <xdr:row>19</xdr:row>
      <xdr:rowOff>241200</xdr:rowOff>
    </xdr:to>
    <xdr:pic>
      <xdr:nvPicPr>
        <xdr:cNvPr id="32" name="Picture 85" descr=""/>
        <xdr:cNvPicPr/>
      </xdr:nvPicPr>
      <xdr:blipFill>
        <a:blip r:embed="rId33"/>
        <a:stretch>
          <a:fillRect/>
        </a:stretch>
      </xdr:blipFill>
      <xdr:spPr>
        <a:xfrm>
          <a:off x="4017600" y="470484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37800</xdr:rowOff>
    </xdr:from>
    <xdr:to>
      <xdr:col>7</xdr:col>
      <xdr:colOff>294480</xdr:colOff>
      <xdr:row>22</xdr:row>
      <xdr:rowOff>240840</xdr:rowOff>
    </xdr:to>
    <xdr:pic>
      <xdr:nvPicPr>
        <xdr:cNvPr id="33" name="Picture 86" descr=""/>
        <xdr:cNvPicPr/>
      </xdr:nvPicPr>
      <xdr:blipFill>
        <a:blip r:embed="rId34"/>
        <a:stretch>
          <a:fillRect/>
        </a:stretch>
      </xdr:blipFill>
      <xdr:spPr>
        <a:xfrm>
          <a:off x="4017600" y="544788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20</xdr:row>
      <xdr:rowOff>37800</xdr:rowOff>
    </xdr:from>
    <xdr:to>
      <xdr:col>2</xdr:col>
      <xdr:colOff>12960</xdr:colOff>
      <xdr:row>20</xdr:row>
      <xdr:rowOff>241200</xdr:rowOff>
    </xdr:to>
    <xdr:pic>
      <xdr:nvPicPr>
        <xdr:cNvPr id="34" name="Picture 87" descr=""/>
        <xdr:cNvPicPr/>
      </xdr:nvPicPr>
      <xdr:blipFill>
        <a:blip r:embed="rId35"/>
        <a:stretch>
          <a:fillRect/>
        </a:stretch>
      </xdr:blipFill>
      <xdr:spPr>
        <a:xfrm>
          <a:off x="1092240" y="495252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21</xdr:row>
      <xdr:rowOff>37800</xdr:rowOff>
    </xdr:from>
    <xdr:to>
      <xdr:col>2</xdr:col>
      <xdr:colOff>12960</xdr:colOff>
      <xdr:row>21</xdr:row>
      <xdr:rowOff>241200</xdr:rowOff>
    </xdr:to>
    <xdr:pic>
      <xdr:nvPicPr>
        <xdr:cNvPr id="35" name="Picture 88" descr=""/>
        <xdr:cNvPicPr/>
      </xdr:nvPicPr>
      <xdr:blipFill>
        <a:blip r:embed="rId36"/>
        <a:stretch>
          <a:fillRect/>
        </a:stretch>
      </xdr:blipFill>
      <xdr:spPr>
        <a:xfrm>
          <a:off x="1092240" y="520020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37800</xdr:rowOff>
    </xdr:from>
    <xdr:to>
      <xdr:col>7</xdr:col>
      <xdr:colOff>271080</xdr:colOff>
      <xdr:row>18</xdr:row>
      <xdr:rowOff>241200</xdr:rowOff>
    </xdr:to>
    <xdr:pic>
      <xdr:nvPicPr>
        <xdr:cNvPr id="36" name="Picture 89" descr=""/>
        <xdr:cNvPicPr/>
      </xdr:nvPicPr>
      <xdr:blipFill>
        <a:blip r:embed="rId37"/>
        <a:stretch>
          <a:fillRect/>
        </a:stretch>
      </xdr:blipFill>
      <xdr:spPr>
        <a:xfrm>
          <a:off x="4017600" y="4457160"/>
          <a:ext cx="2710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24</xdr:row>
      <xdr:rowOff>37800</xdr:rowOff>
    </xdr:from>
    <xdr:to>
      <xdr:col>2</xdr:col>
      <xdr:colOff>36720</xdr:colOff>
      <xdr:row>25</xdr:row>
      <xdr:rowOff>12600</xdr:rowOff>
    </xdr:to>
    <xdr:pic>
      <xdr:nvPicPr>
        <xdr:cNvPr id="37" name="Picture 91" descr=""/>
        <xdr:cNvPicPr/>
      </xdr:nvPicPr>
      <xdr:blipFill>
        <a:blip r:embed="rId38"/>
        <a:stretch>
          <a:fillRect/>
        </a:stretch>
      </xdr:blipFill>
      <xdr:spPr>
        <a:xfrm>
          <a:off x="1092240" y="590508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28</xdr:row>
      <xdr:rowOff>37800</xdr:rowOff>
    </xdr:from>
    <xdr:to>
      <xdr:col>7</xdr:col>
      <xdr:colOff>294480</xdr:colOff>
      <xdr:row>29</xdr:row>
      <xdr:rowOff>12960</xdr:rowOff>
    </xdr:to>
    <xdr:pic>
      <xdr:nvPicPr>
        <xdr:cNvPr id="38" name="Picture 92" descr=""/>
        <xdr:cNvPicPr/>
      </xdr:nvPicPr>
      <xdr:blipFill>
        <a:blip r:embed="rId39"/>
        <a:stretch>
          <a:fillRect/>
        </a:stretch>
      </xdr:blipFill>
      <xdr:spPr>
        <a:xfrm>
          <a:off x="4017600" y="68958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26</xdr:row>
      <xdr:rowOff>37800</xdr:rowOff>
    </xdr:from>
    <xdr:to>
      <xdr:col>2</xdr:col>
      <xdr:colOff>36720</xdr:colOff>
      <xdr:row>27</xdr:row>
      <xdr:rowOff>12600</xdr:rowOff>
    </xdr:to>
    <xdr:pic>
      <xdr:nvPicPr>
        <xdr:cNvPr id="39" name="Picture 129" descr=""/>
        <xdr:cNvPicPr/>
      </xdr:nvPicPr>
      <xdr:blipFill>
        <a:blip r:embed="rId40"/>
        <a:stretch>
          <a:fillRect/>
        </a:stretch>
      </xdr:blipFill>
      <xdr:spPr>
        <a:xfrm>
          <a:off x="1092240" y="640044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24</xdr:row>
      <xdr:rowOff>37800</xdr:rowOff>
    </xdr:from>
    <xdr:to>
      <xdr:col>7</xdr:col>
      <xdr:colOff>294480</xdr:colOff>
      <xdr:row>24</xdr:row>
      <xdr:rowOff>228600</xdr:rowOff>
    </xdr:to>
    <xdr:pic>
      <xdr:nvPicPr>
        <xdr:cNvPr id="40" name="Picture 132" descr=""/>
        <xdr:cNvPicPr/>
      </xdr:nvPicPr>
      <xdr:blipFill>
        <a:blip r:embed="rId41"/>
        <a:stretch>
          <a:fillRect/>
        </a:stretch>
      </xdr:blipFill>
      <xdr:spPr>
        <a:xfrm>
          <a:off x="4017600" y="5905080"/>
          <a:ext cx="294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37800</xdr:rowOff>
    </xdr:from>
    <xdr:to>
      <xdr:col>7</xdr:col>
      <xdr:colOff>294480</xdr:colOff>
      <xdr:row>27</xdr:row>
      <xdr:rowOff>228240</xdr:rowOff>
    </xdr:to>
    <xdr:pic>
      <xdr:nvPicPr>
        <xdr:cNvPr id="41" name="Picture 133" descr=""/>
        <xdr:cNvPicPr/>
      </xdr:nvPicPr>
      <xdr:blipFill>
        <a:blip r:embed="rId42"/>
        <a:stretch>
          <a:fillRect/>
        </a:stretch>
      </xdr:blipFill>
      <xdr:spPr>
        <a:xfrm>
          <a:off x="4017600" y="664812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29</xdr:row>
      <xdr:rowOff>38160</xdr:rowOff>
    </xdr:from>
    <xdr:to>
      <xdr:col>2</xdr:col>
      <xdr:colOff>48600</xdr:colOff>
      <xdr:row>29</xdr:row>
      <xdr:rowOff>228600</xdr:rowOff>
    </xdr:to>
    <xdr:pic>
      <xdr:nvPicPr>
        <xdr:cNvPr id="42" name="Picture 134" descr=""/>
        <xdr:cNvPicPr/>
      </xdr:nvPicPr>
      <xdr:blipFill>
        <a:blip r:embed="rId43"/>
        <a:stretch>
          <a:fillRect/>
        </a:stretch>
      </xdr:blipFill>
      <xdr:spPr>
        <a:xfrm>
          <a:off x="1092240" y="714348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25</xdr:row>
      <xdr:rowOff>37800</xdr:rowOff>
    </xdr:from>
    <xdr:to>
      <xdr:col>2</xdr:col>
      <xdr:colOff>48600</xdr:colOff>
      <xdr:row>25</xdr:row>
      <xdr:rowOff>228240</xdr:rowOff>
    </xdr:to>
    <xdr:pic>
      <xdr:nvPicPr>
        <xdr:cNvPr id="43" name="Picture 135" descr=""/>
        <xdr:cNvPicPr/>
      </xdr:nvPicPr>
      <xdr:blipFill>
        <a:blip r:embed="rId44"/>
        <a:stretch>
          <a:fillRect/>
        </a:stretch>
      </xdr:blipFill>
      <xdr:spPr>
        <a:xfrm>
          <a:off x="1092240" y="615276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37800</xdr:rowOff>
    </xdr:from>
    <xdr:to>
      <xdr:col>7</xdr:col>
      <xdr:colOff>294480</xdr:colOff>
      <xdr:row>26</xdr:row>
      <xdr:rowOff>228240</xdr:rowOff>
    </xdr:to>
    <xdr:pic>
      <xdr:nvPicPr>
        <xdr:cNvPr id="44" name="Picture 136" descr=""/>
        <xdr:cNvPicPr/>
      </xdr:nvPicPr>
      <xdr:blipFill>
        <a:blip r:embed="rId45"/>
        <a:stretch>
          <a:fillRect/>
        </a:stretch>
      </xdr:blipFill>
      <xdr:spPr>
        <a:xfrm>
          <a:off x="4017600" y="640044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38160</xdr:rowOff>
    </xdr:from>
    <xdr:to>
      <xdr:col>7</xdr:col>
      <xdr:colOff>294480</xdr:colOff>
      <xdr:row>29</xdr:row>
      <xdr:rowOff>228600</xdr:rowOff>
    </xdr:to>
    <xdr:pic>
      <xdr:nvPicPr>
        <xdr:cNvPr id="45" name="Picture 137" descr=""/>
        <xdr:cNvPicPr/>
      </xdr:nvPicPr>
      <xdr:blipFill>
        <a:blip r:embed="rId46"/>
        <a:stretch>
          <a:fillRect/>
        </a:stretch>
      </xdr:blipFill>
      <xdr:spPr>
        <a:xfrm>
          <a:off x="4017600" y="714348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27</xdr:row>
      <xdr:rowOff>37800</xdr:rowOff>
    </xdr:from>
    <xdr:to>
      <xdr:col>2</xdr:col>
      <xdr:colOff>36720</xdr:colOff>
      <xdr:row>28</xdr:row>
      <xdr:rowOff>12600</xdr:rowOff>
    </xdr:to>
    <xdr:pic>
      <xdr:nvPicPr>
        <xdr:cNvPr id="46" name="Picture 138" descr=""/>
        <xdr:cNvPicPr/>
      </xdr:nvPicPr>
      <xdr:blipFill>
        <a:blip r:embed="rId47"/>
        <a:stretch>
          <a:fillRect/>
        </a:stretch>
      </xdr:blipFill>
      <xdr:spPr>
        <a:xfrm>
          <a:off x="1092240" y="66481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28</xdr:row>
      <xdr:rowOff>37800</xdr:rowOff>
    </xdr:from>
    <xdr:to>
      <xdr:col>2</xdr:col>
      <xdr:colOff>36720</xdr:colOff>
      <xdr:row>29</xdr:row>
      <xdr:rowOff>12960</xdr:rowOff>
    </xdr:to>
    <xdr:pic>
      <xdr:nvPicPr>
        <xdr:cNvPr id="47" name="Picture 139" descr=""/>
        <xdr:cNvPicPr/>
      </xdr:nvPicPr>
      <xdr:blipFill>
        <a:blip r:embed="rId48"/>
        <a:stretch>
          <a:fillRect/>
        </a:stretch>
      </xdr:blipFill>
      <xdr:spPr>
        <a:xfrm>
          <a:off x="1092240" y="68958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37800</xdr:rowOff>
    </xdr:from>
    <xdr:to>
      <xdr:col>7</xdr:col>
      <xdr:colOff>294480</xdr:colOff>
      <xdr:row>26</xdr:row>
      <xdr:rowOff>12600</xdr:rowOff>
    </xdr:to>
    <xdr:pic>
      <xdr:nvPicPr>
        <xdr:cNvPr id="48" name="Picture 140" descr=""/>
        <xdr:cNvPicPr/>
      </xdr:nvPicPr>
      <xdr:blipFill>
        <a:blip r:embed="rId49"/>
        <a:stretch>
          <a:fillRect/>
        </a:stretch>
      </xdr:blipFill>
      <xdr:spPr>
        <a:xfrm>
          <a:off x="4017600" y="61527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3</xdr:row>
      <xdr:rowOff>25200</xdr:rowOff>
    </xdr:from>
    <xdr:to>
      <xdr:col>19</xdr:col>
      <xdr:colOff>24480</xdr:colOff>
      <xdr:row>3</xdr:row>
      <xdr:rowOff>241200</xdr:rowOff>
    </xdr:to>
    <xdr:pic>
      <xdr:nvPicPr>
        <xdr:cNvPr id="49" name="Picture 17" descr=""/>
        <xdr:cNvPicPr/>
      </xdr:nvPicPr>
      <xdr:blipFill>
        <a:blip r:embed="rId50"/>
        <a:stretch>
          <a:fillRect/>
        </a:stretch>
      </xdr:blipFill>
      <xdr:spPr>
        <a:xfrm>
          <a:off x="7765560" y="806040"/>
          <a:ext cx="32976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7</xdr:row>
      <xdr:rowOff>25200</xdr:rowOff>
    </xdr:from>
    <xdr:to>
      <xdr:col>24</xdr:col>
      <xdr:colOff>294120</xdr:colOff>
      <xdr:row>7</xdr:row>
      <xdr:rowOff>228240</xdr:rowOff>
    </xdr:to>
    <xdr:pic>
      <xdr:nvPicPr>
        <xdr:cNvPr id="50" name="Picture 189" descr=""/>
        <xdr:cNvPicPr/>
      </xdr:nvPicPr>
      <xdr:blipFill>
        <a:blip r:embed="rId51"/>
        <a:stretch>
          <a:fillRect/>
        </a:stretch>
      </xdr:blipFill>
      <xdr:spPr>
        <a:xfrm>
          <a:off x="11232000" y="17967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5</xdr:row>
      <xdr:rowOff>25200</xdr:rowOff>
    </xdr:from>
    <xdr:to>
      <xdr:col>19</xdr:col>
      <xdr:colOff>24480</xdr:colOff>
      <xdr:row>5</xdr:row>
      <xdr:rowOff>228600</xdr:rowOff>
    </xdr:to>
    <xdr:pic>
      <xdr:nvPicPr>
        <xdr:cNvPr id="51" name="Picture 190" descr=""/>
        <xdr:cNvPicPr/>
      </xdr:nvPicPr>
      <xdr:blipFill>
        <a:blip r:embed="rId52"/>
        <a:stretch>
          <a:fillRect/>
        </a:stretch>
      </xdr:blipFill>
      <xdr:spPr>
        <a:xfrm>
          <a:off x="7765560" y="13014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3</xdr:row>
      <xdr:rowOff>25200</xdr:rowOff>
    </xdr:from>
    <xdr:to>
      <xdr:col>24</xdr:col>
      <xdr:colOff>294120</xdr:colOff>
      <xdr:row>3</xdr:row>
      <xdr:rowOff>228600</xdr:rowOff>
    </xdr:to>
    <xdr:pic>
      <xdr:nvPicPr>
        <xdr:cNvPr id="52" name="Picture 191" descr=""/>
        <xdr:cNvPicPr/>
      </xdr:nvPicPr>
      <xdr:blipFill>
        <a:blip r:embed="rId53"/>
        <a:stretch>
          <a:fillRect/>
        </a:stretch>
      </xdr:blipFill>
      <xdr:spPr>
        <a:xfrm>
          <a:off x="11232000" y="80604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6</xdr:row>
      <xdr:rowOff>25200</xdr:rowOff>
    </xdr:from>
    <xdr:to>
      <xdr:col>24</xdr:col>
      <xdr:colOff>294120</xdr:colOff>
      <xdr:row>6</xdr:row>
      <xdr:rowOff>228600</xdr:rowOff>
    </xdr:to>
    <xdr:pic>
      <xdr:nvPicPr>
        <xdr:cNvPr id="53" name="Picture 192" descr=""/>
        <xdr:cNvPicPr/>
      </xdr:nvPicPr>
      <xdr:blipFill>
        <a:blip r:embed="rId54"/>
        <a:stretch>
          <a:fillRect/>
        </a:stretch>
      </xdr:blipFill>
      <xdr:spPr>
        <a:xfrm>
          <a:off x="11232000" y="15490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8</xdr:row>
      <xdr:rowOff>25200</xdr:rowOff>
    </xdr:from>
    <xdr:to>
      <xdr:col>19</xdr:col>
      <xdr:colOff>24480</xdr:colOff>
      <xdr:row>8</xdr:row>
      <xdr:rowOff>228240</xdr:rowOff>
    </xdr:to>
    <xdr:pic>
      <xdr:nvPicPr>
        <xdr:cNvPr id="54" name="Picture 193" descr=""/>
        <xdr:cNvPicPr/>
      </xdr:nvPicPr>
      <xdr:blipFill>
        <a:blip r:embed="rId55"/>
        <a:stretch>
          <a:fillRect/>
        </a:stretch>
      </xdr:blipFill>
      <xdr:spPr>
        <a:xfrm>
          <a:off x="7765560" y="20444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4</xdr:row>
      <xdr:rowOff>25200</xdr:rowOff>
    </xdr:from>
    <xdr:to>
      <xdr:col>19</xdr:col>
      <xdr:colOff>24480</xdr:colOff>
      <xdr:row>4</xdr:row>
      <xdr:rowOff>228600</xdr:rowOff>
    </xdr:to>
    <xdr:pic>
      <xdr:nvPicPr>
        <xdr:cNvPr id="55" name="Picture 194" descr=""/>
        <xdr:cNvPicPr/>
      </xdr:nvPicPr>
      <xdr:blipFill>
        <a:blip r:embed="rId56"/>
        <a:stretch>
          <a:fillRect/>
        </a:stretch>
      </xdr:blipFill>
      <xdr:spPr>
        <a:xfrm>
          <a:off x="7765560" y="10537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5</xdr:row>
      <xdr:rowOff>25200</xdr:rowOff>
    </xdr:from>
    <xdr:to>
      <xdr:col>24</xdr:col>
      <xdr:colOff>294120</xdr:colOff>
      <xdr:row>5</xdr:row>
      <xdr:rowOff>228600</xdr:rowOff>
    </xdr:to>
    <xdr:pic>
      <xdr:nvPicPr>
        <xdr:cNvPr id="56" name="Picture 195" descr=""/>
        <xdr:cNvPicPr/>
      </xdr:nvPicPr>
      <xdr:blipFill>
        <a:blip r:embed="rId57"/>
        <a:stretch>
          <a:fillRect/>
        </a:stretch>
      </xdr:blipFill>
      <xdr:spPr>
        <a:xfrm>
          <a:off x="11232000" y="130140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8</xdr:row>
      <xdr:rowOff>25200</xdr:rowOff>
    </xdr:from>
    <xdr:to>
      <xdr:col>24</xdr:col>
      <xdr:colOff>294120</xdr:colOff>
      <xdr:row>8</xdr:row>
      <xdr:rowOff>228240</xdr:rowOff>
    </xdr:to>
    <xdr:pic>
      <xdr:nvPicPr>
        <xdr:cNvPr id="57" name="Picture 196" descr=""/>
        <xdr:cNvPicPr/>
      </xdr:nvPicPr>
      <xdr:blipFill>
        <a:blip r:embed="rId58"/>
        <a:stretch>
          <a:fillRect/>
        </a:stretch>
      </xdr:blipFill>
      <xdr:spPr>
        <a:xfrm>
          <a:off x="11232000" y="20444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10</xdr:row>
      <xdr:rowOff>25200</xdr:rowOff>
    </xdr:from>
    <xdr:to>
      <xdr:col>19</xdr:col>
      <xdr:colOff>36360</xdr:colOff>
      <xdr:row>10</xdr:row>
      <xdr:rowOff>228240</xdr:rowOff>
    </xdr:to>
    <xdr:pic>
      <xdr:nvPicPr>
        <xdr:cNvPr id="58" name="Picture 200" descr=""/>
        <xdr:cNvPicPr/>
      </xdr:nvPicPr>
      <xdr:blipFill>
        <a:blip r:embed="rId59"/>
        <a:stretch>
          <a:fillRect/>
        </a:stretch>
      </xdr:blipFill>
      <xdr:spPr>
        <a:xfrm>
          <a:off x="7765560" y="2501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14</xdr:row>
      <xdr:rowOff>25560</xdr:rowOff>
    </xdr:from>
    <xdr:to>
      <xdr:col>25</xdr:col>
      <xdr:colOff>1080</xdr:colOff>
      <xdr:row>14</xdr:row>
      <xdr:rowOff>228600</xdr:rowOff>
    </xdr:to>
    <xdr:pic>
      <xdr:nvPicPr>
        <xdr:cNvPr id="59" name="Picture 201" descr=""/>
        <xdr:cNvPicPr/>
      </xdr:nvPicPr>
      <xdr:blipFill>
        <a:blip r:embed="rId60"/>
        <a:stretch>
          <a:fillRect/>
        </a:stretch>
      </xdr:blipFill>
      <xdr:spPr>
        <a:xfrm>
          <a:off x="11232000" y="3492360"/>
          <a:ext cx="3412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12</xdr:row>
      <xdr:rowOff>25200</xdr:rowOff>
    </xdr:from>
    <xdr:to>
      <xdr:col>19</xdr:col>
      <xdr:colOff>36360</xdr:colOff>
      <xdr:row>12</xdr:row>
      <xdr:rowOff>228240</xdr:rowOff>
    </xdr:to>
    <xdr:pic>
      <xdr:nvPicPr>
        <xdr:cNvPr id="60" name="Picture 202" descr=""/>
        <xdr:cNvPicPr/>
      </xdr:nvPicPr>
      <xdr:blipFill>
        <a:blip r:embed="rId61"/>
        <a:stretch>
          <a:fillRect/>
        </a:stretch>
      </xdr:blipFill>
      <xdr:spPr>
        <a:xfrm>
          <a:off x="7765560" y="2997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24</xdr:row>
      <xdr:rowOff>25200</xdr:rowOff>
    </xdr:from>
    <xdr:to>
      <xdr:col>19</xdr:col>
      <xdr:colOff>24480</xdr:colOff>
      <xdr:row>24</xdr:row>
      <xdr:rowOff>240840</xdr:rowOff>
    </xdr:to>
    <xdr:pic>
      <xdr:nvPicPr>
        <xdr:cNvPr id="61" name="Picture 18" descr=""/>
        <xdr:cNvPicPr/>
      </xdr:nvPicPr>
      <xdr:blipFill>
        <a:blip r:embed="rId62"/>
        <a:stretch>
          <a:fillRect/>
        </a:stretch>
      </xdr:blipFill>
      <xdr:spPr>
        <a:xfrm>
          <a:off x="7765560" y="5892480"/>
          <a:ext cx="3297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28</xdr:row>
      <xdr:rowOff>25200</xdr:rowOff>
    </xdr:from>
    <xdr:to>
      <xdr:col>24</xdr:col>
      <xdr:colOff>294120</xdr:colOff>
      <xdr:row>28</xdr:row>
      <xdr:rowOff>228240</xdr:rowOff>
    </xdr:to>
    <xdr:pic>
      <xdr:nvPicPr>
        <xdr:cNvPr id="62" name="Picture 212" descr=""/>
        <xdr:cNvPicPr/>
      </xdr:nvPicPr>
      <xdr:blipFill>
        <a:blip r:embed="rId63"/>
        <a:stretch>
          <a:fillRect/>
        </a:stretch>
      </xdr:blipFill>
      <xdr:spPr>
        <a:xfrm>
          <a:off x="11232000" y="68832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26</xdr:row>
      <xdr:rowOff>25200</xdr:rowOff>
    </xdr:from>
    <xdr:to>
      <xdr:col>19</xdr:col>
      <xdr:colOff>24480</xdr:colOff>
      <xdr:row>26</xdr:row>
      <xdr:rowOff>228240</xdr:rowOff>
    </xdr:to>
    <xdr:pic>
      <xdr:nvPicPr>
        <xdr:cNvPr id="63" name="Picture 213" descr=""/>
        <xdr:cNvPicPr/>
      </xdr:nvPicPr>
      <xdr:blipFill>
        <a:blip r:embed="rId64"/>
        <a:stretch>
          <a:fillRect/>
        </a:stretch>
      </xdr:blipFill>
      <xdr:spPr>
        <a:xfrm>
          <a:off x="7765560" y="63878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24</xdr:row>
      <xdr:rowOff>25200</xdr:rowOff>
    </xdr:from>
    <xdr:to>
      <xdr:col>24</xdr:col>
      <xdr:colOff>294120</xdr:colOff>
      <xdr:row>24</xdr:row>
      <xdr:rowOff>228600</xdr:rowOff>
    </xdr:to>
    <xdr:pic>
      <xdr:nvPicPr>
        <xdr:cNvPr id="64" name="Picture 214" descr=""/>
        <xdr:cNvPicPr/>
      </xdr:nvPicPr>
      <xdr:blipFill>
        <a:blip r:embed="rId65"/>
        <a:stretch>
          <a:fillRect/>
        </a:stretch>
      </xdr:blipFill>
      <xdr:spPr>
        <a:xfrm>
          <a:off x="11232000" y="58924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27</xdr:row>
      <xdr:rowOff>25200</xdr:rowOff>
    </xdr:from>
    <xdr:to>
      <xdr:col>24</xdr:col>
      <xdr:colOff>294120</xdr:colOff>
      <xdr:row>27</xdr:row>
      <xdr:rowOff>228240</xdr:rowOff>
    </xdr:to>
    <xdr:pic>
      <xdr:nvPicPr>
        <xdr:cNvPr id="65" name="Picture 215" descr=""/>
        <xdr:cNvPicPr/>
      </xdr:nvPicPr>
      <xdr:blipFill>
        <a:blip r:embed="rId66"/>
        <a:stretch>
          <a:fillRect/>
        </a:stretch>
      </xdr:blipFill>
      <xdr:spPr>
        <a:xfrm>
          <a:off x="11232000" y="66355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29</xdr:row>
      <xdr:rowOff>25560</xdr:rowOff>
    </xdr:from>
    <xdr:to>
      <xdr:col>19</xdr:col>
      <xdr:colOff>24480</xdr:colOff>
      <xdr:row>29</xdr:row>
      <xdr:rowOff>228600</xdr:rowOff>
    </xdr:to>
    <xdr:pic>
      <xdr:nvPicPr>
        <xdr:cNvPr id="66" name="Picture 216" descr=""/>
        <xdr:cNvPicPr/>
      </xdr:nvPicPr>
      <xdr:blipFill>
        <a:blip r:embed="rId67"/>
        <a:stretch>
          <a:fillRect/>
        </a:stretch>
      </xdr:blipFill>
      <xdr:spPr>
        <a:xfrm>
          <a:off x="7765560" y="7130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29</xdr:row>
      <xdr:rowOff>25560</xdr:rowOff>
    </xdr:from>
    <xdr:to>
      <xdr:col>24</xdr:col>
      <xdr:colOff>294120</xdr:colOff>
      <xdr:row>29</xdr:row>
      <xdr:rowOff>228600</xdr:rowOff>
    </xdr:to>
    <xdr:pic>
      <xdr:nvPicPr>
        <xdr:cNvPr id="67" name="Picture 217" descr=""/>
        <xdr:cNvPicPr/>
      </xdr:nvPicPr>
      <xdr:blipFill>
        <a:blip r:embed="rId68"/>
        <a:stretch>
          <a:fillRect/>
        </a:stretch>
      </xdr:blipFill>
      <xdr:spPr>
        <a:xfrm>
          <a:off x="11232000" y="713088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26</xdr:row>
      <xdr:rowOff>25200</xdr:rowOff>
    </xdr:from>
    <xdr:to>
      <xdr:col>24</xdr:col>
      <xdr:colOff>294120</xdr:colOff>
      <xdr:row>26</xdr:row>
      <xdr:rowOff>228240</xdr:rowOff>
    </xdr:to>
    <xdr:pic>
      <xdr:nvPicPr>
        <xdr:cNvPr id="68" name="Picture 218" descr=""/>
        <xdr:cNvPicPr/>
      </xdr:nvPicPr>
      <xdr:blipFill>
        <a:blip r:embed="rId69"/>
        <a:stretch>
          <a:fillRect/>
        </a:stretch>
      </xdr:blipFill>
      <xdr:spPr>
        <a:xfrm>
          <a:off x="11232000" y="63878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25</xdr:row>
      <xdr:rowOff>25200</xdr:rowOff>
    </xdr:from>
    <xdr:to>
      <xdr:col>19</xdr:col>
      <xdr:colOff>36360</xdr:colOff>
      <xdr:row>25</xdr:row>
      <xdr:rowOff>228240</xdr:rowOff>
    </xdr:to>
    <xdr:pic>
      <xdr:nvPicPr>
        <xdr:cNvPr id="69" name="Picture 219" descr=""/>
        <xdr:cNvPicPr/>
      </xdr:nvPicPr>
      <xdr:blipFill>
        <a:blip r:embed="rId70"/>
        <a:stretch>
          <a:fillRect/>
        </a:stretch>
      </xdr:blipFill>
      <xdr:spPr>
        <a:xfrm>
          <a:off x="7765560" y="614016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27</xdr:row>
      <xdr:rowOff>25200</xdr:rowOff>
    </xdr:from>
    <xdr:to>
      <xdr:col>19</xdr:col>
      <xdr:colOff>24480</xdr:colOff>
      <xdr:row>27</xdr:row>
      <xdr:rowOff>228240</xdr:rowOff>
    </xdr:to>
    <xdr:pic>
      <xdr:nvPicPr>
        <xdr:cNvPr id="70" name="Picture 220" descr=""/>
        <xdr:cNvPicPr/>
      </xdr:nvPicPr>
      <xdr:blipFill>
        <a:blip r:embed="rId71"/>
        <a:stretch>
          <a:fillRect/>
        </a:stretch>
      </xdr:blipFill>
      <xdr:spPr>
        <a:xfrm>
          <a:off x="7765560" y="66355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28</xdr:row>
      <xdr:rowOff>25200</xdr:rowOff>
    </xdr:from>
    <xdr:to>
      <xdr:col>19</xdr:col>
      <xdr:colOff>24480</xdr:colOff>
      <xdr:row>28</xdr:row>
      <xdr:rowOff>228240</xdr:rowOff>
    </xdr:to>
    <xdr:pic>
      <xdr:nvPicPr>
        <xdr:cNvPr id="71" name="Picture 221" descr=""/>
        <xdr:cNvPicPr/>
      </xdr:nvPicPr>
      <xdr:blipFill>
        <a:blip r:embed="rId72"/>
        <a:stretch>
          <a:fillRect/>
        </a:stretch>
      </xdr:blipFill>
      <xdr:spPr>
        <a:xfrm>
          <a:off x="7765560" y="688320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25</xdr:row>
      <xdr:rowOff>25200</xdr:rowOff>
    </xdr:from>
    <xdr:to>
      <xdr:col>24</xdr:col>
      <xdr:colOff>294120</xdr:colOff>
      <xdr:row>25</xdr:row>
      <xdr:rowOff>228240</xdr:rowOff>
    </xdr:to>
    <xdr:pic>
      <xdr:nvPicPr>
        <xdr:cNvPr id="72" name="Picture 222" descr=""/>
        <xdr:cNvPicPr/>
      </xdr:nvPicPr>
      <xdr:blipFill>
        <a:blip r:embed="rId73"/>
        <a:stretch>
          <a:fillRect/>
        </a:stretch>
      </xdr:blipFill>
      <xdr:spPr>
        <a:xfrm>
          <a:off x="11232000" y="61401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17</xdr:row>
      <xdr:rowOff>12960</xdr:rowOff>
    </xdr:from>
    <xdr:to>
      <xdr:col>19</xdr:col>
      <xdr:colOff>36360</xdr:colOff>
      <xdr:row>17</xdr:row>
      <xdr:rowOff>216000</xdr:rowOff>
    </xdr:to>
    <xdr:pic>
      <xdr:nvPicPr>
        <xdr:cNvPr id="73" name="Picture 223" descr=""/>
        <xdr:cNvPicPr/>
      </xdr:nvPicPr>
      <xdr:blipFill>
        <a:blip r:embed="rId74"/>
        <a:stretch>
          <a:fillRect/>
        </a:stretch>
      </xdr:blipFill>
      <xdr:spPr>
        <a:xfrm>
          <a:off x="7765560" y="4184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21</xdr:row>
      <xdr:rowOff>12600</xdr:rowOff>
    </xdr:from>
    <xdr:to>
      <xdr:col>25</xdr:col>
      <xdr:colOff>1080</xdr:colOff>
      <xdr:row>21</xdr:row>
      <xdr:rowOff>216000</xdr:rowOff>
    </xdr:to>
    <xdr:pic>
      <xdr:nvPicPr>
        <xdr:cNvPr id="74" name="Picture 224" descr=""/>
        <xdr:cNvPicPr/>
      </xdr:nvPicPr>
      <xdr:blipFill>
        <a:blip r:embed="rId75"/>
        <a:stretch>
          <a:fillRect/>
        </a:stretch>
      </xdr:blipFill>
      <xdr:spPr>
        <a:xfrm>
          <a:off x="11232000" y="5175000"/>
          <a:ext cx="3412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19</xdr:row>
      <xdr:rowOff>12960</xdr:rowOff>
    </xdr:from>
    <xdr:to>
      <xdr:col>19</xdr:col>
      <xdr:colOff>36360</xdr:colOff>
      <xdr:row>19</xdr:row>
      <xdr:rowOff>216000</xdr:rowOff>
    </xdr:to>
    <xdr:pic>
      <xdr:nvPicPr>
        <xdr:cNvPr id="75" name="Picture 225" descr=""/>
        <xdr:cNvPicPr/>
      </xdr:nvPicPr>
      <xdr:blipFill>
        <a:blip r:embed="rId76"/>
        <a:stretch>
          <a:fillRect/>
        </a:stretch>
      </xdr:blipFill>
      <xdr:spPr>
        <a:xfrm>
          <a:off x="7765560" y="4680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17</xdr:row>
      <xdr:rowOff>12960</xdr:rowOff>
    </xdr:from>
    <xdr:to>
      <xdr:col>24</xdr:col>
      <xdr:colOff>294120</xdr:colOff>
      <xdr:row>17</xdr:row>
      <xdr:rowOff>216000</xdr:rowOff>
    </xdr:to>
    <xdr:pic>
      <xdr:nvPicPr>
        <xdr:cNvPr id="76" name="Picture 226" descr=""/>
        <xdr:cNvPicPr/>
      </xdr:nvPicPr>
      <xdr:blipFill>
        <a:blip r:embed="rId77"/>
        <a:stretch>
          <a:fillRect/>
        </a:stretch>
      </xdr:blipFill>
      <xdr:spPr>
        <a:xfrm>
          <a:off x="11232000" y="41846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22</xdr:row>
      <xdr:rowOff>12600</xdr:rowOff>
    </xdr:from>
    <xdr:to>
      <xdr:col>19</xdr:col>
      <xdr:colOff>24480</xdr:colOff>
      <xdr:row>22</xdr:row>
      <xdr:rowOff>216000</xdr:rowOff>
    </xdr:to>
    <xdr:pic>
      <xdr:nvPicPr>
        <xdr:cNvPr id="77" name="Picture 227" descr=""/>
        <xdr:cNvPicPr/>
      </xdr:nvPicPr>
      <xdr:blipFill>
        <a:blip r:embed="rId78"/>
        <a:stretch>
          <a:fillRect/>
        </a:stretch>
      </xdr:blipFill>
      <xdr:spPr>
        <a:xfrm>
          <a:off x="7765560" y="542268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20</xdr:row>
      <xdr:rowOff>12600</xdr:rowOff>
    </xdr:from>
    <xdr:to>
      <xdr:col>24</xdr:col>
      <xdr:colOff>294120</xdr:colOff>
      <xdr:row>20</xdr:row>
      <xdr:rowOff>216000</xdr:rowOff>
    </xdr:to>
    <xdr:pic>
      <xdr:nvPicPr>
        <xdr:cNvPr id="78" name="Picture 228" descr=""/>
        <xdr:cNvPicPr/>
      </xdr:nvPicPr>
      <xdr:blipFill>
        <a:blip r:embed="rId79"/>
        <a:stretch>
          <a:fillRect/>
        </a:stretch>
      </xdr:blipFill>
      <xdr:spPr>
        <a:xfrm>
          <a:off x="11232000" y="492732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18</xdr:row>
      <xdr:rowOff>12960</xdr:rowOff>
    </xdr:from>
    <xdr:to>
      <xdr:col>19</xdr:col>
      <xdr:colOff>24480</xdr:colOff>
      <xdr:row>18</xdr:row>
      <xdr:rowOff>216000</xdr:rowOff>
    </xdr:to>
    <xdr:pic>
      <xdr:nvPicPr>
        <xdr:cNvPr id="79" name="Picture 229" descr=""/>
        <xdr:cNvPicPr/>
      </xdr:nvPicPr>
      <xdr:blipFill>
        <a:blip r:embed="rId80"/>
        <a:stretch>
          <a:fillRect/>
        </a:stretch>
      </xdr:blipFill>
      <xdr:spPr>
        <a:xfrm>
          <a:off x="7765560" y="44323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22</xdr:row>
      <xdr:rowOff>12600</xdr:rowOff>
    </xdr:from>
    <xdr:to>
      <xdr:col>24</xdr:col>
      <xdr:colOff>294120</xdr:colOff>
      <xdr:row>22</xdr:row>
      <xdr:rowOff>216000</xdr:rowOff>
    </xdr:to>
    <xdr:pic>
      <xdr:nvPicPr>
        <xdr:cNvPr id="80" name="Picture 230" descr=""/>
        <xdr:cNvPicPr/>
      </xdr:nvPicPr>
      <xdr:blipFill>
        <a:blip r:embed="rId81"/>
        <a:stretch>
          <a:fillRect/>
        </a:stretch>
      </xdr:blipFill>
      <xdr:spPr>
        <a:xfrm>
          <a:off x="11232000" y="54226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19</xdr:row>
      <xdr:rowOff>12960</xdr:rowOff>
    </xdr:from>
    <xdr:to>
      <xdr:col>24</xdr:col>
      <xdr:colOff>294120</xdr:colOff>
      <xdr:row>19</xdr:row>
      <xdr:rowOff>216000</xdr:rowOff>
    </xdr:to>
    <xdr:pic>
      <xdr:nvPicPr>
        <xdr:cNvPr id="81" name="Picture 231" descr=""/>
        <xdr:cNvPicPr/>
      </xdr:nvPicPr>
      <xdr:blipFill>
        <a:blip r:embed="rId82"/>
        <a:stretch>
          <a:fillRect/>
        </a:stretch>
      </xdr:blipFill>
      <xdr:spPr>
        <a:xfrm>
          <a:off x="11232000" y="46800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18</xdr:row>
      <xdr:rowOff>12960</xdr:rowOff>
    </xdr:from>
    <xdr:to>
      <xdr:col>24</xdr:col>
      <xdr:colOff>294120</xdr:colOff>
      <xdr:row>18</xdr:row>
      <xdr:rowOff>216000</xdr:rowOff>
    </xdr:to>
    <xdr:pic>
      <xdr:nvPicPr>
        <xdr:cNvPr id="82" name="Picture 232" descr=""/>
        <xdr:cNvPicPr/>
      </xdr:nvPicPr>
      <xdr:blipFill>
        <a:blip r:embed="rId83"/>
        <a:stretch>
          <a:fillRect/>
        </a:stretch>
      </xdr:blipFill>
      <xdr:spPr>
        <a:xfrm>
          <a:off x="11232000" y="44323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20</xdr:row>
      <xdr:rowOff>12600</xdr:rowOff>
    </xdr:from>
    <xdr:to>
      <xdr:col>19</xdr:col>
      <xdr:colOff>24480</xdr:colOff>
      <xdr:row>20</xdr:row>
      <xdr:rowOff>216000</xdr:rowOff>
    </xdr:to>
    <xdr:pic>
      <xdr:nvPicPr>
        <xdr:cNvPr id="83" name="Picture 233" descr=""/>
        <xdr:cNvPicPr/>
      </xdr:nvPicPr>
      <xdr:blipFill>
        <a:blip r:embed="rId84"/>
        <a:stretch>
          <a:fillRect/>
        </a:stretch>
      </xdr:blipFill>
      <xdr:spPr>
        <a:xfrm>
          <a:off x="7765560" y="49273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21</xdr:row>
      <xdr:rowOff>12600</xdr:rowOff>
    </xdr:from>
    <xdr:to>
      <xdr:col>19</xdr:col>
      <xdr:colOff>24480</xdr:colOff>
      <xdr:row>21</xdr:row>
      <xdr:rowOff>216000</xdr:rowOff>
    </xdr:to>
    <xdr:pic>
      <xdr:nvPicPr>
        <xdr:cNvPr id="84" name="Picture 234" descr=""/>
        <xdr:cNvPicPr/>
      </xdr:nvPicPr>
      <xdr:blipFill>
        <a:blip r:embed="rId85"/>
        <a:stretch>
          <a:fillRect/>
        </a:stretch>
      </xdr:blipFill>
      <xdr:spPr>
        <a:xfrm>
          <a:off x="7765560" y="51750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10</xdr:row>
      <xdr:rowOff>25200</xdr:rowOff>
    </xdr:from>
    <xdr:to>
      <xdr:col>25</xdr:col>
      <xdr:colOff>1080</xdr:colOff>
      <xdr:row>10</xdr:row>
      <xdr:rowOff>240840</xdr:rowOff>
    </xdr:to>
    <xdr:pic>
      <xdr:nvPicPr>
        <xdr:cNvPr id="85" name="Picture 21" descr=""/>
        <xdr:cNvPicPr/>
      </xdr:nvPicPr>
      <xdr:blipFill>
        <a:blip r:embed="rId86"/>
        <a:stretch>
          <a:fillRect/>
        </a:stretch>
      </xdr:blipFill>
      <xdr:spPr>
        <a:xfrm>
          <a:off x="11232000" y="250164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13</xdr:row>
      <xdr:rowOff>25560</xdr:rowOff>
    </xdr:from>
    <xdr:to>
      <xdr:col>25</xdr:col>
      <xdr:colOff>1080</xdr:colOff>
      <xdr:row>13</xdr:row>
      <xdr:rowOff>241200</xdr:rowOff>
    </xdr:to>
    <xdr:pic>
      <xdr:nvPicPr>
        <xdr:cNvPr id="86" name="Picture 237" descr=""/>
        <xdr:cNvPicPr/>
      </xdr:nvPicPr>
      <xdr:blipFill>
        <a:blip r:embed="rId87"/>
        <a:stretch>
          <a:fillRect/>
        </a:stretch>
      </xdr:blipFill>
      <xdr:spPr>
        <a:xfrm>
          <a:off x="11232000" y="324468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15</xdr:row>
      <xdr:rowOff>25560</xdr:rowOff>
    </xdr:from>
    <xdr:to>
      <xdr:col>19</xdr:col>
      <xdr:colOff>36360</xdr:colOff>
      <xdr:row>15</xdr:row>
      <xdr:rowOff>241200</xdr:rowOff>
    </xdr:to>
    <xdr:pic>
      <xdr:nvPicPr>
        <xdr:cNvPr id="87" name="Picture 238" descr=""/>
        <xdr:cNvPicPr/>
      </xdr:nvPicPr>
      <xdr:blipFill>
        <a:blip r:embed="rId88"/>
        <a:stretch>
          <a:fillRect/>
        </a:stretch>
      </xdr:blipFill>
      <xdr:spPr>
        <a:xfrm>
          <a:off x="7765560" y="374004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11</xdr:row>
      <xdr:rowOff>25200</xdr:rowOff>
    </xdr:from>
    <xdr:to>
      <xdr:col>19</xdr:col>
      <xdr:colOff>48600</xdr:colOff>
      <xdr:row>11</xdr:row>
      <xdr:rowOff>240840</xdr:rowOff>
    </xdr:to>
    <xdr:pic>
      <xdr:nvPicPr>
        <xdr:cNvPr id="88" name="Picture 22" descr=""/>
        <xdr:cNvPicPr/>
      </xdr:nvPicPr>
      <xdr:blipFill>
        <a:blip r:embed="rId89"/>
        <a:stretch>
          <a:fillRect/>
        </a:stretch>
      </xdr:blipFill>
      <xdr:spPr>
        <a:xfrm>
          <a:off x="7765560" y="274932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12</xdr:row>
      <xdr:rowOff>25200</xdr:rowOff>
    </xdr:from>
    <xdr:to>
      <xdr:col>25</xdr:col>
      <xdr:colOff>12960</xdr:colOff>
      <xdr:row>12</xdr:row>
      <xdr:rowOff>240840</xdr:rowOff>
    </xdr:to>
    <xdr:pic>
      <xdr:nvPicPr>
        <xdr:cNvPr id="89" name="Picture 239" descr=""/>
        <xdr:cNvPicPr/>
      </xdr:nvPicPr>
      <xdr:blipFill>
        <a:blip r:embed="rId90"/>
        <a:stretch>
          <a:fillRect/>
        </a:stretch>
      </xdr:blipFill>
      <xdr:spPr>
        <a:xfrm>
          <a:off x="11232000" y="299700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15</xdr:row>
      <xdr:rowOff>25560</xdr:rowOff>
    </xdr:from>
    <xdr:to>
      <xdr:col>25</xdr:col>
      <xdr:colOff>12960</xdr:colOff>
      <xdr:row>15</xdr:row>
      <xdr:rowOff>241200</xdr:rowOff>
    </xdr:to>
    <xdr:pic>
      <xdr:nvPicPr>
        <xdr:cNvPr id="90" name="Picture 240" descr=""/>
        <xdr:cNvPicPr/>
      </xdr:nvPicPr>
      <xdr:blipFill>
        <a:blip r:embed="rId91"/>
        <a:stretch>
          <a:fillRect/>
        </a:stretch>
      </xdr:blipFill>
      <xdr:spPr>
        <a:xfrm>
          <a:off x="11232000" y="374004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13</xdr:row>
      <xdr:rowOff>25560</xdr:rowOff>
    </xdr:from>
    <xdr:to>
      <xdr:col>19</xdr:col>
      <xdr:colOff>48600</xdr:colOff>
      <xdr:row>13</xdr:row>
      <xdr:rowOff>241200</xdr:rowOff>
    </xdr:to>
    <xdr:pic>
      <xdr:nvPicPr>
        <xdr:cNvPr id="91" name="Picture 241" descr=""/>
        <xdr:cNvPicPr/>
      </xdr:nvPicPr>
      <xdr:blipFill>
        <a:blip r:embed="rId92"/>
        <a:stretch>
          <a:fillRect/>
        </a:stretch>
      </xdr:blipFill>
      <xdr:spPr>
        <a:xfrm>
          <a:off x="7765560" y="324468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14</xdr:row>
      <xdr:rowOff>25560</xdr:rowOff>
    </xdr:from>
    <xdr:to>
      <xdr:col>19</xdr:col>
      <xdr:colOff>48600</xdr:colOff>
      <xdr:row>14</xdr:row>
      <xdr:rowOff>241200</xdr:rowOff>
    </xdr:to>
    <xdr:pic>
      <xdr:nvPicPr>
        <xdr:cNvPr id="92" name="Picture 242" descr=""/>
        <xdr:cNvPicPr/>
      </xdr:nvPicPr>
      <xdr:blipFill>
        <a:blip r:embed="rId93"/>
        <a:stretch>
          <a:fillRect/>
        </a:stretch>
      </xdr:blipFill>
      <xdr:spPr>
        <a:xfrm>
          <a:off x="7765560" y="349236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11</xdr:row>
      <xdr:rowOff>25200</xdr:rowOff>
    </xdr:from>
    <xdr:to>
      <xdr:col>25</xdr:col>
      <xdr:colOff>12960</xdr:colOff>
      <xdr:row>11</xdr:row>
      <xdr:rowOff>240840</xdr:rowOff>
    </xdr:to>
    <xdr:pic>
      <xdr:nvPicPr>
        <xdr:cNvPr id="93" name="Picture 243" descr=""/>
        <xdr:cNvPicPr/>
      </xdr:nvPicPr>
      <xdr:blipFill>
        <a:blip r:embed="rId94"/>
        <a:stretch>
          <a:fillRect/>
        </a:stretch>
      </xdr:blipFill>
      <xdr:spPr>
        <a:xfrm>
          <a:off x="11232000" y="274932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6</xdr:row>
      <xdr:rowOff>25200</xdr:rowOff>
    </xdr:from>
    <xdr:to>
      <xdr:col>19</xdr:col>
      <xdr:colOff>36360</xdr:colOff>
      <xdr:row>6</xdr:row>
      <xdr:rowOff>240840</xdr:rowOff>
    </xdr:to>
    <xdr:pic>
      <xdr:nvPicPr>
        <xdr:cNvPr id="94" name="Picture 23" descr=""/>
        <xdr:cNvPicPr/>
      </xdr:nvPicPr>
      <xdr:blipFill>
        <a:blip r:embed="rId95"/>
        <a:stretch>
          <a:fillRect/>
        </a:stretch>
      </xdr:blipFill>
      <xdr:spPr>
        <a:xfrm>
          <a:off x="7765560" y="154908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7</xdr:row>
      <xdr:rowOff>25200</xdr:rowOff>
    </xdr:from>
    <xdr:to>
      <xdr:col>19</xdr:col>
      <xdr:colOff>36360</xdr:colOff>
      <xdr:row>7</xdr:row>
      <xdr:rowOff>240840</xdr:rowOff>
    </xdr:to>
    <xdr:pic>
      <xdr:nvPicPr>
        <xdr:cNvPr id="95" name="Picture 244" descr=""/>
        <xdr:cNvPicPr/>
      </xdr:nvPicPr>
      <xdr:blipFill>
        <a:blip r:embed="rId96"/>
        <a:stretch>
          <a:fillRect/>
        </a:stretch>
      </xdr:blipFill>
      <xdr:spPr>
        <a:xfrm>
          <a:off x="7765560" y="179676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4</xdr:row>
      <xdr:rowOff>25200</xdr:rowOff>
    </xdr:from>
    <xdr:to>
      <xdr:col>25</xdr:col>
      <xdr:colOff>1080</xdr:colOff>
      <xdr:row>4</xdr:row>
      <xdr:rowOff>241200</xdr:rowOff>
    </xdr:to>
    <xdr:pic>
      <xdr:nvPicPr>
        <xdr:cNvPr id="96" name="Picture 245" descr=""/>
        <xdr:cNvPicPr/>
      </xdr:nvPicPr>
      <xdr:blipFill>
        <a:blip r:embed="rId97"/>
        <a:stretch>
          <a:fillRect/>
        </a:stretch>
      </xdr:blipFill>
      <xdr:spPr>
        <a:xfrm>
          <a:off x="11232000" y="1053720"/>
          <a:ext cx="3412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599040</xdr:colOff>
      <xdr:row>33</xdr:row>
      <xdr:rowOff>38520</xdr:rowOff>
    </xdr:from>
    <xdr:to>
      <xdr:col>8</xdr:col>
      <xdr:colOff>506520</xdr:colOff>
      <xdr:row>55</xdr:row>
      <xdr:rowOff>13320</xdr:rowOff>
    </xdr:to>
    <xdr:pic>
      <xdr:nvPicPr>
        <xdr:cNvPr id="97" name="Picture 5" descr=""/>
        <xdr:cNvPicPr/>
      </xdr:nvPicPr>
      <xdr:blipFill>
        <a:blip r:embed="rId98"/>
        <a:stretch>
          <a:fillRect/>
        </a:stretch>
      </xdr:blipFill>
      <xdr:spPr>
        <a:xfrm>
          <a:off x="599040" y="8020440"/>
          <a:ext cx="4312800" cy="4584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35640</xdr:colOff>
      <xdr:row>2</xdr:row>
      <xdr:rowOff>25560</xdr:rowOff>
    </xdr:from>
    <xdr:to>
      <xdr:col>4</xdr:col>
      <xdr:colOff>23760</xdr:colOff>
      <xdr:row>3</xdr:row>
      <xdr:rowOff>13320</xdr:rowOff>
    </xdr:to>
    <xdr:pic>
      <xdr:nvPicPr>
        <xdr:cNvPr id="98" name="Picture 4" descr=""/>
        <xdr:cNvPicPr/>
      </xdr:nvPicPr>
      <xdr:blipFill>
        <a:blip r:embed="rId1"/>
        <a:stretch>
          <a:fillRect/>
        </a:stretch>
      </xdr:blipFill>
      <xdr:spPr>
        <a:xfrm>
          <a:off x="2020320" y="4446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</xdr:row>
      <xdr:rowOff>25560</xdr:rowOff>
    </xdr:from>
    <xdr:to>
      <xdr:col>4</xdr:col>
      <xdr:colOff>11880</xdr:colOff>
      <xdr:row>4</xdr:row>
      <xdr:rowOff>25560</xdr:rowOff>
    </xdr:to>
    <xdr:pic>
      <xdr:nvPicPr>
        <xdr:cNvPr id="99" name="Picture 5" descr=""/>
        <xdr:cNvPicPr/>
      </xdr:nvPicPr>
      <xdr:blipFill>
        <a:blip r:embed="rId2"/>
        <a:stretch>
          <a:fillRect/>
        </a:stretch>
      </xdr:blipFill>
      <xdr:spPr>
        <a:xfrm>
          <a:off x="2020320" y="654120"/>
          <a:ext cx="31680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4</xdr:row>
      <xdr:rowOff>25560</xdr:rowOff>
    </xdr:from>
    <xdr:to>
      <xdr:col>4</xdr:col>
      <xdr:colOff>11880</xdr:colOff>
      <xdr:row>5</xdr:row>
      <xdr:rowOff>13320</xdr:rowOff>
    </xdr:to>
    <xdr:pic>
      <xdr:nvPicPr>
        <xdr:cNvPr id="100" name="Picture 6" descr=""/>
        <xdr:cNvPicPr/>
      </xdr:nvPicPr>
      <xdr:blipFill>
        <a:blip r:embed="rId3"/>
        <a:stretch>
          <a:fillRect/>
        </a:stretch>
      </xdr:blipFill>
      <xdr:spPr>
        <a:xfrm>
          <a:off x="2020320" y="863640"/>
          <a:ext cx="31680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</xdr:row>
      <xdr:rowOff>12960</xdr:rowOff>
    </xdr:from>
    <xdr:to>
      <xdr:col>4</xdr:col>
      <xdr:colOff>23760</xdr:colOff>
      <xdr:row>2</xdr:row>
      <xdr:rowOff>13320</xdr:rowOff>
    </xdr:to>
    <xdr:pic>
      <xdr:nvPicPr>
        <xdr:cNvPr id="101" name="1" descr=""/>
        <xdr:cNvPicPr/>
      </xdr:nvPicPr>
      <xdr:blipFill>
        <a:blip r:embed="rId4"/>
        <a:stretch>
          <a:fillRect/>
        </a:stretch>
      </xdr:blipFill>
      <xdr:spPr>
        <a:xfrm>
          <a:off x="2020320" y="2224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5</xdr:row>
      <xdr:rowOff>25560</xdr:rowOff>
    </xdr:from>
    <xdr:to>
      <xdr:col>4</xdr:col>
      <xdr:colOff>23760</xdr:colOff>
      <xdr:row>6</xdr:row>
      <xdr:rowOff>25560</xdr:rowOff>
    </xdr:to>
    <xdr:pic>
      <xdr:nvPicPr>
        <xdr:cNvPr id="102" name="Picture 1" descr=""/>
        <xdr:cNvPicPr/>
      </xdr:nvPicPr>
      <xdr:blipFill>
        <a:blip r:embed="rId5"/>
        <a:stretch>
          <a:fillRect/>
        </a:stretch>
      </xdr:blipFill>
      <xdr:spPr>
        <a:xfrm>
          <a:off x="2020320" y="1073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6</xdr:row>
      <xdr:rowOff>25560</xdr:rowOff>
    </xdr:from>
    <xdr:to>
      <xdr:col>4</xdr:col>
      <xdr:colOff>11880</xdr:colOff>
      <xdr:row>7</xdr:row>
      <xdr:rowOff>25560</xdr:rowOff>
    </xdr:to>
    <xdr:pic>
      <xdr:nvPicPr>
        <xdr:cNvPr id="103" name="Picture 2" descr=""/>
        <xdr:cNvPicPr/>
      </xdr:nvPicPr>
      <xdr:blipFill>
        <a:blip r:embed="rId6"/>
        <a:stretch>
          <a:fillRect/>
        </a:stretch>
      </xdr:blipFill>
      <xdr:spPr>
        <a:xfrm>
          <a:off x="2008440" y="128268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7</xdr:row>
      <xdr:rowOff>25560</xdr:rowOff>
    </xdr:from>
    <xdr:to>
      <xdr:col>4</xdr:col>
      <xdr:colOff>11880</xdr:colOff>
      <xdr:row>8</xdr:row>
      <xdr:rowOff>25560</xdr:rowOff>
    </xdr:to>
    <xdr:pic>
      <xdr:nvPicPr>
        <xdr:cNvPr id="104" name="Picture 3" descr=""/>
        <xdr:cNvPicPr/>
      </xdr:nvPicPr>
      <xdr:blipFill>
        <a:blip r:embed="rId7"/>
        <a:stretch>
          <a:fillRect/>
        </a:stretch>
      </xdr:blipFill>
      <xdr:spPr>
        <a:xfrm>
          <a:off x="2008440" y="14922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8</xdr:row>
      <xdr:rowOff>38880</xdr:rowOff>
    </xdr:from>
    <xdr:to>
      <xdr:col>4</xdr:col>
      <xdr:colOff>11880</xdr:colOff>
      <xdr:row>8</xdr:row>
      <xdr:rowOff>203400</xdr:rowOff>
    </xdr:to>
    <xdr:pic>
      <xdr:nvPicPr>
        <xdr:cNvPr id="105" name="Picture 4" descr=""/>
        <xdr:cNvPicPr/>
      </xdr:nvPicPr>
      <xdr:blipFill>
        <a:blip r:embed="rId8"/>
        <a:stretch>
          <a:fillRect/>
        </a:stretch>
      </xdr:blipFill>
      <xdr:spPr>
        <a:xfrm>
          <a:off x="2008440" y="1715040"/>
          <a:ext cx="328680" cy="16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9</xdr:row>
      <xdr:rowOff>25560</xdr:rowOff>
    </xdr:from>
    <xdr:to>
      <xdr:col>4</xdr:col>
      <xdr:colOff>11880</xdr:colOff>
      <xdr:row>10</xdr:row>
      <xdr:rowOff>25560</xdr:rowOff>
    </xdr:to>
    <xdr:pic>
      <xdr:nvPicPr>
        <xdr:cNvPr id="106" name="Picture 5" descr=""/>
        <xdr:cNvPicPr/>
      </xdr:nvPicPr>
      <xdr:blipFill>
        <a:blip r:embed="rId9"/>
        <a:stretch>
          <a:fillRect/>
        </a:stretch>
      </xdr:blipFill>
      <xdr:spPr>
        <a:xfrm>
          <a:off x="2008440" y="1911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10</xdr:row>
      <xdr:rowOff>25560</xdr:rowOff>
    </xdr:from>
    <xdr:to>
      <xdr:col>4</xdr:col>
      <xdr:colOff>11880</xdr:colOff>
      <xdr:row>11</xdr:row>
      <xdr:rowOff>25560</xdr:rowOff>
    </xdr:to>
    <xdr:pic>
      <xdr:nvPicPr>
        <xdr:cNvPr id="107" name="Picture 6" descr=""/>
        <xdr:cNvPicPr/>
      </xdr:nvPicPr>
      <xdr:blipFill>
        <a:blip r:embed="rId10"/>
        <a:stretch>
          <a:fillRect/>
        </a:stretch>
      </xdr:blipFill>
      <xdr:spPr>
        <a:xfrm>
          <a:off x="2008440" y="21207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11</xdr:row>
      <xdr:rowOff>13320</xdr:rowOff>
    </xdr:from>
    <xdr:to>
      <xdr:col>4</xdr:col>
      <xdr:colOff>11880</xdr:colOff>
      <xdr:row>12</xdr:row>
      <xdr:rowOff>25200</xdr:rowOff>
    </xdr:to>
    <xdr:pic>
      <xdr:nvPicPr>
        <xdr:cNvPr id="108" name="Picture 7" descr=""/>
        <xdr:cNvPicPr/>
      </xdr:nvPicPr>
      <xdr:blipFill>
        <a:blip r:embed="rId11"/>
        <a:stretch>
          <a:fillRect/>
        </a:stretch>
      </xdr:blipFill>
      <xdr:spPr>
        <a:xfrm>
          <a:off x="2008440" y="2318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12</xdr:row>
      <xdr:rowOff>12960</xdr:rowOff>
    </xdr:from>
    <xdr:to>
      <xdr:col>3</xdr:col>
      <xdr:colOff>294120</xdr:colOff>
      <xdr:row>12</xdr:row>
      <xdr:rowOff>203760</xdr:rowOff>
    </xdr:to>
    <xdr:pic>
      <xdr:nvPicPr>
        <xdr:cNvPr id="109" name="Picture 8" descr=""/>
        <xdr:cNvPicPr/>
      </xdr:nvPicPr>
      <xdr:blipFill>
        <a:blip r:embed="rId12"/>
        <a:stretch>
          <a:fillRect/>
        </a:stretch>
      </xdr:blipFill>
      <xdr:spPr>
        <a:xfrm>
          <a:off x="2020320" y="2527560"/>
          <a:ext cx="258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13</xdr:row>
      <xdr:rowOff>12960</xdr:rowOff>
    </xdr:from>
    <xdr:to>
      <xdr:col>4</xdr:col>
      <xdr:colOff>11880</xdr:colOff>
      <xdr:row>14</xdr:row>
      <xdr:rowOff>13320</xdr:rowOff>
    </xdr:to>
    <xdr:pic>
      <xdr:nvPicPr>
        <xdr:cNvPr id="110" name="Picture 9" descr=""/>
        <xdr:cNvPicPr/>
      </xdr:nvPicPr>
      <xdr:blipFill>
        <a:blip r:embed="rId13"/>
        <a:stretch>
          <a:fillRect/>
        </a:stretch>
      </xdr:blipFill>
      <xdr:spPr>
        <a:xfrm>
          <a:off x="2008440" y="27370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14</xdr:row>
      <xdr:rowOff>25560</xdr:rowOff>
    </xdr:from>
    <xdr:to>
      <xdr:col>4</xdr:col>
      <xdr:colOff>11880</xdr:colOff>
      <xdr:row>15</xdr:row>
      <xdr:rowOff>13320</xdr:rowOff>
    </xdr:to>
    <xdr:pic>
      <xdr:nvPicPr>
        <xdr:cNvPr id="111" name="Picture 10" descr=""/>
        <xdr:cNvPicPr/>
      </xdr:nvPicPr>
      <xdr:blipFill>
        <a:blip r:embed="rId14"/>
        <a:stretch>
          <a:fillRect/>
        </a:stretch>
      </xdr:blipFill>
      <xdr:spPr>
        <a:xfrm>
          <a:off x="2008440" y="29592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15</xdr:row>
      <xdr:rowOff>13320</xdr:rowOff>
    </xdr:from>
    <xdr:to>
      <xdr:col>4</xdr:col>
      <xdr:colOff>11880</xdr:colOff>
      <xdr:row>15</xdr:row>
      <xdr:rowOff>203040</xdr:rowOff>
    </xdr:to>
    <xdr:pic>
      <xdr:nvPicPr>
        <xdr:cNvPr id="112" name="Picture 11" descr=""/>
        <xdr:cNvPicPr/>
      </xdr:nvPicPr>
      <xdr:blipFill>
        <a:blip r:embed="rId15"/>
        <a:stretch>
          <a:fillRect/>
        </a:stretch>
      </xdr:blipFill>
      <xdr:spPr>
        <a:xfrm>
          <a:off x="2008440" y="3156480"/>
          <a:ext cx="32868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16</xdr:row>
      <xdr:rowOff>25560</xdr:rowOff>
    </xdr:from>
    <xdr:to>
      <xdr:col>4</xdr:col>
      <xdr:colOff>11880</xdr:colOff>
      <xdr:row>17</xdr:row>
      <xdr:rowOff>25560</xdr:rowOff>
    </xdr:to>
    <xdr:pic>
      <xdr:nvPicPr>
        <xdr:cNvPr id="113" name="Picture 12" descr=""/>
        <xdr:cNvPicPr/>
      </xdr:nvPicPr>
      <xdr:blipFill>
        <a:blip r:embed="rId16"/>
        <a:stretch>
          <a:fillRect/>
        </a:stretch>
      </xdr:blipFill>
      <xdr:spPr>
        <a:xfrm>
          <a:off x="2008440" y="3378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17</xdr:row>
      <xdr:rowOff>13320</xdr:rowOff>
    </xdr:from>
    <xdr:to>
      <xdr:col>4</xdr:col>
      <xdr:colOff>23760</xdr:colOff>
      <xdr:row>18</xdr:row>
      <xdr:rowOff>25560</xdr:rowOff>
    </xdr:to>
    <xdr:pic>
      <xdr:nvPicPr>
        <xdr:cNvPr id="114" name="Picture 13" descr=""/>
        <xdr:cNvPicPr/>
      </xdr:nvPicPr>
      <xdr:blipFill>
        <a:blip r:embed="rId17"/>
        <a:stretch>
          <a:fillRect/>
        </a:stretch>
      </xdr:blipFill>
      <xdr:spPr>
        <a:xfrm>
          <a:off x="2020320" y="357552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18</xdr:row>
      <xdr:rowOff>13320</xdr:rowOff>
    </xdr:from>
    <xdr:to>
      <xdr:col>4</xdr:col>
      <xdr:colOff>11880</xdr:colOff>
      <xdr:row>19</xdr:row>
      <xdr:rowOff>25560</xdr:rowOff>
    </xdr:to>
    <xdr:pic>
      <xdr:nvPicPr>
        <xdr:cNvPr id="115" name="Picture 14" descr=""/>
        <xdr:cNvPicPr/>
      </xdr:nvPicPr>
      <xdr:blipFill>
        <a:blip r:embed="rId18"/>
        <a:stretch>
          <a:fillRect/>
        </a:stretch>
      </xdr:blipFill>
      <xdr:spPr>
        <a:xfrm>
          <a:off x="2008440" y="3785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19</xdr:row>
      <xdr:rowOff>13320</xdr:rowOff>
    </xdr:from>
    <xdr:to>
      <xdr:col>4</xdr:col>
      <xdr:colOff>11880</xdr:colOff>
      <xdr:row>20</xdr:row>
      <xdr:rowOff>25560</xdr:rowOff>
    </xdr:to>
    <xdr:pic>
      <xdr:nvPicPr>
        <xdr:cNvPr id="116" name="Picture 15" descr=""/>
        <xdr:cNvPicPr/>
      </xdr:nvPicPr>
      <xdr:blipFill>
        <a:blip r:embed="rId19"/>
        <a:stretch>
          <a:fillRect/>
        </a:stretch>
      </xdr:blipFill>
      <xdr:spPr>
        <a:xfrm>
          <a:off x="2008440" y="399456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20</xdr:row>
      <xdr:rowOff>13320</xdr:rowOff>
    </xdr:from>
    <xdr:to>
      <xdr:col>4</xdr:col>
      <xdr:colOff>23760</xdr:colOff>
      <xdr:row>21</xdr:row>
      <xdr:rowOff>25560</xdr:rowOff>
    </xdr:to>
    <xdr:pic>
      <xdr:nvPicPr>
        <xdr:cNvPr id="117" name="Picture 16" descr=""/>
        <xdr:cNvPicPr/>
      </xdr:nvPicPr>
      <xdr:blipFill>
        <a:blip r:embed="rId20"/>
        <a:stretch>
          <a:fillRect/>
        </a:stretch>
      </xdr:blipFill>
      <xdr:spPr>
        <a:xfrm>
          <a:off x="2008440" y="420408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21</xdr:row>
      <xdr:rowOff>13320</xdr:rowOff>
    </xdr:from>
    <xdr:to>
      <xdr:col>4</xdr:col>
      <xdr:colOff>23760</xdr:colOff>
      <xdr:row>22</xdr:row>
      <xdr:rowOff>25560</xdr:rowOff>
    </xdr:to>
    <xdr:pic>
      <xdr:nvPicPr>
        <xdr:cNvPr id="118" name="Picture 17" descr=""/>
        <xdr:cNvPicPr/>
      </xdr:nvPicPr>
      <xdr:blipFill>
        <a:blip r:embed="rId21"/>
        <a:stretch>
          <a:fillRect/>
        </a:stretch>
      </xdr:blipFill>
      <xdr:spPr>
        <a:xfrm>
          <a:off x="2008440" y="441360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22</xdr:row>
      <xdr:rowOff>360</xdr:rowOff>
    </xdr:from>
    <xdr:to>
      <xdr:col>4</xdr:col>
      <xdr:colOff>23760</xdr:colOff>
      <xdr:row>23</xdr:row>
      <xdr:rowOff>13320</xdr:rowOff>
    </xdr:to>
    <xdr:pic>
      <xdr:nvPicPr>
        <xdr:cNvPr id="119" name="Picture 18" descr=""/>
        <xdr:cNvPicPr/>
      </xdr:nvPicPr>
      <xdr:blipFill>
        <a:blip r:embed="rId22"/>
        <a:stretch>
          <a:fillRect/>
        </a:stretch>
      </xdr:blipFill>
      <xdr:spPr>
        <a:xfrm>
          <a:off x="2008440" y="4610160"/>
          <a:ext cx="3405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23</xdr:row>
      <xdr:rowOff>360</xdr:rowOff>
    </xdr:from>
    <xdr:to>
      <xdr:col>4</xdr:col>
      <xdr:colOff>23760</xdr:colOff>
      <xdr:row>24</xdr:row>
      <xdr:rowOff>12960</xdr:rowOff>
    </xdr:to>
    <xdr:pic>
      <xdr:nvPicPr>
        <xdr:cNvPr id="120" name="Picture 19" descr=""/>
        <xdr:cNvPicPr/>
      </xdr:nvPicPr>
      <xdr:blipFill>
        <a:blip r:embed="rId23"/>
        <a:stretch>
          <a:fillRect/>
        </a:stretch>
      </xdr:blipFill>
      <xdr:spPr>
        <a:xfrm>
          <a:off x="1996560" y="4819680"/>
          <a:ext cx="35244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24</xdr:row>
      <xdr:rowOff>12960</xdr:rowOff>
    </xdr:from>
    <xdr:to>
      <xdr:col>4</xdr:col>
      <xdr:colOff>23760</xdr:colOff>
      <xdr:row>25</xdr:row>
      <xdr:rowOff>12960</xdr:rowOff>
    </xdr:to>
    <xdr:pic>
      <xdr:nvPicPr>
        <xdr:cNvPr id="121" name="Picture 20" descr=""/>
        <xdr:cNvPicPr/>
      </xdr:nvPicPr>
      <xdr:blipFill>
        <a:blip r:embed="rId24"/>
        <a:stretch>
          <a:fillRect/>
        </a:stretch>
      </xdr:blipFill>
      <xdr:spPr>
        <a:xfrm>
          <a:off x="1996560" y="5042160"/>
          <a:ext cx="35244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25</xdr:row>
      <xdr:rowOff>25560</xdr:rowOff>
    </xdr:from>
    <xdr:to>
      <xdr:col>4</xdr:col>
      <xdr:colOff>11880</xdr:colOff>
      <xdr:row>26</xdr:row>
      <xdr:rowOff>25560</xdr:rowOff>
    </xdr:to>
    <xdr:pic>
      <xdr:nvPicPr>
        <xdr:cNvPr id="122" name="Picture 21" descr=""/>
        <xdr:cNvPicPr/>
      </xdr:nvPicPr>
      <xdr:blipFill>
        <a:blip r:embed="rId25"/>
        <a:stretch>
          <a:fillRect/>
        </a:stretch>
      </xdr:blipFill>
      <xdr:spPr>
        <a:xfrm>
          <a:off x="1996560" y="5264280"/>
          <a:ext cx="34056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26</xdr:row>
      <xdr:rowOff>25560</xdr:rowOff>
    </xdr:from>
    <xdr:to>
      <xdr:col>4</xdr:col>
      <xdr:colOff>11880</xdr:colOff>
      <xdr:row>27</xdr:row>
      <xdr:rowOff>25560</xdr:rowOff>
    </xdr:to>
    <xdr:pic>
      <xdr:nvPicPr>
        <xdr:cNvPr id="123" name="Picture 22" descr=""/>
        <xdr:cNvPicPr/>
      </xdr:nvPicPr>
      <xdr:blipFill>
        <a:blip r:embed="rId26"/>
        <a:stretch>
          <a:fillRect/>
        </a:stretch>
      </xdr:blipFill>
      <xdr:spPr>
        <a:xfrm>
          <a:off x="2008440" y="54738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27</xdr:row>
      <xdr:rowOff>25560</xdr:rowOff>
    </xdr:from>
    <xdr:to>
      <xdr:col>4</xdr:col>
      <xdr:colOff>11880</xdr:colOff>
      <xdr:row>28</xdr:row>
      <xdr:rowOff>25560</xdr:rowOff>
    </xdr:to>
    <xdr:pic>
      <xdr:nvPicPr>
        <xdr:cNvPr id="124" name="Picture 23" descr=""/>
        <xdr:cNvPicPr/>
      </xdr:nvPicPr>
      <xdr:blipFill>
        <a:blip r:embed="rId27"/>
        <a:stretch>
          <a:fillRect/>
        </a:stretch>
      </xdr:blipFill>
      <xdr:spPr>
        <a:xfrm>
          <a:off x="2008440" y="568332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28</xdr:row>
      <xdr:rowOff>25560</xdr:rowOff>
    </xdr:from>
    <xdr:to>
      <xdr:col>4</xdr:col>
      <xdr:colOff>11880</xdr:colOff>
      <xdr:row>29</xdr:row>
      <xdr:rowOff>13320</xdr:rowOff>
    </xdr:to>
    <xdr:pic>
      <xdr:nvPicPr>
        <xdr:cNvPr id="125" name="Picture 24" descr=""/>
        <xdr:cNvPicPr/>
      </xdr:nvPicPr>
      <xdr:blipFill>
        <a:blip r:embed="rId28"/>
        <a:stretch>
          <a:fillRect/>
        </a:stretch>
      </xdr:blipFill>
      <xdr:spPr>
        <a:xfrm>
          <a:off x="2008440" y="589284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29</xdr:row>
      <xdr:rowOff>25560</xdr:rowOff>
    </xdr:from>
    <xdr:to>
      <xdr:col>4</xdr:col>
      <xdr:colOff>11880</xdr:colOff>
      <xdr:row>30</xdr:row>
      <xdr:rowOff>25560</xdr:rowOff>
    </xdr:to>
    <xdr:pic>
      <xdr:nvPicPr>
        <xdr:cNvPr id="126" name="Picture 25" descr=""/>
        <xdr:cNvPicPr/>
      </xdr:nvPicPr>
      <xdr:blipFill>
        <a:blip r:embed="rId29"/>
        <a:stretch>
          <a:fillRect/>
        </a:stretch>
      </xdr:blipFill>
      <xdr:spPr>
        <a:xfrm>
          <a:off x="2008440" y="61023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30</xdr:row>
      <xdr:rowOff>13320</xdr:rowOff>
    </xdr:from>
    <xdr:to>
      <xdr:col>4</xdr:col>
      <xdr:colOff>23760</xdr:colOff>
      <xdr:row>31</xdr:row>
      <xdr:rowOff>13320</xdr:rowOff>
    </xdr:to>
    <xdr:pic>
      <xdr:nvPicPr>
        <xdr:cNvPr id="127" name="Picture 26" descr=""/>
        <xdr:cNvPicPr/>
      </xdr:nvPicPr>
      <xdr:blipFill>
        <a:blip r:embed="rId30"/>
        <a:stretch>
          <a:fillRect/>
        </a:stretch>
      </xdr:blipFill>
      <xdr:spPr>
        <a:xfrm>
          <a:off x="2020320" y="62996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31</xdr:row>
      <xdr:rowOff>13320</xdr:rowOff>
    </xdr:from>
    <xdr:to>
      <xdr:col>4</xdr:col>
      <xdr:colOff>11880</xdr:colOff>
      <xdr:row>32</xdr:row>
      <xdr:rowOff>13320</xdr:rowOff>
    </xdr:to>
    <xdr:pic>
      <xdr:nvPicPr>
        <xdr:cNvPr id="128" name="Picture 27" descr=""/>
        <xdr:cNvPicPr/>
      </xdr:nvPicPr>
      <xdr:blipFill>
        <a:blip r:embed="rId31"/>
        <a:stretch>
          <a:fillRect/>
        </a:stretch>
      </xdr:blipFill>
      <xdr:spPr>
        <a:xfrm>
          <a:off x="2008440" y="6509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32</xdr:row>
      <xdr:rowOff>13320</xdr:rowOff>
    </xdr:from>
    <xdr:to>
      <xdr:col>4</xdr:col>
      <xdr:colOff>11880</xdr:colOff>
      <xdr:row>33</xdr:row>
      <xdr:rowOff>25560</xdr:rowOff>
    </xdr:to>
    <xdr:pic>
      <xdr:nvPicPr>
        <xdr:cNvPr id="129" name="Picture 28" descr=""/>
        <xdr:cNvPicPr/>
      </xdr:nvPicPr>
      <xdr:blipFill>
        <a:blip r:embed="rId32"/>
        <a:stretch>
          <a:fillRect/>
        </a:stretch>
      </xdr:blipFill>
      <xdr:spPr>
        <a:xfrm>
          <a:off x="1996560" y="6718680"/>
          <a:ext cx="340560" cy="22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R66"/>
  <sheetViews>
    <sheetView windowProtection="true" showFormulas="false" showGridLines="false" showRowColHeaders="fals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O4" activeCellId="0" sqref="O4"/>
    </sheetView>
  </sheetViews>
  <sheetFormatPr defaultRowHeight="12.8"/>
  <cols>
    <col collapsed="false" hidden="false" max="1" min="1" style="1" width="14.8112244897959"/>
    <col collapsed="false" hidden="false" max="2" min="2" style="1" width="4.82142857142857"/>
    <col collapsed="false" hidden="false" max="3" min="3" style="2" width="14.3163265306122"/>
    <col collapsed="false" hidden="false" max="4" min="4" style="1" width="3.5"/>
    <col collapsed="false" hidden="false" max="5" min="5" style="1" width="1.66326530612245"/>
    <col collapsed="false" hidden="false" max="6" min="6" style="1" width="3.5"/>
    <col collapsed="false" hidden="false" max="7" min="7" style="1" width="14.3163265306122"/>
    <col collapsed="false" hidden="false" max="8" min="8" style="1" width="5.5"/>
    <col collapsed="false" hidden="false" max="9" min="9" style="1" width="14.3163265306122"/>
    <col collapsed="false" hidden="false" max="12" min="10" style="1" width="3.66326530612245"/>
    <col collapsed="false" hidden="false" max="14" min="13" style="1" width="4.99489795918367"/>
    <col collapsed="false" hidden="false" max="15" min="15" style="3" width="4.5"/>
    <col collapsed="false" hidden="false" max="16" min="16" style="3" width="1.16326530612245"/>
    <col collapsed="false" hidden="false" max="17" min="17" style="3" width="4.5"/>
    <col collapsed="false" hidden="false" max="18" min="18" style="3" width="1.66326530612245"/>
    <col collapsed="false" hidden="false" max="19" min="19" style="1" width="4.82142857142857"/>
    <col collapsed="false" hidden="false" max="20" min="20" style="1" width="17.6479591836735"/>
    <col collapsed="false" hidden="false" max="21" min="21" style="1" width="3.5"/>
    <col collapsed="false" hidden="false" max="22" min="22" style="1" width="1.66326530612245"/>
    <col collapsed="false" hidden="false" max="23" min="23" style="1" width="3.5"/>
    <col collapsed="false" hidden="false" max="24" min="24" style="1" width="18.484693877551"/>
    <col collapsed="false" hidden="false" max="25" min="25" style="1" width="4.82142857142857"/>
    <col collapsed="false" hidden="false" max="26" min="26" style="1" width="14.3163265306122"/>
    <col collapsed="false" hidden="false" max="29" min="27" style="1" width="3.66326530612245"/>
    <col collapsed="false" hidden="false" max="31" min="30" style="1" width="4.99489795918367"/>
    <col collapsed="false" hidden="false" max="32" min="32" style="4" width="4.5"/>
    <col collapsed="false" hidden="false" max="33" min="33" style="4" width="1.16326530612245"/>
    <col collapsed="false" hidden="false" max="34" min="34" style="4" width="4.5"/>
    <col collapsed="false" hidden="false" max="35" min="35" style="4" width="3.66326530612245"/>
    <col collapsed="false" hidden="false" max="36" min="36" style="4" width="8.49489795918367"/>
    <col collapsed="false" hidden="false" max="37" min="37" style="5" width="11.1479591836735"/>
    <col collapsed="false" hidden="true" max="50" min="38" style="5" width="0"/>
    <col collapsed="false" hidden="true" max="54" min="51" style="6" width="0"/>
    <col collapsed="false" hidden="true" max="65" min="55" style="5" width="0"/>
    <col collapsed="false" hidden="true" max="72" min="66" style="6" width="0"/>
    <col collapsed="false" hidden="true" max="77" min="73" style="5" width="0"/>
    <col collapsed="false" hidden="true" max="83" min="78" style="6" width="0"/>
    <col collapsed="false" hidden="true" max="90" min="84" style="5" width="0"/>
    <col collapsed="false" hidden="true" max="91" min="91" style="6" width="0"/>
    <col collapsed="false" hidden="true" max="95" min="92" style="5" width="0"/>
    <col collapsed="false" hidden="true" max="96" min="96" style="6" width="0"/>
    <col collapsed="false" hidden="true" max="257" min="97" style="7" width="0"/>
    <col collapsed="false" hidden="true" max="1025" min="258" style="0" width="0"/>
  </cols>
  <sheetData>
    <row r="1" customFormat="false" ht="22.5" hidden="false" customHeight="true" outlineLevel="0" collapsed="false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0"/>
      <c r="AH1" s="10"/>
      <c r="AI1" s="10"/>
      <c r="AJ1" s="11" t="s">
        <v>1</v>
      </c>
      <c r="AV1" s="12" t="s">
        <v>1</v>
      </c>
      <c r="AW1" s="12" t="s">
        <v>2</v>
      </c>
      <c r="AY1" s="13" t="s">
        <v>3</v>
      </c>
      <c r="AZ1" s="12"/>
      <c r="BA1" s="12"/>
      <c r="BB1" s="12"/>
      <c r="BC1" s="14"/>
      <c r="BD1" s="14"/>
      <c r="BE1" s="14"/>
      <c r="BF1" s="14"/>
      <c r="BG1" s="14"/>
      <c r="BH1" s="14"/>
      <c r="BI1" s="15" t="s">
        <v>4</v>
      </c>
      <c r="BM1" s="14" t="s">
        <v>5</v>
      </c>
    </row>
    <row r="2" customFormat="false" ht="22.5" hidden="false" customHeight="true" outlineLevel="0" collapsed="false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0"/>
      <c r="AH2" s="10"/>
      <c r="AI2" s="10"/>
      <c r="AJ2" s="16" t="n">
        <f aca="false">SUM(AJ4:AJ66)</f>
        <v>26</v>
      </c>
      <c r="AV2" s="12"/>
      <c r="AW2" s="12"/>
      <c r="AY2" s="13"/>
      <c r="AZ2" s="12"/>
      <c r="BA2" s="12"/>
      <c r="BB2" s="12"/>
      <c r="BC2" s="14"/>
      <c r="BD2" s="14"/>
      <c r="BE2" s="14"/>
      <c r="BF2" s="14"/>
      <c r="BG2" s="14"/>
      <c r="BH2" s="14"/>
      <c r="BI2" s="15"/>
      <c r="BM2" s="14"/>
    </row>
    <row r="3" customFormat="false" ht="16.5" hidden="false" customHeight="true" outlineLevel="0" collapsed="false">
      <c r="B3" s="17" t="s">
        <v>6</v>
      </c>
      <c r="C3" s="17"/>
      <c r="D3" s="18" t="s">
        <v>7</v>
      </c>
      <c r="E3" s="18"/>
      <c r="F3" s="18"/>
      <c r="G3" s="18"/>
      <c r="H3" s="19"/>
      <c r="I3" s="20" t="s">
        <v>8</v>
      </c>
      <c r="J3" s="20" t="s">
        <v>9</v>
      </c>
      <c r="K3" s="20"/>
      <c r="L3" s="20" t="s">
        <v>10</v>
      </c>
      <c r="M3" s="20"/>
      <c r="N3" s="21"/>
      <c r="O3" s="22" t="s">
        <v>11</v>
      </c>
      <c r="P3" s="22"/>
      <c r="Q3" s="22"/>
      <c r="R3" s="22"/>
      <c r="S3" s="17" t="s">
        <v>12</v>
      </c>
      <c r="T3" s="17"/>
      <c r="U3" s="23" t="s">
        <v>7</v>
      </c>
      <c r="V3" s="23"/>
      <c r="W3" s="23"/>
      <c r="X3" s="19"/>
      <c r="Y3" s="24"/>
      <c r="Z3" s="20" t="s">
        <v>8</v>
      </c>
      <c r="AA3" s="20" t="s">
        <v>9</v>
      </c>
      <c r="AB3" s="20"/>
      <c r="AC3" s="20" t="s">
        <v>10</v>
      </c>
      <c r="AD3" s="20"/>
      <c r="AE3" s="21"/>
      <c r="AF3" s="25" t="s">
        <v>11</v>
      </c>
      <c r="AG3" s="25"/>
      <c r="AH3" s="25"/>
      <c r="AI3" s="25"/>
      <c r="AK3" s="6" t="s">
        <v>13</v>
      </c>
      <c r="AL3" s="6" t="s">
        <v>14</v>
      </c>
      <c r="AM3" s="6" t="s">
        <v>15</v>
      </c>
      <c r="AN3" s="6" t="s">
        <v>16</v>
      </c>
      <c r="AO3" s="6" t="s">
        <v>17</v>
      </c>
      <c r="AP3" s="6" t="s">
        <v>18</v>
      </c>
      <c r="AQ3" s="6" t="s">
        <v>19</v>
      </c>
      <c r="AR3" s="6" t="s">
        <v>20</v>
      </c>
      <c r="AU3" s="5" t="s">
        <v>21</v>
      </c>
      <c r="AV3" s="6" t="n">
        <v>3</v>
      </c>
      <c r="AW3" s="6" t="n">
        <v>2</v>
      </c>
      <c r="AY3" s="26" t="s">
        <v>22</v>
      </c>
      <c r="AZ3" s="26" t="s">
        <v>23</v>
      </c>
      <c r="BA3" s="26" t="s">
        <v>23</v>
      </c>
      <c r="BB3" s="26" t="s">
        <v>24</v>
      </c>
      <c r="BF3" s="26" t="s">
        <v>22</v>
      </c>
      <c r="BG3" s="26" t="s">
        <v>23</v>
      </c>
      <c r="BH3" s="26" t="s">
        <v>23</v>
      </c>
      <c r="BI3" s="26" t="s">
        <v>24</v>
      </c>
      <c r="BJ3" s="26"/>
      <c r="BM3" s="27" t="s">
        <v>25</v>
      </c>
      <c r="BN3" s="26" t="s">
        <v>23</v>
      </c>
      <c r="BO3" s="26" t="s">
        <v>26</v>
      </c>
      <c r="BP3" s="26" t="s">
        <v>27</v>
      </c>
      <c r="BQ3" s="26" t="s">
        <v>28</v>
      </c>
      <c r="BR3" s="26" t="s">
        <v>29</v>
      </c>
      <c r="BS3" s="26" t="s">
        <v>30</v>
      </c>
      <c r="BT3" s="26" t="s">
        <v>31</v>
      </c>
      <c r="BU3" s="27" t="s">
        <v>32</v>
      </c>
      <c r="BX3" s="27" t="s">
        <v>33</v>
      </c>
      <c r="BY3" s="27" t="s">
        <v>23</v>
      </c>
      <c r="BZ3" s="26" t="s">
        <v>26</v>
      </c>
      <c r="CA3" s="26" t="s">
        <v>27</v>
      </c>
      <c r="CB3" s="26" t="s">
        <v>28</v>
      </c>
      <c r="CC3" s="26" t="s">
        <v>29</v>
      </c>
      <c r="CD3" s="26" t="s">
        <v>30</v>
      </c>
      <c r="CE3" s="26" t="s">
        <v>31</v>
      </c>
      <c r="CF3" s="27" t="s">
        <v>34</v>
      </c>
      <c r="CI3" s="27" t="s">
        <v>25</v>
      </c>
      <c r="CJ3" s="27" t="s">
        <v>35</v>
      </c>
      <c r="CK3" s="27" t="s">
        <v>36</v>
      </c>
      <c r="CL3" s="27" t="s">
        <v>37</v>
      </c>
      <c r="CN3" s="27" t="s">
        <v>33</v>
      </c>
      <c r="CO3" s="27" t="s">
        <v>35</v>
      </c>
      <c r="CP3" s="27" t="s">
        <v>36</v>
      </c>
      <c r="CQ3" s="27" t="s">
        <v>37</v>
      </c>
    </row>
    <row r="4" customFormat="false" ht="19.5" hidden="false" customHeight="true" outlineLevel="0" collapsed="false">
      <c r="A4" s="28"/>
      <c r="B4" s="29"/>
      <c r="C4" s="30" t="str">
        <f aca="false">WC_A1</f>
        <v>Brasil</v>
      </c>
      <c r="D4" s="31" t="n">
        <v>3</v>
      </c>
      <c r="E4" s="32" t="s">
        <v>38</v>
      </c>
      <c r="F4" s="31" t="n">
        <v>1</v>
      </c>
      <c r="G4" s="33" t="str">
        <f aca="false">WC_A2</f>
        <v>Croacia</v>
      </c>
      <c r="H4" s="34"/>
      <c r="I4" s="35" t="s">
        <v>39</v>
      </c>
      <c r="J4" s="35" t="n">
        <v>41802</v>
      </c>
      <c r="K4" s="35"/>
      <c r="L4" s="36" t="n">
        <v>0.625</v>
      </c>
      <c r="M4" s="36"/>
      <c r="N4" s="37"/>
      <c r="O4" s="38" t="n">
        <v>3</v>
      </c>
      <c r="P4" s="39"/>
      <c r="Q4" s="40" t="n">
        <v>1</v>
      </c>
      <c r="R4" s="41"/>
      <c r="S4" s="29"/>
      <c r="T4" s="30" t="str">
        <f aca="false">WC_E1</f>
        <v>Suiza</v>
      </c>
      <c r="U4" s="31" t="n">
        <v>0</v>
      </c>
      <c r="V4" s="32" t="s">
        <v>38</v>
      </c>
      <c r="W4" s="31" t="n">
        <v>0</v>
      </c>
      <c r="X4" s="33" t="str">
        <f aca="false">WC_E2</f>
        <v>Ecuador</v>
      </c>
      <c r="Y4" s="42"/>
      <c r="Z4" s="35" t="s">
        <v>40</v>
      </c>
      <c r="AA4" s="43" t="n">
        <v>41805</v>
      </c>
      <c r="AB4" s="43"/>
      <c r="AC4" s="44" t="n">
        <v>0.458333333333333</v>
      </c>
      <c r="AD4" s="44"/>
      <c r="AE4" s="37"/>
      <c r="AF4" s="45" t="n">
        <v>2</v>
      </c>
      <c r="AG4" s="39"/>
      <c r="AH4" s="40" t="n">
        <v>1</v>
      </c>
      <c r="AI4" s="46"/>
      <c r="AJ4" s="47" t="n">
        <f aca="false">IF(OR(O4="",Q4=""),"",SUM(AO4,AQ4,AP4,AR4))</f>
        <v>5</v>
      </c>
      <c r="AK4" s="6" t="str">
        <f aca="false">IF(D4&gt;F4,"V",IF(D4=F4,"E","D"))</f>
        <v>V</v>
      </c>
      <c r="AL4" s="6" t="str">
        <f aca="false">IF(U4&gt;W4,"V",IF(U4=W4,"E","D"))</f>
        <v>E</v>
      </c>
      <c r="AM4" s="6" t="str">
        <f aca="false">IF(O4&gt;Q4,"V",IF(O4=Q4,"E","D"))</f>
        <v>V</v>
      </c>
      <c r="AN4" s="6" t="str">
        <f aca="false">IF(AF4&gt;AH4,"V",IF(AF4=AH4,"E","D"))</f>
        <v>V</v>
      </c>
      <c r="AO4" s="6" t="n">
        <f aca="false">IF(OR(O4="",Q4=""),"",IF(AK4=AM4,PFASE1,0))</f>
        <v>3</v>
      </c>
      <c r="AP4" s="6" t="n">
        <f aca="false">IF(OR(AF4="",AH4=""),"",IF(AL4=AN4,PFASE1,0))</f>
        <v>0</v>
      </c>
      <c r="AQ4" s="6" t="n">
        <f aca="false">IF(OR(O4="",Q4=""),"",IF(AND(D4=O4,F4=Q4),EFASE1,0))</f>
        <v>2</v>
      </c>
      <c r="AR4" s="6" t="n">
        <f aca="false">IF(OR(AF4="",AH4=""),"",IF(AND(U4=AF4,W4=AH4),2,0))</f>
        <v>0</v>
      </c>
      <c r="AU4" s="5" t="s">
        <v>41</v>
      </c>
      <c r="AV4" s="6" t="n">
        <v>6</v>
      </c>
      <c r="AW4" s="6" t="n">
        <v>4</v>
      </c>
      <c r="AX4" s="5" t="n">
        <f aca="false">D4-F4</f>
        <v>2</v>
      </c>
      <c r="AY4" s="6" t="str">
        <f aca="false">C4</f>
        <v>Brasil</v>
      </c>
      <c r="AZ4" s="6" t="n">
        <f aca="false">IF(AK4="V",3,IF(AK4="E",1,0))</f>
        <v>3</v>
      </c>
      <c r="BA4" s="6" t="n">
        <f aca="false">IF(AK4="V",0,IF(AK4="E",1,3))</f>
        <v>0</v>
      </c>
      <c r="BB4" s="6" t="str">
        <f aca="false">G4</f>
        <v>Croacia</v>
      </c>
      <c r="BC4" s="5" t="n">
        <f aca="false">F4-D4</f>
        <v>-2</v>
      </c>
      <c r="BE4" s="5" t="n">
        <f aca="false">U4-W4</f>
        <v>0</v>
      </c>
      <c r="BF4" s="6" t="str">
        <f aca="false">T4</f>
        <v>Suiza</v>
      </c>
      <c r="BG4" s="6" t="n">
        <f aca="false">IF(AL4="V",3,IF(AL4="E",1,0))</f>
        <v>1</v>
      </c>
      <c r="BH4" s="6" t="n">
        <f aca="false">IF(AL4="V",0,IF(AL4="E",1,3))</f>
        <v>1</v>
      </c>
      <c r="BI4" s="6" t="str">
        <f aca="false">X4</f>
        <v>Ecuador</v>
      </c>
      <c r="BJ4" s="6" t="n">
        <f aca="false">W4-U4</f>
        <v>0</v>
      </c>
      <c r="BL4" s="48" t="s">
        <v>42</v>
      </c>
      <c r="BM4" s="49" t="str">
        <f aca="false">WC_A1</f>
        <v>Brasil</v>
      </c>
      <c r="BN4" s="6" t="n">
        <f aca="false">SUMIF(AY$4:AY$9,BM4,AZ$4:AZ$9)+SUMIF(BB$4:BB$9,BM4,BA$4:BA$9)</f>
        <v>9</v>
      </c>
      <c r="BO4" s="6" t="n">
        <f aca="false">SUMIF(AY$4:AY$9,BM4,AX$4:AX$9)+SUMIF(BB$4:BB$9,BM4,BC$4:BC$9)</f>
        <v>6</v>
      </c>
      <c r="BP4" s="6" t="n">
        <f aca="false">SUMIF(C4:C9,BM4,D4:D9)+SUMIF(G4:G9,BM4,F4:F9)</f>
        <v>8</v>
      </c>
      <c r="BQ4" s="6" t="n">
        <f aca="false">CM4</f>
        <v>0.004</v>
      </c>
      <c r="BR4" s="50" t="n">
        <f aca="false">BS4+BQ4</f>
        <v>1.034</v>
      </c>
      <c r="BS4" s="51" t="n">
        <f aca="false">(BN4/MAX(ABS(BN$4:BN$7)))+((BO4/MAX(ABS(BO$4:BO$7)))/50)+((BP4/MAX(ABS(BP$4:BP$7)))/100)</f>
        <v>1.03</v>
      </c>
      <c r="BT4" s="52" t="n">
        <f aca="false">RANK(BR4,BR4:BR7)</f>
        <v>1</v>
      </c>
      <c r="BU4" s="49" t="str">
        <f aca="true">OFFSET(BM4,MATCH(SMALL(BT4:BT7,ROW()-ROW(BT4)+1),BT4:BT7,0)-1,0)</f>
        <v>Brasil</v>
      </c>
      <c r="BW4" s="48" t="s">
        <v>42</v>
      </c>
      <c r="BX4" s="49" t="str">
        <f aca="false">WC_E1</f>
        <v>Suiza</v>
      </c>
      <c r="BY4" s="6" t="n">
        <f aca="false">SUMIF(BF$4:BF$9,BX4,BG$4:BG$9)+SUMIF(BI$4:BI$9,BX4,BH$4:BH$9)</f>
        <v>2</v>
      </c>
      <c r="BZ4" s="6" t="n">
        <f aca="false">SUMIF(BF$4:BF$9,BX4,BE$4:BE$9)+SUMIF(BI$4:BI$9,BX4,BJ$4:BJ$9)</f>
        <v>-2</v>
      </c>
      <c r="CA4" s="6" t="n">
        <f aca="false">SUMIF(T4:T9,BX4,U4:U9)+SUMIF(X4:X9,BX4,W4:W9)</f>
        <v>1</v>
      </c>
      <c r="CB4" s="6" t="n">
        <f aca="false">CR4</f>
        <v>0.004</v>
      </c>
      <c r="CC4" s="53" t="n">
        <f aca="false">CD4+CB4</f>
        <v>0.222777777777778</v>
      </c>
      <c r="CD4" s="51" t="n">
        <f aca="false">(BY4/MAX(ABS(BY$4:BY$7)))+((BZ4/MAX(ABS(BZ$4:BZ$7)))/50)+((CA4/MAX(ABS(CA$4:CA$7)))/100)</f>
        <v>0.218777777777778</v>
      </c>
      <c r="CE4" s="52" t="n">
        <f aca="false">RANK(CC4,CC4:CC7)</f>
        <v>2</v>
      </c>
      <c r="CF4" s="49" t="str">
        <f aca="true">OFFSET(BX4,MATCH(SMALL(CE4:CE7,ROW()-ROW(CE4)+1),CE4:CE7,0)-1,0)</f>
        <v>Francia</v>
      </c>
      <c r="CI4" s="49" t="str">
        <f aca="false">WC_A1</f>
        <v>Brasil</v>
      </c>
      <c r="CJ4" s="6"/>
      <c r="CK4" s="6"/>
      <c r="CL4" s="6"/>
      <c r="CM4" s="6" t="n">
        <v>0.004</v>
      </c>
      <c r="CN4" s="49" t="str">
        <f aca="false">WC_E1</f>
        <v>Suiza</v>
      </c>
      <c r="CO4" s="6" t="n">
        <v>24</v>
      </c>
      <c r="CP4" s="6" t="n">
        <v>11</v>
      </c>
      <c r="CQ4" s="6" t="n">
        <v>17</v>
      </c>
      <c r="CR4" s="6" t="n">
        <v>0.004</v>
      </c>
    </row>
    <row r="5" customFormat="false" ht="19.5" hidden="false" customHeight="true" outlineLevel="0" collapsed="false">
      <c r="A5" s="28"/>
      <c r="B5" s="54"/>
      <c r="C5" s="55" t="str">
        <f aca="false">WC_A3</f>
        <v>Mexico</v>
      </c>
      <c r="D5" s="31" t="n">
        <v>1</v>
      </c>
      <c r="E5" s="32" t="s">
        <v>38</v>
      </c>
      <c r="F5" s="31" t="n">
        <v>2</v>
      </c>
      <c r="G5" s="56" t="str">
        <f aca="false">WC_A4</f>
        <v>Camerun</v>
      </c>
      <c r="H5" s="57"/>
      <c r="I5" s="58" t="s">
        <v>43</v>
      </c>
      <c r="J5" s="58" t="n">
        <v>41803</v>
      </c>
      <c r="K5" s="58"/>
      <c r="L5" s="59" t="n">
        <v>0.458333333333333</v>
      </c>
      <c r="M5" s="59"/>
      <c r="N5" s="60"/>
      <c r="O5" s="38" t="n">
        <v>1</v>
      </c>
      <c r="P5" s="39"/>
      <c r="Q5" s="40" t="n">
        <v>0</v>
      </c>
      <c r="R5" s="41"/>
      <c r="S5" s="54"/>
      <c r="T5" s="55" t="str">
        <f aca="false">WC_E3</f>
        <v>Francia</v>
      </c>
      <c r="U5" s="31" t="n">
        <v>4</v>
      </c>
      <c r="V5" s="61" t="s">
        <v>38</v>
      </c>
      <c r="W5" s="31" t="n">
        <v>0</v>
      </c>
      <c r="X5" s="56" t="str">
        <f aca="false">WC_E4</f>
        <v>Honduras</v>
      </c>
      <c r="Y5" s="62"/>
      <c r="Z5" s="58" t="s">
        <v>44</v>
      </c>
      <c r="AA5" s="58" t="n">
        <v>41805</v>
      </c>
      <c r="AB5" s="58"/>
      <c r="AC5" s="59" t="n">
        <v>0.583333333333333</v>
      </c>
      <c r="AD5" s="59"/>
      <c r="AE5" s="60"/>
      <c r="AF5" s="45" t="n">
        <v>3</v>
      </c>
      <c r="AG5" s="39"/>
      <c r="AH5" s="40" t="n">
        <v>0</v>
      </c>
      <c r="AI5" s="46"/>
      <c r="AJ5" s="47" t="n">
        <f aca="false">IF(OR(O5="",Q5=""),"",SUM(AO5,AQ5,AP5,AR5))</f>
        <v>3</v>
      </c>
      <c r="AK5" s="6" t="str">
        <f aca="false">IF(D5&gt;F5,"V",IF(D5=F5,"E","D"))</f>
        <v>D</v>
      </c>
      <c r="AL5" s="6" t="str">
        <f aca="false">IF(U5&gt;W5,"V",IF(U5=W5,"E","D"))</f>
        <v>V</v>
      </c>
      <c r="AM5" s="6" t="str">
        <f aca="false">IF(O5&gt;Q5,"V",IF(O5=Q5,"E","D"))</f>
        <v>V</v>
      </c>
      <c r="AN5" s="6" t="str">
        <f aca="false">IF(AF5&gt;AH5,"V",IF(AF5=AH5,"E","D"))</f>
        <v>V</v>
      </c>
      <c r="AO5" s="6" t="n">
        <f aca="false">IF(OR(O5="",Q5=""),"",IF(AK5=AM5,PFASE1,0))</f>
        <v>0</v>
      </c>
      <c r="AP5" s="6" t="n">
        <f aca="false">IF(OR(AF5="",AH5=""),"",IF(AL5=AN5,PFASE1,0))</f>
        <v>3</v>
      </c>
      <c r="AQ5" s="6" t="n">
        <f aca="false">IF(OR(O5="",Q5=""),"",IF(AND(D5=O5,F5=Q5),EFASE1,0))</f>
        <v>0</v>
      </c>
      <c r="AR5" s="6" t="n">
        <f aca="false">IF(OR(AF5="",AH5=""),"",IF(AND(U5=AF5,W5=AH5),2,0))</f>
        <v>0</v>
      </c>
      <c r="AU5" s="5" t="s">
        <v>45</v>
      </c>
      <c r="AV5" s="6" t="n">
        <v>9</v>
      </c>
      <c r="AW5" s="6" t="n">
        <v>6</v>
      </c>
      <c r="AX5" s="5" t="n">
        <f aca="false">D5-F5</f>
        <v>-1</v>
      </c>
      <c r="AY5" s="6" t="str">
        <f aca="false">C5</f>
        <v>Mexico</v>
      </c>
      <c r="AZ5" s="6" t="n">
        <f aca="false">IF(AK5="V",3,IF(AK5="E",1,0))</f>
        <v>0</v>
      </c>
      <c r="BA5" s="6" t="n">
        <f aca="false">IF(AK5="V",0,IF(AK5="E",1,3))</f>
        <v>3</v>
      </c>
      <c r="BB5" s="6" t="str">
        <f aca="false">G5</f>
        <v>Camerun</v>
      </c>
      <c r="BC5" s="5" t="n">
        <f aca="false">F5-D5</f>
        <v>1</v>
      </c>
      <c r="BE5" s="5" t="n">
        <f aca="false">U5-W5</f>
        <v>4</v>
      </c>
      <c r="BF5" s="6" t="str">
        <f aca="false">T5</f>
        <v>Francia</v>
      </c>
      <c r="BG5" s="6" t="n">
        <f aca="false">IF(AL5="V",3,IF(AL5="E",1,0))</f>
        <v>3</v>
      </c>
      <c r="BH5" s="6" t="n">
        <f aca="false">IF(AL5="V",0,IF(AL5="E",1,3))</f>
        <v>0</v>
      </c>
      <c r="BI5" s="6" t="str">
        <f aca="false">X5</f>
        <v>Honduras</v>
      </c>
      <c r="BJ5" s="6" t="n">
        <f aca="false">W5-U5</f>
        <v>-4</v>
      </c>
      <c r="BL5" s="63" t="s">
        <v>46</v>
      </c>
      <c r="BM5" s="49" t="str">
        <f aca="false">WC_A2</f>
        <v>Croacia</v>
      </c>
      <c r="BN5" s="6" t="n">
        <f aca="false">SUMIF(AY$4:AY$9,BM5,AZ$4:AZ$9)+SUMIF(BB$4:BB$9,BM5,BA$4:BA$9)</f>
        <v>2</v>
      </c>
      <c r="BO5" s="6" t="n">
        <f aca="false">SUMIF(AY$4:AY$9,BM5,AX$4:AX$9)+SUMIF(BB$4:BB$9,BM5,BC$4:BC$9)</f>
        <v>-2</v>
      </c>
      <c r="BP5" s="6" t="n">
        <f aca="false">SUMIF(C4:C9,BM5,D4:D9)+SUMIF(G4:G9,BM5,F4:F9)</f>
        <v>3</v>
      </c>
      <c r="BQ5" s="6" t="n">
        <f aca="false">CM5</f>
        <v>0.003</v>
      </c>
      <c r="BR5" s="53" t="n">
        <f aca="false">BS5+BQ5</f>
        <v>0.222305555555556</v>
      </c>
      <c r="BS5" s="51" t="n">
        <f aca="false">(BN5/MAX(ABS(BN$4:BN$7)))+((BO5/MAX(ABS(BO$4:BO$7)))/50)+((BP5/MAX(ABS(BP$4:BP$7)))/100)</f>
        <v>0.219305555555556</v>
      </c>
      <c r="BT5" s="52" t="n">
        <f aca="false">RANK(BR5,BR4:BR7)</f>
        <v>3</v>
      </c>
      <c r="BU5" s="49" t="str">
        <f aca="true">OFFSET(BM4,MATCH(SMALL(BT4:BT7,ROW()-ROW(BT4)+1),BT4:BT7,0)-1,0)</f>
        <v>Camerun</v>
      </c>
      <c r="BW5" s="63" t="s">
        <v>46</v>
      </c>
      <c r="BX5" s="49" t="str">
        <f aca="false">WC_E2</f>
        <v>Ecuador</v>
      </c>
      <c r="BY5" s="6" t="n">
        <f aca="false">SUMIF(BF$4:BF$9,BX5,BG$4:BG$9)+SUMIF(BI$4:BI$9,BX5,BH$4:BH$9)</f>
        <v>2</v>
      </c>
      <c r="BZ5" s="6" t="n">
        <f aca="false">SUMIF(BF$4:BF$9,BX5,BE$4:BE$9)+SUMIF(BI$4:BI$9,BX5,BJ$4:BJ$9)</f>
        <v>-3</v>
      </c>
      <c r="CA5" s="6" t="n">
        <f aca="false">SUMIF(T4:T9,BX5,U4:U9)+SUMIF(X4:X9,BX5,W4:W9)</f>
        <v>0</v>
      </c>
      <c r="CB5" s="6" t="n">
        <f aca="false">CR5</f>
        <v>0.003</v>
      </c>
      <c r="CC5" s="53" t="n">
        <f aca="false">CD5+CB5</f>
        <v>0.218555555555556</v>
      </c>
      <c r="CD5" s="51" t="n">
        <f aca="false">(BY5/MAX(ABS(BY$4:BY$7)))+((BZ5/MAX(ABS(BZ$4:BZ$7)))/50)+((CA5/MAX(ABS(CA$4:CA$7)))/100)</f>
        <v>0.215555555555556</v>
      </c>
      <c r="CE5" s="52" t="n">
        <f aca="false">RANK(CC5,CC4:CC7)</f>
        <v>3</v>
      </c>
      <c r="CF5" s="49" t="str">
        <f aca="true">OFFSET(BX4,MATCH(SMALL(CE4:CE7,ROW()-ROW(CE4)+1),CE4:CE7,0)-1,0)</f>
        <v>Suiza</v>
      </c>
      <c r="CI5" s="49" t="str">
        <f aca="false">WC_A2</f>
        <v>Croacia</v>
      </c>
      <c r="CJ5" s="6" t="n">
        <v>17</v>
      </c>
      <c r="CK5" s="6" t="n">
        <v>3</v>
      </c>
      <c r="CL5" s="6" t="n">
        <v>12</v>
      </c>
      <c r="CM5" s="6" t="n">
        <v>0.003</v>
      </c>
      <c r="CN5" s="49" t="str">
        <f aca="false">WC_E2</f>
        <v>Ecuador</v>
      </c>
      <c r="CO5" s="6" t="n">
        <v>25</v>
      </c>
      <c r="CP5" s="6" t="n">
        <v>4</v>
      </c>
      <c r="CQ5" s="6" t="n">
        <v>20</v>
      </c>
      <c r="CR5" s="6" t="n">
        <v>0.003</v>
      </c>
    </row>
    <row r="6" customFormat="false" ht="19.5" hidden="false" customHeight="true" outlineLevel="0" collapsed="false">
      <c r="A6" s="28"/>
      <c r="B6" s="64"/>
      <c r="C6" s="55" t="str">
        <f aca="false">WC_A1</f>
        <v>Brasil</v>
      </c>
      <c r="D6" s="31" t="n">
        <v>3</v>
      </c>
      <c r="E6" s="32" t="s">
        <v>38</v>
      </c>
      <c r="F6" s="31" t="n">
        <v>0</v>
      </c>
      <c r="G6" s="56" t="str">
        <f aca="false">WC_A3</f>
        <v>Mexico</v>
      </c>
      <c r="H6" s="57"/>
      <c r="I6" s="58" t="s">
        <v>47</v>
      </c>
      <c r="J6" s="58" t="n">
        <v>41807</v>
      </c>
      <c r="K6" s="58"/>
      <c r="L6" s="59" t="n">
        <v>0.583333333333333</v>
      </c>
      <c r="M6" s="59"/>
      <c r="N6" s="60"/>
      <c r="O6" s="38" t="n">
        <v>0</v>
      </c>
      <c r="P6" s="39"/>
      <c r="Q6" s="40" t="n">
        <v>0</v>
      </c>
      <c r="R6" s="41"/>
      <c r="S6" s="64"/>
      <c r="T6" s="55" t="str">
        <f aca="false">WC_E1</f>
        <v>Suiza</v>
      </c>
      <c r="U6" s="31" t="n">
        <v>1</v>
      </c>
      <c r="V6" s="61" t="s">
        <v>38</v>
      </c>
      <c r="W6" s="31" t="n">
        <v>3</v>
      </c>
      <c r="X6" s="56" t="str">
        <f aca="false">WC_E3</f>
        <v>Francia</v>
      </c>
      <c r="Y6" s="65"/>
      <c r="Z6" s="58" t="s">
        <v>48</v>
      </c>
      <c r="AA6" s="58" t="n">
        <v>41810</v>
      </c>
      <c r="AB6" s="58"/>
      <c r="AC6" s="59" t="n">
        <v>0.583333333333333</v>
      </c>
      <c r="AD6" s="59"/>
      <c r="AE6" s="60"/>
      <c r="AF6" s="45"/>
      <c r="AG6" s="39"/>
      <c r="AH6" s="40"/>
      <c r="AI6" s="46"/>
      <c r="AJ6" s="47" t="n">
        <f aca="false">IF(OR(O6="",Q6=""),"",SUM(AO6,AQ6,AP6,AR6))</f>
        <v>0</v>
      </c>
      <c r="AK6" s="6" t="str">
        <f aca="false">IF(D6&gt;F6,"V",IF(D6=F6,"E","D"))</f>
        <v>V</v>
      </c>
      <c r="AL6" s="6" t="str">
        <f aca="false">IF(U6&gt;W6,"V",IF(U6=W6,"E","D"))</f>
        <v>D</v>
      </c>
      <c r="AM6" s="6" t="str">
        <f aca="false">IF(O6&gt;Q6,"V",IF(O6=Q6,"E","D"))</f>
        <v>E</v>
      </c>
      <c r="AN6" s="6" t="str">
        <f aca="false">IF(AF6&gt;AH6,"V",IF(AF6=AH6,"E","D"))</f>
        <v>E</v>
      </c>
      <c r="AO6" s="6" t="n">
        <f aca="false">IF(OR(O6="",Q6=""),"",IF(AK6=AM6,PFASE1,0))</f>
        <v>0</v>
      </c>
      <c r="AP6" s="6" t="str">
        <f aca="false">IF(OR(AF6="",AH6=""),"",IF(AL6=AN6,PFASE1,0))</f>
        <v/>
      </c>
      <c r="AQ6" s="6" t="n">
        <f aca="false">IF(OR(O6="",Q6=""),"",IF(AND(D6=O6,F6=Q6),EFASE1,0))</f>
        <v>0</v>
      </c>
      <c r="AR6" s="6" t="str">
        <f aca="false">IF(OR(AF6="",AH6=""),"",IF(AND(U6=AF6,W6=AH6),2,0))</f>
        <v/>
      </c>
      <c r="AU6" s="5" t="s">
        <v>49</v>
      </c>
      <c r="AV6" s="6" t="n">
        <v>12</v>
      </c>
      <c r="AW6" s="6" t="n">
        <v>8</v>
      </c>
      <c r="AX6" s="5" t="n">
        <f aca="false">D6-F6</f>
        <v>3</v>
      </c>
      <c r="AY6" s="6" t="str">
        <f aca="false">C6</f>
        <v>Brasil</v>
      </c>
      <c r="AZ6" s="6" t="n">
        <f aca="false">IF(AK6="V",3,IF(AK6="E",1,0))</f>
        <v>3</v>
      </c>
      <c r="BA6" s="6" t="n">
        <f aca="false">IF(AK6="V",0,IF(AK6="E",1,3))</f>
        <v>0</v>
      </c>
      <c r="BB6" s="6" t="str">
        <f aca="false">G6</f>
        <v>Mexico</v>
      </c>
      <c r="BC6" s="5" t="n">
        <f aca="false">F6-D6</f>
        <v>-3</v>
      </c>
      <c r="BE6" s="5" t="n">
        <f aca="false">U6-W6</f>
        <v>-2</v>
      </c>
      <c r="BF6" s="6" t="str">
        <f aca="false">T6</f>
        <v>Suiza</v>
      </c>
      <c r="BG6" s="6" t="n">
        <f aca="false">IF(AL6="V",3,IF(AL6="E",1,0))</f>
        <v>0</v>
      </c>
      <c r="BH6" s="6" t="n">
        <f aca="false">IF(AL6="V",0,IF(AL6="E",1,3))</f>
        <v>3</v>
      </c>
      <c r="BI6" s="6" t="str">
        <f aca="false">X6</f>
        <v>Francia</v>
      </c>
      <c r="BJ6" s="6" t="n">
        <f aca="false">W6-U6</f>
        <v>2</v>
      </c>
      <c r="BL6" s="63" t="s">
        <v>50</v>
      </c>
      <c r="BM6" s="49" t="str">
        <f aca="false">WC_A3</f>
        <v>Mexico</v>
      </c>
      <c r="BN6" s="6" t="n">
        <f aca="false">SUMIF(AY$4:AY$9,BM6,AZ$4:AZ$9)+SUMIF(BB$4:BB$9,BM6,BA$4:BA$9)</f>
        <v>1</v>
      </c>
      <c r="BO6" s="6" t="n">
        <f aca="false">SUMIF(AY$4:AY$9,BM6,AX$4:AX$9)+SUMIF(BB$4:BB$9,BM6,BC$4:BC$9)</f>
        <v>-4</v>
      </c>
      <c r="BP6" s="6" t="n">
        <f aca="false">SUMIF(C4:C9,BM6,D4:D9)+SUMIF(G4:G9,BM6,F4:F9)</f>
        <v>2</v>
      </c>
      <c r="BQ6" s="6" t="n">
        <f aca="false">CM6</f>
        <v>0.002</v>
      </c>
      <c r="BR6" s="53" t="n">
        <f aca="false">BS6+BQ6</f>
        <v>0.102277777777778</v>
      </c>
      <c r="BS6" s="51" t="n">
        <f aca="false">(BN6/MAX(ABS(BN$4:BN$7)))+((BO6/MAX(ABS(BO$4:BO$7)))/50)+((BP6/MAX(ABS(BP$4:BP$7)))/100)</f>
        <v>0.100277777777778</v>
      </c>
      <c r="BT6" s="52" t="n">
        <f aca="false">RANK(BR6,BR4:BR7)</f>
        <v>4</v>
      </c>
      <c r="BU6" s="49" t="str">
        <f aca="true">OFFSET(BM4,MATCH(SMALL(BT4:BT7,ROW()-ROW(BT4)+1),BT4:BT7,0)-1,0)</f>
        <v>Croacia</v>
      </c>
      <c r="BW6" s="63" t="s">
        <v>50</v>
      </c>
      <c r="BX6" s="49" t="str">
        <f aca="false">WC_E3</f>
        <v>Francia</v>
      </c>
      <c r="BY6" s="6" t="n">
        <f aca="false">SUMIF(BF$4:BF$9,BX6,BG$4:BG$9)+SUMIF(BI$4:BI$9,BX6,BH$4:BH$9)</f>
        <v>9</v>
      </c>
      <c r="BZ6" s="6" t="n">
        <f aca="false">SUMIF(BF$4:BF$9,BX6,BE$4:BE$9)+SUMIF(BI$4:BI$9,BX6,BJ$4:BJ$9)</f>
        <v>9</v>
      </c>
      <c r="CA6" s="6" t="n">
        <f aca="false">SUMIF(T4:T9,BX6,U4:U9)+SUMIF(X4:X9,BX6,W4:W9)</f>
        <v>10</v>
      </c>
      <c r="CB6" s="6" t="n">
        <f aca="false">CR6</f>
        <v>0.002</v>
      </c>
      <c r="CC6" s="53" t="n">
        <f aca="false">CD6+CB6</f>
        <v>1.032</v>
      </c>
      <c r="CD6" s="51" t="n">
        <f aca="false">(BY6/MAX(ABS(BY$4:BY$7)))+((BZ6/MAX(ABS(BZ$4:BZ$7)))/50)+((CA6/MAX(ABS(CA$4:CA$7)))/100)</f>
        <v>1.03</v>
      </c>
      <c r="CE6" s="52" t="n">
        <f aca="false">RANK(CC6,CC4:CC7)</f>
        <v>1</v>
      </c>
      <c r="CF6" s="49" t="str">
        <f aca="true">OFFSET(BX4,MATCH(SMALL(CE4:CE7,ROW()-ROW(CE4)+1),CE4:CE7,0)-1,0)</f>
        <v>Ecuador</v>
      </c>
      <c r="CI6" s="49" t="str">
        <f aca="false">WC_A3</f>
        <v>Mexico</v>
      </c>
      <c r="CJ6" s="6" t="n">
        <v>11</v>
      </c>
      <c r="CK6" s="6" t="n">
        <v>-2</v>
      </c>
      <c r="CL6" s="6" t="n">
        <v>7</v>
      </c>
      <c r="CM6" s="6" t="n">
        <v>0.002</v>
      </c>
      <c r="CN6" s="49" t="str">
        <f aca="false">WC_E3</f>
        <v>Francia</v>
      </c>
      <c r="CO6" s="6" t="n">
        <v>17</v>
      </c>
      <c r="CP6" s="6" t="n">
        <v>9</v>
      </c>
      <c r="CQ6" s="6" t="n">
        <v>15</v>
      </c>
      <c r="CR6" s="6" t="n">
        <v>0.002</v>
      </c>
    </row>
    <row r="7" customFormat="false" ht="19.5" hidden="false" customHeight="true" outlineLevel="0" collapsed="false">
      <c r="A7" s="28"/>
      <c r="B7" s="54"/>
      <c r="C7" s="55" t="str">
        <f aca="false">WC_A4</f>
        <v>Camerun</v>
      </c>
      <c r="D7" s="31" t="n">
        <v>1</v>
      </c>
      <c r="E7" s="32" t="s">
        <v>38</v>
      </c>
      <c r="F7" s="31" t="n">
        <v>1</v>
      </c>
      <c r="G7" s="56" t="str">
        <f aca="false">WC_A2</f>
        <v>Croacia</v>
      </c>
      <c r="H7" s="57"/>
      <c r="I7" s="58" t="s">
        <v>51</v>
      </c>
      <c r="J7" s="58" t="n">
        <v>41808</v>
      </c>
      <c r="K7" s="58"/>
      <c r="L7" s="59" t="n">
        <v>0.666666666666667</v>
      </c>
      <c r="M7" s="59"/>
      <c r="N7" s="60"/>
      <c r="O7" s="38" t="n">
        <v>0</v>
      </c>
      <c r="P7" s="39"/>
      <c r="Q7" s="40" t="n">
        <v>4</v>
      </c>
      <c r="R7" s="41"/>
      <c r="S7" s="54"/>
      <c r="T7" s="55" t="str">
        <f aca="false">WC_E4</f>
        <v>Honduras</v>
      </c>
      <c r="U7" s="31" t="n">
        <v>0</v>
      </c>
      <c r="V7" s="61" t="s">
        <v>38</v>
      </c>
      <c r="W7" s="31" t="n">
        <v>0</v>
      </c>
      <c r="X7" s="56" t="str">
        <f aca="false">WC_E2</f>
        <v>Ecuador</v>
      </c>
      <c r="Y7" s="66"/>
      <c r="Z7" s="58" t="s">
        <v>52</v>
      </c>
      <c r="AA7" s="58" t="n">
        <v>41810</v>
      </c>
      <c r="AB7" s="58"/>
      <c r="AC7" s="59" t="n">
        <v>0.708333333333333</v>
      </c>
      <c r="AD7" s="59"/>
      <c r="AE7" s="60"/>
      <c r="AF7" s="45"/>
      <c r="AG7" s="39"/>
      <c r="AH7" s="40"/>
      <c r="AI7" s="46"/>
      <c r="AJ7" s="47" t="n">
        <f aca="false">IF(OR(O7="",Q7=""),"",SUM(AO7,AQ7,AP7,AR7))</f>
        <v>0</v>
      </c>
      <c r="AK7" s="6" t="str">
        <f aca="false">IF(D7&gt;F7,"V",IF(D7=F7,"E","D"))</f>
        <v>E</v>
      </c>
      <c r="AL7" s="6" t="str">
        <f aca="false">IF(U7&gt;W7,"V",IF(U7=W7,"E","D"))</f>
        <v>E</v>
      </c>
      <c r="AM7" s="6" t="str">
        <f aca="false">IF(O7&gt;Q7,"V",IF(O7=Q7,"E","D"))</f>
        <v>D</v>
      </c>
      <c r="AN7" s="6" t="str">
        <f aca="false">IF(AF7&gt;AH7,"V",IF(AF7=AH7,"E","D"))</f>
        <v>E</v>
      </c>
      <c r="AO7" s="6" t="n">
        <f aca="false">IF(OR(O7="",Q7=""),"",IF(AK7=AM7,PFASE1,0))</f>
        <v>0</v>
      </c>
      <c r="AP7" s="6" t="str">
        <f aca="false">IF(OR(AF7="",AH7=""),"",IF(AL7=AN7,PFASE1,0))</f>
        <v/>
      </c>
      <c r="AQ7" s="6" t="n">
        <f aca="false">IF(OR(O7="",Q7=""),"",IF(AND(D7=O7,F7=Q7),EFASE1,0))</f>
        <v>0</v>
      </c>
      <c r="AR7" s="6" t="str">
        <f aca="false">IF(OR(AF7="",AH7=""),"",IF(AND(U7=AF7,W7=AH7),2,0))</f>
        <v/>
      </c>
      <c r="AU7" s="5" t="s">
        <v>53</v>
      </c>
      <c r="AV7" s="6" t="n">
        <v>15</v>
      </c>
      <c r="AW7" s="6" t="n">
        <v>10</v>
      </c>
      <c r="AX7" s="5" t="n">
        <f aca="false">D7-F7</f>
        <v>0</v>
      </c>
      <c r="AY7" s="6" t="str">
        <f aca="false">C7</f>
        <v>Camerun</v>
      </c>
      <c r="AZ7" s="6" t="n">
        <f aca="false">IF(AK7="V",3,IF(AK7="E",1,0))</f>
        <v>1</v>
      </c>
      <c r="BA7" s="6" t="n">
        <f aca="false">IF(AK7="V",0,IF(AK7="E",1,3))</f>
        <v>1</v>
      </c>
      <c r="BB7" s="6" t="str">
        <f aca="false">G7</f>
        <v>Croacia</v>
      </c>
      <c r="BC7" s="5" t="n">
        <f aca="false">F7-D7</f>
        <v>0</v>
      </c>
      <c r="BE7" s="5" t="n">
        <f aca="false">U7-W7</f>
        <v>0</v>
      </c>
      <c r="BF7" s="6" t="str">
        <f aca="false">T7</f>
        <v>Honduras</v>
      </c>
      <c r="BG7" s="6" t="n">
        <f aca="false">IF(AL7="V",3,IF(AL7="E",1,0))</f>
        <v>1</v>
      </c>
      <c r="BH7" s="6" t="n">
        <f aca="false">IF(AL7="V",0,IF(AL7="E",1,3))</f>
        <v>1</v>
      </c>
      <c r="BI7" s="6" t="str">
        <f aca="false">X7</f>
        <v>Ecuador</v>
      </c>
      <c r="BJ7" s="6" t="n">
        <f aca="false">W7-U7</f>
        <v>0</v>
      </c>
      <c r="BL7" s="63" t="s">
        <v>54</v>
      </c>
      <c r="BM7" s="49" t="str">
        <f aca="false">WC_A4</f>
        <v>Camerun</v>
      </c>
      <c r="BN7" s="6" t="n">
        <f aca="false">SUMIF(AY$4:AY$9,BM7,AZ$4:AZ$9)+SUMIF(BB$4:BB$9,BM7,BA$4:BA$9)</f>
        <v>4</v>
      </c>
      <c r="BO7" s="6" t="n">
        <f aca="false">SUMIF(AY$4:AY$9,BM7,AX$4:AX$9)+SUMIF(BB$4:BB$9,BM7,BC$4:BC$9)</f>
        <v>0</v>
      </c>
      <c r="BP7" s="6" t="n">
        <f aca="false">SUMIF(C4:C9,BM7,D4:D9)+SUMIF(G4:G9,BM7,F4:F9)</f>
        <v>4</v>
      </c>
      <c r="BQ7" s="6" t="n">
        <f aca="false">CM7</f>
        <v>0.001</v>
      </c>
      <c r="BR7" s="53" t="n">
        <f aca="false">BS7+BQ7</f>
        <v>0.450444444444444</v>
      </c>
      <c r="BS7" s="51" t="n">
        <f aca="false">(BN7/MAX(ABS(BN$4:BN$7)))+((BO7/MAX(ABS(BO$4:BO$7)))/50)+((BP7/MAX(ABS(BP$4:BP$7)))/100)</f>
        <v>0.449444444444444</v>
      </c>
      <c r="BT7" s="52" t="n">
        <f aca="false">RANK(BR7,BR4:BR7)</f>
        <v>2</v>
      </c>
      <c r="BU7" s="49" t="str">
        <f aca="true">OFFSET(BM4,MATCH(SMALL(BT4:BT7,ROW()-ROW(BT4)+1),BT4:BT7,0)-1,0)</f>
        <v>Mexico</v>
      </c>
      <c r="BW7" s="63" t="s">
        <v>54</v>
      </c>
      <c r="BX7" s="49" t="str">
        <f aca="false">WC_E4</f>
        <v>Honduras</v>
      </c>
      <c r="BY7" s="6" t="n">
        <f aca="false">SUMIF(BF$4:BF$9,BX7,BG$4:BG$9)+SUMIF(BI$4:BI$9,BX7,BH$4:BH$9)</f>
        <v>2</v>
      </c>
      <c r="BZ7" s="6" t="n">
        <f aca="false">SUMIF(BF$4:BF$9,BX7,BE$4:BE$9)+SUMIF(BI$4:BI$9,BX7,BJ$4:BJ$9)</f>
        <v>-4</v>
      </c>
      <c r="CA7" s="6" t="n">
        <f aca="false">SUMIF(T4:T9,BX7,U4:U9)+SUMIF(X4:X9,BX7,W4:W9)</f>
        <v>0</v>
      </c>
      <c r="CB7" s="6" t="n">
        <f aca="false">CR7</f>
        <v>0.001</v>
      </c>
      <c r="CC7" s="53" t="n">
        <f aca="false">CD7+CB7</f>
        <v>0.214333333333333</v>
      </c>
      <c r="CD7" s="51" t="n">
        <f aca="false">(BY7/MAX(ABS(BY$4:BY$7)))+((BZ7/MAX(ABS(BZ$4:BZ$7)))/50)+((CA7/MAX(ABS(CA$4:CA$7)))/100)</f>
        <v>0.213333333333333</v>
      </c>
      <c r="CE7" s="52" t="n">
        <f aca="false">RANK(CC7,CC4:CC7)</f>
        <v>4</v>
      </c>
      <c r="CF7" s="49" t="str">
        <f aca="true">OFFSET(BX4,MATCH(SMALL(CE4:CE7,ROW()-ROW(CE4)+1),CE4:CE7,0)-1,0)</f>
        <v>Honduras</v>
      </c>
      <c r="CI7" s="49" t="str">
        <f aca="false">WC_A4</f>
        <v>Camerun</v>
      </c>
      <c r="CJ7" s="6" t="n">
        <v>13</v>
      </c>
      <c r="CK7" s="6" t="n">
        <v>5</v>
      </c>
      <c r="CL7" s="6" t="n">
        <v>8</v>
      </c>
      <c r="CM7" s="6" t="n">
        <v>0.001</v>
      </c>
      <c r="CN7" s="49" t="str">
        <f aca="false">WC_E4</f>
        <v>Honduras</v>
      </c>
      <c r="CO7" s="6" t="n">
        <v>15</v>
      </c>
      <c r="CP7" s="6" t="n">
        <v>1</v>
      </c>
      <c r="CQ7" s="6" t="n">
        <v>13</v>
      </c>
      <c r="CR7" s="6" t="n">
        <v>0.001</v>
      </c>
    </row>
    <row r="8" customFormat="false" ht="19.5" hidden="false" customHeight="true" outlineLevel="0" collapsed="false">
      <c r="A8" s="28"/>
      <c r="B8" s="54"/>
      <c r="C8" s="55" t="str">
        <f aca="false">WC_A4</f>
        <v>Camerun</v>
      </c>
      <c r="D8" s="31" t="n">
        <v>1</v>
      </c>
      <c r="E8" s="32" t="s">
        <v>38</v>
      </c>
      <c r="F8" s="31" t="n">
        <v>2</v>
      </c>
      <c r="G8" s="56" t="str">
        <f aca="false">WC_A1</f>
        <v>Brasil</v>
      </c>
      <c r="H8" s="57"/>
      <c r="I8" s="58" t="s">
        <v>40</v>
      </c>
      <c r="J8" s="58" t="n">
        <v>41813</v>
      </c>
      <c r="K8" s="58"/>
      <c r="L8" s="59" t="n">
        <v>0.625</v>
      </c>
      <c r="M8" s="59"/>
      <c r="N8" s="60"/>
      <c r="O8" s="38"/>
      <c r="P8" s="39"/>
      <c r="Q8" s="40"/>
      <c r="R8" s="41"/>
      <c r="S8" s="54"/>
      <c r="T8" s="55" t="str">
        <f aca="false">WC_E4</f>
        <v>Honduras</v>
      </c>
      <c r="U8" s="31" t="n">
        <v>0</v>
      </c>
      <c r="V8" s="61" t="s">
        <v>38</v>
      </c>
      <c r="W8" s="31" t="n">
        <v>0</v>
      </c>
      <c r="X8" s="56" t="str">
        <f aca="false">WC_E1</f>
        <v>Suiza</v>
      </c>
      <c r="Y8" s="66"/>
      <c r="Z8" s="58" t="s">
        <v>51</v>
      </c>
      <c r="AA8" s="58" t="n">
        <v>41815</v>
      </c>
      <c r="AB8" s="58"/>
      <c r="AC8" s="59" t="n">
        <v>0.625</v>
      </c>
      <c r="AD8" s="59"/>
      <c r="AE8" s="60"/>
      <c r="AF8" s="45"/>
      <c r="AG8" s="39"/>
      <c r="AH8" s="40"/>
      <c r="AI8" s="46"/>
      <c r="AJ8" s="47" t="str">
        <f aca="false">IF(OR(O8="",Q8=""),"",SUM(AO8,AQ8,AP8,AR8))</f>
        <v/>
      </c>
      <c r="AK8" s="6" t="str">
        <f aca="false">IF(D8&gt;F8,"V",IF(D8=F8,"E","D"))</f>
        <v>D</v>
      </c>
      <c r="AL8" s="6" t="str">
        <f aca="false">IF(U8&gt;W8,"V",IF(U8=W8,"E","D"))</f>
        <v>E</v>
      </c>
      <c r="AM8" s="6" t="str">
        <f aca="false">IF(O8&gt;Q8,"V",IF(O8=Q8,"E","D"))</f>
        <v>E</v>
      </c>
      <c r="AN8" s="6" t="str">
        <f aca="false">IF(AF8&gt;AH8,"V",IF(AF8=AH8,"E","D"))</f>
        <v>E</v>
      </c>
      <c r="AO8" s="6" t="str">
        <f aca="false">IF(OR(O8="",Q8=""),"",IF(AK8=AM8,PFASE1,0))</f>
        <v/>
      </c>
      <c r="AP8" s="6" t="str">
        <f aca="false">IF(OR(AF8="",AH8=""),"",IF(AL8=AN8,PFASE1,0))</f>
        <v/>
      </c>
      <c r="AQ8" s="6" t="str">
        <f aca="false">IF(OR(O8="",Q8=""),"",IF(AND(D8=O8,F8=Q8),EFASE1,0))</f>
        <v/>
      </c>
      <c r="AR8" s="6" t="str">
        <f aca="false">IF(OR(AF8="",AH8=""),"",IF(AND(U8=AF8,W8=AH8),2,0))</f>
        <v/>
      </c>
      <c r="AU8" s="5" t="s">
        <v>55</v>
      </c>
      <c r="AV8" s="6" t="n">
        <v>18</v>
      </c>
      <c r="AW8" s="6" t="n">
        <v>12</v>
      </c>
      <c r="AX8" s="5" t="n">
        <f aca="false">D8-F8</f>
        <v>-1</v>
      </c>
      <c r="AY8" s="6" t="str">
        <f aca="false">C8</f>
        <v>Camerun</v>
      </c>
      <c r="AZ8" s="6" t="n">
        <f aca="false">IF(AK8="V",3,IF(AK8="E",1,0))</f>
        <v>0</v>
      </c>
      <c r="BA8" s="6" t="n">
        <f aca="false">IF(AK8="V",0,IF(AK8="E",1,3))</f>
        <v>3</v>
      </c>
      <c r="BB8" s="6" t="str">
        <f aca="false">G8</f>
        <v>Brasil</v>
      </c>
      <c r="BC8" s="5" t="n">
        <f aca="false">F8-D8</f>
        <v>1</v>
      </c>
      <c r="BE8" s="5" t="n">
        <f aca="false">U8-W8</f>
        <v>0</v>
      </c>
      <c r="BF8" s="6" t="str">
        <f aca="false">T8</f>
        <v>Honduras</v>
      </c>
      <c r="BG8" s="6" t="n">
        <f aca="false">IF(AL8="V",3,IF(AL8="E",1,0))</f>
        <v>1</v>
      </c>
      <c r="BH8" s="6" t="n">
        <f aca="false">IF(AL8="V",0,IF(AL8="E",1,3))</f>
        <v>1</v>
      </c>
      <c r="BI8" s="6" t="str">
        <f aca="false">X8</f>
        <v>Suiza</v>
      </c>
      <c r="BJ8" s="6" t="n">
        <f aca="false">W8-U8</f>
        <v>0</v>
      </c>
      <c r="BL8" s="67"/>
      <c r="BM8" s="49"/>
      <c r="BR8" s="68"/>
      <c r="BW8" s="67"/>
      <c r="BY8" s="6"/>
      <c r="CC8" s="68"/>
      <c r="CI8" s="49"/>
      <c r="CJ8" s="6"/>
      <c r="CK8" s="6"/>
      <c r="CL8" s="6"/>
      <c r="CO8" s="6"/>
      <c r="CP8" s="6"/>
      <c r="CQ8" s="6"/>
    </row>
    <row r="9" customFormat="false" ht="19.5" hidden="false" customHeight="true" outlineLevel="0" collapsed="false">
      <c r="A9" s="28"/>
      <c r="B9" s="69"/>
      <c r="C9" s="70" t="str">
        <f aca="false">WC_A2</f>
        <v>Croacia</v>
      </c>
      <c r="D9" s="31" t="n">
        <v>1</v>
      </c>
      <c r="E9" s="32" t="s">
        <v>38</v>
      </c>
      <c r="F9" s="31" t="n">
        <v>1</v>
      </c>
      <c r="G9" s="71" t="str">
        <f aca="false">WC_A3</f>
        <v>Mexico</v>
      </c>
      <c r="H9" s="72"/>
      <c r="I9" s="73" t="s">
        <v>56</v>
      </c>
      <c r="J9" s="73" t="n">
        <v>41813</v>
      </c>
      <c r="K9" s="73"/>
      <c r="L9" s="74" t="n">
        <v>0.625</v>
      </c>
      <c r="M9" s="74"/>
      <c r="N9" s="75"/>
      <c r="O9" s="38"/>
      <c r="P9" s="39"/>
      <c r="Q9" s="40"/>
      <c r="R9" s="41"/>
      <c r="S9" s="69"/>
      <c r="T9" s="70" t="str">
        <f aca="false">WC_E2</f>
        <v>Ecuador</v>
      </c>
      <c r="U9" s="31" t="n">
        <v>0</v>
      </c>
      <c r="V9" s="76" t="s">
        <v>38</v>
      </c>
      <c r="W9" s="31" t="n">
        <v>3</v>
      </c>
      <c r="X9" s="71" t="str">
        <f aca="false">WC_E3</f>
        <v>Francia</v>
      </c>
      <c r="Y9" s="77"/>
      <c r="Z9" s="73" t="s">
        <v>57</v>
      </c>
      <c r="AA9" s="58" t="n">
        <v>41815</v>
      </c>
      <c r="AB9" s="58"/>
      <c r="AC9" s="59" t="n">
        <v>0.625</v>
      </c>
      <c r="AD9" s="59"/>
      <c r="AE9" s="75"/>
      <c r="AF9" s="45"/>
      <c r="AG9" s="39"/>
      <c r="AH9" s="40"/>
      <c r="AI9" s="46"/>
      <c r="AJ9" s="78" t="str">
        <f aca="false">IF(OR(O9="",Q9=""),"",SUM(AO9,AQ9,AP9,AR9))</f>
        <v/>
      </c>
      <c r="AK9" s="6" t="str">
        <f aca="false">IF(D9&gt;F9,"V",IF(D9=F9,"E","D"))</f>
        <v>E</v>
      </c>
      <c r="AL9" s="6" t="str">
        <f aca="false">IF(U9&gt;W9,"V",IF(U9=W9,"E","D"))</f>
        <v>D</v>
      </c>
      <c r="AM9" s="6" t="str">
        <f aca="false">IF(O9&gt;Q9,"V",IF(O9=Q9,"E","D"))</f>
        <v>E</v>
      </c>
      <c r="AN9" s="6" t="str">
        <f aca="false">IF(AF9&gt;AH9,"V",IF(AF9=AH9,"E","D"))</f>
        <v>E</v>
      </c>
      <c r="AO9" s="6" t="str">
        <f aca="false">IF(OR(O9="",Q9=""),"",IF(AK9=AM9,PFASE1,0))</f>
        <v/>
      </c>
      <c r="AP9" s="6" t="str">
        <f aca="false">IF(OR(AF9="",AH9=""),"",IF(AL9=AN9,PFASE1,0))</f>
        <v/>
      </c>
      <c r="AQ9" s="6" t="str">
        <f aca="false">IF(OR(O9="",Q9=""),"",IF(AND(D9=O9,F9=Q9),EFASE1,0))</f>
        <v/>
      </c>
      <c r="AR9" s="6" t="str">
        <f aca="false">IF(OR(AF9="",AH9=""),"",IF(AND(U9=AF9,W9=AH9),2,0))</f>
        <v/>
      </c>
      <c r="AX9" s="5" t="n">
        <f aca="false">D9-F9</f>
        <v>0</v>
      </c>
      <c r="AY9" s="6" t="str">
        <f aca="false">C9</f>
        <v>Croacia</v>
      </c>
      <c r="AZ9" s="6" t="n">
        <f aca="false">IF(AK9="V",3,IF(AK9="E",1,0))</f>
        <v>1</v>
      </c>
      <c r="BA9" s="6" t="n">
        <f aca="false">IF(AK9="V",0,IF(AK9="E",1,3))</f>
        <v>1</v>
      </c>
      <c r="BB9" s="6" t="str">
        <f aca="false">G9</f>
        <v>Mexico</v>
      </c>
      <c r="BC9" s="5" t="n">
        <f aca="false">F9-D9</f>
        <v>0</v>
      </c>
      <c r="BE9" s="5" t="n">
        <f aca="false">U9-W9</f>
        <v>-3</v>
      </c>
      <c r="BF9" s="6" t="str">
        <f aca="false">T9</f>
        <v>Ecuador</v>
      </c>
      <c r="BG9" s="6" t="n">
        <f aca="false">IF(AL9="V",3,IF(AL9="E",1,0))</f>
        <v>0</v>
      </c>
      <c r="BH9" s="6" t="n">
        <f aca="false">IF(AL9="V",0,IF(AL9="E",1,3))</f>
        <v>3</v>
      </c>
      <c r="BI9" s="6" t="str">
        <f aca="false">X9</f>
        <v>Francia</v>
      </c>
      <c r="BJ9" s="6" t="n">
        <f aca="false">W9-U9</f>
        <v>3</v>
      </c>
      <c r="BL9" s="67"/>
      <c r="BR9" s="68"/>
      <c r="BW9" s="67"/>
      <c r="BY9" s="6"/>
      <c r="CC9" s="68"/>
      <c r="CJ9" s="6"/>
      <c r="CK9" s="6"/>
      <c r="CL9" s="6"/>
      <c r="CO9" s="6"/>
      <c r="CP9" s="6"/>
      <c r="CQ9" s="6"/>
    </row>
    <row r="10" customFormat="false" ht="16.5" hidden="false" customHeight="true" outlineLevel="0" collapsed="false">
      <c r="A10" s="28"/>
      <c r="B10" s="17" t="s">
        <v>58</v>
      </c>
      <c r="C10" s="17"/>
      <c r="D10" s="18" t="s">
        <v>7</v>
      </c>
      <c r="E10" s="18"/>
      <c r="F10" s="18"/>
      <c r="G10" s="18"/>
      <c r="H10" s="19"/>
      <c r="I10" s="20" t="s">
        <v>8</v>
      </c>
      <c r="J10" s="20" t="s">
        <v>9</v>
      </c>
      <c r="K10" s="20"/>
      <c r="L10" s="20" t="s">
        <v>10</v>
      </c>
      <c r="M10" s="20"/>
      <c r="N10" s="21"/>
      <c r="O10" s="79"/>
      <c r="P10" s="80"/>
      <c r="Q10" s="79"/>
      <c r="R10" s="81"/>
      <c r="S10" s="17" t="s">
        <v>59</v>
      </c>
      <c r="T10" s="17"/>
      <c r="U10" s="23" t="s">
        <v>7</v>
      </c>
      <c r="V10" s="23"/>
      <c r="W10" s="23"/>
      <c r="X10" s="19"/>
      <c r="Y10" s="24"/>
      <c r="Z10" s="20" t="s">
        <v>8</v>
      </c>
      <c r="AA10" s="20" t="s">
        <v>9</v>
      </c>
      <c r="AB10" s="20"/>
      <c r="AC10" s="20" t="s">
        <v>10</v>
      </c>
      <c r="AD10" s="20"/>
      <c r="AE10" s="21"/>
      <c r="AG10" s="80"/>
      <c r="AK10" s="6" t="s">
        <v>60</v>
      </c>
      <c r="AL10" s="6" t="s">
        <v>61</v>
      </c>
      <c r="AM10" s="6" t="s">
        <v>62</v>
      </c>
      <c r="AN10" s="6" t="s">
        <v>63</v>
      </c>
      <c r="AO10" s="6" t="s">
        <v>64</v>
      </c>
      <c r="AP10" s="6" t="s">
        <v>65</v>
      </c>
      <c r="AQ10" s="6" t="s">
        <v>66</v>
      </c>
      <c r="AR10" s="6" t="s">
        <v>67</v>
      </c>
      <c r="BF10" s="6"/>
      <c r="BG10" s="6"/>
      <c r="BH10" s="6"/>
      <c r="BI10" s="6"/>
      <c r="BJ10" s="6"/>
      <c r="BL10" s="67"/>
      <c r="BM10" s="27" t="s">
        <v>68</v>
      </c>
      <c r="BR10" s="68"/>
      <c r="BU10" s="27" t="s">
        <v>69</v>
      </c>
      <c r="BW10" s="67"/>
      <c r="BX10" s="27" t="s">
        <v>70</v>
      </c>
      <c r="BY10" s="6"/>
      <c r="CC10" s="68"/>
      <c r="CF10" s="27" t="s">
        <v>71</v>
      </c>
      <c r="CI10" s="27" t="s">
        <v>68</v>
      </c>
      <c r="CJ10" s="6"/>
      <c r="CK10" s="6"/>
      <c r="CL10" s="6"/>
      <c r="CN10" s="27" t="s">
        <v>70</v>
      </c>
      <c r="CO10" s="6"/>
      <c r="CP10" s="6"/>
      <c r="CQ10" s="6"/>
    </row>
    <row r="11" customFormat="false" ht="19.5" hidden="false" customHeight="true" outlineLevel="0" collapsed="false">
      <c r="A11" s="28"/>
      <c r="B11" s="82"/>
      <c r="C11" s="30" t="str">
        <f aca="false">WC_B1</f>
        <v>España</v>
      </c>
      <c r="D11" s="31" t="n">
        <v>0</v>
      </c>
      <c r="E11" s="32" t="s">
        <v>38</v>
      </c>
      <c r="F11" s="31" t="n">
        <v>0</v>
      </c>
      <c r="G11" s="33" t="str">
        <f aca="false">WC_B2</f>
        <v>Holanda</v>
      </c>
      <c r="H11" s="83"/>
      <c r="I11" s="35" t="s">
        <v>48</v>
      </c>
      <c r="J11" s="35" t="n">
        <v>41803</v>
      </c>
      <c r="K11" s="35"/>
      <c r="L11" s="36" t="n">
        <v>0.583333333333333</v>
      </c>
      <c r="M11" s="36"/>
      <c r="N11" s="37"/>
      <c r="O11" s="38" t="n">
        <v>1</v>
      </c>
      <c r="P11" s="39"/>
      <c r="Q11" s="40" t="n">
        <v>5</v>
      </c>
      <c r="R11" s="41"/>
      <c r="S11" s="82"/>
      <c r="T11" s="30" t="str">
        <f aca="false">WC_F1</f>
        <v>Argentina</v>
      </c>
      <c r="U11" s="31" t="n">
        <v>1</v>
      </c>
      <c r="V11" s="32" t="s">
        <v>38</v>
      </c>
      <c r="W11" s="31" t="n">
        <v>0</v>
      </c>
      <c r="X11" s="33" t="str">
        <f aca="false">WC_F2</f>
        <v>Bosnia Herzegovina</v>
      </c>
      <c r="Y11" s="84"/>
      <c r="Z11" s="35" t="s">
        <v>57</v>
      </c>
      <c r="AA11" s="58" t="n">
        <v>41805</v>
      </c>
      <c r="AB11" s="58"/>
      <c r="AC11" s="59" t="n">
        <v>0.708333333333333</v>
      </c>
      <c r="AD11" s="59"/>
      <c r="AE11" s="37"/>
      <c r="AF11" s="45" t="n">
        <v>2</v>
      </c>
      <c r="AG11" s="39"/>
      <c r="AH11" s="40" t="n">
        <v>1</v>
      </c>
      <c r="AJ11" s="47" t="n">
        <f aca="false">IF(OR(O11="",Q11=""),"",SUM(AO11,AQ11,AP11,AR11))</f>
        <v>3</v>
      </c>
      <c r="AK11" s="6" t="str">
        <f aca="false">IF(D11&gt;F11,"V",IF(D11=F11,"E","D"))</f>
        <v>E</v>
      </c>
      <c r="AL11" s="6" t="str">
        <f aca="false">IF(U11&gt;W11,"V",IF(U11=W11,"E","D"))</f>
        <v>V</v>
      </c>
      <c r="AM11" s="6" t="str">
        <f aca="false">IF(O11&gt;Q11,"V",IF(O11=Q11,"E","D"))</f>
        <v>D</v>
      </c>
      <c r="AN11" s="6" t="str">
        <f aca="false">IF(AF11&gt;AH11,"V",IF(AF11=AH11,"E","D"))</f>
        <v>V</v>
      </c>
      <c r="AO11" s="6" t="n">
        <f aca="false">IF(OR(O11="",Q11=""),"",IF(AK11=AM11,PFASE1,0))</f>
        <v>0</v>
      </c>
      <c r="AP11" s="6" t="n">
        <f aca="false">IF(OR(AF11="",AH11=""),"",IF(AL11=AN11,PFASE1,0))</f>
        <v>3</v>
      </c>
      <c r="AQ11" s="6" t="n">
        <f aca="false">IF(OR(O11="",Q11=""),"",IF(AND(D11=O11,F11=Q11),EFASE1,0))</f>
        <v>0</v>
      </c>
      <c r="AR11" s="6" t="n">
        <f aca="false">IF(OR(AF11="",AH11=""),"",IF(AND(U11=AF11,W11=AH11),2,0))</f>
        <v>0</v>
      </c>
      <c r="AX11" s="5" t="n">
        <f aca="false">D11-F11</f>
        <v>0</v>
      </c>
      <c r="AY11" s="6" t="str">
        <f aca="false">C11</f>
        <v>España</v>
      </c>
      <c r="AZ11" s="6" t="n">
        <f aca="false">IF(AK11="V",3,IF(AK11="E",1,0))</f>
        <v>1</v>
      </c>
      <c r="BA11" s="6" t="n">
        <f aca="false">IF(AK11="V",0,IF(AK11="E",1,3))</f>
        <v>1</v>
      </c>
      <c r="BB11" s="6" t="str">
        <f aca="false">G11</f>
        <v>Holanda</v>
      </c>
      <c r="BC11" s="5" t="n">
        <f aca="false">F11-D11</f>
        <v>0</v>
      </c>
      <c r="BE11" s="5" t="n">
        <f aca="false">U11-W11</f>
        <v>1</v>
      </c>
      <c r="BF11" s="6" t="str">
        <f aca="false">T11</f>
        <v>Argentina</v>
      </c>
      <c r="BG11" s="6" t="n">
        <f aca="false">IF(AL11="V",3,IF(AL11="E",1,0))</f>
        <v>3</v>
      </c>
      <c r="BH11" s="6" t="n">
        <f aca="false">IF(AL11="V",0,IF(AL11="E",1,3))</f>
        <v>0</v>
      </c>
      <c r="BI11" s="6" t="str">
        <f aca="false">X11</f>
        <v>Bosnia Herzegovina</v>
      </c>
      <c r="BJ11" s="6" t="n">
        <f aca="false">W11-U11</f>
        <v>-1</v>
      </c>
      <c r="BL11" s="48" t="s">
        <v>42</v>
      </c>
      <c r="BM11" s="49" t="str">
        <f aca="false">WC_B1</f>
        <v>España</v>
      </c>
      <c r="BN11" s="6" t="n">
        <f aca="false">SUMIF(AY$11:AY$16,BM11,AZ$11:AZ$16)+SUMIF(BB$11:BB$16,BM11,BA$11:BA$16)</f>
        <v>3</v>
      </c>
      <c r="BO11" s="6" t="n">
        <f aca="false">SUMIF(AY$11:AY$16,BM11,AX$11:AX$16)+SUMIF(BB$11:BB$16,BM11,BC$11:BC$16)</f>
        <v>0</v>
      </c>
      <c r="BP11" s="6" t="n">
        <f aca="false">SUMIF(C11:C16,BM11,D11:D16)+SUMIF(G11:G16,BM11,F11:F16)</f>
        <v>2</v>
      </c>
      <c r="BQ11" s="6" t="n">
        <f aca="false">CM11</f>
        <v>0.004</v>
      </c>
      <c r="BR11" s="53" t="n">
        <f aca="false">BS11+BQ11</f>
        <v>0.437571428571429</v>
      </c>
      <c r="BS11" s="51" t="n">
        <f aca="false">(BN11/MAX(ABS(BN$11:BN$14)))+((BO11/MAX(ABS(BO$11:BO$14)))/50)+((BP11/MAX(ABS(BP$11:BP$14)))/100)</f>
        <v>0.433571428571429</v>
      </c>
      <c r="BT11" s="52" t="n">
        <f aca="false">RANK(BR11,BR11:BR14)</f>
        <v>3</v>
      </c>
      <c r="BU11" s="49" t="str">
        <f aca="true">OFFSET(BM11,MATCH(SMALL(BT11:BT14,ROW()-ROW(BT11)+1),BT11:BT14,0)-1,0)</f>
        <v>Holanda</v>
      </c>
      <c r="BW11" s="48" t="s">
        <v>42</v>
      </c>
      <c r="BX11" s="49" t="str">
        <f aca="false">WC_F1</f>
        <v>Argentina</v>
      </c>
      <c r="BY11" s="6" t="n">
        <f aca="false">SUMIF(BF$11:BF$16,BX11,BG$11:BG$16)+SUMIF(BI$11:BI$16,BX11,BH$11:BH$16)</f>
        <v>9</v>
      </c>
      <c r="BZ11" s="6" t="n">
        <f aca="false">SUMIF(BF$11:BF$16,BX11,BE$11:BE$16)+SUMIF(BI$11:BI$16,BX11,BJ$11:BJ$16)</f>
        <v>4</v>
      </c>
      <c r="CA11" s="6" t="n">
        <f aca="false">SUMIF(T11:T16,BX11,U11:U16)+SUMIF(X11:X16,BX11,W11:W16)</f>
        <v>5</v>
      </c>
      <c r="CB11" s="6" t="n">
        <f aca="false">CR11</f>
        <v>0.004</v>
      </c>
      <c r="CC11" s="53" t="n">
        <f aca="false">CD11+CB11</f>
        <v>1.034</v>
      </c>
      <c r="CD11" s="51" t="n">
        <f aca="false">(BY11/MAX(ABS(BY$11:BY$14)))+((BZ11/MAX(ABS(BZ$11:BZ$14)))/50)+((CA11/MAX(ABS(CA$11:CA$14)))/100)</f>
        <v>1.03</v>
      </c>
      <c r="CE11" s="52" t="n">
        <f aca="false">RANK(CC11,CC11:CC14)</f>
        <v>1</v>
      </c>
      <c r="CF11" s="49" t="str">
        <f aca="true">OFFSET(BX11,MATCH(SMALL(CE11:CE14,ROW()-ROW(CE11)+1),CE11:CE14,0)-1,0)</f>
        <v>Argentina</v>
      </c>
      <c r="CI11" s="49" t="str">
        <f aca="false">WC_B1</f>
        <v>España</v>
      </c>
      <c r="CJ11" s="6" t="n">
        <v>20</v>
      </c>
      <c r="CK11" s="6" t="n">
        <v>11</v>
      </c>
      <c r="CL11" s="6" t="n">
        <v>14</v>
      </c>
      <c r="CM11" s="6" t="n">
        <v>0.004</v>
      </c>
      <c r="CN11" s="49" t="str">
        <f aca="false">WC_F1</f>
        <v>Argentina</v>
      </c>
      <c r="CO11" s="6" t="n">
        <v>32</v>
      </c>
      <c r="CP11" s="6" t="n">
        <v>20</v>
      </c>
      <c r="CQ11" s="6" t="n">
        <v>35</v>
      </c>
      <c r="CR11" s="6" t="n">
        <v>0.004</v>
      </c>
    </row>
    <row r="12" customFormat="false" ht="19.5" hidden="false" customHeight="true" outlineLevel="0" collapsed="false">
      <c r="A12" s="28"/>
      <c r="B12" s="54"/>
      <c r="C12" s="55" t="str">
        <f aca="false">WC_B3</f>
        <v>Chile</v>
      </c>
      <c r="D12" s="31" t="n">
        <v>2</v>
      </c>
      <c r="E12" s="61" t="s">
        <v>38</v>
      </c>
      <c r="F12" s="31" t="n">
        <v>1</v>
      </c>
      <c r="G12" s="56" t="str">
        <f aca="false">WC_B4</f>
        <v>Australia</v>
      </c>
      <c r="H12" s="57"/>
      <c r="I12" s="58" t="s">
        <v>72</v>
      </c>
      <c r="J12" s="58" t="n">
        <v>41803</v>
      </c>
      <c r="K12" s="58"/>
      <c r="L12" s="59" t="n">
        <v>0.666666666666667</v>
      </c>
      <c r="M12" s="59"/>
      <c r="N12" s="60"/>
      <c r="O12" s="38" t="n">
        <v>3</v>
      </c>
      <c r="P12" s="39"/>
      <c r="Q12" s="40" t="n">
        <v>1</v>
      </c>
      <c r="R12" s="41"/>
      <c r="S12" s="54"/>
      <c r="T12" s="55" t="str">
        <f aca="false">WC_F3</f>
        <v>Irán</v>
      </c>
      <c r="U12" s="31" t="n">
        <v>0</v>
      </c>
      <c r="V12" s="61" t="s">
        <v>38</v>
      </c>
      <c r="W12" s="31" t="n">
        <v>2</v>
      </c>
      <c r="X12" s="56" t="str">
        <f aca="false">WC_F4</f>
        <v>Nigeria</v>
      </c>
      <c r="Y12" s="66"/>
      <c r="Z12" s="58" t="s">
        <v>52</v>
      </c>
      <c r="AA12" s="58" t="n">
        <v>41806</v>
      </c>
      <c r="AB12" s="58"/>
      <c r="AC12" s="59" t="n">
        <v>0.583333333333333</v>
      </c>
      <c r="AD12" s="59"/>
      <c r="AE12" s="60"/>
      <c r="AF12" s="45" t="n">
        <v>0</v>
      </c>
      <c r="AG12" s="39"/>
      <c r="AH12" s="40" t="n">
        <v>0</v>
      </c>
      <c r="AI12" s="46"/>
      <c r="AJ12" s="47" t="n">
        <f aca="false">IF(OR(O12="",Q12=""),"",SUM(AO12,AQ12,AP12,AR12))</f>
        <v>3</v>
      </c>
      <c r="AK12" s="6" t="str">
        <f aca="false">IF(D12&gt;F12,"V",IF(D12=F12,"E","D"))</f>
        <v>V</v>
      </c>
      <c r="AL12" s="6" t="str">
        <f aca="false">IF(U12&gt;W12,"V",IF(U12=W12,"E","D"))</f>
        <v>D</v>
      </c>
      <c r="AM12" s="6" t="str">
        <f aca="false">IF(O12&gt;Q12,"V",IF(O12=Q12,"E","D"))</f>
        <v>V</v>
      </c>
      <c r="AN12" s="6" t="str">
        <f aca="false">IF(AF12&gt;AH12,"V",IF(AF12=AH12,"E","D"))</f>
        <v>E</v>
      </c>
      <c r="AO12" s="6" t="n">
        <f aca="false">IF(OR(O12="",Q12=""),"",IF(AK12=AM12,PFASE1,0))</f>
        <v>3</v>
      </c>
      <c r="AP12" s="6" t="n">
        <f aca="false">IF(OR(AF12="",AH12=""),"",IF(AL12=AN12,PFASE1,0))</f>
        <v>0</v>
      </c>
      <c r="AQ12" s="6" t="n">
        <f aca="false">IF(OR(O12="",Q12=""),"",IF(AND(D12=O12,F12=Q12),EFASE1,0))</f>
        <v>0</v>
      </c>
      <c r="AR12" s="6" t="n">
        <f aca="false">IF(OR(AF12="",AH12=""),"",IF(AND(U12=AF12,W12=AH12),2,0))</f>
        <v>0</v>
      </c>
      <c r="AX12" s="5" t="n">
        <f aca="false">D12-F12</f>
        <v>1</v>
      </c>
      <c r="AY12" s="6" t="str">
        <f aca="false">C12</f>
        <v>Chile</v>
      </c>
      <c r="AZ12" s="6" t="n">
        <f aca="false">IF(AK12="V",3,IF(AK12="E",1,0))</f>
        <v>3</v>
      </c>
      <c r="BA12" s="6" t="n">
        <f aca="false">IF(AK12="V",0,IF(AK12="E",1,3))</f>
        <v>0</v>
      </c>
      <c r="BB12" s="6" t="str">
        <f aca="false">G12</f>
        <v>Australia</v>
      </c>
      <c r="BC12" s="5" t="n">
        <f aca="false">F12-D12</f>
        <v>-1</v>
      </c>
      <c r="BE12" s="5" t="n">
        <f aca="false">U12-W12</f>
        <v>-2</v>
      </c>
      <c r="BF12" s="6" t="str">
        <f aca="false">T12</f>
        <v>Irán</v>
      </c>
      <c r="BG12" s="6" t="n">
        <f aca="false">IF(AL12="V",3,IF(AL12="E",1,0))</f>
        <v>0</v>
      </c>
      <c r="BH12" s="6" t="n">
        <f aca="false">IF(AL12="V",0,IF(AL12="E",1,3))</f>
        <v>3</v>
      </c>
      <c r="BI12" s="6" t="str">
        <f aca="false">X12</f>
        <v>Nigeria</v>
      </c>
      <c r="BJ12" s="6" t="n">
        <f aca="false">W12-U12</f>
        <v>2</v>
      </c>
      <c r="BL12" s="63" t="s">
        <v>46</v>
      </c>
      <c r="BM12" s="49" t="str">
        <f aca="false">WC_B2</f>
        <v>Holanda</v>
      </c>
      <c r="BN12" s="6" t="n">
        <f aca="false">SUMIF(AY$11:AY$16,BM12,AZ$11:AZ$16)+SUMIF(BB$11:BB$16,BM12,BA$11:BA$16)</f>
        <v>7</v>
      </c>
      <c r="BO12" s="6" t="n">
        <f aca="false">SUMIF(AY$11:AY$16,BM12,AX$11:AX$16)+SUMIF(BB$11:BB$16,BM12,BC$11:BC$16)</f>
        <v>4</v>
      </c>
      <c r="BP12" s="6" t="n">
        <f aca="false">SUMIF(C11:C16,BM12,D11:D16)+SUMIF(G11:G16,BM12,F11:F16)</f>
        <v>4</v>
      </c>
      <c r="BQ12" s="6" t="n">
        <f aca="false">CM12</f>
        <v>0.003</v>
      </c>
      <c r="BR12" s="53" t="n">
        <f aca="false">BS12+BQ12</f>
        <v>1.033</v>
      </c>
      <c r="BS12" s="51" t="n">
        <f aca="false">(BN12/MAX(ABS(BN$11:BN$14)))+((BO12/MAX(ABS(BO$11:BO$14)))/50)+((BP12/MAX(ABS(BP$11:BP$14)))/100)</f>
        <v>1.03</v>
      </c>
      <c r="BT12" s="52" t="n">
        <f aca="false">RANK(BR12,BR11:BR14)</f>
        <v>1</v>
      </c>
      <c r="BU12" s="49" t="str">
        <f aca="true">OFFSET(BM11,MATCH(SMALL(BT11:BT14,ROW()-ROW(BT11)+1),BT11:BT14,0)-1,0)</f>
        <v>Chile</v>
      </c>
      <c r="BW12" s="63" t="s">
        <v>46</v>
      </c>
      <c r="BX12" s="49" t="str">
        <f aca="false">WC_F2</f>
        <v>Bosnia Herzegovina</v>
      </c>
      <c r="BY12" s="6" t="n">
        <f aca="false">SUMIF(BF$11:BF$16,BX12,BG$11:BG$16)+SUMIF(BI$11:BI$16,BX12,BH$11:BH$16)</f>
        <v>1</v>
      </c>
      <c r="BZ12" s="6" t="n">
        <f aca="false">SUMIF(BF$11:BF$16,BX12,BE$11:BE$16)+SUMIF(BI$11:BI$16,BX12,BJ$11:BJ$16)</f>
        <v>-3</v>
      </c>
      <c r="CA12" s="6" t="n">
        <f aca="false">SUMIF(T11:T16,BX12,U11:U16)+SUMIF(X11:X16,BX12,W11:W16)</f>
        <v>0</v>
      </c>
      <c r="CB12" s="6" t="n">
        <f aca="false">CR12</f>
        <v>0.003</v>
      </c>
      <c r="CC12" s="53" t="n">
        <f aca="false">CD12+CB12</f>
        <v>0.0991111111111111</v>
      </c>
      <c r="CD12" s="51" t="n">
        <f aca="false">(BY12/MAX(ABS(BY$11:BY$14)))+((BZ12/MAX(ABS(BZ$11:BZ$14)))/50)+((CA12/MAX(ABS(CA$11:CA$14)))/100)</f>
        <v>0.0961111111111111</v>
      </c>
      <c r="CE12" s="52" t="n">
        <f aca="false">RANK(CC12,CC11:CC14)</f>
        <v>3</v>
      </c>
      <c r="CF12" s="49" t="str">
        <f aca="true">OFFSET(BX11,MATCH(SMALL(CE11:CE14,ROW()-ROW(CE11)+1),CE11:CE14,0)-1,0)</f>
        <v>Nigeria</v>
      </c>
      <c r="CI12" s="49" t="str">
        <f aca="false">WC_B2</f>
        <v>Holanda</v>
      </c>
      <c r="CJ12" s="6" t="n">
        <v>28</v>
      </c>
      <c r="CK12" s="6" t="n">
        <v>29</v>
      </c>
      <c r="CL12" s="6" t="n">
        <v>34</v>
      </c>
      <c r="CM12" s="6" t="n">
        <v>0.003</v>
      </c>
      <c r="CN12" s="49" t="str">
        <f aca="false">WC_F2</f>
        <v>Bosnia Herzegovina</v>
      </c>
      <c r="CO12" s="6" t="n">
        <v>25</v>
      </c>
      <c r="CP12" s="6" t="n">
        <v>24</v>
      </c>
      <c r="CQ12" s="6" t="n">
        <v>30</v>
      </c>
      <c r="CR12" s="6" t="n">
        <v>0.003</v>
      </c>
    </row>
    <row r="13" customFormat="false" ht="19.5" hidden="false" customHeight="true" outlineLevel="0" collapsed="false">
      <c r="A13" s="28"/>
      <c r="B13" s="64"/>
      <c r="C13" s="55" t="str">
        <f aca="false">WC_B1</f>
        <v>España</v>
      </c>
      <c r="D13" s="31" t="n">
        <v>2</v>
      </c>
      <c r="E13" s="61" t="s">
        <v>38</v>
      </c>
      <c r="F13" s="31" t="n">
        <v>2</v>
      </c>
      <c r="G13" s="56" t="str">
        <f aca="false">WC_B3</f>
        <v>Chile</v>
      </c>
      <c r="H13" s="57"/>
      <c r="I13" s="58" t="s">
        <v>57</v>
      </c>
      <c r="J13" s="58" t="n">
        <v>41808</v>
      </c>
      <c r="K13" s="58"/>
      <c r="L13" s="59" t="n">
        <v>0.583333333333333</v>
      </c>
      <c r="M13" s="59"/>
      <c r="N13" s="60"/>
      <c r="O13" s="38" t="n">
        <v>0</v>
      </c>
      <c r="P13" s="39"/>
      <c r="Q13" s="40" t="n">
        <v>2</v>
      </c>
      <c r="R13" s="41"/>
      <c r="S13" s="64"/>
      <c r="T13" s="55" t="str">
        <f aca="false">WC_F1</f>
        <v>Argentina</v>
      </c>
      <c r="U13" s="31" t="n">
        <v>2</v>
      </c>
      <c r="V13" s="61" t="s">
        <v>38</v>
      </c>
      <c r="W13" s="31" t="n">
        <v>0</v>
      </c>
      <c r="X13" s="56" t="str">
        <f aca="false">WC_F3</f>
        <v>Irán</v>
      </c>
      <c r="Y13" s="65"/>
      <c r="Z13" s="58" t="s">
        <v>73</v>
      </c>
      <c r="AA13" s="58" t="n">
        <v>41811</v>
      </c>
      <c r="AB13" s="58"/>
      <c r="AC13" s="59" t="n">
        <v>0.458333333333333</v>
      </c>
      <c r="AD13" s="59"/>
      <c r="AE13" s="60"/>
      <c r="AF13" s="45"/>
      <c r="AG13" s="39"/>
      <c r="AH13" s="40"/>
      <c r="AI13" s="46"/>
      <c r="AJ13" s="47" t="n">
        <f aca="false">IF(OR(O13="",Q13=""),"",SUM(AO13,AQ13,AP13,AR13))</f>
        <v>0</v>
      </c>
      <c r="AK13" s="6" t="str">
        <f aca="false">IF(D13&gt;F13,"V",IF(D13=F13,"E","D"))</f>
        <v>E</v>
      </c>
      <c r="AL13" s="6" t="str">
        <f aca="false">IF(U13&gt;W13,"V",IF(U13=W13,"E","D"))</f>
        <v>V</v>
      </c>
      <c r="AM13" s="6" t="str">
        <f aca="false">IF(O13&gt;Q13,"V",IF(O13=Q13,"E","D"))</f>
        <v>D</v>
      </c>
      <c r="AN13" s="6" t="str">
        <f aca="false">IF(AF13&gt;AH13,"V",IF(AF13=AH13,"E","D"))</f>
        <v>E</v>
      </c>
      <c r="AO13" s="6" t="n">
        <f aca="false">IF(OR(O13="",Q13=""),"",IF(AK13=AM13,PFASE1,0))</f>
        <v>0</v>
      </c>
      <c r="AP13" s="6" t="str">
        <f aca="false">IF(OR(AF13="",AH13=""),"",IF(AL13=AN13,PFASE1,0))</f>
        <v/>
      </c>
      <c r="AQ13" s="6" t="n">
        <f aca="false">IF(OR(O13="",Q13=""),"",IF(AND(D13=O13,F13=Q13),EFASE1,0))</f>
        <v>0</v>
      </c>
      <c r="AR13" s="6" t="str">
        <f aca="false">IF(OR(AF13="",AH13=""),"",IF(AND(U13=AF13,W13=AH13),2,0))</f>
        <v/>
      </c>
      <c r="AX13" s="5" t="n">
        <f aca="false">D13-F13</f>
        <v>0</v>
      </c>
      <c r="AY13" s="6" t="str">
        <f aca="false">C13</f>
        <v>España</v>
      </c>
      <c r="AZ13" s="6" t="n">
        <f aca="false">IF(AK13="V",3,IF(AK13="E",1,0))</f>
        <v>1</v>
      </c>
      <c r="BA13" s="6" t="n">
        <f aca="false">IF(AK13="V",0,IF(AK13="E",1,3))</f>
        <v>1</v>
      </c>
      <c r="BB13" s="6" t="str">
        <f aca="false">G13</f>
        <v>Chile</v>
      </c>
      <c r="BC13" s="5" t="n">
        <f aca="false">F13-D13</f>
        <v>0</v>
      </c>
      <c r="BE13" s="5" t="n">
        <f aca="false">U13-W13</f>
        <v>2</v>
      </c>
      <c r="BF13" s="6" t="str">
        <f aca="false">T13</f>
        <v>Argentina</v>
      </c>
      <c r="BG13" s="6" t="n">
        <f aca="false">IF(AL13="V",3,IF(AL13="E",1,0))</f>
        <v>3</v>
      </c>
      <c r="BH13" s="6" t="n">
        <f aca="false">IF(AL13="V",0,IF(AL13="E",1,3))</f>
        <v>0</v>
      </c>
      <c r="BI13" s="6" t="str">
        <f aca="false">X13</f>
        <v>Irán</v>
      </c>
      <c r="BJ13" s="6" t="n">
        <f aca="false">W13-U13</f>
        <v>-2</v>
      </c>
      <c r="BL13" s="63" t="s">
        <v>50</v>
      </c>
      <c r="BM13" s="49" t="str">
        <f aca="false">WC_B3</f>
        <v>Chile</v>
      </c>
      <c r="BN13" s="6" t="n">
        <f aca="false">SUMIF(AY$11:AY$16,BM13,AZ$11:AZ$16)+SUMIF(BB$11:BB$16,BM13,BA$11:BA$16)</f>
        <v>4</v>
      </c>
      <c r="BO13" s="6" t="n">
        <f aca="false">SUMIF(AY$11:AY$16,BM13,AX$11:AX$16)+SUMIF(BB$11:BB$16,BM13,BC$11:BC$16)</f>
        <v>-1</v>
      </c>
      <c r="BP13" s="6" t="n">
        <f aca="false">SUMIF(C11:C16,BM13,D11:D16)+SUMIF(G11:G16,BM13,F11:F16)</f>
        <v>4</v>
      </c>
      <c r="BQ13" s="6" t="n">
        <f aca="false">CM13</f>
        <v>0.002</v>
      </c>
      <c r="BR13" s="53" t="n">
        <f aca="false">BS13+BQ13</f>
        <v>0.578428571428571</v>
      </c>
      <c r="BS13" s="51" t="n">
        <f aca="false">(BN13/MAX(ABS(BN$11:BN$14)))+((BO13/MAX(ABS(BO$11:BO$14)))/50)+((BP13/MAX(ABS(BP$11:BP$14)))/100)</f>
        <v>0.576428571428571</v>
      </c>
      <c r="BT13" s="52" t="n">
        <f aca="false">RANK(BR13,BR11:BR14)</f>
        <v>2</v>
      </c>
      <c r="BU13" s="49" t="str">
        <f aca="true">OFFSET(BM11,MATCH(SMALL(BT11:BT14,ROW()-ROW(BT11)+1),BT11:BT14,0)-1,0)</f>
        <v>España</v>
      </c>
      <c r="BW13" s="63" t="s">
        <v>50</v>
      </c>
      <c r="BX13" s="49" t="str">
        <f aca="false">WC_F3</f>
        <v>Irán</v>
      </c>
      <c r="BY13" s="6" t="n">
        <f aca="false">SUMIF(BF$11:BF$16,BX13,BG$11:BG$16)+SUMIF(BI$11:BI$16,BX13,BH$11:BH$16)</f>
        <v>1</v>
      </c>
      <c r="BZ13" s="6" t="n">
        <f aca="false">SUMIF(BF$11:BF$16,BX13,BE$11:BE$16)+SUMIF(BI$11:BI$16,BX13,BJ$11:BJ$16)</f>
        <v>-4</v>
      </c>
      <c r="CA13" s="6" t="n">
        <f aca="false">SUMIF(T11:T16,BX13,U11:U16)+SUMIF(X11:X16,BX13,W11:W16)</f>
        <v>0</v>
      </c>
      <c r="CB13" s="6" t="n">
        <f aca="false">CR13</f>
        <v>0.002</v>
      </c>
      <c r="CC13" s="53" t="n">
        <f aca="false">CD13+CB13</f>
        <v>0.0931111111111111</v>
      </c>
      <c r="CD13" s="51" t="n">
        <f aca="false">(BY13/MAX(ABS(BY$11:BY$14)))+((BZ13/MAX(ABS(BZ$11:BZ$14)))/50)+((CA13/MAX(ABS(CA$11:CA$14)))/100)</f>
        <v>0.0911111111111111</v>
      </c>
      <c r="CE13" s="52" t="n">
        <f aca="false">RANK(CC13,CC11:CC14)</f>
        <v>4</v>
      </c>
      <c r="CF13" s="49" t="str">
        <f aca="true">OFFSET(BX11,MATCH(SMALL(CE11:CE14,ROW()-ROW(CE11)+1),CE11:CE14,0)-1,0)</f>
        <v>Bosnia Herzegovina</v>
      </c>
      <c r="CI13" s="49" t="str">
        <f aca="false">WC_B3</f>
        <v>Chile</v>
      </c>
      <c r="CJ13" s="6" t="n">
        <v>28</v>
      </c>
      <c r="CK13" s="6" t="n">
        <v>4</v>
      </c>
      <c r="CL13" s="6" t="n">
        <v>29</v>
      </c>
      <c r="CM13" s="6" t="n">
        <v>0.002</v>
      </c>
      <c r="CN13" s="49" t="str">
        <f aca="false">WC_F3</f>
        <v>Irán</v>
      </c>
      <c r="CO13" s="6" t="n">
        <v>16</v>
      </c>
      <c r="CP13" s="6" t="n">
        <v>6</v>
      </c>
      <c r="CQ13" s="6" t="n">
        <v>8</v>
      </c>
      <c r="CR13" s="6" t="n">
        <v>0.002</v>
      </c>
    </row>
    <row r="14" customFormat="false" ht="19.5" hidden="false" customHeight="true" outlineLevel="0" collapsed="false">
      <c r="A14" s="28"/>
      <c r="B14" s="54"/>
      <c r="C14" s="55" t="str">
        <f aca="false">WC_B4</f>
        <v>Australia</v>
      </c>
      <c r="D14" s="31" t="n">
        <v>0</v>
      </c>
      <c r="E14" s="61" t="s">
        <v>38</v>
      </c>
      <c r="F14" s="31" t="n">
        <v>2</v>
      </c>
      <c r="G14" s="56" t="str">
        <f aca="false">WC_B2</f>
        <v>Holanda</v>
      </c>
      <c r="H14" s="57"/>
      <c r="I14" s="58" t="s">
        <v>44</v>
      </c>
      <c r="J14" s="58" t="n">
        <v>41808</v>
      </c>
      <c r="K14" s="58"/>
      <c r="L14" s="59" t="n">
        <v>0.458333333333333</v>
      </c>
      <c r="M14" s="59"/>
      <c r="N14" s="60"/>
      <c r="O14" s="38" t="n">
        <v>2</v>
      </c>
      <c r="P14" s="39"/>
      <c r="Q14" s="40" t="n">
        <v>3</v>
      </c>
      <c r="R14" s="41"/>
      <c r="S14" s="54"/>
      <c r="T14" s="55" t="str">
        <f aca="false">WC_F4</f>
        <v>Nigeria</v>
      </c>
      <c r="U14" s="31" t="n">
        <v>2</v>
      </c>
      <c r="V14" s="61" t="s">
        <v>38</v>
      </c>
      <c r="W14" s="31" t="n">
        <v>0</v>
      </c>
      <c r="X14" s="56" t="str">
        <f aca="false">WC_F2</f>
        <v>Bosnia Herzegovina</v>
      </c>
      <c r="Y14" s="66"/>
      <c r="Z14" s="58" t="s">
        <v>72</v>
      </c>
      <c r="AA14" s="58" t="n">
        <v>41811</v>
      </c>
      <c r="AB14" s="58"/>
      <c r="AC14" s="59" t="n">
        <v>0.666666666666667</v>
      </c>
      <c r="AD14" s="59"/>
      <c r="AE14" s="60"/>
      <c r="AF14" s="45"/>
      <c r="AG14" s="39"/>
      <c r="AH14" s="40"/>
      <c r="AI14" s="46"/>
      <c r="AJ14" s="47" t="n">
        <f aca="false">IF(OR(O14="",Q14=""),"",SUM(AO14,AQ14,AP14,AR14))</f>
        <v>3</v>
      </c>
      <c r="AK14" s="6" t="str">
        <f aca="false">IF(D14&gt;F14,"V",IF(D14=F14,"E","D"))</f>
        <v>D</v>
      </c>
      <c r="AL14" s="6" t="str">
        <f aca="false">IF(U14&gt;W14,"V",IF(U14=W14,"E","D"))</f>
        <v>V</v>
      </c>
      <c r="AM14" s="6" t="str">
        <f aca="false">IF(O14&gt;Q14,"V",IF(O14=Q14,"E","D"))</f>
        <v>D</v>
      </c>
      <c r="AN14" s="6" t="str">
        <f aca="false">IF(AF14&gt;AH14,"V",IF(AF14=AH14,"E","D"))</f>
        <v>E</v>
      </c>
      <c r="AO14" s="6" t="n">
        <f aca="false">IF(OR(O14="",Q14=""),"",IF(AK14=AM14,PFASE1,0))</f>
        <v>3</v>
      </c>
      <c r="AP14" s="6" t="str">
        <f aca="false">IF(OR(AF14="",AH14=""),"",IF(AL14=AN14,PFASE1,0))</f>
        <v/>
      </c>
      <c r="AQ14" s="6" t="n">
        <f aca="false">IF(OR(O14="",Q14=""),"",IF(AND(D14=O14,F14=Q14),EFASE1,0))</f>
        <v>0</v>
      </c>
      <c r="AR14" s="6" t="str">
        <f aca="false">IF(OR(AF14="",AH14=""),"",IF(AND(U14=AF14,W14=AH14),2,0))</f>
        <v/>
      </c>
      <c r="AX14" s="5" t="n">
        <f aca="false">D14-F14</f>
        <v>-2</v>
      </c>
      <c r="AY14" s="6" t="str">
        <f aca="false">C14</f>
        <v>Australia</v>
      </c>
      <c r="AZ14" s="6" t="n">
        <f aca="false">IF(AK14="V",3,IF(AK14="E",1,0))</f>
        <v>0</v>
      </c>
      <c r="BA14" s="6" t="n">
        <f aca="false">IF(AK14="V",0,IF(AK14="E",1,3))</f>
        <v>3</v>
      </c>
      <c r="BB14" s="6" t="str">
        <f aca="false">G14</f>
        <v>Holanda</v>
      </c>
      <c r="BC14" s="5" t="n">
        <f aca="false">F14-D14</f>
        <v>2</v>
      </c>
      <c r="BE14" s="5" t="n">
        <f aca="false">U14-W14</f>
        <v>2</v>
      </c>
      <c r="BF14" s="6" t="str">
        <f aca="false">T14</f>
        <v>Nigeria</v>
      </c>
      <c r="BG14" s="6" t="n">
        <f aca="false">IF(AL14="V",3,IF(AL14="E",1,0))</f>
        <v>3</v>
      </c>
      <c r="BH14" s="6" t="n">
        <f aca="false">IF(AL14="V",0,IF(AL14="E",1,3))</f>
        <v>0</v>
      </c>
      <c r="BI14" s="6" t="str">
        <f aca="false">X14</f>
        <v>Bosnia Herzegovina</v>
      </c>
      <c r="BJ14" s="6" t="n">
        <f aca="false">W14-U14</f>
        <v>-2</v>
      </c>
      <c r="BL14" s="63" t="s">
        <v>54</v>
      </c>
      <c r="BM14" s="49" t="str">
        <f aca="false">WC_B4</f>
        <v>Australia</v>
      </c>
      <c r="BN14" s="6" t="n">
        <f aca="false">SUMIF(AY$11:AY$16,BM14,AZ$11:AZ$16)+SUMIF(BB$11:BB$16,BM14,BA$11:BA$16)</f>
        <v>1</v>
      </c>
      <c r="BO14" s="6" t="n">
        <f aca="false">SUMIF(AY$11:AY$16,BM14,AX$11:AX$16)+SUMIF(BB$11:BB$16,BM14,BC$11:BC$16)</f>
        <v>-3</v>
      </c>
      <c r="BP14" s="6" t="n">
        <f aca="false">SUMIF(C11:C16,BM14,D11:D16)+SUMIF(G11:G16,BM14,F11:F16)</f>
        <v>1</v>
      </c>
      <c r="BQ14" s="6" t="n">
        <f aca="false">CM14</f>
        <v>0.001</v>
      </c>
      <c r="BR14" s="53" t="n">
        <f aca="false">BS14+BQ14</f>
        <v>0.131357142857143</v>
      </c>
      <c r="BS14" s="51" t="n">
        <f aca="false">(BN14/MAX(ABS(BN$11:BN$14)))+((BO14/MAX(ABS(BO$11:BO$14)))/50)+((BP14/MAX(ABS(BP$11:BP$14)))/100)</f>
        <v>0.130357142857143</v>
      </c>
      <c r="BT14" s="52" t="n">
        <f aca="false">RANK(BR14,BR11:BR14)</f>
        <v>4</v>
      </c>
      <c r="BU14" s="49" t="str">
        <f aca="true">OFFSET(BM11,MATCH(SMALL(BT11:BT14,ROW()-ROW(BT11)+1),BT11:BT14,0)-1,0)</f>
        <v>Australia</v>
      </c>
      <c r="BW14" s="63" t="s">
        <v>54</v>
      </c>
      <c r="BX14" s="49" t="str">
        <f aca="false">WC_F4</f>
        <v>Nigeria</v>
      </c>
      <c r="BY14" s="6" t="n">
        <f aca="false">SUMIF(BF$11:BF$16,BX14,BG$11:BG$16)+SUMIF(BI$11:BI$16,BX14,BH$11:BH$16)</f>
        <v>6</v>
      </c>
      <c r="BZ14" s="6" t="n">
        <f aca="false">SUMIF(BF$11:BF$16,BX14,BE$11:BE$16)+SUMIF(BI$11:BI$16,BX14,BJ$11:BJ$16)</f>
        <v>3</v>
      </c>
      <c r="CA14" s="6" t="n">
        <f aca="false">SUMIF(T11:T16,BX14,U11:U16)+SUMIF(X11:X16,BX14,W11:W16)</f>
        <v>5</v>
      </c>
      <c r="CB14" s="6" t="n">
        <f aca="false">CR14</f>
        <v>0.001</v>
      </c>
      <c r="CC14" s="53" t="n">
        <f aca="false">CD14+CB14</f>
        <v>0.692666666666667</v>
      </c>
      <c r="CD14" s="51" t="n">
        <f aca="false">(BY14/MAX(ABS(BY$11:BY$14)))+((BZ14/MAX(ABS(BZ$11:BZ$14)))/50)+((CA14/MAX(ABS(CA$11:CA$14)))/100)</f>
        <v>0.691666666666667</v>
      </c>
      <c r="CE14" s="52" t="n">
        <f aca="false">RANK(CC14,CC11:CC14)</f>
        <v>2</v>
      </c>
      <c r="CF14" s="49" t="str">
        <f aca="true">OFFSET(BX11,MATCH(SMALL(CE11:CE14,ROW()-ROW(CE11)+1),CE11:CE14,0)-1,0)</f>
        <v>Irán</v>
      </c>
      <c r="CI14" s="49" t="str">
        <f aca="false">WC_B4</f>
        <v>Australia</v>
      </c>
      <c r="CJ14" s="6" t="n">
        <v>13</v>
      </c>
      <c r="CK14" s="6" t="n">
        <v>5</v>
      </c>
      <c r="CL14" s="6" t="n">
        <v>12</v>
      </c>
      <c r="CM14" s="6" t="n">
        <v>0.001</v>
      </c>
      <c r="CN14" s="49" t="str">
        <f aca="false">WC_F4</f>
        <v>Nigeria</v>
      </c>
      <c r="CO14" s="6" t="n">
        <v>14</v>
      </c>
      <c r="CP14" s="6" t="n">
        <v>4</v>
      </c>
      <c r="CQ14" s="6" t="n">
        <v>7</v>
      </c>
      <c r="CR14" s="6" t="n">
        <v>0.001</v>
      </c>
    </row>
    <row r="15" customFormat="false" ht="19.5" hidden="false" customHeight="true" outlineLevel="0" collapsed="false">
      <c r="A15" s="28"/>
      <c r="B15" s="54"/>
      <c r="C15" s="55" t="str">
        <f aca="false">WC_B4</f>
        <v>Australia</v>
      </c>
      <c r="D15" s="31" t="n">
        <v>0</v>
      </c>
      <c r="E15" s="61" t="s">
        <v>38</v>
      </c>
      <c r="F15" s="31" t="n">
        <v>0</v>
      </c>
      <c r="G15" s="56" t="str">
        <f aca="false">WC_B1</f>
        <v>España</v>
      </c>
      <c r="H15" s="57"/>
      <c r="I15" s="58" t="s">
        <v>52</v>
      </c>
      <c r="J15" s="58" t="n">
        <v>41813</v>
      </c>
      <c r="K15" s="58"/>
      <c r="L15" s="59" t="n">
        <v>0.458333333333333</v>
      </c>
      <c r="M15" s="59"/>
      <c r="N15" s="60"/>
      <c r="O15" s="38"/>
      <c r="P15" s="39"/>
      <c r="Q15" s="40"/>
      <c r="R15" s="41"/>
      <c r="S15" s="54"/>
      <c r="T15" s="55" t="str">
        <f aca="false">WC_F4</f>
        <v>Nigeria</v>
      </c>
      <c r="U15" s="31" t="n">
        <v>1</v>
      </c>
      <c r="V15" s="61" t="s">
        <v>38</v>
      </c>
      <c r="W15" s="31" t="n">
        <v>2</v>
      </c>
      <c r="X15" s="56" t="str">
        <f aca="false">WC_F1</f>
        <v>Argentina</v>
      </c>
      <c r="Y15" s="66"/>
      <c r="Z15" s="58" t="s">
        <v>44</v>
      </c>
      <c r="AA15" s="58" t="n">
        <v>41815</v>
      </c>
      <c r="AB15" s="58"/>
      <c r="AC15" s="59" t="n">
        <v>0.458333333333333</v>
      </c>
      <c r="AD15" s="59"/>
      <c r="AE15" s="60"/>
      <c r="AF15" s="45"/>
      <c r="AG15" s="39"/>
      <c r="AH15" s="40"/>
      <c r="AI15" s="46"/>
      <c r="AJ15" s="47" t="str">
        <f aca="false">IF(OR(O15="",Q15=""),"",SUM(AO15,AQ15,AP15,AR15))</f>
        <v/>
      </c>
      <c r="AK15" s="6" t="str">
        <f aca="false">IF(D15&gt;F15,"V",IF(D15=F15,"E","D"))</f>
        <v>E</v>
      </c>
      <c r="AL15" s="6" t="str">
        <f aca="false">IF(U15&gt;W15,"V",IF(U15=W15,"E","D"))</f>
        <v>D</v>
      </c>
      <c r="AM15" s="6" t="str">
        <f aca="false">IF(O15&gt;Q15,"V",IF(O15=Q15,"E","D"))</f>
        <v>E</v>
      </c>
      <c r="AN15" s="6" t="str">
        <f aca="false">IF(AF15&gt;AH15,"V",IF(AF15=AH15,"E","D"))</f>
        <v>E</v>
      </c>
      <c r="AO15" s="6" t="str">
        <f aca="false">IF(OR(O15="",Q15=""),"",IF(AK15=AM15,PFASE1,0))</f>
        <v/>
      </c>
      <c r="AP15" s="6" t="str">
        <f aca="false">IF(OR(AF15="",AH15=""),"",IF(AL15=AN15,PFASE1,0))</f>
        <v/>
      </c>
      <c r="AQ15" s="6" t="str">
        <f aca="false">IF(OR(O15="",Q15=""),"",IF(AND(D15=O15,F15=Q15),EFASE1,0))</f>
        <v/>
      </c>
      <c r="AR15" s="6" t="str">
        <f aca="false">IF(OR(AF15="",AH15=""),"",IF(AND(U15=AF15,W15=AH15),2,0))</f>
        <v/>
      </c>
      <c r="AX15" s="5" t="n">
        <f aca="false">D15-F15</f>
        <v>0</v>
      </c>
      <c r="AY15" s="6" t="str">
        <f aca="false">C15</f>
        <v>Australia</v>
      </c>
      <c r="AZ15" s="6" t="n">
        <f aca="false">IF(AK15="V",3,IF(AK15="E",1,0))</f>
        <v>1</v>
      </c>
      <c r="BA15" s="6" t="n">
        <f aca="false">IF(AK15="V",0,IF(AK15="E",1,3))</f>
        <v>1</v>
      </c>
      <c r="BB15" s="6" t="str">
        <f aca="false">G15</f>
        <v>España</v>
      </c>
      <c r="BC15" s="5" t="n">
        <f aca="false">F15-D15</f>
        <v>0</v>
      </c>
      <c r="BE15" s="5" t="n">
        <f aca="false">U15-W15</f>
        <v>-1</v>
      </c>
      <c r="BF15" s="6" t="str">
        <f aca="false">T15</f>
        <v>Nigeria</v>
      </c>
      <c r="BG15" s="6" t="n">
        <f aca="false">IF(AL15="V",3,IF(AL15="E",1,0))</f>
        <v>0</v>
      </c>
      <c r="BH15" s="6" t="n">
        <f aca="false">IF(AL15="V",0,IF(AL15="E",1,3))</f>
        <v>3</v>
      </c>
      <c r="BI15" s="6" t="str">
        <f aca="false">X15</f>
        <v>Argentina</v>
      </c>
      <c r="BJ15" s="6" t="n">
        <f aca="false">W15-U15</f>
        <v>1</v>
      </c>
      <c r="BL15" s="67"/>
      <c r="BR15" s="68"/>
      <c r="BW15" s="67"/>
      <c r="BY15" s="6"/>
      <c r="CC15" s="68"/>
      <c r="CJ15" s="6"/>
      <c r="CK15" s="6"/>
      <c r="CL15" s="6"/>
      <c r="CO15" s="6"/>
      <c r="CP15" s="6"/>
      <c r="CQ15" s="6"/>
    </row>
    <row r="16" customFormat="false" ht="19.5" hidden="false" customHeight="true" outlineLevel="0" collapsed="false">
      <c r="A16" s="28"/>
      <c r="B16" s="69"/>
      <c r="C16" s="70" t="str">
        <f aca="false">WC_B2</f>
        <v>Holanda</v>
      </c>
      <c r="D16" s="31" t="n">
        <v>2</v>
      </c>
      <c r="E16" s="76" t="s">
        <v>38</v>
      </c>
      <c r="F16" s="31" t="n">
        <v>0</v>
      </c>
      <c r="G16" s="71" t="str">
        <f aca="false">WC_B3</f>
        <v>Chile</v>
      </c>
      <c r="H16" s="72"/>
      <c r="I16" s="73" t="s">
        <v>39</v>
      </c>
      <c r="J16" s="73" t="n">
        <v>41813</v>
      </c>
      <c r="K16" s="73"/>
      <c r="L16" s="74" t="n">
        <v>0.458333333333333</v>
      </c>
      <c r="M16" s="74"/>
      <c r="N16" s="75"/>
      <c r="O16" s="38"/>
      <c r="P16" s="39"/>
      <c r="Q16" s="40"/>
      <c r="R16" s="41"/>
      <c r="S16" s="69"/>
      <c r="T16" s="70" t="str">
        <f aca="false">WC_F2</f>
        <v>Bosnia Herzegovina</v>
      </c>
      <c r="U16" s="31" t="n">
        <v>0</v>
      </c>
      <c r="V16" s="76" t="s">
        <v>38</v>
      </c>
      <c r="W16" s="31" t="n">
        <v>0</v>
      </c>
      <c r="X16" s="71" t="str">
        <f aca="false">WC_F3</f>
        <v>Irán</v>
      </c>
      <c r="Y16" s="77"/>
      <c r="Z16" s="73" t="s">
        <v>48</v>
      </c>
      <c r="AA16" s="58" t="n">
        <v>41815</v>
      </c>
      <c r="AB16" s="58"/>
      <c r="AC16" s="59" t="n">
        <v>0.458333333333333</v>
      </c>
      <c r="AD16" s="59"/>
      <c r="AE16" s="75"/>
      <c r="AF16" s="45"/>
      <c r="AG16" s="39"/>
      <c r="AH16" s="40"/>
      <c r="AI16" s="46"/>
      <c r="AJ16" s="78" t="str">
        <f aca="false">IF(OR(O16="",Q16=""),"",SUM(AO16,AQ16,AP16,AR16))</f>
        <v/>
      </c>
      <c r="AK16" s="6" t="str">
        <f aca="false">IF(D16&gt;F16,"V",IF(D16=F16,"E","D"))</f>
        <v>V</v>
      </c>
      <c r="AL16" s="6" t="str">
        <f aca="false">IF(U16&gt;W16,"V",IF(U16=W16,"E","D"))</f>
        <v>E</v>
      </c>
      <c r="AM16" s="6" t="str">
        <f aca="false">IF(O16&gt;Q16,"V",IF(O16=Q16,"E","D"))</f>
        <v>E</v>
      </c>
      <c r="AN16" s="6" t="str">
        <f aca="false">IF(AF16&gt;AH16,"V",IF(AF16=AH16,"E","D"))</f>
        <v>E</v>
      </c>
      <c r="AO16" s="6" t="str">
        <f aca="false">IF(OR(O16="",Q16=""),"",IF(AK16=AM16,PFASE1,0))</f>
        <v/>
      </c>
      <c r="AP16" s="6" t="str">
        <f aca="false">IF(OR(AF16="",AH16=""),"",IF(AL16=AN16,PFASE1,0))</f>
        <v/>
      </c>
      <c r="AQ16" s="6" t="str">
        <f aca="false">IF(OR(O16="",Q16=""),"",IF(AND(D16=O16,F16=Q16),EFASE1,0))</f>
        <v/>
      </c>
      <c r="AR16" s="6" t="str">
        <f aca="false">IF(OR(AF16="",AH16=""),"",IF(AND(U16=AF16,W16=AH16),2,0))</f>
        <v/>
      </c>
      <c r="AX16" s="5" t="n">
        <f aca="false">D16-F16</f>
        <v>2</v>
      </c>
      <c r="AY16" s="6" t="str">
        <f aca="false">C16</f>
        <v>Holanda</v>
      </c>
      <c r="AZ16" s="6" t="n">
        <f aca="false">IF(AK16="V",3,IF(AK16="E",1,0))</f>
        <v>3</v>
      </c>
      <c r="BA16" s="6" t="n">
        <f aca="false">IF(AK16="V",0,IF(AK16="E",1,3))</f>
        <v>0</v>
      </c>
      <c r="BB16" s="6" t="str">
        <f aca="false">G16</f>
        <v>Chile</v>
      </c>
      <c r="BC16" s="5" t="n">
        <f aca="false">F16-D16</f>
        <v>-2</v>
      </c>
      <c r="BE16" s="5" t="n">
        <f aca="false">U16-W16</f>
        <v>0</v>
      </c>
      <c r="BF16" s="6" t="str">
        <f aca="false">T16</f>
        <v>Bosnia Herzegovina</v>
      </c>
      <c r="BG16" s="6" t="n">
        <f aca="false">IF(AL16="V",3,IF(AL16="E",1,0))</f>
        <v>1</v>
      </c>
      <c r="BH16" s="6" t="n">
        <f aca="false">IF(AL16="V",0,IF(AL16="E",1,3))</f>
        <v>1</v>
      </c>
      <c r="BI16" s="6" t="str">
        <f aca="false">X16</f>
        <v>Irán</v>
      </c>
      <c r="BJ16" s="6" t="n">
        <f aca="false">W16-U16</f>
        <v>0</v>
      </c>
      <c r="BL16" s="67"/>
      <c r="BR16" s="68"/>
      <c r="BW16" s="67"/>
      <c r="BY16" s="6"/>
      <c r="CC16" s="68"/>
      <c r="CJ16" s="6"/>
      <c r="CK16" s="6"/>
      <c r="CL16" s="6"/>
      <c r="CO16" s="6"/>
      <c r="CP16" s="6"/>
      <c r="CQ16" s="6"/>
    </row>
    <row r="17" customFormat="false" ht="16.5" hidden="false" customHeight="true" outlineLevel="0" collapsed="false">
      <c r="A17" s="28"/>
      <c r="B17" s="17" t="s">
        <v>74</v>
      </c>
      <c r="C17" s="17"/>
      <c r="D17" s="18" t="s">
        <v>7</v>
      </c>
      <c r="E17" s="18"/>
      <c r="F17" s="18"/>
      <c r="G17" s="18"/>
      <c r="H17" s="19"/>
      <c r="I17" s="20" t="s">
        <v>8</v>
      </c>
      <c r="J17" s="20" t="s">
        <v>9</v>
      </c>
      <c r="K17" s="20"/>
      <c r="L17" s="20" t="s">
        <v>10</v>
      </c>
      <c r="M17" s="20"/>
      <c r="N17" s="21"/>
      <c r="O17" s="79"/>
      <c r="P17" s="80"/>
      <c r="Q17" s="79"/>
      <c r="R17" s="81"/>
      <c r="S17" s="17" t="s">
        <v>75</v>
      </c>
      <c r="T17" s="17"/>
      <c r="U17" s="23" t="s">
        <v>7</v>
      </c>
      <c r="V17" s="23"/>
      <c r="W17" s="23"/>
      <c r="X17" s="19"/>
      <c r="Y17" s="24"/>
      <c r="Z17" s="20" t="s">
        <v>8</v>
      </c>
      <c r="AA17" s="20" t="s">
        <v>9</v>
      </c>
      <c r="AB17" s="20"/>
      <c r="AC17" s="20" t="s">
        <v>10</v>
      </c>
      <c r="AD17" s="20"/>
      <c r="AE17" s="21"/>
      <c r="AG17" s="80"/>
      <c r="AK17" s="6" t="s">
        <v>76</v>
      </c>
      <c r="AL17" s="6" t="s">
        <v>77</v>
      </c>
      <c r="AM17" s="6" t="s">
        <v>78</v>
      </c>
      <c r="AN17" s="6" t="s">
        <v>79</v>
      </c>
      <c r="AO17" s="6" t="s">
        <v>80</v>
      </c>
      <c r="AP17" s="6" t="s">
        <v>81</v>
      </c>
      <c r="AQ17" s="6" t="s">
        <v>82</v>
      </c>
      <c r="AR17" s="6" t="s">
        <v>83</v>
      </c>
      <c r="BF17" s="6"/>
      <c r="BG17" s="6"/>
      <c r="BH17" s="6"/>
      <c r="BI17" s="6"/>
      <c r="BJ17" s="6"/>
      <c r="BL17" s="67"/>
      <c r="BM17" s="27" t="s">
        <v>84</v>
      </c>
      <c r="BR17" s="68"/>
      <c r="BU17" s="27" t="s">
        <v>85</v>
      </c>
      <c r="BW17" s="67"/>
      <c r="BX17" s="27" t="s">
        <v>86</v>
      </c>
      <c r="BY17" s="6"/>
      <c r="CC17" s="68"/>
      <c r="CF17" s="27" t="s">
        <v>87</v>
      </c>
      <c r="CI17" s="27" t="s">
        <v>84</v>
      </c>
      <c r="CJ17" s="6"/>
      <c r="CK17" s="6"/>
      <c r="CL17" s="6"/>
      <c r="CN17" s="27" t="s">
        <v>86</v>
      </c>
      <c r="CO17" s="6"/>
      <c r="CP17" s="6"/>
      <c r="CQ17" s="6"/>
    </row>
    <row r="18" customFormat="false" ht="19.5" hidden="false" customHeight="true" outlineLevel="0" collapsed="false">
      <c r="A18" s="28"/>
      <c r="B18" s="82"/>
      <c r="C18" s="30" t="str">
        <f aca="false">WC_C1</f>
        <v>Colombia</v>
      </c>
      <c r="D18" s="31" t="n">
        <v>0</v>
      </c>
      <c r="E18" s="32" t="s">
        <v>38</v>
      </c>
      <c r="F18" s="31" t="n">
        <v>0</v>
      </c>
      <c r="G18" s="33" t="str">
        <f aca="false">WC_C2</f>
        <v>Grecia</v>
      </c>
      <c r="H18" s="83"/>
      <c r="I18" s="35" t="s">
        <v>73</v>
      </c>
      <c r="J18" s="35" t="n">
        <v>41804</v>
      </c>
      <c r="K18" s="35"/>
      <c r="L18" s="36" t="n">
        <v>0.458333333333333</v>
      </c>
      <c r="M18" s="36"/>
      <c r="N18" s="37"/>
      <c r="O18" s="38" t="n">
        <v>3</v>
      </c>
      <c r="P18" s="39"/>
      <c r="Q18" s="40" t="n">
        <v>0</v>
      </c>
      <c r="R18" s="41"/>
      <c r="S18" s="82"/>
      <c r="T18" s="30" t="str">
        <f aca="false">WC_G1</f>
        <v>Alemania</v>
      </c>
      <c r="U18" s="31" t="n">
        <v>3</v>
      </c>
      <c r="V18" s="32" t="s">
        <v>38</v>
      </c>
      <c r="W18" s="31" t="n">
        <v>1</v>
      </c>
      <c r="X18" s="33" t="str">
        <f aca="false">WC_G2</f>
        <v>Portugal</v>
      </c>
      <c r="Y18" s="84"/>
      <c r="Z18" s="35" t="s">
        <v>48</v>
      </c>
      <c r="AA18" s="58" t="n">
        <v>41806</v>
      </c>
      <c r="AB18" s="58"/>
      <c r="AC18" s="59" t="n">
        <v>0.458333333333333</v>
      </c>
      <c r="AD18" s="59"/>
      <c r="AE18" s="37"/>
      <c r="AF18" s="45" t="n">
        <v>4</v>
      </c>
      <c r="AG18" s="39"/>
      <c r="AH18" s="40" t="n">
        <v>0</v>
      </c>
      <c r="AI18" s="46"/>
      <c r="AJ18" s="47" t="n">
        <f aca="false">IF(OR(O18="",Q18=""),"",SUM(AO18,AQ18,AP18,AR18))</f>
        <v>3</v>
      </c>
      <c r="AK18" s="6" t="str">
        <f aca="false">IF(D18&gt;F18,"V",IF(D18=F18,"E","D"))</f>
        <v>E</v>
      </c>
      <c r="AL18" s="6" t="str">
        <f aca="false">IF(U18&gt;W18,"V",IF(U18=W18,"E","D"))</f>
        <v>V</v>
      </c>
      <c r="AM18" s="6" t="str">
        <f aca="false">IF(O18&gt;Q18,"V",IF(O18=Q18,"E","D"))</f>
        <v>V</v>
      </c>
      <c r="AN18" s="6" t="str">
        <f aca="false">IF(AF18&gt;AH18,"V",IF(AF18=AH18,"E","D"))</f>
        <v>V</v>
      </c>
      <c r="AO18" s="6" t="n">
        <f aca="false">IF(OR(O18="",Q18=""),"",IF(AK18=AM18,PFASE1,0))</f>
        <v>0</v>
      </c>
      <c r="AP18" s="6" t="n">
        <f aca="false">IF(OR(AF18="",AH18=""),"",IF(AL18=AN18,PFASE1,0))</f>
        <v>3</v>
      </c>
      <c r="AQ18" s="6" t="n">
        <f aca="false">IF(OR(O18="",Q18=""),"",IF(AND(D18=O18,F18=Q18),EFASE1,0))</f>
        <v>0</v>
      </c>
      <c r="AR18" s="6" t="n">
        <f aca="false">IF(OR(AF18="",AH18=""),"",IF(AND(U18=AF18,W18=AH18),2,0))</f>
        <v>0</v>
      </c>
      <c r="AX18" s="5" t="n">
        <f aca="false">D18-F18</f>
        <v>0</v>
      </c>
      <c r="AY18" s="6" t="str">
        <f aca="false">C18</f>
        <v>Colombia</v>
      </c>
      <c r="AZ18" s="6" t="n">
        <f aca="false">IF(AK18="V",3,IF(AK18="E",1,0))</f>
        <v>1</v>
      </c>
      <c r="BA18" s="6" t="n">
        <f aca="false">IF(AK18="V",0,IF(AK18="E",1,3))</f>
        <v>1</v>
      </c>
      <c r="BB18" s="6" t="str">
        <f aca="false">G18</f>
        <v>Grecia</v>
      </c>
      <c r="BC18" s="5" t="n">
        <f aca="false">F18-D18</f>
        <v>0</v>
      </c>
      <c r="BE18" s="5" t="n">
        <f aca="false">U18-W18</f>
        <v>2</v>
      </c>
      <c r="BF18" s="6" t="str">
        <f aca="false">T18</f>
        <v>Alemania</v>
      </c>
      <c r="BG18" s="6" t="n">
        <f aca="false">IF(AL18="V",3,IF(AL18="E",1,0))</f>
        <v>3</v>
      </c>
      <c r="BH18" s="6" t="n">
        <f aca="false">IF(AL18="V",0,IF(AL18="E",1,3))</f>
        <v>0</v>
      </c>
      <c r="BI18" s="6" t="str">
        <f aca="false">X18</f>
        <v>Portugal</v>
      </c>
      <c r="BJ18" s="6" t="n">
        <f aca="false">W18-U18</f>
        <v>-2</v>
      </c>
      <c r="BL18" s="48" t="s">
        <v>42</v>
      </c>
      <c r="BM18" s="49" t="str">
        <f aca="false">WC_C1</f>
        <v>Colombia</v>
      </c>
      <c r="BN18" s="6" t="n">
        <f aca="false">SUMIF(AY$18:AY$23,BM18,AZ$18:AZ$23)+SUMIF(BB$18:BB$23,BM18,BA$18:BA$23)</f>
        <v>1</v>
      </c>
      <c r="BO18" s="6" t="n">
        <f aca="false">SUMIF(AY$18:AY$23,BM18,AX$18:AX$23)+SUMIF(BB$18:BB$23,BM18,BC$18:BC$23)</f>
        <v>-2</v>
      </c>
      <c r="BP18" s="6" t="n">
        <f aca="false">SUMIF(C18:C23,BM18,D18:D23)+SUMIF(G18:G23,BM18,F18:F23)</f>
        <v>1</v>
      </c>
      <c r="BQ18" s="6" t="n">
        <f aca="false">CM18</f>
        <v>0.004</v>
      </c>
      <c r="BR18" s="52" t="n">
        <f aca="false">BS18+BQ18</f>
        <v>0.1865</v>
      </c>
      <c r="BS18" s="51" t="n">
        <f aca="false">(BN18/MAX(ABS(BN$18:BN$21)))+((BO18/MAX(ABS(BO$18:BO$21)))/50)+((BP18/MAX(ABS(BP$18:BP$21)))/100)</f>
        <v>0.1825</v>
      </c>
      <c r="BT18" s="52" t="n">
        <f aca="false">RANK(BR18,BR18:BR21)</f>
        <v>4</v>
      </c>
      <c r="BU18" s="49" t="str">
        <f aca="true">OFFSET(BM18,MATCH(SMALL(BT18:BT21,ROW()-ROW(BT18)+1),BT18:BT21,0)-1,0)</f>
        <v>Costa de Marfil</v>
      </c>
      <c r="BW18" s="48" t="s">
        <v>42</v>
      </c>
      <c r="BX18" s="49" t="str">
        <f aca="false">WC_G1</f>
        <v>Alemania</v>
      </c>
      <c r="BY18" s="6" t="n">
        <f aca="false">SUMIF(BF$18:BF$23,BX18,BG$18:BG$23)+SUMIF(BI$18:BI$23,BX18,BH$18:BH$23)</f>
        <v>9</v>
      </c>
      <c r="BZ18" s="6" t="n">
        <f aca="false">SUMIF(BF$18:BF$23,BX18,BE$18:BE$23)+SUMIF(BI$18:BI$23,BX18,BJ$18:BJ$23)</f>
        <v>7</v>
      </c>
      <c r="CA18" s="6" t="n">
        <f aca="false">SUMIF(T18:T23,BX18,U18:U23)+SUMIF(X18:X23,BX18,W18:W23)</f>
        <v>8</v>
      </c>
      <c r="CB18" s="6" t="n">
        <f aca="false">CR18</f>
        <v>0.004</v>
      </c>
      <c r="CC18" s="53" t="n">
        <f aca="false">CD18+CB18</f>
        <v>1.034</v>
      </c>
      <c r="CD18" s="51" t="n">
        <f aca="false">(BY18/MAX(ABS(BY$18:BY$21)))+((BZ18/MAX(ABS(BZ$18:BZ$21)))/50)+((CA18/MAX(ABS(CA$18:CA$21)))/100)</f>
        <v>1.03</v>
      </c>
      <c r="CE18" s="52" t="n">
        <f aca="false">RANK(CC18,CC18:CC21)</f>
        <v>1</v>
      </c>
      <c r="CF18" s="49" t="str">
        <f aca="true">OFFSET(BX18,MATCH(SMALL(CE18:CE21,ROW()-ROW(CE18)+1),CE18:CE21,0)-1,0)</f>
        <v>Alemania</v>
      </c>
      <c r="CI18" s="49" t="str">
        <f aca="false">WC_C1</f>
        <v>Colombia</v>
      </c>
      <c r="CJ18" s="6" t="n">
        <v>30</v>
      </c>
      <c r="CK18" s="6" t="n">
        <v>14</v>
      </c>
      <c r="CL18" s="6" t="n">
        <v>27</v>
      </c>
      <c r="CM18" s="6" t="n">
        <v>0.004</v>
      </c>
      <c r="CN18" s="49" t="str">
        <f aca="false">WC_G1</f>
        <v>Alemania</v>
      </c>
      <c r="CO18" s="6" t="n">
        <v>28</v>
      </c>
      <c r="CP18" s="6" t="n">
        <v>26</v>
      </c>
      <c r="CQ18" s="6" t="n">
        <v>36</v>
      </c>
      <c r="CR18" s="6" t="n">
        <v>0.004</v>
      </c>
    </row>
    <row r="19" customFormat="false" ht="19.5" hidden="false" customHeight="true" outlineLevel="0" collapsed="false">
      <c r="A19" s="28"/>
      <c r="B19" s="54"/>
      <c r="C19" s="55" t="str">
        <f aca="false">WC_C3</f>
        <v>Costa de Marfil</v>
      </c>
      <c r="D19" s="31" t="n">
        <v>1</v>
      </c>
      <c r="E19" s="61" t="s">
        <v>38</v>
      </c>
      <c r="F19" s="31" t="n">
        <v>1</v>
      </c>
      <c r="G19" s="56" t="str">
        <f aca="false">WC_C4</f>
        <v>Japón</v>
      </c>
      <c r="H19" s="57"/>
      <c r="I19" s="58" t="s">
        <v>56</v>
      </c>
      <c r="J19" s="58" t="n">
        <v>41804</v>
      </c>
      <c r="K19" s="58"/>
      <c r="L19" s="59" t="n">
        <v>0.666666666666667</v>
      </c>
      <c r="M19" s="59"/>
      <c r="N19" s="60"/>
      <c r="O19" s="38" t="n">
        <v>2</v>
      </c>
      <c r="P19" s="39"/>
      <c r="Q19" s="40" t="n">
        <v>1</v>
      </c>
      <c r="R19" s="41"/>
      <c r="S19" s="54"/>
      <c r="T19" s="55" t="str">
        <f aca="false">WC_G3</f>
        <v>Ghana</v>
      </c>
      <c r="U19" s="31" t="n">
        <v>1</v>
      </c>
      <c r="V19" s="61" t="s">
        <v>38</v>
      </c>
      <c r="W19" s="31" t="n">
        <v>0</v>
      </c>
      <c r="X19" s="56" t="str">
        <f aca="false">WC_G4</f>
        <v>Estados Unidos</v>
      </c>
      <c r="Y19" s="66"/>
      <c r="Z19" s="58" t="s">
        <v>43</v>
      </c>
      <c r="AA19" s="58" t="n">
        <v>41806</v>
      </c>
      <c r="AB19" s="58"/>
      <c r="AC19" s="59" t="n">
        <v>0.708333333333333</v>
      </c>
      <c r="AD19" s="59"/>
      <c r="AE19" s="60"/>
      <c r="AF19" s="45" t="n">
        <v>1</v>
      </c>
      <c r="AG19" s="39"/>
      <c r="AH19" s="40" t="n">
        <v>2</v>
      </c>
      <c r="AI19" s="46"/>
      <c r="AJ19" s="47" t="n">
        <f aca="false">IF(OR(O19="",Q19=""),"",SUM(AO19,AQ19,AP19,AR19))</f>
        <v>0</v>
      </c>
      <c r="AK19" s="6" t="str">
        <f aca="false">IF(D19&gt;F19,"V",IF(D19=F19,"E","D"))</f>
        <v>E</v>
      </c>
      <c r="AL19" s="6" t="str">
        <f aca="false">IF(U19&gt;W19,"V",IF(U19=W19,"E","D"))</f>
        <v>V</v>
      </c>
      <c r="AM19" s="6" t="str">
        <f aca="false">IF(O19&gt;Q19,"V",IF(O19=Q19,"E","D"))</f>
        <v>V</v>
      </c>
      <c r="AN19" s="6" t="str">
        <f aca="false">IF(AF19&gt;AH19,"V",IF(AF19=AH19,"E","D"))</f>
        <v>D</v>
      </c>
      <c r="AO19" s="6" t="n">
        <f aca="false">IF(OR(O19="",Q19=""),"",IF(AK19=AM19,PFASE1,0))</f>
        <v>0</v>
      </c>
      <c r="AP19" s="6" t="n">
        <f aca="false">IF(OR(AF19="",AH19=""),"",IF(AL19=AN19,PFASE1,0))</f>
        <v>0</v>
      </c>
      <c r="AQ19" s="6" t="n">
        <f aca="false">IF(OR(O19="",Q19=""),"",IF(AND(D19=O19,F19=Q19),EFASE1,0))</f>
        <v>0</v>
      </c>
      <c r="AR19" s="6" t="n">
        <f aca="false">IF(OR(AF19="",AH19=""),"",IF(AND(U19=AF19,W19=AH19),2,0))</f>
        <v>0</v>
      </c>
      <c r="AX19" s="5" t="n">
        <f aca="false">D19-F19</f>
        <v>0</v>
      </c>
      <c r="AY19" s="6" t="str">
        <f aca="false">C19</f>
        <v>Costa de Marfil</v>
      </c>
      <c r="AZ19" s="6" t="n">
        <f aca="false">IF(AK19="V",3,IF(AK19="E",1,0))</f>
        <v>1</v>
      </c>
      <c r="BA19" s="6" t="n">
        <f aca="false">IF(AK19="V",0,IF(AK19="E",1,3))</f>
        <v>1</v>
      </c>
      <c r="BB19" s="6" t="str">
        <f aca="false">G19</f>
        <v>Japón</v>
      </c>
      <c r="BC19" s="5" t="n">
        <f aca="false">F19-D19</f>
        <v>0</v>
      </c>
      <c r="BE19" s="5" t="n">
        <f aca="false">U19-W19</f>
        <v>1</v>
      </c>
      <c r="BF19" s="6" t="str">
        <f aca="false">T19</f>
        <v>Ghana</v>
      </c>
      <c r="BG19" s="6" t="n">
        <f aca="false">IF(AL19="V",3,IF(AL19="E",1,0))</f>
        <v>3</v>
      </c>
      <c r="BH19" s="6" t="n">
        <f aca="false">IF(AL19="V",0,IF(AL19="E",1,3))</f>
        <v>0</v>
      </c>
      <c r="BI19" s="6" t="str">
        <f aca="false">X19</f>
        <v>Estados Unidos</v>
      </c>
      <c r="BJ19" s="6" t="n">
        <f aca="false">W19-U19</f>
        <v>-1</v>
      </c>
      <c r="BL19" s="63" t="s">
        <v>46</v>
      </c>
      <c r="BM19" s="49" t="str">
        <f aca="false">WC_C2</f>
        <v>Grecia</v>
      </c>
      <c r="BN19" s="6" t="n">
        <f aca="false">SUMIF(AY$18:AY$23,BM19,AZ$18:AZ$23)+SUMIF(BB$18:BB$23,BM19,BA$18:BA$23)</f>
        <v>3</v>
      </c>
      <c r="BO19" s="6" t="n">
        <f aca="false">SUMIF(AY$18:AY$23,BM19,AX$18:AX$23)+SUMIF(BB$18:BB$23,BM19,BC$18:BC$23)</f>
        <v>0</v>
      </c>
      <c r="BP19" s="6" t="n">
        <f aca="false">SUMIF(C18:C23,BM19,D18:D23)+SUMIF(G18:G23,BM19,F18:F23)</f>
        <v>2</v>
      </c>
      <c r="BQ19" s="6" t="n">
        <f aca="false">CM19</f>
        <v>0.003</v>
      </c>
      <c r="BR19" s="53" t="n">
        <f aca="false">BS19+BQ19</f>
        <v>0.608</v>
      </c>
      <c r="BS19" s="51" t="n">
        <f aca="false">(BN19/MAX(ABS(BN$18:BN$21)))+((BO19/MAX(ABS(BO$18:BO$21)))/50)+((BP19/MAX(ABS(BP$18:BP$21)))/100)</f>
        <v>0.605</v>
      </c>
      <c r="BT19" s="52" t="n">
        <f aca="false">RANK(BR19,BR18:BR21)</f>
        <v>3</v>
      </c>
      <c r="BU19" s="49" t="str">
        <f aca="true">OFFSET(BM18,MATCH(SMALL(BT18:BT21,ROW()-ROW(BT18)+1),BT18:BT21,0)-1,0)</f>
        <v>Japón</v>
      </c>
      <c r="BW19" s="63" t="s">
        <v>46</v>
      </c>
      <c r="BX19" s="49" t="str">
        <f aca="false">WC_G2</f>
        <v>Portugal</v>
      </c>
      <c r="BY19" s="6" t="n">
        <f aca="false">SUMIF(BF$18:BF$23,BX19,BG$18:BG$23)+SUMIF(BI$18:BI$23,BX19,BH$18:BH$23)</f>
        <v>4</v>
      </c>
      <c r="BZ19" s="6" t="n">
        <f aca="false">SUMIF(BF$18:BF$23,BX19,BE$18:BE$23)+SUMIF(BI$18:BI$23,BX19,BJ$18:BJ$23)</f>
        <v>-1</v>
      </c>
      <c r="CA19" s="6" t="n">
        <f aca="false">SUMIF(T18:T23,BX19,U18:U23)+SUMIF(X18:X23,BX19,W18:W23)</f>
        <v>4</v>
      </c>
      <c r="CB19" s="6" t="n">
        <f aca="false">CR19</f>
        <v>0.003</v>
      </c>
      <c r="CC19" s="53" t="n">
        <f aca="false">CD19+CB19</f>
        <v>0.449587301587302</v>
      </c>
      <c r="CD19" s="51" t="n">
        <f aca="false">(BY19/MAX(ABS(BY$18:BY$21)))+((BZ19/MAX(ABS(BZ$18:BZ$21)))/50)+((CA19/MAX(ABS(CA$18:CA$21)))/100)</f>
        <v>0.446587301587302</v>
      </c>
      <c r="CE19" s="52" t="n">
        <f aca="false">RANK(CC19,CC18:CC21)</f>
        <v>2</v>
      </c>
      <c r="CF19" s="49" t="str">
        <f aca="true">OFFSET(BX18,MATCH(SMALL(CE18:CE21,ROW()-ROW(CE18)+1),CE18:CE21,0)-1,0)</f>
        <v>Portugal</v>
      </c>
      <c r="CI19" s="49" t="str">
        <f aca="false">WC_C2</f>
        <v>Grecia</v>
      </c>
      <c r="CJ19" s="6" t="n">
        <v>25</v>
      </c>
      <c r="CK19" s="6" t="n">
        <v>8</v>
      </c>
      <c r="CL19" s="6" t="n">
        <v>12</v>
      </c>
      <c r="CM19" s="6" t="n">
        <v>0.003</v>
      </c>
      <c r="CN19" s="49" t="str">
        <f aca="false">WC_G2</f>
        <v>Portugal</v>
      </c>
      <c r="CO19" s="6" t="n">
        <v>21</v>
      </c>
      <c r="CP19" s="6" t="n">
        <v>11</v>
      </c>
      <c r="CQ19" s="6" t="n">
        <v>20</v>
      </c>
      <c r="CR19" s="6" t="n">
        <v>0.003</v>
      </c>
    </row>
    <row r="20" customFormat="false" ht="19.5" hidden="false" customHeight="true" outlineLevel="0" collapsed="false">
      <c r="A20" s="28"/>
      <c r="B20" s="64"/>
      <c r="C20" s="55" t="str">
        <f aca="false">WC_C1</f>
        <v>Colombia</v>
      </c>
      <c r="D20" s="31" t="n">
        <v>1</v>
      </c>
      <c r="E20" s="61" t="s">
        <v>38</v>
      </c>
      <c r="F20" s="31" t="n">
        <v>2</v>
      </c>
      <c r="G20" s="56" t="str">
        <f aca="false">WC_C3</f>
        <v>Costa de Marfil</v>
      </c>
      <c r="H20" s="57"/>
      <c r="I20" s="58" t="s">
        <v>40</v>
      </c>
      <c r="J20" s="58" t="n">
        <v>41809</v>
      </c>
      <c r="K20" s="58"/>
      <c r="L20" s="59" t="n">
        <v>0.458333333333333</v>
      </c>
      <c r="M20" s="59"/>
      <c r="N20" s="60"/>
      <c r="O20" s="38"/>
      <c r="P20" s="39"/>
      <c r="Q20" s="40"/>
      <c r="R20" s="41"/>
      <c r="S20" s="64"/>
      <c r="T20" s="55" t="str">
        <f aca="false">WC_G1</f>
        <v>Alemania</v>
      </c>
      <c r="U20" s="31" t="n">
        <v>3</v>
      </c>
      <c r="V20" s="61" t="s">
        <v>38</v>
      </c>
      <c r="W20" s="31" t="n">
        <v>0</v>
      </c>
      <c r="X20" s="56" t="str">
        <f aca="false">WC_G3</f>
        <v>Ghana</v>
      </c>
      <c r="Y20" s="65"/>
      <c r="Z20" s="58" t="s">
        <v>47</v>
      </c>
      <c r="AA20" s="58" t="n">
        <v>41811</v>
      </c>
      <c r="AB20" s="58"/>
      <c r="AC20" s="59" t="n">
        <v>0.583333333333333</v>
      </c>
      <c r="AD20" s="59"/>
      <c r="AE20" s="60"/>
      <c r="AF20" s="45"/>
      <c r="AG20" s="39"/>
      <c r="AH20" s="40"/>
      <c r="AI20" s="46"/>
      <c r="AJ20" s="47" t="str">
        <f aca="false">IF(OR(O20="",Q20=""),"",SUM(AO20,AQ20,AP20,AR20))</f>
        <v/>
      </c>
      <c r="AK20" s="6" t="str">
        <f aca="false">IF(D20&gt;F20,"V",IF(D20=F20,"E","D"))</f>
        <v>D</v>
      </c>
      <c r="AL20" s="6" t="str">
        <f aca="false">IF(U20&gt;W20,"V",IF(U20=W20,"E","D"))</f>
        <v>V</v>
      </c>
      <c r="AM20" s="6" t="str">
        <f aca="false">IF(O20&gt;Q20,"V",IF(O20=Q20,"E","D"))</f>
        <v>E</v>
      </c>
      <c r="AN20" s="6" t="str">
        <f aca="false">IF(AF20&gt;AH20,"V",IF(AF20=AH20,"E","D"))</f>
        <v>E</v>
      </c>
      <c r="AO20" s="6" t="str">
        <f aca="false">IF(OR(O20="",Q20=""),"",IF(AK20=AM20,PFASE1,0))</f>
        <v/>
      </c>
      <c r="AP20" s="6" t="str">
        <f aca="false">IF(OR(AF20="",AH20=""),"",IF(AL20=AN20,PFASE1,0))</f>
        <v/>
      </c>
      <c r="AQ20" s="6" t="str">
        <f aca="false">IF(OR(O20="",Q20=""),"",IF(AND(D20=O20,F20=Q20),EFASE1,0))</f>
        <v/>
      </c>
      <c r="AR20" s="6" t="str">
        <f aca="false">IF(OR(AF20="",AH20=""),"",IF(AND(U20=AF20,W20=AH20),2,0))</f>
        <v/>
      </c>
      <c r="AX20" s="5" t="n">
        <f aca="false">D20-F20</f>
        <v>-1</v>
      </c>
      <c r="AY20" s="6" t="str">
        <f aca="false">C20</f>
        <v>Colombia</v>
      </c>
      <c r="AZ20" s="6" t="n">
        <f aca="false">IF(AK20="V",3,IF(AK20="E",1,0))</f>
        <v>0</v>
      </c>
      <c r="BA20" s="6" t="n">
        <f aca="false">IF(AK20="V",0,IF(AK20="E",1,3))</f>
        <v>3</v>
      </c>
      <c r="BB20" s="6" t="str">
        <f aca="false">G20</f>
        <v>Costa de Marfil</v>
      </c>
      <c r="BC20" s="5" t="n">
        <f aca="false">F20-D20</f>
        <v>1</v>
      </c>
      <c r="BE20" s="5" t="n">
        <f aca="false">U20-W20</f>
        <v>3</v>
      </c>
      <c r="BF20" s="6" t="str">
        <f aca="false">T20</f>
        <v>Alemania</v>
      </c>
      <c r="BG20" s="6" t="n">
        <f aca="false">IF(AL20="V",3,IF(AL20="E",1,0))</f>
        <v>3</v>
      </c>
      <c r="BH20" s="6" t="n">
        <f aca="false">IF(AL20="V",0,IF(AL20="E",1,3))</f>
        <v>0</v>
      </c>
      <c r="BI20" s="6" t="str">
        <f aca="false">X20</f>
        <v>Ghana</v>
      </c>
      <c r="BJ20" s="6" t="n">
        <f aca="false">W20-U20</f>
        <v>-3</v>
      </c>
      <c r="BL20" s="63" t="s">
        <v>50</v>
      </c>
      <c r="BM20" s="49" t="str">
        <f aca="false">WC_C3</f>
        <v>Costa de Marfil</v>
      </c>
      <c r="BN20" s="6" t="n">
        <f aca="false">SUMIF(AY$18:AY$23,BM20,AZ$18:AZ$23)+SUMIF(BB$18:BB$23,BM20,BA$18:BA$23)</f>
        <v>5</v>
      </c>
      <c r="BO20" s="6" t="n">
        <f aca="false">SUMIF(AY$18:AY$23,BM20,AX$18:AX$23)+SUMIF(BB$18:BB$23,BM20,BC$18:BC$23)</f>
        <v>1</v>
      </c>
      <c r="BP20" s="6" t="n">
        <f aca="false">SUMIF(C18:C23,BM20,D18:D23)+SUMIF(G18:G23,BM20,F18:F23)</f>
        <v>4</v>
      </c>
      <c r="BQ20" s="6" t="n">
        <f aca="false">CM20</f>
        <v>0.002</v>
      </c>
      <c r="BR20" s="53" t="n">
        <f aca="false">BS20+BQ20</f>
        <v>1.022</v>
      </c>
      <c r="BS20" s="51" t="n">
        <f aca="false">(BN20/MAX(ABS(BN$18:BN$21)))+((BO20/MAX(ABS(BO$18:BO$21)))/50)+((BP20/MAX(ABS(BP$18:BP$21)))/100)</f>
        <v>1.02</v>
      </c>
      <c r="BT20" s="52" t="n">
        <f aca="false">RANK(BR20,BR18:BR21)</f>
        <v>1</v>
      </c>
      <c r="BU20" s="49" t="str">
        <f aca="true">OFFSET(BM18,MATCH(SMALL(BT18:BT21,ROW()-ROW(BT18)+1),BT18:BT21,0)-1,0)</f>
        <v>Grecia</v>
      </c>
      <c r="BW20" s="63" t="s">
        <v>50</v>
      </c>
      <c r="BX20" s="49" t="str">
        <f aca="false">WC_G3</f>
        <v>Ghana</v>
      </c>
      <c r="BY20" s="6" t="n">
        <f aca="false">SUMIF(BF$18:BF$23,BX20,BG$18:BG$23)+SUMIF(BI$18:BI$23,BX20,BH$18:BH$23)</f>
        <v>4</v>
      </c>
      <c r="BZ20" s="6" t="n">
        <f aca="false">SUMIF(BF$18:BF$23,BX20,BE$18:BE$23)+SUMIF(BI$18:BI$23,BX20,BJ$18:BJ$23)</f>
        <v>-2</v>
      </c>
      <c r="CA20" s="6" t="n">
        <f aca="false">SUMIF(T18:T23,BX20,U18:U23)+SUMIF(X18:X23,BX20,W18:W23)</f>
        <v>2</v>
      </c>
      <c r="CB20" s="6" t="n">
        <f aca="false">CR20</f>
        <v>0.002</v>
      </c>
      <c r="CC20" s="53" t="n">
        <f aca="false">CD20+CB20</f>
        <v>0.443230158730159</v>
      </c>
      <c r="CD20" s="51" t="n">
        <f aca="false">(BY20/MAX(ABS(BY$18:BY$21)))+((BZ20/MAX(ABS(BZ$18:BZ$21)))/50)+((CA20/MAX(ABS(CA$18:CA$21)))/100)</f>
        <v>0.441230158730159</v>
      </c>
      <c r="CE20" s="52" t="n">
        <f aca="false">RANK(CC20,CC18:CC21)</f>
        <v>3</v>
      </c>
      <c r="CF20" s="49" t="str">
        <f aca="true">OFFSET(BX18,MATCH(SMALL(CE18:CE21,ROW()-ROW(CE18)+1),CE18:CE21,0)-1,0)</f>
        <v>Ghana</v>
      </c>
      <c r="CI20" s="49" t="str">
        <f aca="false">WC_C3</f>
        <v>Costa de Marfil</v>
      </c>
      <c r="CJ20" s="6" t="n">
        <v>14</v>
      </c>
      <c r="CK20" s="6" t="n">
        <v>10</v>
      </c>
      <c r="CL20" s="6" t="n">
        <v>15</v>
      </c>
      <c r="CM20" s="6" t="n">
        <v>0.002</v>
      </c>
      <c r="CN20" s="49" t="str">
        <f aca="false">WC_G3</f>
        <v>Ghana</v>
      </c>
      <c r="CO20" s="6" t="n">
        <v>15</v>
      </c>
      <c r="CP20" s="6" t="n">
        <v>15</v>
      </c>
      <c r="CQ20" s="6" t="n">
        <v>18</v>
      </c>
      <c r="CR20" s="6" t="n">
        <v>0.002</v>
      </c>
    </row>
    <row r="21" customFormat="false" ht="19.5" hidden="false" customHeight="true" outlineLevel="0" collapsed="false">
      <c r="A21" s="28"/>
      <c r="B21" s="54"/>
      <c r="C21" s="55" t="str">
        <f aca="false">WC_C4</f>
        <v>Japón</v>
      </c>
      <c r="D21" s="31" t="n">
        <v>1</v>
      </c>
      <c r="E21" s="61" t="s">
        <v>38</v>
      </c>
      <c r="F21" s="31" t="n">
        <v>1</v>
      </c>
      <c r="G21" s="56" t="str">
        <f aca="false">WC_C2</f>
        <v>Grecia</v>
      </c>
      <c r="H21" s="57"/>
      <c r="I21" s="58" t="s">
        <v>43</v>
      </c>
      <c r="J21" s="58" t="n">
        <v>41809</v>
      </c>
      <c r="K21" s="58"/>
      <c r="L21" s="59" t="n">
        <v>0.708333333333333</v>
      </c>
      <c r="M21" s="59"/>
      <c r="N21" s="60"/>
      <c r="O21" s="38"/>
      <c r="P21" s="39"/>
      <c r="Q21" s="40"/>
      <c r="R21" s="41"/>
      <c r="S21" s="54"/>
      <c r="T21" s="55" t="str">
        <f aca="false">WC_G4</f>
        <v>Estados Unidos</v>
      </c>
      <c r="U21" s="31" t="n">
        <v>1</v>
      </c>
      <c r="V21" s="61" t="s">
        <v>38</v>
      </c>
      <c r="W21" s="31" t="n">
        <v>2</v>
      </c>
      <c r="X21" s="56" t="str">
        <f aca="false">WC_G2</f>
        <v>Portugal</v>
      </c>
      <c r="Y21" s="66"/>
      <c r="Z21" s="58" t="s">
        <v>51</v>
      </c>
      <c r="AA21" s="58" t="n">
        <v>41812</v>
      </c>
      <c r="AB21" s="58"/>
      <c r="AC21" s="59" t="n">
        <v>0.666666666666667</v>
      </c>
      <c r="AD21" s="59"/>
      <c r="AE21" s="60"/>
      <c r="AF21" s="45"/>
      <c r="AG21" s="39"/>
      <c r="AH21" s="40"/>
      <c r="AI21" s="46"/>
      <c r="AJ21" s="47" t="str">
        <f aca="false">IF(OR(O21="",Q21=""),"",SUM(AO21,AQ21,AP21,AR21))</f>
        <v/>
      </c>
      <c r="AK21" s="6" t="str">
        <f aca="false">IF(D21&gt;F21,"V",IF(D21=F21,"E","D"))</f>
        <v>E</v>
      </c>
      <c r="AL21" s="6" t="str">
        <f aca="false">IF(U21&gt;W21,"V",IF(U21=W21,"E","D"))</f>
        <v>D</v>
      </c>
      <c r="AM21" s="6" t="str">
        <f aca="false">IF(O21&gt;Q21,"V",IF(O21=Q21,"E","D"))</f>
        <v>E</v>
      </c>
      <c r="AN21" s="6" t="str">
        <f aca="false">IF(AF21&gt;AH21,"V",IF(AF21=AH21,"E","D"))</f>
        <v>E</v>
      </c>
      <c r="AO21" s="6" t="str">
        <f aca="false">IF(OR(O21="",Q21=""),"",IF(AK21=AM21,PFASE1,0))</f>
        <v/>
      </c>
      <c r="AP21" s="6" t="str">
        <f aca="false">IF(OR(AF21="",AH21=""),"",IF(AL21=AN21,PFASE1,0))</f>
        <v/>
      </c>
      <c r="AQ21" s="6" t="str">
        <f aca="false">IF(OR(O21="",Q21=""),"",IF(AND(D21=O21,F21=Q21),EFASE1,0))</f>
        <v/>
      </c>
      <c r="AR21" s="6" t="str">
        <f aca="false">IF(OR(AF21="",AH21=""),"",IF(AND(U21=AF21,W21=AH21),2,0))</f>
        <v/>
      </c>
      <c r="AX21" s="5" t="n">
        <f aca="false">D21-F21</f>
        <v>0</v>
      </c>
      <c r="AY21" s="6" t="str">
        <f aca="false">C21</f>
        <v>Japón</v>
      </c>
      <c r="AZ21" s="6" t="n">
        <f aca="false">IF(AK21="V",3,IF(AK21="E",1,0))</f>
        <v>1</v>
      </c>
      <c r="BA21" s="6" t="n">
        <f aca="false">IF(AK21="V",0,IF(AK21="E",1,3))</f>
        <v>1</v>
      </c>
      <c r="BB21" s="6" t="str">
        <f aca="false">G21</f>
        <v>Grecia</v>
      </c>
      <c r="BC21" s="5" t="n">
        <f aca="false">F21-D21</f>
        <v>0</v>
      </c>
      <c r="BE21" s="5" t="n">
        <f aca="false">U21-W21</f>
        <v>-1</v>
      </c>
      <c r="BF21" s="6" t="str">
        <f aca="false">T21</f>
        <v>Estados Unidos</v>
      </c>
      <c r="BG21" s="6" t="n">
        <f aca="false">IF(AL21="V",3,IF(AL21="E",1,0))</f>
        <v>0</v>
      </c>
      <c r="BH21" s="6" t="n">
        <f aca="false">IF(AL21="V",0,IF(AL21="E",1,3))</f>
        <v>3</v>
      </c>
      <c r="BI21" s="6" t="str">
        <f aca="false">X21</f>
        <v>Portugal</v>
      </c>
      <c r="BJ21" s="6" t="n">
        <f aca="false">W21-U21</f>
        <v>1</v>
      </c>
      <c r="BL21" s="63" t="s">
        <v>54</v>
      </c>
      <c r="BM21" s="49" t="str">
        <f aca="false">WC_C4</f>
        <v>Japón</v>
      </c>
      <c r="BN21" s="6" t="n">
        <f aca="false">SUMIF(AY$18:AY$23,BM21,AZ$18:AZ$23)+SUMIF(BB$18:BB$23,BM21,BA$18:BA$23)</f>
        <v>5</v>
      </c>
      <c r="BO21" s="6" t="n">
        <f aca="false">SUMIF(AY$18:AY$23,BM21,AX$18:AX$23)+SUMIF(BB$18:BB$23,BM21,BC$18:BC$23)</f>
        <v>1</v>
      </c>
      <c r="BP21" s="6" t="n">
        <f aca="false">SUMIF(C18:C23,BM21,D18:D23)+SUMIF(G18:G23,BM21,F18:F23)</f>
        <v>3</v>
      </c>
      <c r="BQ21" s="6" t="n">
        <f aca="false">CM21</f>
        <v>0.001</v>
      </c>
      <c r="BR21" s="53" t="n">
        <f aca="false">BS21+BQ21</f>
        <v>1.0185</v>
      </c>
      <c r="BS21" s="51" t="n">
        <f aca="false">(BN21/MAX(ABS(BN$18:BN$21)))+((BO21/MAX(ABS(BO$18:BO$21)))/50)+((BP21/MAX(ABS(BP$18:BP$21)))/100)</f>
        <v>1.0175</v>
      </c>
      <c r="BT21" s="52" t="n">
        <f aca="false">RANK(BR21,BR18:BR21)</f>
        <v>2</v>
      </c>
      <c r="BU21" s="49" t="str">
        <f aca="true">OFFSET(BM18,MATCH(SMALL(BT18:BT21,ROW()-ROW(BT18)+1),BT18:BT21,0)-1,0)</f>
        <v>Colombia</v>
      </c>
      <c r="BW21" s="63" t="s">
        <v>54</v>
      </c>
      <c r="BX21" s="49" t="str">
        <f aca="false">WC_G4</f>
        <v>Estados Unidos</v>
      </c>
      <c r="BY21" s="6" t="n">
        <f aca="false">SUMIF(BF$18:BF$23,BX21,BG$18:BG$23)+SUMIF(BI$18:BI$23,BX21,BH$18:BH$23)</f>
        <v>0</v>
      </c>
      <c r="BZ21" s="6" t="n">
        <f aca="false">SUMIF(BF$18:BF$23,BX21,BE$18:BE$23)+SUMIF(BI$18:BI$23,BX21,BJ$18:BJ$23)</f>
        <v>-4</v>
      </c>
      <c r="CA21" s="6" t="n">
        <f aca="false">SUMIF(T18:T23,BX21,U18:U23)+SUMIF(X18:X23,BX21,W18:W23)</f>
        <v>1</v>
      </c>
      <c r="CB21" s="6" t="n">
        <f aca="false">CR21</f>
        <v>0.001</v>
      </c>
      <c r="CC21" s="53" t="n">
        <f aca="false">CD21+CB21</f>
        <v>-0.00917857142857143</v>
      </c>
      <c r="CD21" s="51" t="n">
        <f aca="false">(BY21/MAX(ABS(BY$18:BY$21)))+((BZ21/MAX(ABS(BZ$18:BZ$21)))/50)+((CA21/MAX(ABS(CA$18:CA$21)))/100)</f>
        <v>-0.0101785714285714</v>
      </c>
      <c r="CE21" s="52" t="n">
        <f aca="false">RANK(CC21,CC18:CC21)</f>
        <v>4</v>
      </c>
      <c r="CF21" s="49" t="str">
        <f aca="true">OFFSET(BX18,MATCH(SMALL(CE18:CE21,ROW()-ROW(CE18)+1),CE18:CE21,0)-1,0)</f>
        <v>Estados Unidos</v>
      </c>
      <c r="CI21" s="49" t="str">
        <f aca="false">WC_C4</f>
        <v>Japón</v>
      </c>
      <c r="CJ21" s="6" t="n">
        <v>17</v>
      </c>
      <c r="CK21" s="6" t="n">
        <v>11</v>
      </c>
      <c r="CL21" s="6" t="n">
        <v>16</v>
      </c>
      <c r="CM21" s="6" t="n">
        <v>0.001</v>
      </c>
      <c r="CN21" s="49" t="str">
        <f aca="false">WC_G4</f>
        <v>Estados Unidos</v>
      </c>
      <c r="CO21" s="6" t="n">
        <v>22</v>
      </c>
      <c r="CP21" s="6" t="n">
        <v>7</v>
      </c>
      <c r="CQ21" s="6" t="n">
        <v>15</v>
      </c>
      <c r="CR21" s="6" t="n">
        <v>0.001</v>
      </c>
    </row>
    <row r="22" customFormat="false" ht="19.5" hidden="false" customHeight="true" outlineLevel="0" collapsed="false">
      <c r="A22" s="28"/>
      <c r="B22" s="54"/>
      <c r="C22" s="55" t="str">
        <f aca="false">WC_C4</f>
        <v>Japón</v>
      </c>
      <c r="D22" s="31" t="n">
        <v>1</v>
      </c>
      <c r="E22" s="61" t="s">
        <v>38</v>
      </c>
      <c r="F22" s="31" t="n">
        <v>0</v>
      </c>
      <c r="G22" s="56" t="str">
        <f aca="false">WC_C1</f>
        <v>Colombia</v>
      </c>
      <c r="H22" s="57"/>
      <c r="I22" s="58" t="s">
        <v>72</v>
      </c>
      <c r="J22" s="58" t="n">
        <v>41814</v>
      </c>
      <c r="K22" s="58"/>
      <c r="L22" s="59" t="n">
        <v>0.625</v>
      </c>
      <c r="M22" s="59"/>
      <c r="N22" s="60"/>
      <c r="O22" s="38"/>
      <c r="P22" s="39"/>
      <c r="Q22" s="40"/>
      <c r="R22" s="41"/>
      <c r="S22" s="54"/>
      <c r="T22" s="55" t="str">
        <f aca="false">WC_G4</f>
        <v>Estados Unidos</v>
      </c>
      <c r="U22" s="31" t="n">
        <v>0</v>
      </c>
      <c r="V22" s="61" t="s">
        <v>38</v>
      </c>
      <c r="W22" s="31" t="n">
        <v>2</v>
      </c>
      <c r="X22" s="56" t="str">
        <f aca="false">WC_G1</f>
        <v>Alemania</v>
      </c>
      <c r="Y22" s="66"/>
      <c r="Z22" s="58" t="s">
        <v>56</v>
      </c>
      <c r="AA22" s="58" t="n">
        <v>41816</v>
      </c>
      <c r="AB22" s="58"/>
      <c r="AC22" s="59" t="n">
        <v>0.458333333333333</v>
      </c>
      <c r="AD22" s="59"/>
      <c r="AE22" s="60"/>
      <c r="AF22" s="45"/>
      <c r="AG22" s="39"/>
      <c r="AH22" s="40"/>
      <c r="AI22" s="46"/>
      <c r="AJ22" s="47" t="str">
        <f aca="false">IF(OR(O22="",Q22=""),"",SUM(AO22,AQ22,AP22,AR22))</f>
        <v/>
      </c>
      <c r="AK22" s="6" t="str">
        <f aca="false">IF(D22&gt;F22,"V",IF(D22=F22,"E","D"))</f>
        <v>V</v>
      </c>
      <c r="AL22" s="6" t="str">
        <f aca="false">IF(U22&gt;W22,"V",IF(U22=W22,"E","D"))</f>
        <v>D</v>
      </c>
      <c r="AM22" s="6" t="str">
        <f aca="false">IF(O22&gt;Q22,"V",IF(O22=Q22,"E","D"))</f>
        <v>E</v>
      </c>
      <c r="AN22" s="6" t="str">
        <f aca="false">IF(AF22&gt;AH22,"V",IF(AF22=AH22,"E","D"))</f>
        <v>E</v>
      </c>
      <c r="AO22" s="6" t="str">
        <f aca="false">IF(OR(O22="",Q22=""),"",IF(AK22=AM22,PFASE1,0))</f>
        <v/>
      </c>
      <c r="AP22" s="6" t="str">
        <f aca="false">IF(OR(AF22="",AH22=""),"",IF(AL22=AN22,PFASE1,0))</f>
        <v/>
      </c>
      <c r="AQ22" s="6" t="str">
        <f aca="false">IF(OR(O22="",Q22=""),"",IF(AND(D22=O22,F22=Q22),EFASE1,0))</f>
        <v/>
      </c>
      <c r="AR22" s="6" t="str">
        <f aca="false">IF(OR(AF22="",AH22=""),"",IF(AND(U22=AF22,W22=AH22),2,0))</f>
        <v/>
      </c>
      <c r="AX22" s="5" t="n">
        <f aca="false">D22-F22</f>
        <v>1</v>
      </c>
      <c r="AY22" s="6" t="str">
        <f aca="false">C22</f>
        <v>Japón</v>
      </c>
      <c r="AZ22" s="6" t="n">
        <f aca="false">IF(AK22="V",3,IF(AK22="E",1,0))</f>
        <v>3</v>
      </c>
      <c r="BA22" s="6" t="n">
        <f aca="false">IF(AK22="V",0,IF(AK22="E",1,3))</f>
        <v>0</v>
      </c>
      <c r="BB22" s="6" t="str">
        <f aca="false">G22</f>
        <v>Colombia</v>
      </c>
      <c r="BC22" s="5" t="n">
        <f aca="false">F22-D22</f>
        <v>-1</v>
      </c>
      <c r="BE22" s="5" t="n">
        <f aca="false">U22-W22</f>
        <v>-2</v>
      </c>
      <c r="BF22" s="6" t="str">
        <f aca="false">T22</f>
        <v>Estados Unidos</v>
      </c>
      <c r="BG22" s="6" t="n">
        <f aca="false">IF(AL22="V",3,IF(AL22="E",1,0))</f>
        <v>0</v>
      </c>
      <c r="BH22" s="6" t="n">
        <f aca="false">IF(AL22="V",0,IF(AL22="E",1,3))</f>
        <v>3</v>
      </c>
      <c r="BI22" s="6" t="str">
        <f aca="false">X22</f>
        <v>Alemania</v>
      </c>
      <c r="BJ22" s="6" t="n">
        <f aca="false">W22-U22</f>
        <v>2</v>
      </c>
      <c r="BL22" s="67"/>
      <c r="BR22" s="68"/>
      <c r="BW22" s="67"/>
      <c r="BY22" s="6"/>
      <c r="CC22" s="68"/>
      <c r="CJ22" s="6"/>
      <c r="CK22" s="6"/>
      <c r="CL22" s="6"/>
      <c r="CO22" s="6"/>
      <c r="CP22" s="6"/>
      <c r="CQ22" s="6"/>
    </row>
    <row r="23" customFormat="false" ht="19.5" hidden="false" customHeight="true" outlineLevel="0" collapsed="false">
      <c r="A23" s="28"/>
      <c r="B23" s="69"/>
      <c r="C23" s="70" t="str">
        <f aca="false">WC_C2</f>
        <v>Grecia</v>
      </c>
      <c r="D23" s="31" t="n">
        <v>1</v>
      </c>
      <c r="E23" s="76" t="s">
        <v>38</v>
      </c>
      <c r="F23" s="31" t="n">
        <v>1</v>
      </c>
      <c r="G23" s="71" t="str">
        <f aca="false">WC_C3</f>
        <v>Costa de Marfil</v>
      </c>
      <c r="H23" s="72"/>
      <c r="I23" s="73" t="s">
        <v>47</v>
      </c>
      <c r="J23" s="73" t="n">
        <v>41814</v>
      </c>
      <c r="K23" s="73"/>
      <c r="L23" s="74" t="n">
        <v>0.625</v>
      </c>
      <c r="M23" s="74"/>
      <c r="N23" s="75"/>
      <c r="O23" s="38"/>
      <c r="P23" s="39"/>
      <c r="Q23" s="40"/>
      <c r="R23" s="41"/>
      <c r="S23" s="69"/>
      <c r="T23" s="70" t="str">
        <f aca="false">WC_G2</f>
        <v>Portugal</v>
      </c>
      <c r="U23" s="31" t="n">
        <v>1</v>
      </c>
      <c r="V23" s="76" t="s">
        <v>38</v>
      </c>
      <c r="W23" s="31" t="n">
        <v>1</v>
      </c>
      <c r="X23" s="71" t="str">
        <f aca="false">WC_G3</f>
        <v>Ghana</v>
      </c>
      <c r="Y23" s="77"/>
      <c r="Z23" s="73" t="s">
        <v>40</v>
      </c>
      <c r="AA23" s="58" t="n">
        <v>41816</v>
      </c>
      <c r="AB23" s="58"/>
      <c r="AC23" s="59" t="n">
        <v>0.458333333333333</v>
      </c>
      <c r="AD23" s="59"/>
      <c r="AE23" s="75"/>
      <c r="AF23" s="45"/>
      <c r="AG23" s="39"/>
      <c r="AH23" s="40"/>
      <c r="AI23" s="46"/>
      <c r="AJ23" s="78" t="str">
        <f aca="false">IF(OR(O23="",Q23=""),"",SUM(AO23,AQ23,AP23,AR23))</f>
        <v/>
      </c>
      <c r="AK23" s="6" t="str">
        <f aca="false">IF(D23&gt;F23,"V",IF(D23=F23,"E","D"))</f>
        <v>E</v>
      </c>
      <c r="AL23" s="6" t="str">
        <f aca="false">IF(U23&gt;W23,"V",IF(U23=W23,"E","D"))</f>
        <v>E</v>
      </c>
      <c r="AM23" s="6" t="str">
        <f aca="false">IF(O23&gt;Q23,"V",IF(O23=Q23,"E","D"))</f>
        <v>E</v>
      </c>
      <c r="AN23" s="6" t="str">
        <f aca="false">IF(AF23&gt;AH23,"V",IF(AF23=AH23,"E","D"))</f>
        <v>E</v>
      </c>
      <c r="AO23" s="6" t="str">
        <f aca="false">IF(OR(O23="",Q23=""),"",IF(AK23=AM23,PFASE1,0))</f>
        <v/>
      </c>
      <c r="AP23" s="6" t="str">
        <f aca="false">IF(OR(AF23="",AH23=""),"",IF(AL23=AN23,PFASE1,0))</f>
        <v/>
      </c>
      <c r="AQ23" s="6" t="str">
        <f aca="false">IF(OR(O23="",Q23=""),"",IF(AND(D23=O23,F23=Q23),EFASE1,0))</f>
        <v/>
      </c>
      <c r="AR23" s="6" t="str">
        <f aca="false">IF(OR(AF23="",AH23=""),"",IF(AND(U23=AF23,W23=AH23),2,0))</f>
        <v/>
      </c>
      <c r="AX23" s="5" t="n">
        <f aca="false">D23-F23</f>
        <v>0</v>
      </c>
      <c r="AY23" s="6" t="str">
        <f aca="false">C23</f>
        <v>Grecia</v>
      </c>
      <c r="AZ23" s="6" t="n">
        <f aca="false">IF(AK23="V",3,IF(AK23="E",1,0))</f>
        <v>1</v>
      </c>
      <c r="BA23" s="6" t="n">
        <f aca="false">IF(AK23="V",0,IF(AK23="E",1,3))</f>
        <v>1</v>
      </c>
      <c r="BB23" s="6" t="str">
        <f aca="false">G23</f>
        <v>Costa de Marfil</v>
      </c>
      <c r="BC23" s="5" t="n">
        <f aca="false">F23-D23</f>
        <v>0</v>
      </c>
      <c r="BE23" s="5" t="n">
        <f aca="false">U23-W23</f>
        <v>0</v>
      </c>
      <c r="BF23" s="6" t="str">
        <f aca="false">T23</f>
        <v>Portugal</v>
      </c>
      <c r="BG23" s="6" t="n">
        <f aca="false">IF(AL23="V",3,IF(AL23="E",1,0))</f>
        <v>1</v>
      </c>
      <c r="BH23" s="6" t="n">
        <f aca="false">IF(AL23="V",0,IF(AL23="E",1,3))</f>
        <v>1</v>
      </c>
      <c r="BI23" s="6" t="str">
        <f aca="false">X23</f>
        <v>Ghana</v>
      </c>
      <c r="BJ23" s="6" t="n">
        <f aca="false">W23-U23</f>
        <v>0</v>
      </c>
      <c r="BL23" s="67"/>
      <c r="BR23" s="68"/>
      <c r="BW23" s="67"/>
      <c r="BY23" s="6"/>
      <c r="CC23" s="68"/>
      <c r="CJ23" s="6"/>
      <c r="CK23" s="6"/>
      <c r="CL23" s="6"/>
      <c r="CO23" s="6"/>
      <c r="CP23" s="6"/>
      <c r="CQ23" s="6"/>
    </row>
    <row r="24" customFormat="false" ht="16.5" hidden="false" customHeight="true" outlineLevel="0" collapsed="false">
      <c r="A24" s="28"/>
      <c r="B24" s="17" t="s">
        <v>88</v>
      </c>
      <c r="C24" s="17"/>
      <c r="D24" s="18" t="s">
        <v>7</v>
      </c>
      <c r="E24" s="18"/>
      <c r="F24" s="18"/>
      <c r="G24" s="18"/>
      <c r="H24" s="19"/>
      <c r="I24" s="20" t="s">
        <v>8</v>
      </c>
      <c r="J24" s="20" t="s">
        <v>9</v>
      </c>
      <c r="K24" s="20"/>
      <c r="L24" s="20" t="s">
        <v>10</v>
      </c>
      <c r="M24" s="20"/>
      <c r="N24" s="21"/>
      <c r="O24" s="46"/>
      <c r="P24" s="85"/>
      <c r="Q24" s="46"/>
      <c r="R24" s="41"/>
      <c r="S24" s="17" t="s">
        <v>89</v>
      </c>
      <c r="T24" s="17"/>
      <c r="U24" s="23" t="s">
        <v>7</v>
      </c>
      <c r="V24" s="23"/>
      <c r="W24" s="23"/>
      <c r="X24" s="19"/>
      <c r="Y24" s="24"/>
      <c r="Z24" s="20" t="s">
        <v>8</v>
      </c>
      <c r="AA24" s="20" t="s">
        <v>9</v>
      </c>
      <c r="AB24" s="20"/>
      <c r="AC24" s="20" t="s">
        <v>10</v>
      </c>
      <c r="AD24" s="20"/>
      <c r="AE24" s="21"/>
      <c r="AG24" s="85"/>
      <c r="AK24" s="6" t="s">
        <v>90</v>
      </c>
      <c r="AL24" s="6" t="s">
        <v>91</v>
      </c>
      <c r="AM24" s="6" t="s">
        <v>92</v>
      </c>
      <c r="AN24" s="6" t="s">
        <v>93</v>
      </c>
      <c r="AO24" s="6" t="s">
        <v>94</v>
      </c>
      <c r="AP24" s="6" t="s">
        <v>95</v>
      </c>
      <c r="AQ24" s="6" t="s">
        <v>96</v>
      </c>
      <c r="AR24" s="6" t="s">
        <v>97</v>
      </c>
      <c r="BF24" s="6"/>
      <c r="BG24" s="6"/>
      <c r="BH24" s="6"/>
      <c r="BI24" s="6"/>
      <c r="BJ24" s="6"/>
      <c r="BL24" s="67"/>
      <c r="BM24" s="27" t="s">
        <v>98</v>
      </c>
      <c r="BR24" s="68"/>
      <c r="BU24" s="27" t="s">
        <v>99</v>
      </c>
      <c r="BW24" s="67"/>
      <c r="BX24" s="27" t="s">
        <v>100</v>
      </c>
      <c r="BY24" s="6"/>
      <c r="CC24" s="68"/>
      <c r="CF24" s="27" t="s">
        <v>101</v>
      </c>
      <c r="CI24" s="27" t="s">
        <v>98</v>
      </c>
      <c r="CJ24" s="6"/>
      <c r="CK24" s="6"/>
      <c r="CL24" s="6"/>
      <c r="CN24" s="27" t="s">
        <v>100</v>
      </c>
      <c r="CO24" s="6"/>
      <c r="CP24" s="6"/>
      <c r="CQ24" s="6"/>
    </row>
    <row r="25" customFormat="false" ht="19.5" hidden="false" customHeight="true" outlineLevel="0" collapsed="false">
      <c r="A25" s="28"/>
      <c r="B25" s="82"/>
      <c r="C25" s="30" t="str">
        <f aca="false">WC_D1</f>
        <v>Uruguay</v>
      </c>
      <c r="D25" s="31" t="n">
        <v>3</v>
      </c>
      <c r="E25" s="32" t="s">
        <v>38</v>
      </c>
      <c r="F25" s="31" t="n">
        <v>1</v>
      </c>
      <c r="G25" s="33" t="str">
        <f aca="false">WC_D2</f>
        <v>Costa Rica</v>
      </c>
      <c r="H25" s="83"/>
      <c r="I25" s="35" t="s">
        <v>47</v>
      </c>
      <c r="J25" s="35" t="n">
        <v>41804</v>
      </c>
      <c r="K25" s="35"/>
      <c r="L25" s="36" t="n">
        <v>0.583333333333333</v>
      </c>
      <c r="M25" s="36"/>
      <c r="N25" s="37"/>
      <c r="O25" s="38" t="n">
        <v>1</v>
      </c>
      <c r="P25" s="39"/>
      <c r="Q25" s="40" t="n">
        <v>3</v>
      </c>
      <c r="R25" s="41"/>
      <c r="S25" s="82"/>
      <c r="T25" s="30" t="str">
        <f aca="false">WC_H1</f>
        <v>Bélgica</v>
      </c>
      <c r="U25" s="31" t="n">
        <v>2</v>
      </c>
      <c r="V25" s="32" t="s">
        <v>38</v>
      </c>
      <c r="W25" s="31" t="n">
        <v>0</v>
      </c>
      <c r="X25" s="33" t="str">
        <f aca="false">WC_H2</f>
        <v>Algeria</v>
      </c>
      <c r="Y25" s="84"/>
      <c r="Z25" s="35" t="s">
        <v>73</v>
      </c>
      <c r="AA25" s="58" t="n">
        <v>41807</v>
      </c>
      <c r="AB25" s="58"/>
      <c r="AC25" s="59" t="n">
        <v>0.458333333333333</v>
      </c>
      <c r="AD25" s="59"/>
      <c r="AE25" s="37"/>
      <c r="AF25" s="45" t="n">
        <v>2</v>
      </c>
      <c r="AG25" s="39"/>
      <c r="AH25" s="40" t="n">
        <v>1</v>
      </c>
      <c r="AI25" s="46"/>
      <c r="AJ25" s="47" t="n">
        <f aca="false">IF(OR(O25="",Q25=""),"",SUM(AO25,AQ25,AP25,AR25))</f>
        <v>3</v>
      </c>
      <c r="AK25" s="6" t="str">
        <f aca="false">IF(D25&gt;F25,"V",IF(D25=F25,"E","D"))</f>
        <v>V</v>
      </c>
      <c r="AL25" s="6" t="str">
        <f aca="false">IF(U25&gt;W25,"V",IF(U25=W25,"E","D"))</f>
        <v>V</v>
      </c>
      <c r="AM25" s="6" t="str">
        <f aca="false">IF(O25&gt;Q25,"V",IF(O25=Q25,"E","D"))</f>
        <v>D</v>
      </c>
      <c r="AN25" s="6" t="str">
        <f aca="false">IF(AF25&gt;AH25,"V",IF(AF25=AH25,"E","D"))</f>
        <v>V</v>
      </c>
      <c r="AO25" s="6" t="n">
        <f aca="false">IF(OR(O25="",Q25=""),"",IF(AK25=AM25,PFASE1,0))</f>
        <v>0</v>
      </c>
      <c r="AP25" s="6" t="n">
        <f aca="false">IF(OR(AF25="",AH25=""),"",IF(AL25=AN25,PFASE1,0))</f>
        <v>3</v>
      </c>
      <c r="AQ25" s="6" t="n">
        <f aca="false">IF(OR(O25="",Q25=""),"",IF(AND(D25=O25,F25=Q25),EFASE1,0))</f>
        <v>0</v>
      </c>
      <c r="AR25" s="6" t="n">
        <f aca="false">IF(OR(AF25="",AH25=""),"",IF(AND(U25=AF25,W25=AH25),2,0))</f>
        <v>0</v>
      </c>
      <c r="AX25" s="5" t="n">
        <f aca="false">D25-F25</f>
        <v>2</v>
      </c>
      <c r="AY25" s="6" t="str">
        <f aca="false">C25</f>
        <v>Uruguay</v>
      </c>
      <c r="AZ25" s="6" t="n">
        <f aca="false">IF(AK25="V",3,IF(AK25="E",1,0))</f>
        <v>3</v>
      </c>
      <c r="BA25" s="6" t="n">
        <f aca="false">IF(AK25="V",0,IF(AK25="E",1,3))</f>
        <v>0</v>
      </c>
      <c r="BB25" s="6" t="str">
        <f aca="false">G25</f>
        <v>Costa Rica</v>
      </c>
      <c r="BC25" s="5" t="n">
        <f aca="false">F25-D25</f>
        <v>-2</v>
      </c>
      <c r="BE25" s="5" t="n">
        <f aca="false">U25-W25</f>
        <v>2</v>
      </c>
      <c r="BF25" s="6" t="str">
        <f aca="false">T25</f>
        <v>Bélgica</v>
      </c>
      <c r="BG25" s="6" t="n">
        <f aca="false">IF(AL25="V",3,IF(AL25="E",1,0))</f>
        <v>3</v>
      </c>
      <c r="BH25" s="6" t="n">
        <f aca="false">IF(AL25="V",0,IF(AL25="E",1,3))</f>
        <v>0</v>
      </c>
      <c r="BI25" s="6" t="str">
        <f aca="false">X25</f>
        <v>Algeria</v>
      </c>
      <c r="BJ25" s="6" t="n">
        <f aca="false">W25-U25</f>
        <v>-2</v>
      </c>
      <c r="BL25" s="48" t="s">
        <v>42</v>
      </c>
      <c r="BM25" s="49" t="str">
        <f aca="false">WC_D1</f>
        <v>Uruguay</v>
      </c>
      <c r="BN25" s="6" t="n">
        <f aca="false">SUMIF(AY$25:AY$30,BM25,AZ$25:AZ$30)+SUMIF(BB$25:BB$30,BM25,BA$25:BA$30)</f>
        <v>5</v>
      </c>
      <c r="BO25" s="6" t="n">
        <f aca="false">SUMIF(AY$25:AY$30,BM25,AX$25:AX$30)+SUMIF(BB$25:BB$30,BM25,BC$25:BC$30)</f>
        <v>2</v>
      </c>
      <c r="BP25" s="6" t="n">
        <f aca="false">SUMIF(C25:C30,BM25,D25:D30)+SUMIF(G25:G30,BM25,F25:F30)</f>
        <v>5</v>
      </c>
      <c r="BQ25" s="6" t="n">
        <f aca="false">CM25</f>
        <v>0.004</v>
      </c>
      <c r="BR25" s="53" t="n">
        <f aca="false">BS25+BQ25</f>
        <v>0.741619047619048</v>
      </c>
      <c r="BS25" s="51" t="n">
        <f aca="false">(BN25/MAX(ABS(BN$25:BN$28)))+((BO25/MAX(ABS(BO$25:BO$28)))/50)+((BP25/MAX(ABS(BP$25:BP$28)))/100)</f>
        <v>0.737619047619048</v>
      </c>
      <c r="BT25" s="52" t="n">
        <f aca="false">RANK(BR25,BR25:BR28)</f>
        <v>2</v>
      </c>
      <c r="BU25" s="49" t="str">
        <f aca="true">OFFSET(BM25,MATCH(SMALL(BT25:BT28,ROW()-ROW(BT25)+1),BT25:BT28,0)-1,0)</f>
        <v>Inglaterra</v>
      </c>
      <c r="BW25" s="48" t="s">
        <v>42</v>
      </c>
      <c r="BX25" s="49" t="str">
        <f aca="false">WC_H1</f>
        <v>Bélgica</v>
      </c>
      <c r="BY25" s="6" t="n">
        <f aca="false">SUMIF(BF$25:BF$30,BX25,BG$25:BG$30)+SUMIF(BI$25:BI$30,BX25,BH$25:BH$30)</f>
        <v>9</v>
      </c>
      <c r="BZ25" s="6" t="n">
        <f aca="false">SUMIF(BF$25:BF$30,BX25,BE$25:BE$30)+SUMIF(BI$25:BI$30,BX25,BJ$25:BJ$30)</f>
        <v>4</v>
      </c>
      <c r="CA25" s="6" t="n">
        <f aca="false">SUMIF(T25:T30,BX25,U25:U30)+SUMIF(X25:X30,BX25,W25:W30)</f>
        <v>4</v>
      </c>
      <c r="CB25" s="6" t="n">
        <f aca="false">CR25</f>
        <v>0.004</v>
      </c>
      <c r="CC25" s="53" t="n">
        <f aca="false">CD25+CB25</f>
        <v>1.034</v>
      </c>
      <c r="CD25" s="51" t="n">
        <f aca="false">(BY25/MAX(ABS(BY$25:BY$28)))+((BZ25/MAX(ABS(BZ$25:BZ$28)))/50)+((CA25/MAX(ABS(CA$25:CA$28)))/100)</f>
        <v>1.03</v>
      </c>
      <c r="CE25" s="52" t="n">
        <f aca="false">RANK(CC25,CC25:CC28)</f>
        <v>1</v>
      </c>
      <c r="CF25" s="49" t="str">
        <f aca="true">OFFSET(BX25,MATCH(SMALL(CE25:CE28,ROW()-ROW(CE25)+1),CE25:CE28,0)-1,0)</f>
        <v>Bélgica</v>
      </c>
      <c r="CI25" s="49" t="str">
        <f aca="false">WC_D1</f>
        <v>Uruguay</v>
      </c>
      <c r="CJ25" s="6" t="n">
        <v>25</v>
      </c>
      <c r="CK25" s="6" t="n">
        <v>0</v>
      </c>
      <c r="CL25" s="6" t="n">
        <v>25</v>
      </c>
      <c r="CM25" s="6" t="n">
        <v>0.004</v>
      </c>
      <c r="CN25" s="49" t="str">
        <f aca="false">WC_H1</f>
        <v>Bélgica</v>
      </c>
      <c r="CO25" s="6" t="n">
        <v>26</v>
      </c>
      <c r="CP25" s="6" t="n">
        <v>14</v>
      </c>
      <c r="CQ25" s="6" t="n">
        <v>18</v>
      </c>
      <c r="CR25" s="6" t="n">
        <v>0.004</v>
      </c>
    </row>
    <row r="26" customFormat="false" ht="19.5" hidden="false" customHeight="true" outlineLevel="0" collapsed="false">
      <c r="A26" s="28"/>
      <c r="B26" s="54"/>
      <c r="C26" s="55" t="str">
        <f aca="false">WC_D3</f>
        <v>Inglaterra</v>
      </c>
      <c r="D26" s="31" t="n">
        <v>2</v>
      </c>
      <c r="E26" s="61" t="s">
        <v>38</v>
      </c>
      <c r="F26" s="31" t="n">
        <v>0</v>
      </c>
      <c r="G26" s="56" t="str">
        <f aca="false">WC_D4</f>
        <v>Italia</v>
      </c>
      <c r="H26" s="57"/>
      <c r="I26" s="58" t="s">
        <v>51</v>
      </c>
      <c r="J26" s="58" t="n">
        <v>41804</v>
      </c>
      <c r="K26" s="58"/>
      <c r="L26" s="59" t="n">
        <v>0.666666666666667</v>
      </c>
      <c r="M26" s="59"/>
      <c r="N26" s="60"/>
      <c r="O26" s="38" t="n">
        <v>1</v>
      </c>
      <c r="P26" s="39"/>
      <c r="Q26" s="40" t="n">
        <v>2</v>
      </c>
      <c r="R26" s="41"/>
      <c r="S26" s="54"/>
      <c r="T26" s="55" t="str">
        <f aca="false">WC_H3</f>
        <v>Rusia</v>
      </c>
      <c r="U26" s="31" t="n">
        <v>0</v>
      </c>
      <c r="V26" s="61" t="s">
        <v>38</v>
      </c>
      <c r="W26" s="31" t="n">
        <v>0</v>
      </c>
      <c r="X26" s="56" t="str">
        <f aca="false">WC_H4</f>
        <v>Corea del Sur</v>
      </c>
      <c r="Y26" s="66"/>
      <c r="Z26" s="58" t="s">
        <v>72</v>
      </c>
      <c r="AA26" s="58" t="n">
        <v>41807</v>
      </c>
      <c r="AB26" s="58"/>
      <c r="AC26" s="59" t="n">
        <v>0.583333333333333</v>
      </c>
      <c r="AD26" s="59"/>
      <c r="AE26" s="60"/>
      <c r="AF26" s="45" t="n">
        <v>1</v>
      </c>
      <c r="AG26" s="39"/>
      <c r="AH26" s="40" t="n">
        <v>1</v>
      </c>
      <c r="AI26" s="46"/>
      <c r="AJ26" s="47" t="n">
        <f aca="false">IF(OR(O26="",Q26=""),"",SUM(AO26,AQ26,AP26,AR26))</f>
        <v>3</v>
      </c>
      <c r="AK26" s="6" t="str">
        <f aca="false">IF(D26&gt;F26,"V",IF(D26=F26,"E","D"))</f>
        <v>V</v>
      </c>
      <c r="AL26" s="6" t="str">
        <f aca="false">IF(U26&gt;W26,"V",IF(U26=W26,"E","D"))</f>
        <v>E</v>
      </c>
      <c r="AM26" s="6" t="str">
        <f aca="false">IF(O26&gt;Q26,"V",IF(O26=Q26,"E","D"))</f>
        <v>D</v>
      </c>
      <c r="AN26" s="6" t="str">
        <f aca="false">IF(AF26&gt;AH26,"V",IF(AF26=AH26,"E","D"))</f>
        <v>E</v>
      </c>
      <c r="AO26" s="6" t="n">
        <f aca="false">IF(OR(O26="",Q26=""),"",IF(AK26=AM26,PFASE1,0))</f>
        <v>0</v>
      </c>
      <c r="AP26" s="6" t="n">
        <f aca="false">IF(OR(AF26="",AH26=""),"",IF(AL26=AN26,PFASE1,0))</f>
        <v>3</v>
      </c>
      <c r="AQ26" s="6" t="n">
        <f aca="false">IF(OR(O26="",Q26=""),"",IF(AND(D26=O26,F26=Q26),EFASE1,0))</f>
        <v>0</v>
      </c>
      <c r="AR26" s="6" t="n">
        <f aca="false">IF(OR(AF26="",AH26=""),"",IF(AND(U26=AF26,W26=AH26),2,0))</f>
        <v>0</v>
      </c>
      <c r="AX26" s="5" t="n">
        <f aca="false">D26-F26</f>
        <v>2</v>
      </c>
      <c r="AY26" s="6" t="str">
        <f aca="false">C26</f>
        <v>Inglaterra</v>
      </c>
      <c r="AZ26" s="6" t="n">
        <f aca="false">IF(AK26="V",3,IF(AK26="E",1,0))</f>
        <v>3</v>
      </c>
      <c r="BA26" s="6" t="n">
        <f aca="false">IF(AK26="V",0,IF(AK26="E",1,3))</f>
        <v>0</v>
      </c>
      <c r="BB26" s="6" t="str">
        <f aca="false">G26</f>
        <v>Italia</v>
      </c>
      <c r="BC26" s="5" t="n">
        <f aca="false">F26-D26</f>
        <v>-2</v>
      </c>
      <c r="BE26" s="5" t="n">
        <f aca="false">U26-W26</f>
        <v>0</v>
      </c>
      <c r="BF26" s="6" t="str">
        <f aca="false">T26</f>
        <v>Rusia</v>
      </c>
      <c r="BG26" s="6" t="n">
        <f aca="false">IF(AL26="V",3,IF(AL26="E",1,0))</f>
        <v>1</v>
      </c>
      <c r="BH26" s="6" t="n">
        <f aca="false">IF(AL26="V",0,IF(AL26="E",1,3))</f>
        <v>1</v>
      </c>
      <c r="BI26" s="6" t="str">
        <f aca="false">X26</f>
        <v>Corea del Sur</v>
      </c>
      <c r="BJ26" s="6" t="n">
        <f aca="false">W26-U26</f>
        <v>0</v>
      </c>
      <c r="BL26" s="63" t="s">
        <v>46</v>
      </c>
      <c r="BM26" s="49" t="str">
        <f aca="false">WC_D2</f>
        <v>Costa Rica</v>
      </c>
      <c r="BN26" s="6" t="n">
        <f aca="false">SUMIF(AY$25:AY$30,BM26,AZ$25:AZ$30)+SUMIF(BB$25:BB$30,BM26,BA$25:BA$30)</f>
        <v>1</v>
      </c>
      <c r="BO26" s="6" t="n">
        <f aca="false">SUMIF(AY$25:AY$30,BM26,AX$25:AX$30)+SUMIF(BB$25:BB$30,BM26,BC$25:BC$30)</f>
        <v>-3</v>
      </c>
      <c r="BP26" s="6" t="n">
        <f aca="false">SUMIF(C25:C30,BM26,D25:D30)+SUMIF(G25:G30,BM26,F25:F30)</f>
        <v>1</v>
      </c>
      <c r="BQ26" s="6" t="n">
        <f aca="false">CM26</f>
        <v>0.003</v>
      </c>
      <c r="BR26" s="53" t="n">
        <f aca="false">BS26+BQ26</f>
        <v>0.127857142857143</v>
      </c>
      <c r="BS26" s="51" t="n">
        <f aca="false">(BN26/MAX(ABS(BN$25:BN$28)))+((BO26/MAX(ABS(BO$25:BO$28)))/50)+((BP26/MAX(ABS(BP$25:BP$28)))/100)</f>
        <v>0.124857142857143</v>
      </c>
      <c r="BT26" s="52" t="n">
        <f aca="false">RANK(BR26,BR25:BR28)</f>
        <v>4</v>
      </c>
      <c r="BU26" s="49" t="str">
        <f aca="true">OFFSET(BM25,MATCH(SMALL(BT25:BT28,ROW()-ROW(BT25)+1),BT25:BT28,0)-1,0)</f>
        <v>Uruguay</v>
      </c>
      <c r="BW26" s="63" t="s">
        <v>46</v>
      </c>
      <c r="BX26" s="49" t="str">
        <f aca="false">WC_H2</f>
        <v>Algeria</v>
      </c>
      <c r="BY26" s="6" t="n">
        <f aca="false">SUMIF(BF$25:BF$30,BX26,BG$25:BG$30)+SUMIF(BI$25:BI$30,BX26,BH$25:BH$30)</f>
        <v>0</v>
      </c>
      <c r="BZ26" s="6" t="n">
        <f aca="false">SUMIF(BF$25:BF$30,BX26,BE$25:BE$30)+SUMIF(BI$25:BI$30,BX26,BJ$25:BJ$30)</f>
        <v>-4</v>
      </c>
      <c r="CA26" s="6" t="n">
        <f aca="false">SUMIF(T25:T30,BX26,U25:U30)+SUMIF(X25:X30,BX26,W25:W30)</f>
        <v>0</v>
      </c>
      <c r="CB26" s="6" t="n">
        <f aca="false">CR26</f>
        <v>0.003</v>
      </c>
      <c r="CC26" s="53" t="n">
        <f aca="false">CD26+CB26</f>
        <v>-0.017</v>
      </c>
      <c r="CD26" s="51" t="n">
        <f aca="false">(BY26/MAX(ABS(BY$25:BY$28)))+((BZ26/MAX(ABS(BZ$25:BZ$28)))/50)+((CA26/MAX(ABS(CA$25:CA$28)))/100)</f>
        <v>-0.02</v>
      </c>
      <c r="CE26" s="52" t="n">
        <f aca="false">RANK(CC26,CC25:CC28)</f>
        <v>4</v>
      </c>
      <c r="CF26" s="49" t="str">
        <f aca="true">OFFSET(BX25,MATCH(SMALL(CE25:CE28,ROW()-ROW(CE25)+1),CE25:CE28,0)-1,0)</f>
        <v>Rusia</v>
      </c>
      <c r="CI26" s="49" t="str">
        <f aca="false">WC_D2</f>
        <v>Costa Rica</v>
      </c>
      <c r="CJ26" s="6" t="n">
        <v>18</v>
      </c>
      <c r="CK26" s="6" t="n">
        <v>6</v>
      </c>
      <c r="CL26" s="6" t="n">
        <v>13</v>
      </c>
      <c r="CM26" s="6" t="n">
        <v>0.003</v>
      </c>
      <c r="CN26" s="49" t="str">
        <f aca="false">WC_H2</f>
        <v>Algeria</v>
      </c>
      <c r="CO26" s="6" t="n">
        <v>15</v>
      </c>
      <c r="CP26" s="6" t="n">
        <v>9</v>
      </c>
      <c r="CQ26" s="6" t="n">
        <v>13</v>
      </c>
      <c r="CR26" s="6" t="n">
        <v>0.003</v>
      </c>
    </row>
    <row r="27" customFormat="false" ht="19.5" hidden="false" customHeight="true" outlineLevel="0" collapsed="false">
      <c r="A27" s="28"/>
      <c r="B27" s="64"/>
      <c r="C27" s="55" t="str">
        <f aca="false">WC_D1</f>
        <v>Uruguay</v>
      </c>
      <c r="D27" s="31" t="n">
        <v>1</v>
      </c>
      <c r="E27" s="61" t="s">
        <v>38</v>
      </c>
      <c r="F27" s="31" t="n">
        <v>1</v>
      </c>
      <c r="G27" s="56" t="str">
        <f aca="false">WC_D3</f>
        <v>Inglaterra</v>
      </c>
      <c r="H27" s="57"/>
      <c r="I27" s="58" t="s">
        <v>39</v>
      </c>
      <c r="J27" s="58" t="n">
        <v>41809</v>
      </c>
      <c r="K27" s="58"/>
      <c r="L27" s="59" t="n">
        <v>0.583333333333333</v>
      </c>
      <c r="M27" s="59"/>
      <c r="N27" s="60"/>
      <c r="O27" s="38"/>
      <c r="P27" s="39"/>
      <c r="Q27" s="40"/>
      <c r="R27" s="41"/>
      <c r="S27" s="64"/>
      <c r="T27" s="55" t="str">
        <f aca="false">WC_H1</f>
        <v>Bélgica</v>
      </c>
      <c r="U27" s="31" t="n">
        <v>1</v>
      </c>
      <c r="V27" s="61" t="s">
        <v>38</v>
      </c>
      <c r="W27" s="31" t="n">
        <v>0</v>
      </c>
      <c r="X27" s="56" t="str">
        <f aca="false">WC_H3</f>
        <v>Rusia</v>
      </c>
      <c r="Y27" s="65"/>
      <c r="Z27" s="58" t="s">
        <v>57</v>
      </c>
      <c r="AA27" s="58" t="n">
        <v>41812</v>
      </c>
      <c r="AB27" s="58"/>
      <c r="AC27" s="59" t="n">
        <v>0.458333333333333</v>
      </c>
      <c r="AD27" s="59"/>
      <c r="AE27" s="60"/>
      <c r="AF27" s="45"/>
      <c r="AG27" s="39"/>
      <c r="AH27" s="40"/>
      <c r="AI27" s="46"/>
      <c r="AJ27" s="47" t="str">
        <f aca="false">IF(OR(O27="",Q27=""),"",SUM(AO27,AQ27,AP27,AR27))</f>
        <v/>
      </c>
      <c r="AK27" s="6" t="str">
        <f aca="false">IF(D27&gt;F27,"V",IF(D27=F27,"E","D"))</f>
        <v>E</v>
      </c>
      <c r="AL27" s="6" t="str">
        <f aca="false">IF(U27&gt;W27,"V",IF(U27=W27,"E","D"))</f>
        <v>V</v>
      </c>
      <c r="AM27" s="6" t="str">
        <f aca="false">IF(O27&gt;Q27,"V",IF(O27=Q27,"E","D"))</f>
        <v>E</v>
      </c>
      <c r="AN27" s="6" t="str">
        <f aca="false">IF(AF27&gt;AH27,"V",IF(AF27=AH27,"E","D"))</f>
        <v>E</v>
      </c>
      <c r="AO27" s="6" t="str">
        <f aca="false">IF(OR(O27="",Q27=""),"",IF(AK27=AM27,PFASE1,0))</f>
        <v/>
      </c>
      <c r="AP27" s="6" t="str">
        <f aca="false">IF(OR(AF27="",AH27=""),"",IF(AL27=AN27,PFASE1,0))</f>
        <v/>
      </c>
      <c r="AQ27" s="6" t="str">
        <f aca="false">IF(OR(O27="",Q27=""),"",IF(AND(D27=O27,F27=Q27),EFASE1,0))</f>
        <v/>
      </c>
      <c r="AR27" s="6" t="str">
        <f aca="false">IF(OR(AF27="",AH27=""),"",IF(AND(U27=AF27,W27=AH27),2,0))</f>
        <v/>
      </c>
      <c r="AX27" s="5" t="n">
        <f aca="false">D27-F27</f>
        <v>0</v>
      </c>
      <c r="AY27" s="6" t="str">
        <f aca="false">C27</f>
        <v>Uruguay</v>
      </c>
      <c r="AZ27" s="6" t="n">
        <f aca="false">IF(AK27="V",3,IF(AK27="E",1,0))</f>
        <v>1</v>
      </c>
      <c r="BA27" s="6" t="n">
        <f aca="false">IF(AK27="V",0,IF(AK27="E",1,3))</f>
        <v>1</v>
      </c>
      <c r="BB27" s="6" t="str">
        <f aca="false">G27</f>
        <v>Inglaterra</v>
      </c>
      <c r="BC27" s="5" t="n">
        <f aca="false">F27-D27</f>
        <v>0</v>
      </c>
      <c r="BE27" s="5" t="n">
        <f aca="false">U27-W27</f>
        <v>1</v>
      </c>
      <c r="BF27" s="6" t="str">
        <f aca="false">T27</f>
        <v>Bélgica</v>
      </c>
      <c r="BG27" s="6" t="n">
        <f aca="false">IF(AL27="V",3,IF(AL27="E",1,0))</f>
        <v>3</v>
      </c>
      <c r="BH27" s="6" t="n">
        <f aca="false">IF(AL27="V",0,IF(AL27="E",1,3))</f>
        <v>0</v>
      </c>
      <c r="BI27" s="6" t="str">
        <f aca="false">X27</f>
        <v>Rusia</v>
      </c>
      <c r="BJ27" s="6" t="n">
        <f aca="false">W27-U27</f>
        <v>-1</v>
      </c>
      <c r="BL27" s="63" t="s">
        <v>50</v>
      </c>
      <c r="BM27" s="49" t="str">
        <f aca="false">WC_D3</f>
        <v>Inglaterra</v>
      </c>
      <c r="BN27" s="6" t="n">
        <f aca="false">SUMIF(AY$25:AY$30,BM27,AZ$25:AZ$30)+SUMIF(BB$25:BB$30,BM27,BA$25:BA$30)</f>
        <v>7</v>
      </c>
      <c r="BO27" s="6" t="n">
        <f aca="false">SUMIF(AY$25:AY$30,BM27,AX$25:AX$30)+SUMIF(BB$25:BB$30,BM27,BC$25:BC$30)</f>
        <v>3</v>
      </c>
      <c r="BP27" s="6" t="n">
        <f aca="false">SUMIF(C25:C30,BM27,D25:D30)+SUMIF(G25:G30,BM27,F25:F30)</f>
        <v>4</v>
      </c>
      <c r="BQ27" s="6" t="n">
        <f aca="false">CM27</f>
        <v>0.002</v>
      </c>
      <c r="BR27" s="53" t="n">
        <f aca="false">BS27+BQ27</f>
        <v>1.03</v>
      </c>
      <c r="BS27" s="51" t="n">
        <f aca="false">(BN27/MAX(ABS(BN$25:BN$28)))+((BO27/MAX(ABS(BO$25:BO$28)))/50)+((BP27/MAX(ABS(BP$25:BP$28)))/100)</f>
        <v>1.028</v>
      </c>
      <c r="BT27" s="52" t="n">
        <f aca="false">RANK(BR27,BR25:BR28)</f>
        <v>1</v>
      </c>
      <c r="BU27" s="49" t="str">
        <f aca="true">OFFSET(BM25,MATCH(SMALL(BT25:BT28,ROW()-ROW(BT25)+1),BT25:BT28,0)-1,0)</f>
        <v>Italia</v>
      </c>
      <c r="BW27" s="63" t="s">
        <v>50</v>
      </c>
      <c r="BX27" s="49" t="str">
        <f aca="false">WC_H3</f>
        <v>Rusia</v>
      </c>
      <c r="BY27" s="6" t="n">
        <f aca="false">SUMIF(BF$25:BF$30,BX27,BG$25:BG$30)+SUMIF(BI$25:BI$30,BX27,BH$25:BH$30)</f>
        <v>4</v>
      </c>
      <c r="BZ27" s="6" t="n">
        <f aca="false">SUMIF(BF$25:BF$30,BX27,BE$25:BE$30)+SUMIF(BI$25:BI$30,BX27,BJ$25:BJ$30)</f>
        <v>0</v>
      </c>
      <c r="CA27" s="6" t="n">
        <f aca="false">SUMIF(T25:T30,BX27,U25:U30)+SUMIF(X25:X30,BX27,W25:W30)</f>
        <v>1</v>
      </c>
      <c r="CB27" s="6" t="n">
        <f aca="false">CR27</f>
        <v>0.002</v>
      </c>
      <c r="CC27" s="53" t="n">
        <f aca="false">CD27+CB27</f>
        <v>0.448944444444444</v>
      </c>
      <c r="CD27" s="51" t="n">
        <f aca="false">(BY27/MAX(ABS(BY$25:BY$28)))+((BZ27/MAX(ABS(BZ$25:BZ$28)))/50)+((CA27/MAX(ABS(CA$25:CA$28)))/100)</f>
        <v>0.446944444444444</v>
      </c>
      <c r="CE27" s="52" t="n">
        <f aca="false">RANK(CC27,CC25:CC28)</f>
        <v>2</v>
      </c>
      <c r="CF27" s="49" t="str">
        <f aca="true">OFFSET(BX25,MATCH(SMALL(CE25:CE28,ROW()-ROW(CE25)+1),CE25:CE28,0)-1,0)</f>
        <v>Corea del Sur</v>
      </c>
      <c r="CI27" s="49" t="str">
        <f aca="false">WC_D3</f>
        <v>Inglaterra</v>
      </c>
      <c r="CJ27" s="6" t="n">
        <v>22</v>
      </c>
      <c r="CK27" s="6" t="n">
        <v>27</v>
      </c>
      <c r="CL27" s="6" t="n">
        <v>31</v>
      </c>
      <c r="CM27" s="6" t="n">
        <v>0.002</v>
      </c>
      <c r="CN27" s="49" t="str">
        <f aca="false">WC_H3</f>
        <v>Rusia</v>
      </c>
      <c r="CO27" s="6" t="n">
        <v>22</v>
      </c>
      <c r="CP27" s="6" t="n">
        <v>15</v>
      </c>
      <c r="CQ27" s="6" t="n">
        <v>20</v>
      </c>
      <c r="CR27" s="6" t="n">
        <v>0.002</v>
      </c>
    </row>
    <row r="28" customFormat="false" ht="19.5" hidden="false" customHeight="true" outlineLevel="0" collapsed="false">
      <c r="A28" s="28"/>
      <c r="B28" s="54"/>
      <c r="C28" s="55" t="str">
        <f aca="false">WC_D4</f>
        <v>Italia</v>
      </c>
      <c r="D28" s="31" t="n">
        <v>0</v>
      </c>
      <c r="E28" s="61" t="s">
        <v>38</v>
      </c>
      <c r="F28" s="31" t="n">
        <v>0</v>
      </c>
      <c r="G28" s="56" t="str">
        <f aca="false">WC_D2</f>
        <v>Costa Rica</v>
      </c>
      <c r="H28" s="57"/>
      <c r="I28" s="58" t="s">
        <v>56</v>
      </c>
      <c r="J28" s="58" t="n">
        <v>41810</v>
      </c>
      <c r="K28" s="58"/>
      <c r="L28" s="59" t="n">
        <v>0.458333333333333</v>
      </c>
      <c r="M28" s="59"/>
      <c r="N28" s="60"/>
      <c r="O28" s="38"/>
      <c r="P28" s="39"/>
      <c r="Q28" s="40"/>
      <c r="R28" s="41"/>
      <c r="S28" s="54"/>
      <c r="T28" s="55" t="str">
        <f aca="false">WC_H4</f>
        <v>Corea del Sur</v>
      </c>
      <c r="U28" s="31" t="n">
        <v>1</v>
      </c>
      <c r="V28" s="61" t="s">
        <v>38</v>
      </c>
      <c r="W28" s="31" t="n">
        <v>0</v>
      </c>
      <c r="X28" s="56" t="str">
        <f aca="false">WC_H2</f>
        <v>Algeria</v>
      </c>
      <c r="Y28" s="66"/>
      <c r="Z28" s="58" t="s">
        <v>44</v>
      </c>
      <c r="AA28" s="58" t="n">
        <v>41812</v>
      </c>
      <c r="AB28" s="58"/>
      <c r="AC28" s="59" t="n">
        <v>0.583333333333333</v>
      </c>
      <c r="AD28" s="59"/>
      <c r="AE28" s="60"/>
      <c r="AF28" s="45"/>
      <c r="AG28" s="39"/>
      <c r="AH28" s="40"/>
      <c r="AI28" s="46"/>
      <c r="AJ28" s="47" t="str">
        <f aca="false">IF(OR(O28="",Q28=""),"",SUM(AO28,AQ28,AP28,AR28))</f>
        <v/>
      </c>
      <c r="AK28" s="6" t="str">
        <f aca="false">IF(D28&gt;F28,"V",IF(D28=F28,"E","D"))</f>
        <v>E</v>
      </c>
      <c r="AL28" s="6" t="str">
        <f aca="false">IF(U28&gt;W28,"V",IF(U28=W28,"E","D"))</f>
        <v>V</v>
      </c>
      <c r="AM28" s="6" t="str">
        <f aca="false">IF(O28&gt;Q28,"V",IF(O28=Q28,"E","D"))</f>
        <v>E</v>
      </c>
      <c r="AN28" s="6" t="str">
        <f aca="false">IF(AF28&gt;AH28,"V",IF(AF28=AH28,"E","D"))</f>
        <v>E</v>
      </c>
      <c r="AO28" s="6" t="str">
        <f aca="false">IF(OR(O28="",Q28=""),"",IF(AK28=AM28,PFASE1,0))</f>
        <v/>
      </c>
      <c r="AP28" s="6" t="str">
        <f aca="false">IF(OR(AF28="",AH28=""),"",IF(AL28=AN28,PFASE1,0))</f>
        <v/>
      </c>
      <c r="AQ28" s="6" t="str">
        <f aca="false">IF(OR(O28="",Q28=""),"",IF(AND(D28=O28,F28=Q28),EFASE1,0))</f>
        <v/>
      </c>
      <c r="AR28" s="6" t="str">
        <f aca="false">IF(OR(AF28="",AH28=""),"",IF(AND(U28=AF28,W28=AH28),2,0))</f>
        <v/>
      </c>
      <c r="AX28" s="5" t="n">
        <f aca="false">D28-F28</f>
        <v>0</v>
      </c>
      <c r="AY28" s="6" t="str">
        <f aca="false">C28</f>
        <v>Italia</v>
      </c>
      <c r="AZ28" s="6" t="n">
        <f aca="false">IF(AK28="V",3,IF(AK28="E",1,0))</f>
        <v>1</v>
      </c>
      <c r="BA28" s="6" t="n">
        <f aca="false">IF(AK28="V",0,IF(AK28="E",1,3))</f>
        <v>1</v>
      </c>
      <c r="BB28" s="6" t="str">
        <f aca="false">G28</f>
        <v>Costa Rica</v>
      </c>
      <c r="BC28" s="5" t="n">
        <f aca="false">F28-D28</f>
        <v>0</v>
      </c>
      <c r="BE28" s="5" t="n">
        <f aca="false">U28-W28</f>
        <v>1</v>
      </c>
      <c r="BF28" s="6" t="str">
        <f aca="false">T28</f>
        <v>Corea del Sur</v>
      </c>
      <c r="BG28" s="6" t="n">
        <f aca="false">IF(AL28="V",3,IF(AL28="E",1,0))</f>
        <v>3</v>
      </c>
      <c r="BH28" s="6" t="n">
        <f aca="false">IF(AL28="V",0,IF(AL28="E",1,3))</f>
        <v>0</v>
      </c>
      <c r="BI28" s="6" t="str">
        <f aca="false">X28</f>
        <v>Algeria</v>
      </c>
      <c r="BJ28" s="6" t="n">
        <f aca="false">W28-U28</f>
        <v>-1</v>
      </c>
      <c r="BL28" s="63" t="s">
        <v>54</v>
      </c>
      <c r="BM28" s="49" t="str">
        <f aca="false">WC_D4</f>
        <v>Italia</v>
      </c>
      <c r="BN28" s="6" t="n">
        <f aca="false">SUMIF(AY$25:AY$30,BM28,AZ$25:AZ$30)+SUMIF(BB$25:BB$30,BM28,BA$25:BA$30)</f>
        <v>2</v>
      </c>
      <c r="BO28" s="6" t="n">
        <f aca="false">SUMIF(AY$25:AY$30,BM28,AX$25:AX$30)+SUMIF(BB$25:BB$30,BM28,BC$25:BC$30)</f>
        <v>-2</v>
      </c>
      <c r="BP28" s="6" t="n">
        <f aca="false">SUMIF(C25:C30,BM28,D25:D30)+SUMIF(G25:G30,BM28,F25:F30)</f>
        <v>1</v>
      </c>
      <c r="BQ28" s="6" t="n">
        <f aca="false">CM28</f>
        <v>0.001</v>
      </c>
      <c r="BR28" s="53" t="n">
        <f aca="false">BS28+BQ28</f>
        <v>0.275380952380952</v>
      </c>
      <c r="BS28" s="51" t="n">
        <f aca="false">(BN28/MAX(ABS(BN$25:BN$28)))+((BO28/MAX(ABS(BO$25:BO$28)))/50)+((BP28/MAX(ABS(BP$25:BP$28)))/100)</f>
        <v>0.274380952380952</v>
      </c>
      <c r="BT28" s="52" t="n">
        <f aca="false">RANK(BR28,BR25:BR28)</f>
        <v>3</v>
      </c>
      <c r="BU28" s="49" t="str">
        <f aca="true">OFFSET(BM25,MATCH(SMALL(BT25:BT28,ROW()-ROW(BT25)+1),BT25:BT28,0)-1,0)</f>
        <v>Costa Rica</v>
      </c>
      <c r="BW28" s="63" t="s">
        <v>54</v>
      </c>
      <c r="BX28" s="49" t="str">
        <f aca="false">WC_H4</f>
        <v>Corea del Sur</v>
      </c>
      <c r="BY28" s="6" t="n">
        <f aca="false">SUMIF(BF$25:BF$30,BX28,BG$25:BG$30)+SUMIF(BI$25:BI$30,BX28,BH$25:BH$30)</f>
        <v>4</v>
      </c>
      <c r="BZ28" s="6" t="n">
        <f aca="false">SUMIF(BF$25:BF$30,BX28,BE$25:BE$30)+SUMIF(BI$25:BI$30,BX28,BJ$25:BJ$30)</f>
        <v>0</v>
      </c>
      <c r="CA28" s="6" t="n">
        <f aca="false">SUMIF(T25:T30,BX28,U25:U30)+SUMIF(X25:X30,BX28,W25:W30)</f>
        <v>1</v>
      </c>
      <c r="CB28" s="6" t="n">
        <f aca="false">CR28</f>
        <v>0.001</v>
      </c>
      <c r="CC28" s="53" t="n">
        <f aca="false">CD28+CB28</f>
        <v>0.447944444444444</v>
      </c>
      <c r="CD28" s="51" t="n">
        <f aca="false">(BY28/MAX(ABS(BY$25:BY$28)))+((BZ28/MAX(ABS(BZ$25:BZ$28)))/50)+((CA28/MAX(ABS(CA$25:CA$28)))/100)</f>
        <v>0.446944444444444</v>
      </c>
      <c r="CE28" s="52" t="n">
        <f aca="false">RANK(CC28,CC25:CC28)</f>
        <v>3</v>
      </c>
      <c r="CF28" s="49" t="str">
        <f aca="true">OFFSET(BX25,MATCH(SMALL(CE25:CE28,ROW()-ROW(CE25)+1),CE25:CE28,0)-1,0)</f>
        <v>Algeria</v>
      </c>
      <c r="CI28" s="49" t="str">
        <f aca="false">WC_D4</f>
        <v>Italia</v>
      </c>
      <c r="CJ28" s="6" t="n">
        <v>22</v>
      </c>
      <c r="CK28" s="6" t="n">
        <v>10</v>
      </c>
      <c r="CL28" s="6" t="n">
        <v>19</v>
      </c>
      <c r="CM28" s="6" t="n">
        <v>0.001</v>
      </c>
      <c r="CN28" s="49" t="str">
        <f aca="false">WC_H4</f>
        <v>Corea del Sur</v>
      </c>
      <c r="CO28" s="6" t="n">
        <v>14</v>
      </c>
      <c r="CP28" s="6" t="n">
        <v>6</v>
      </c>
      <c r="CQ28" s="6" t="n">
        <v>13</v>
      </c>
      <c r="CR28" s="6" t="n">
        <v>0.001</v>
      </c>
    </row>
    <row r="29" customFormat="false" ht="19.5" hidden="false" customHeight="true" outlineLevel="0" collapsed="false">
      <c r="A29" s="28"/>
      <c r="B29" s="54"/>
      <c r="C29" s="55" t="str">
        <f aca="false">WC_D4</f>
        <v>Italia</v>
      </c>
      <c r="D29" s="31" t="n">
        <v>1</v>
      </c>
      <c r="E29" s="61" t="s">
        <v>38</v>
      </c>
      <c r="F29" s="31" t="n">
        <v>1</v>
      </c>
      <c r="G29" s="56" t="str">
        <f aca="false">WC_D1</f>
        <v>Uruguay</v>
      </c>
      <c r="H29" s="57"/>
      <c r="I29" s="58" t="s">
        <v>43</v>
      </c>
      <c r="J29" s="58" t="n">
        <v>41814</v>
      </c>
      <c r="K29" s="58"/>
      <c r="L29" s="59" t="n">
        <v>0.458333333333333</v>
      </c>
      <c r="M29" s="59"/>
      <c r="N29" s="60"/>
      <c r="O29" s="38"/>
      <c r="P29" s="39"/>
      <c r="Q29" s="40"/>
      <c r="R29" s="41"/>
      <c r="S29" s="54"/>
      <c r="T29" s="55" t="str">
        <f aca="false">WC_H4</f>
        <v>Corea del Sur</v>
      </c>
      <c r="U29" s="31" t="n">
        <v>0</v>
      </c>
      <c r="V29" s="61" t="s">
        <v>38</v>
      </c>
      <c r="W29" s="31" t="n">
        <v>1</v>
      </c>
      <c r="X29" s="56" t="str">
        <f aca="false">WC_H1</f>
        <v>Bélgica</v>
      </c>
      <c r="Y29" s="66"/>
      <c r="Z29" s="58" t="s">
        <v>39</v>
      </c>
      <c r="AA29" s="58" t="n">
        <v>41816</v>
      </c>
      <c r="AB29" s="58"/>
      <c r="AC29" s="59" t="n">
        <v>0.625</v>
      </c>
      <c r="AD29" s="59"/>
      <c r="AE29" s="60"/>
      <c r="AF29" s="45"/>
      <c r="AG29" s="39"/>
      <c r="AH29" s="40"/>
      <c r="AI29" s="46"/>
      <c r="AJ29" s="47" t="str">
        <f aca="false">IF(OR(O29="",Q29=""),"",SUM(AO29,AQ29,AP29,AR29))</f>
        <v/>
      </c>
      <c r="AK29" s="6" t="str">
        <f aca="false">IF(D29&gt;F29,"V",IF(D29=F29,"E","D"))</f>
        <v>E</v>
      </c>
      <c r="AL29" s="6" t="str">
        <f aca="false">IF(U29&gt;W29,"V",IF(U29=W29,"E","D"))</f>
        <v>D</v>
      </c>
      <c r="AM29" s="6" t="str">
        <f aca="false">IF(O29&gt;Q29,"V",IF(O29=Q29,"E","D"))</f>
        <v>E</v>
      </c>
      <c r="AN29" s="6" t="str">
        <f aca="false">IF(AF29&gt;AH29,"V",IF(AF29=AH29,"E","D"))</f>
        <v>E</v>
      </c>
      <c r="AO29" s="6" t="str">
        <f aca="false">IF(OR(O29="",Q29=""),"",IF(AK29=AM29,PFASE1,0))</f>
        <v/>
      </c>
      <c r="AP29" s="6" t="str">
        <f aca="false">IF(OR(AF29="",AH29=""),"",IF(AL29=AN29,PFASE1,0))</f>
        <v/>
      </c>
      <c r="AQ29" s="6" t="str">
        <f aca="false">IF(OR(O29="",Q29=""),"",IF(AND(D29=O29,F29=Q29),EFASE1,0))</f>
        <v/>
      </c>
      <c r="AR29" s="6" t="str">
        <f aca="false">IF(OR(AF29="",AH29=""),"",IF(AND(U29=AF29,W29=AH29),2,0))</f>
        <v/>
      </c>
      <c r="AX29" s="5" t="n">
        <f aca="false">D29-F29</f>
        <v>0</v>
      </c>
      <c r="AY29" s="6" t="str">
        <f aca="false">C29</f>
        <v>Italia</v>
      </c>
      <c r="AZ29" s="6" t="n">
        <f aca="false">IF(AK29="V",3,IF(AK29="E",1,0))</f>
        <v>1</v>
      </c>
      <c r="BA29" s="6" t="n">
        <f aca="false">IF(AK29="V",0,IF(AK29="E",1,3))</f>
        <v>1</v>
      </c>
      <c r="BB29" s="6" t="str">
        <f aca="false">G29</f>
        <v>Uruguay</v>
      </c>
      <c r="BC29" s="5" t="n">
        <f aca="false">F29-D29</f>
        <v>0</v>
      </c>
      <c r="BE29" s="5" t="n">
        <f aca="false">U29-W29</f>
        <v>-1</v>
      </c>
      <c r="BF29" s="6" t="str">
        <f aca="false">T29</f>
        <v>Corea del Sur</v>
      </c>
      <c r="BG29" s="6" t="n">
        <f aca="false">IF(AL29="V",3,IF(AL29="E",1,0))</f>
        <v>0</v>
      </c>
      <c r="BH29" s="6" t="n">
        <f aca="false">IF(AL29="V",0,IF(AL29="E",1,3))</f>
        <v>3</v>
      </c>
      <c r="BI29" s="6" t="str">
        <f aca="false">X29</f>
        <v>Bélgica</v>
      </c>
      <c r="BJ29" s="6" t="n">
        <f aca="false">W29-U29</f>
        <v>1</v>
      </c>
      <c r="CI29" s="27"/>
      <c r="CJ29" s="6"/>
      <c r="CK29" s="6"/>
      <c r="CL29" s="6"/>
      <c r="CN29" s="27"/>
      <c r="CO29" s="6"/>
      <c r="CP29" s="6"/>
      <c r="CQ29" s="6"/>
    </row>
    <row r="30" customFormat="false" ht="19.5" hidden="false" customHeight="true" outlineLevel="0" collapsed="false">
      <c r="A30" s="28"/>
      <c r="B30" s="64"/>
      <c r="C30" s="55" t="str">
        <f aca="false">WC_D2</f>
        <v>Costa Rica</v>
      </c>
      <c r="D30" s="31" t="n">
        <v>0</v>
      </c>
      <c r="E30" s="61" t="s">
        <v>38</v>
      </c>
      <c r="F30" s="31" t="n">
        <v>1</v>
      </c>
      <c r="G30" s="56" t="str">
        <f aca="false">WC_D3</f>
        <v>Inglaterra</v>
      </c>
      <c r="H30" s="57"/>
      <c r="I30" s="58" t="s">
        <v>73</v>
      </c>
      <c r="J30" s="58" t="n">
        <v>41814</v>
      </c>
      <c r="K30" s="58"/>
      <c r="L30" s="59" t="n">
        <v>0.458333333333333</v>
      </c>
      <c r="M30" s="59"/>
      <c r="N30" s="60"/>
      <c r="O30" s="38"/>
      <c r="P30" s="39"/>
      <c r="Q30" s="40"/>
      <c r="R30" s="41"/>
      <c r="S30" s="64"/>
      <c r="T30" s="55" t="str">
        <f aca="false">WC_H2</f>
        <v>Algeria</v>
      </c>
      <c r="U30" s="31" t="n">
        <v>0</v>
      </c>
      <c r="V30" s="61" t="s">
        <v>38</v>
      </c>
      <c r="W30" s="31" t="n">
        <v>1</v>
      </c>
      <c r="X30" s="56" t="str">
        <f aca="false">WC_H3</f>
        <v>Rusia</v>
      </c>
      <c r="Y30" s="65"/>
      <c r="Z30" s="58" t="s">
        <v>52</v>
      </c>
      <c r="AA30" s="58" t="n">
        <v>41816</v>
      </c>
      <c r="AB30" s="58"/>
      <c r="AC30" s="59" t="n">
        <v>0.625</v>
      </c>
      <c r="AD30" s="59"/>
      <c r="AE30" s="60"/>
      <c r="AF30" s="45"/>
      <c r="AG30" s="39"/>
      <c r="AH30" s="40"/>
      <c r="AI30" s="46"/>
      <c r="AJ30" s="78" t="str">
        <f aca="false">IF(OR(O30="",Q30=""),"",SUM(AO30,AQ30,AP30,AR30))</f>
        <v/>
      </c>
      <c r="AK30" s="6" t="str">
        <f aca="false">IF(D30&gt;F30,"V",IF(D30=F30,"E","D"))</f>
        <v>D</v>
      </c>
      <c r="AL30" s="6" t="str">
        <f aca="false">IF(U30&gt;W30,"V",IF(U30=W30,"E","D"))</f>
        <v>D</v>
      </c>
      <c r="AM30" s="6" t="str">
        <f aca="false">IF(O30&gt;Q30,"V",IF(O30=Q30,"E","D"))</f>
        <v>E</v>
      </c>
      <c r="AN30" s="6" t="str">
        <f aca="false">IF(AF30&gt;AH30,"V",IF(AF30=AH30,"E","D"))</f>
        <v>E</v>
      </c>
      <c r="AO30" s="6" t="str">
        <f aca="false">IF(OR(O30="",Q30=""),"",IF(AK30=AM30,PFASE1,0))</f>
        <v/>
      </c>
      <c r="AP30" s="6" t="str">
        <f aca="false">IF(OR(AF30="",AH30=""),"",IF(AL30=AN30,PFASE1,0))</f>
        <v/>
      </c>
      <c r="AQ30" s="6" t="str">
        <f aca="false">IF(OR(O30="",Q30=""),"",IF(AND(D30=O30,F30=Q30),EFASE1,0))</f>
        <v/>
      </c>
      <c r="AR30" s="6" t="str">
        <f aca="false">IF(OR(AF30="",AH30=""),"",IF(AND(U30=AF30,W30=AH30),2,0))</f>
        <v/>
      </c>
      <c r="AX30" s="5" t="n">
        <f aca="false">D30-F30</f>
        <v>-1</v>
      </c>
      <c r="AY30" s="6" t="str">
        <f aca="false">C30</f>
        <v>Costa Rica</v>
      </c>
      <c r="AZ30" s="6" t="n">
        <f aca="false">IF(AK30="V",3,IF(AK30="E",1,0))</f>
        <v>0</v>
      </c>
      <c r="BA30" s="6" t="n">
        <f aca="false">IF(AK30="V",0,IF(AK30="E",1,3))</f>
        <v>3</v>
      </c>
      <c r="BB30" s="6" t="str">
        <f aca="false">G30</f>
        <v>Inglaterra</v>
      </c>
      <c r="BC30" s="5" t="n">
        <f aca="false">F30-D30</f>
        <v>1</v>
      </c>
      <c r="BE30" s="5" t="n">
        <f aca="false">U30-W30</f>
        <v>-1</v>
      </c>
      <c r="BF30" s="6" t="str">
        <f aca="false">T30</f>
        <v>Algeria</v>
      </c>
      <c r="BG30" s="6" t="n">
        <f aca="false">IF(AL30="V",3,IF(AL30="E",1,0))</f>
        <v>0</v>
      </c>
      <c r="BH30" s="6" t="n">
        <f aca="false">IF(AL30="V",0,IF(AL30="E",1,3))</f>
        <v>3</v>
      </c>
      <c r="BI30" s="6" t="str">
        <f aca="false">X30</f>
        <v>Rusia</v>
      </c>
      <c r="BJ30" s="6" t="n">
        <f aca="false">W30-U30</f>
        <v>1</v>
      </c>
      <c r="CI30" s="49"/>
      <c r="CJ30" s="6"/>
      <c r="CK30" s="6"/>
      <c r="CL30" s="6"/>
      <c r="CN30" s="49"/>
      <c r="CO30" s="6"/>
      <c r="CP30" s="6"/>
      <c r="CQ30" s="6"/>
    </row>
    <row r="31" customFormat="false" ht="16.5" hidden="false" customHeight="true" outlineLevel="0" collapsed="false">
      <c r="B31" s="86"/>
      <c r="C31" s="87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9"/>
      <c r="P31" s="90"/>
      <c r="S31" s="86"/>
      <c r="T31" s="88"/>
      <c r="U31" s="88"/>
      <c r="V31" s="88"/>
      <c r="W31" s="88"/>
      <c r="X31" s="88"/>
      <c r="Y31" s="87"/>
      <c r="Z31" s="88"/>
      <c r="AA31" s="88"/>
      <c r="AB31" s="88"/>
      <c r="AC31" s="88"/>
      <c r="AD31" s="88"/>
      <c r="AE31" s="89"/>
      <c r="AG31" s="91"/>
      <c r="BF31" s="6"/>
      <c r="BG31" s="6"/>
      <c r="BH31" s="6"/>
      <c r="BI31" s="6"/>
      <c r="BJ31" s="6"/>
      <c r="CI31" s="49"/>
      <c r="CJ31" s="6"/>
      <c r="CK31" s="6"/>
      <c r="CL31" s="6"/>
      <c r="CN31" s="49"/>
      <c r="CO31" s="6"/>
      <c r="CP31" s="6"/>
      <c r="CQ31" s="6"/>
    </row>
    <row r="32" customFormat="false" ht="16.5" hidden="false" customHeight="true" outlineLevel="0" collapsed="false">
      <c r="A32" s="92"/>
      <c r="B32" s="92"/>
      <c r="C32" s="93"/>
      <c r="D32" s="92"/>
      <c r="E32" s="92"/>
      <c r="F32" s="92"/>
      <c r="G32" s="92"/>
      <c r="H32" s="92"/>
      <c r="I32" s="92"/>
      <c r="J32" s="92"/>
      <c r="K32" s="92"/>
      <c r="S32" s="92"/>
      <c r="Y32" s="92"/>
      <c r="AG32" s="91"/>
      <c r="CI32" s="49"/>
      <c r="CJ32" s="6"/>
      <c r="CK32" s="6"/>
      <c r="CL32" s="6"/>
      <c r="CN32" s="49"/>
      <c r="CO32" s="6"/>
      <c r="CP32" s="6"/>
      <c r="CQ32" s="6"/>
    </row>
    <row r="33" customFormat="false" ht="16.5" hidden="false" customHeight="true" outlineLevel="0" collapsed="false">
      <c r="A33" s="7"/>
      <c r="B33" s="7"/>
      <c r="C33" s="94"/>
      <c r="D33" s="7"/>
      <c r="E33" s="7"/>
      <c r="F33" s="7"/>
      <c r="G33" s="7"/>
      <c r="H33" s="7"/>
      <c r="I33" s="7"/>
      <c r="J33" s="95" t="s">
        <v>102</v>
      </c>
      <c r="K33" s="95"/>
      <c r="L33" s="95"/>
      <c r="M33" s="95"/>
      <c r="N33" s="95"/>
      <c r="O33" s="95"/>
      <c r="P33" s="95"/>
      <c r="Q33" s="95"/>
      <c r="R33" s="95"/>
      <c r="S33" s="95"/>
      <c r="T33" s="95"/>
      <c r="V33" s="96" t="s">
        <v>103</v>
      </c>
      <c r="X33" s="97"/>
      <c r="Y33" s="97"/>
      <c r="Z33" s="17" t="s">
        <v>8</v>
      </c>
      <c r="AA33" s="20" t="s">
        <v>9</v>
      </c>
      <c r="AB33" s="20"/>
      <c r="AC33" s="20" t="s">
        <v>10</v>
      </c>
      <c r="AD33" s="20"/>
      <c r="AE33" s="21"/>
      <c r="AF33" s="98"/>
      <c r="AG33" s="99"/>
      <c r="AH33" s="100"/>
      <c r="AI33" s="101"/>
      <c r="CI33" s="49"/>
      <c r="CJ33" s="6"/>
      <c r="CK33" s="6"/>
      <c r="CL33" s="6"/>
      <c r="CN33" s="49"/>
      <c r="CO33" s="6"/>
      <c r="CP33" s="6"/>
      <c r="CQ33" s="6"/>
    </row>
    <row r="34" customFormat="false" ht="16.5" hidden="false" customHeight="true" outlineLevel="0" collapsed="false">
      <c r="A34" s="7"/>
      <c r="B34" s="5"/>
      <c r="C34" s="102" t="str">
        <f aca="false">IF(O34="","",IF(O34&gt;Q34,J34,IF(AND(O34=Q34,U34&gt;W34),J34,R34)))</f>
        <v>Brasil</v>
      </c>
      <c r="D34" s="5"/>
      <c r="E34" s="5"/>
      <c r="F34" s="5"/>
      <c r="G34" s="5"/>
      <c r="H34" s="7"/>
      <c r="I34" s="7"/>
      <c r="J34" s="103" t="str">
        <f aca="false">IF(F9="","",BU4)</f>
        <v>Brasil</v>
      </c>
      <c r="K34" s="103"/>
      <c r="L34" s="103"/>
      <c r="M34" s="103"/>
      <c r="N34" s="103"/>
      <c r="O34" s="104" t="n">
        <v>2</v>
      </c>
      <c r="P34" s="105" t="s">
        <v>38</v>
      </c>
      <c r="Q34" s="104" t="n">
        <v>0</v>
      </c>
      <c r="R34" s="106" t="str">
        <f aca="false">IF(F16="","",BU12)</f>
        <v>Chile</v>
      </c>
      <c r="S34" s="106"/>
      <c r="T34" s="106"/>
      <c r="U34" s="107"/>
      <c r="V34" s="108" t="s">
        <v>38</v>
      </c>
      <c r="W34" s="109"/>
      <c r="X34" s="79" t="n">
        <v>1</v>
      </c>
      <c r="Y34" s="110"/>
      <c r="Z34" s="111" t="s">
        <v>73</v>
      </c>
      <c r="AA34" s="111" t="n">
        <v>41818</v>
      </c>
      <c r="AB34" s="111"/>
      <c r="AC34" s="112" t="n">
        <v>0.458333333333333</v>
      </c>
      <c r="AD34" s="112"/>
      <c r="AF34" s="40"/>
      <c r="AG34" s="39"/>
      <c r="AH34" s="40"/>
      <c r="AI34" s="46"/>
      <c r="AJ34" s="113" t="str">
        <f aca="false">IF(OR(AF34="",AH34=""),"",SUM(AO34,AQ34))</f>
        <v/>
      </c>
      <c r="AK34" s="6" t="str">
        <f aca="false">IF(O34&gt;Q34,"V",IF(O34=Q34,"E","D"))</f>
        <v>V</v>
      </c>
      <c r="AM34" s="6" t="str">
        <f aca="false">IF(AF34&gt;AH34,"V",IF(AF34=AH34,"E","D"))</f>
        <v>E</v>
      </c>
      <c r="AO34" s="6" t="str">
        <f aca="false">IF(OR(AF34="",AH34=""),"",IF(AK34=AM34,POCT,0))</f>
        <v/>
      </c>
      <c r="AP34" s="6"/>
      <c r="AQ34" s="6" t="str">
        <f aca="false">IF(OR(AF34="",AH34=""),"",IF(AND(O34=AF34,Q34=AH34),EOCT,0))</f>
        <v/>
      </c>
      <c r="AR34" s="6"/>
    </row>
    <row r="35" customFormat="false" ht="16.5" hidden="false" customHeight="true" outlineLevel="0" collapsed="false">
      <c r="A35" s="7"/>
      <c r="B35" s="5"/>
      <c r="C35" s="102" t="str">
        <f aca="false">IF(O35="","",IF(O35&gt;Q35,J35,IF(AND(O35=Q35,U35&gt;W35),J35,R35)))</f>
        <v>Uruguay</v>
      </c>
      <c r="D35" s="5"/>
      <c r="E35" s="5"/>
      <c r="F35" s="5"/>
      <c r="G35" s="5"/>
      <c r="H35" s="7"/>
      <c r="I35" s="7"/>
      <c r="J35" s="114" t="str">
        <f aca="false">IF(F23="","",BU18)</f>
        <v>Costa de Marfil</v>
      </c>
      <c r="K35" s="114"/>
      <c r="L35" s="114"/>
      <c r="M35" s="114"/>
      <c r="N35" s="114"/>
      <c r="O35" s="115" t="n">
        <v>1</v>
      </c>
      <c r="P35" s="61" t="s">
        <v>38</v>
      </c>
      <c r="Q35" s="115" t="n">
        <v>1</v>
      </c>
      <c r="R35" s="116" t="str">
        <f aca="false">IF(F30="","",BU26)</f>
        <v>Uruguay</v>
      </c>
      <c r="S35" s="116"/>
      <c r="T35" s="116"/>
      <c r="U35" s="107" t="n">
        <v>4</v>
      </c>
      <c r="V35" s="108" t="s">
        <v>38</v>
      </c>
      <c r="W35" s="109" t="n">
        <v>5</v>
      </c>
      <c r="X35" s="79" t="s">
        <v>46</v>
      </c>
      <c r="Y35" s="110"/>
      <c r="Z35" s="111" t="s">
        <v>57</v>
      </c>
      <c r="AA35" s="111" t="n">
        <v>41818</v>
      </c>
      <c r="AB35" s="111"/>
      <c r="AC35" s="112" t="n">
        <v>0.625</v>
      </c>
      <c r="AD35" s="112"/>
      <c r="AF35" s="40"/>
      <c r="AG35" s="39"/>
      <c r="AH35" s="40"/>
      <c r="AI35" s="46"/>
      <c r="AJ35" s="117" t="str">
        <f aca="false">IF(OR(AF35="",AH35=""),"",SUM(AO35,AQ35))</f>
        <v/>
      </c>
      <c r="AK35" s="6" t="str">
        <f aca="false">IF(O35&gt;Q35,"V",IF(O35=Q35,"E","D"))</f>
        <v>E</v>
      </c>
      <c r="AM35" s="6" t="str">
        <f aca="false">IF(AF35&gt;AH35,"V",IF(AF35=AH35,"E","D"))</f>
        <v>E</v>
      </c>
      <c r="AO35" s="6" t="str">
        <f aca="false">IF(OR(AF35="",AH35=""),"",IF(AK35=AM35,POCT,0))</f>
        <v/>
      </c>
      <c r="AP35" s="6"/>
      <c r="AQ35" s="6" t="str">
        <f aca="false">IF(OR(AF35="",AH35=""),"",IF(AND(O35=AF35,Q35=AH35),EOCT,0))</f>
        <v/>
      </c>
      <c r="AR35" s="6"/>
    </row>
    <row r="36" customFormat="false" ht="16.5" hidden="false" customHeight="true" outlineLevel="0" collapsed="false">
      <c r="A36" s="7"/>
      <c r="B36" s="5"/>
      <c r="C36" s="102" t="str">
        <f aca="false">IF(O36="","",IF(O36&gt;Q36,J36,IF(AND(O36=Q36,U36&gt;W36),J36,R36)))</f>
        <v>Holanda</v>
      </c>
      <c r="D36" s="5"/>
      <c r="E36" s="5"/>
      <c r="F36" s="5"/>
      <c r="G36" s="5"/>
      <c r="H36" s="7"/>
      <c r="I36" s="7"/>
      <c r="J36" s="114" t="str">
        <f aca="false">IF(F16="","",BU11)</f>
        <v>Holanda</v>
      </c>
      <c r="K36" s="114"/>
      <c r="L36" s="114"/>
      <c r="M36" s="114"/>
      <c r="N36" s="114"/>
      <c r="O36" s="115" t="n">
        <v>2</v>
      </c>
      <c r="P36" s="61" t="s">
        <v>38</v>
      </c>
      <c r="Q36" s="115" t="n">
        <v>1</v>
      </c>
      <c r="R36" s="116" t="str">
        <f aca="false">IF(F9="","",BU5)</f>
        <v>Camerun</v>
      </c>
      <c r="S36" s="116"/>
      <c r="T36" s="116"/>
      <c r="U36" s="107"/>
      <c r="V36" s="108" t="s">
        <v>38</v>
      </c>
      <c r="W36" s="109"/>
      <c r="X36" s="79" t="s">
        <v>50</v>
      </c>
      <c r="Y36" s="110"/>
      <c r="Z36" s="111" t="s">
        <v>47</v>
      </c>
      <c r="AA36" s="111" t="n">
        <v>41819</v>
      </c>
      <c r="AB36" s="111"/>
      <c r="AC36" s="112" t="n">
        <v>0.458333333333333</v>
      </c>
      <c r="AD36" s="112"/>
      <c r="AF36" s="40"/>
      <c r="AG36" s="39"/>
      <c r="AH36" s="40"/>
      <c r="AI36" s="46"/>
      <c r="AJ36" s="117" t="str">
        <f aca="false">IF(OR(AF36="",AH36=""),"",SUM(AO36,AQ36))</f>
        <v/>
      </c>
      <c r="AK36" s="6" t="str">
        <f aca="false">IF(O36&gt;Q36,"V",IF(O36=Q36,"E","D"))</f>
        <v>V</v>
      </c>
      <c r="AM36" s="6" t="str">
        <f aca="false">IF(AF36&gt;AH36,"V",IF(AF36=AH36,"E","D"))</f>
        <v>E</v>
      </c>
      <c r="AO36" s="6" t="str">
        <f aca="false">IF(OR(AF36="",AH36=""),"",IF(AK36=AM36,POCT,0))</f>
        <v/>
      </c>
      <c r="AP36" s="6"/>
      <c r="AQ36" s="6" t="str">
        <f aca="false">IF(OR(AF36="",AH36=""),"",IF(AND(O36=AF36,Q36=AH36),EOCT,0))</f>
        <v/>
      </c>
      <c r="AR36" s="6"/>
    </row>
    <row r="37" customFormat="false" ht="16.5" hidden="false" customHeight="true" outlineLevel="0" collapsed="false">
      <c r="A37" s="7"/>
      <c r="B37" s="5"/>
      <c r="C37" s="102" t="str">
        <f aca="false">IF(O37="","",IF(O37&gt;Q37,J37,IF(AND(O37=Q37,U37&gt;W37),J37,R37)))</f>
        <v>Inglaterra</v>
      </c>
      <c r="D37" s="5"/>
      <c r="E37" s="5"/>
      <c r="F37" s="5"/>
      <c r="G37" s="5"/>
      <c r="H37" s="7"/>
      <c r="I37" s="7"/>
      <c r="J37" s="114" t="str">
        <f aca="false">IF(F30="","",BU25)</f>
        <v>Inglaterra</v>
      </c>
      <c r="K37" s="114"/>
      <c r="L37" s="114"/>
      <c r="M37" s="114"/>
      <c r="N37" s="114"/>
      <c r="O37" s="115" t="n">
        <v>0</v>
      </c>
      <c r="P37" s="61" t="s">
        <v>38</v>
      </c>
      <c r="Q37" s="115" t="n">
        <v>0</v>
      </c>
      <c r="R37" s="116" t="str">
        <f aca="false">IF(F23="","",BU19)</f>
        <v>Japón</v>
      </c>
      <c r="S37" s="116"/>
      <c r="T37" s="116"/>
      <c r="U37" s="107" t="n">
        <v>6</v>
      </c>
      <c r="V37" s="108" t="s">
        <v>38</v>
      </c>
      <c r="W37" s="109" t="n">
        <v>5</v>
      </c>
      <c r="X37" s="79" t="s">
        <v>54</v>
      </c>
      <c r="Y37" s="110"/>
      <c r="Z37" s="111" t="s">
        <v>56</v>
      </c>
      <c r="AA37" s="111" t="n">
        <v>41819</v>
      </c>
      <c r="AB37" s="111"/>
      <c r="AC37" s="112" t="n">
        <v>0.625</v>
      </c>
      <c r="AD37" s="112"/>
      <c r="AF37" s="40"/>
      <c r="AG37" s="39"/>
      <c r="AH37" s="40"/>
      <c r="AI37" s="46"/>
      <c r="AJ37" s="117" t="str">
        <f aca="false">IF(OR(AF37="",AH37=""),"",SUM(AO37,AQ37))</f>
        <v/>
      </c>
      <c r="AK37" s="6" t="str">
        <f aca="false">IF(O37&gt;Q37,"V",IF(O37=Q37,"E","D"))</f>
        <v>E</v>
      </c>
      <c r="AM37" s="6" t="str">
        <f aca="false">IF(AF37&gt;AH37,"V",IF(AF37=AH37,"E","D"))</f>
        <v>E</v>
      </c>
      <c r="AO37" s="6" t="str">
        <f aca="false">IF(OR(AF37="",AH37=""),"",IF(AK37=AM37,POCT,0))</f>
        <v/>
      </c>
      <c r="AP37" s="6"/>
      <c r="AQ37" s="6" t="str">
        <f aca="false">IF(OR(AF37="",AH37=""),"",IF(AND(O37=AF37,Q37=AH37),EOCT,0))</f>
        <v/>
      </c>
      <c r="AR37" s="6"/>
    </row>
    <row r="38" customFormat="false" ht="16.5" hidden="false" customHeight="true" outlineLevel="0" collapsed="false">
      <c r="A38" s="7"/>
      <c r="B38" s="5"/>
      <c r="C38" s="102" t="str">
        <f aca="false">IF(O38="","",IF(O38&gt;Q38,J38,IF(AND(O38=Q38,U38&gt;W38),J38,R38)))</f>
        <v>Francia</v>
      </c>
      <c r="D38" s="5"/>
      <c r="E38" s="5"/>
      <c r="F38" s="5"/>
      <c r="G38" s="5"/>
      <c r="H38" s="7"/>
      <c r="I38" s="7"/>
      <c r="J38" s="114" t="str">
        <f aca="false">IF(W9="","",CF4)</f>
        <v>Francia</v>
      </c>
      <c r="K38" s="114"/>
      <c r="L38" s="114"/>
      <c r="M38" s="114"/>
      <c r="N38" s="114"/>
      <c r="O38" s="115" t="n">
        <v>2</v>
      </c>
      <c r="P38" s="61" t="s">
        <v>38</v>
      </c>
      <c r="Q38" s="115" t="n">
        <v>0</v>
      </c>
      <c r="R38" s="116" t="str">
        <f aca="false">IF(W16="","",CF12)</f>
        <v>Nigeria</v>
      </c>
      <c r="S38" s="116"/>
      <c r="T38" s="116"/>
      <c r="U38" s="107"/>
      <c r="V38" s="108" t="s">
        <v>38</v>
      </c>
      <c r="W38" s="109"/>
      <c r="X38" s="79" t="s">
        <v>104</v>
      </c>
      <c r="Y38" s="110"/>
      <c r="Z38" s="111" t="s">
        <v>40</v>
      </c>
      <c r="AA38" s="111" t="n">
        <v>41820</v>
      </c>
      <c r="AB38" s="111"/>
      <c r="AC38" s="112" t="n">
        <v>0.458333333333333</v>
      </c>
      <c r="AD38" s="112"/>
      <c r="AF38" s="40"/>
      <c r="AG38" s="39"/>
      <c r="AH38" s="40"/>
      <c r="AI38" s="46"/>
      <c r="AJ38" s="117" t="str">
        <f aca="false">IF(OR(AF38="",AH38=""),"",SUM(AO38,AQ38))</f>
        <v/>
      </c>
      <c r="AK38" s="6" t="str">
        <f aca="false">IF(O38&gt;Q38,"V",IF(O38=Q38,"E","D"))</f>
        <v>V</v>
      </c>
      <c r="AM38" s="6" t="str">
        <f aca="false">IF(AF38&gt;AH38,"V",IF(AF38=AH38,"E","D"))</f>
        <v>E</v>
      </c>
      <c r="AO38" s="6" t="str">
        <f aca="false">IF(OR(AF38="",AH38=""),"",IF(AK38=AM38,POCT,0))</f>
        <v/>
      </c>
      <c r="AP38" s="6"/>
      <c r="AQ38" s="6" t="str">
        <f aca="false">IF(OR(AF38="",AH38=""),"",IF(AND(O38=AF38,Q38=AH38),EOCT,0))</f>
        <v/>
      </c>
      <c r="AR38" s="6"/>
    </row>
    <row r="39" customFormat="false" ht="16.5" hidden="false" customHeight="true" outlineLevel="0" collapsed="false">
      <c r="A39" s="7"/>
      <c r="B39" s="5"/>
      <c r="C39" s="102" t="str">
        <f aca="false">IF(O39="","",IF(O39&gt;Q39,J39,IF(AND(O39=Q39,U39&gt;W39),J39,R39)))</f>
        <v>Alemania</v>
      </c>
      <c r="D39" s="5"/>
      <c r="E39" s="5"/>
      <c r="F39" s="5"/>
      <c r="G39" s="5"/>
      <c r="H39" s="7"/>
      <c r="I39" s="7"/>
      <c r="J39" s="114" t="str">
        <f aca="false">IF(W23="","",CF18)</f>
        <v>Alemania</v>
      </c>
      <c r="K39" s="114"/>
      <c r="L39" s="114"/>
      <c r="M39" s="114"/>
      <c r="N39" s="114"/>
      <c r="O39" s="115" t="n">
        <v>2</v>
      </c>
      <c r="P39" s="61" t="s">
        <v>38</v>
      </c>
      <c r="Q39" s="115" t="n">
        <v>0</v>
      </c>
      <c r="R39" s="116" t="str">
        <f aca="false">IF(W30="","",CF26)</f>
        <v>Rusia</v>
      </c>
      <c r="S39" s="116"/>
      <c r="T39" s="116"/>
      <c r="U39" s="107"/>
      <c r="V39" s="108" t="s">
        <v>38</v>
      </c>
      <c r="W39" s="109"/>
      <c r="X39" s="79" t="s">
        <v>105</v>
      </c>
      <c r="Y39" s="110"/>
      <c r="Z39" s="111" t="s">
        <v>44</v>
      </c>
      <c r="AA39" s="111" t="n">
        <v>41820</v>
      </c>
      <c r="AB39" s="111"/>
      <c r="AC39" s="112" t="n">
        <v>0.625</v>
      </c>
      <c r="AD39" s="112"/>
      <c r="AF39" s="40"/>
      <c r="AG39" s="39"/>
      <c r="AH39" s="40"/>
      <c r="AI39" s="46"/>
      <c r="AJ39" s="117" t="str">
        <f aca="false">IF(OR(AF39="",AH39=""),"",SUM(AO39,AQ39))</f>
        <v/>
      </c>
      <c r="AK39" s="6" t="str">
        <f aca="false">IF(O39&gt;Q39,"V",IF(O39=Q39,"E","D"))</f>
        <v>V</v>
      </c>
      <c r="AM39" s="6" t="str">
        <f aca="false">IF(AF39&gt;AH39,"V",IF(AF39=AH39,"E","D"))</f>
        <v>E</v>
      </c>
      <c r="AO39" s="6" t="str">
        <f aca="false">IF(OR(AF39="",AH39=""),"",IF(AK39=AM39,POCT,0))</f>
        <v/>
      </c>
      <c r="AP39" s="6"/>
      <c r="AQ39" s="6" t="str">
        <f aca="false">IF(OR(AF39="",AH39=""),"",IF(AND(O39=AF39,Q39=AH39),EOCT,0))</f>
        <v/>
      </c>
      <c r="AR39" s="6"/>
    </row>
    <row r="40" customFormat="false" ht="16.5" hidden="false" customHeight="true" outlineLevel="0" collapsed="false">
      <c r="A40" s="7"/>
      <c r="B40" s="5"/>
      <c r="C40" s="102" t="str">
        <f aca="false">IF(O40="","",IF(O40&gt;Q40,J40,IF(AND(O40=Q40,U40&gt;W40),J40,R40)))</f>
        <v>Argentina</v>
      </c>
      <c r="D40" s="5"/>
      <c r="E40" s="5"/>
      <c r="F40" s="5"/>
      <c r="G40" s="5"/>
      <c r="H40" s="7"/>
      <c r="I40" s="7"/>
      <c r="J40" s="114" t="str">
        <f aca="false">IF(W16="","",CF11)</f>
        <v>Argentina</v>
      </c>
      <c r="K40" s="114"/>
      <c r="L40" s="114"/>
      <c r="M40" s="114"/>
      <c r="N40" s="114"/>
      <c r="O40" s="115" t="n">
        <v>1</v>
      </c>
      <c r="P40" s="61" t="s">
        <v>38</v>
      </c>
      <c r="Q40" s="115" t="n">
        <v>0</v>
      </c>
      <c r="R40" s="116" t="str">
        <f aca="false">IF(W9="","",CF5)</f>
        <v>Suiza</v>
      </c>
      <c r="S40" s="116"/>
      <c r="T40" s="116"/>
      <c r="U40" s="107"/>
      <c r="V40" s="108" t="s">
        <v>38</v>
      </c>
      <c r="W40" s="109"/>
      <c r="X40" s="79" t="s">
        <v>106</v>
      </c>
      <c r="Y40" s="110"/>
      <c r="Z40" s="111" t="s">
        <v>39</v>
      </c>
      <c r="AA40" s="111" t="n">
        <v>41821</v>
      </c>
      <c r="AB40" s="111"/>
      <c r="AC40" s="112" t="n">
        <v>0.458333333333333</v>
      </c>
      <c r="AD40" s="112"/>
      <c r="AF40" s="40"/>
      <c r="AG40" s="39"/>
      <c r="AH40" s="40"/>
      <c r="AI40" s="46"/>
      <c r="AJ40" s="117" t="str">
        <f aca="false">IF(OR(AF40="",AH40=""),"",SUM(AO40,AQ40))</f>
        <v/>
      </c>
      <c r="AK40" s="6" t="str">
        <f aca="false">IF(O40&gt;Q40,"V",IF(O40=Q40,"E","D"))</f>
        <v>V</v>
      </c>
      <c r="AM40" s="6" t="str">
        <f aca="false">IF(AF40&gt;AH40,"V",IF(AF40=AH40,"E","D"))</f>
        <v>E</v>
      </c>
      <c r="AO40" s="6" t="str">
        <f aca="false">IF(OR(AF40="",AH40=""),"",IF(AK40=AM40,POCT,0))</f>
        <v/>
      </c>
      <c r="AP40" s="6"/>
      <c r="AQ40" s="6" t="str">
        <f aca="false">IF(OR(AF40="",AH40=""),"",IF(AND(O40=AF40,Q40=AH40),EOCT,0))</f>
        <v/>
      </c>
      <c r="AR40" s="6"/>
    </row>
    <row r="41" customFormat="false" ht="16.5" hidden="false" customHeight="true" outlineLevel="0" collapsed="false">
      <c r="A41" s="7"/>
      <c r="B41" s="5"/>
      <c r="C41" s="102" t="str">
        <f aca="false">IF(O41="","",IF(O41&gt;Q41,J41,IF(AND(O41=Q41,U41&gt;W41),J41,R41)))</f>
        <v>Portugal</v>
      </c>
      <c r="D41" s="5"/>
      <c r="E41" s="5"/>
      <c r="F41" s="5"/>
      <c r="G41" s="5"/>
      <c r="H41" s="7"/>
      <c r="I41" s="7"/>
      <c r="J41" s="118" t="str">
        <f aca="false">IF(W30="","",CF25)</f>
        <v>Bélgica</v>
      </c>
      <c r="K41" s="118"/>
      <c r="L41" s="118"/>
      <c r="M41" s="118"/>
      <c r="N41" s="118"/>
      <c r="O41" s="119" t="n">
        <v>1</v>
      </c>
      <c r="P41" s="120" t="s">
        <v>38</v>
      </c>
      <c r="Q41" s="119" t="n">
        <v>1</v>
      </c>
      <c r="R41" s="121" t="str">
        <f aca="false">IF(W23="","",CF19)</f>
        <v>Portugal</v>
      </c>
      <c r="S41" s="121"/>
      <c r="T41" s="121"/>
      <c r="U41" s="107" t="n">
        <v>3</v>
      </c>
      <c r="V41" s="108" t="s">
        <v>38</v>
      </c>
      <c r="W41" s="109" t="n">
        <v>4</v>
      </c>
      <c r="X41" s="79" t="s">
        <v>107</v>
      </c>
      <c r="Y41" s="110"/>
      <c r="Z41" s="111" t="s">
        <v>48</v>
      </c>
      <c r="AA41" s="111" t="n">
        <v>41821</v>
      </c>
      <c r="AB41" s="111"/>
      <c r="AC41" s="112" t="n">
        <v>0.625</v>
      </c>
      <c r="AD41" s="112"/>
      <c r="AF41" s="40"/>
      <c r="AG41" s="39"/>
      <c r="AH41" s="40"/>
      <c r="AI41" s="46"/>
      <c r="AJ41" s="122" t="str">
        <f aca="false">IF(OR(AF41="",AH41=""),"",SUM(AO41,AQ41))</f>
        <v/>
      </c>
      <c r="AK41" s="6" t="str">
        <f aca="false">IF(O41&gt;Q41,"V",IF(O41=Q41,"E","D"))</f>
        <v>E</v>
      </c>
      <c r="AM41" s="6" t="str">
        <f aca="false">IF(AF41&gt;AH41,"V",IF(AF41=AH41,"E","D"))</f>
        <v>E</v>
      </c>
      <c r="AO41" s="6" t="str">
        <f aca="false">IF(OR(AF41="",AH41=""),"",IF(AK41=AM41,POCT,0))</f>
        <v/>
      </c>
      <c r="AP41" s="6"/>
      <c r="AQ41" s="6" t="str">
        <f aca="false">IF(OR(AF41="",AH41=""),"",IF(AND(O41=AF41,Q41=AH41),EOCT,0))</f>
        <v/>
      </c>
      <c r="AR41" s="6"/>
    </row>
    <row r="42" customFormat="false" ht="16.5" hidden="false" customHeight="true" outlineLevel="0" collapsed="false">
      <c r="A42" s="7"/>
      <c r="B42" s="5"/>
      <c r="C42" s="102"/>
      <c r="D42" s="5"/>
      <c r="E42" s="5"/>
      <c r="F42" s="5"/>
      <c r="G42" s="5"/>
      <c r="H42" s="7"/>
      <c r="I42" s="7"/>
      <c r="J42" s="92"/>
      <c r="K42" s="92"/>
      <c r="S42" s="92"/>
      <c r="X42" s="5"/>
      <c r="Y42" s="92"/>
      <c r="AA42" s="123"/>
      <c r="AB42" s="123"/>
      <c r="AC42" s="124"/>
      <c r="AD42" s="124"/>
      <c r="AG42" s="91"/>
    </row>
    <row r="43" customFormat="false" ht="16.5" hidden="false" customHeight="true" outlineLevel="0" collapsed="false">
      <c r="A43" s="7"/>
      <c r="B43" s="5"/>
      <c r="C43" s="102"/>
      <c r="D43" s="5"/>
      <c r="E43" s="5"/>
      <c r="F43" s="5"/>
      <c r="G43" s="5"/>
      <c r="H43" s="7"/>
      <c r="I43" s="7"/>
      <c r="J43" s="125" t="s">
        <v>108</v>
      </c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V43" s="96" t="s">
        <v>103</v>
      </c>
      <c r="X43" s="5"/>
      <c r="Z43" s="17" t="s">
        <v>8</v>
      </c>
      <c r="AA43" s="20" t="s">
        <v>9</v>
      </c>
      <c r="AB43" s="20"/>
      <c r="AC43" s="20" t="s">
        <v>10</v>
      </c>
      <c r="AD43" s="20"/>
      <c r="AE43" s="21"/>
      <c r="AF43" s="98"/>
      <c r="AG43" s="99"/>
      <c r="AH43" s="100"/>
      <c r="AI43" s="101"/>
    </row>
    <row r="44" customFormat="false" ht="16.5" hidden="false" customHeight="true" outlineLevel="0" collapsed="false">
      <c r="A44" s="7"/>
      <c r="B44" s="5"/>
      <c r="C44" s="102" t="str">
        <f aca="false">IF(O44="","",IF(O44&gt;Q44,J44,IF(AND(O44=Q44,U44&gt;W44),J44,R44)))</f>
        <v>Brasil</v>
      </c>
      <c r="D44" s="5"/>
      <c r="E44" s="5"/>
      <c r="F44" s="5"/>
      <c r="G44" s="5"/>
      <c r="H44" s="7"/>
      <c r="I44" s="7"/>
      <c r="J44" s="114" t="str">
        <f aca="false">C34</f>
        <v>Brasil</v>
      </c>
      <c r="K44" s="114"/>
      <c r="L44" s="114"/>
      <c r="M44" s="114"/>
      <c r="N44" s="114"/>
      <c r="O44" s="115" t="n">
        <v>3</v>
      </c>
      <c r="P44" s="61" t="s">
        <v>38</v>
      </c>
      <c r="Q44" s="115" t="n">
        <v>2</v>
      </c>
      <c r="R44" s="116" t="str">
        <f aca="false">C35</f>
        <v>Uruguay</v>
      </c>
      <c r="S44" s="116"/>
      <c r="T44" s="116"/>
      <c r="U44" s="107"/>
      <c r="V44" s="126" t="s">
        <v>38</v>
      </c>
      <c r="W44" s="109"/>
      <c r="X44" s="127" t="s">
        <v>109</v>
      </c>
      <c r="Y44" s="92"/>
      <c r="Z44" s="111" t="s">
        <v>47</v>
      </c>
      <c r="AA44" s="111" t="n">
        <v>41824</v>
      </c>
      <c r="AB44" s="111"/>
      <c r="AC44" s="112" t="n">
        <v>0.625</v>
      </c>
      <c r="AD44" s="112"/>
      <c r="AF44" s="40"/>
      <c r="AG44" s="39"/>
      <c r="AH44" s="40"/>
      <c r="AI44" s="46"/>
      <c r="AJ44" s="113" t="str">
        <f aca="false">IF(OR(AF44="",AH44=""),"",SUM(AO44,AQ44))</f>
        <v/>
      </c>
      <c r="AK44" s="6" t="str">
        <f aca="false">IF(O44&gt;Q44,"V",IF(O44=Q44,"E","D"))</f>
        <v>V</v>
      </c>
      <c r="AM44" s="6" t="str">
        <f aca="false">IF(AF44&gt;AH44,"V",IF(AF44=AH44,"E","D"))</f>
        <v>E</v>
      </c>
      <c r="AO44" s="6" t="str">
        <f aca="false">IF(OR(AF44="",AH44=""),"",IF(AK44=AM44,PCUA,0))</f>
        <v/>
      </c>
      <c r="AP44" s="6"/>
      <c r="AQ44" s="6" t="str">
        <f aca="false">IF(OR(AF44="",AH44=""),"",IF(AND(O44=AF44,Q44=AH44),ECUA,0))</f>
        <v/>
      </c>
    </row>
    <row r="45" customFormat="false" ht="16.5" hidden="false" customHeight="true" outlineLevel="0" collapsed="false">
      <c r="A45" s="7"/>
      <c r="B45" s="5"/>
      <c r="C45" s="102" t="str">
        <f aca="false">IF(O45="","",IF(O45&gt;Q45,J45,IF(AND(O45=Q45,U45&gt;W45),J45,R45)))</f>
        <v>Alemania</v>
      </c>
      <c r="D45" s="5"/>
      <c r="E45" s="5"/>
      <c r="F45" s="5"/>
      <c r="G45" s="5"/>
      <c r="H45" s="7"/>
      <c r="I45" s="7"/>
      <c r="J45" s="114" t="str">
        <f aca="false">C38</f>
        <v>Francia</v>
      </c>
      <c r="K45" s="114"/>
      <c r="L45" s="114"/>
      <c r="M45" s="114"/>
      <c r="N45" s="114"/>
      <c r="O45" s="115" t="n">
        <v>2</v>
      </c>
      <c r="P45" s="61" t="s">
        <v>38</v>
      </c>
      <c r="Q45" s="115" t="n">
        <v>2</v>
      </c>
      <c r="R45" s="116" t="str">
        <f aca="false">C39</f>
        <v>Alemania</v>
      </c>
      <c r="S45" s="116"/>
      <c r="T45" s="116"/>
      <c r="U45" s="107" t="n">
        <v>6</v>
      </c>
      <c r="V45" s="126" t="s">
        <v>38</v>
      </c>
      <c r="W45" s="109" t="n">
        <v>7</v>
      </c>
      <c r="X45" s="127" t="s">
        <v>110</v>
      </c>
      <c r="Y45" s="92"/>
      <c r="Z45" s="111" t="s">
        <v>57</v>
      </c>
      <c r="AA45" s="111" t="n">
        <v>41824</v>
      </c>
      <c r="AB45" s="111"/>
      <c r="AC45" s="112" t="n">
        <v>0.458333333333333</v>
      </c>
      <c r="AD45" s="112"/>
      <c r="AF45" s="40"/>
      <c r="AG45" s="39"/>
      <c r="AH45" s="40"/>
      <c r="AI45" s="46"/>
      <c r="AJ45" s="117" t="str">
        <f aca="false">IF(OR(AF45="",AH45=""),"",SUM(AO45,AQ45))</f>
        <v/>
      </c>
      <c r="AK45" s="6" t="str">
        <f aca="false">IF(O45&gt;Q45,"V",IF(O45=Q45,"E","D"))</f>
        <v>E</v>
      </c>
      <c r="AM45" s="6" t="str">
        <f aca="false">IF(AF45&gt;AH45,"V",IF(AF45=AH45,"E","D"))</f>
        <v>E</v>
      </c>
      <c r="AO45" s="6" t="str">
        <f aca="false">IF(OR(AF45="",AH45=""),"",IF(AK45=AM45,PCUA,0))</f>
        <v/>
      </c>
      <c r="AP45" s="6"/>
      <c r="AQ45" s="6" t="str">
        <f aca="false">IF(OR(AF45="",AH45=""),"",IF(AND(O45=AF45,Q45=AH45),ECUA,0))</f>
        <v/>
      </c>
    </row>
    <row r="46" customFormat="false" ht="16.5" hidden="false" customHeight="true" outlineLevel="0" collapsed="false">
      <c r="A46" s="7"/>
      <c r="B46" s="5"/>
      <c r="C46" s="102" t="str">
        <f aca="false">IF(O46="","",IF(O46&gt;Q46,J46,IF(AND(O46=Q46,U46&gt;W46),J46,R46)))</f>
        <v>Holanda</v>
      </c>
      <c r="D46" s="5"/>
      <c r="E46" s="5"/>
      <c r="F46" s="5"/>
      <c r="G46" s="5"/>
      <c r="H46" s="7"/>
      <c r="I46" s="7"/>
      <c r="J46" s="114" t="str">
        <f aca="false">C36</f>
        <v>Holanda</v>
      </c>
      <c r="K46" s="114"/>
      <c r="L46" s="114"/>
      <c r="M46" s="114"/>
      <c r="N46" s="114"/>
      <c r="O46" s="115" t="n">
        <v>1</v>
      </c>
      <c r="P46" s="61" t="s">
        <v>38</v>
      </c>
      <c r="Q46" s="115" t="n">
        <v>0</v>
      </c>
      <c r="R46" s="116" t="str">
        <f aca="false">C37</f>
        <v>Inglaterra</v>
      </c>
      <c r="S46" s="116"/>
      <c r="T46" s="116"/>
      <c r="U46" s="107"/>
      <c r="V46" s="126" t="s">
        <v>38</v>
      </c>
      <c r="W46" s="109"/>
      <c r="X46" s="127" t="s">
        <v>111</v>
      </c>
      <c r="Y46" s="92"/>
      <c r="Z46" s="111" t="s">
        <v>48</v>
      </c>
      <c r="AA46" s="111" t="n">
        <v>41825</v>
      </c>
      <c r="AB46" s="111"/>
      <c r="AC46" s="112" t="n">
        <v>0.625</v>
      </c>
      <c r="AD46" s="112"/>
      <c r="AF46" s="40"/>
      <c r="AG46" s="39"/>
      <c r="AH46" s="40"/>
      <c r="AI46" s="46"/>
      <c r="AJ46" s="117" t="str">
        <f aca="false">IF(OR(AF46="",AH46=""),"",SUM(AO46,AQ46))</f>
        <v/>
      </c>
      <c r="AK46" s="6" t="str">
        <f aca="false">IF(O46&gt;Q46,"V",IF(O46=Q46,"E","D"))</f>
        <v>V</v>
      </c>
      <c r="AM46" s="6" t="str">
        <f aca="false">IF(AF46&gt;AH46,"V",IF(AF46=AH46,"E","D"))</f>
        <v>E</v>
      </c>
      <c r="AO46" s="6" t="str">
        <f aca="false">IF(OR(AF46="",AH46=""),"",IF(AK46=AM46,PCUA,0))</f>
        <v/>
      </c>
      <c r="AP46" s="6"/>
      <c r="AQ46" s="6" t="str">
        <f aca="false">IF(OR(AF46="",AH46=""),"",IF(AND(O46=AF46,Q46=AH46),ECUA,0))</f>
        <v/>
      </c>
    </row>
    <row r="47" customFormat="false" ht="16.5" hidden="false" customHeight="true" outlineLevel="0" collapsed="false">
      <c r="A47" s="7"/>
      <c r="B47" s="5"/>
      <c r="C47" s="102" t="str">
        <f aca="false">IF(O47="","",IF(O47&gt;Q47,J47,IF(AND(O47=Q47,U47&gt;W47),J47,R47)))</f>
        <v>Argentina</v>
      </c>
      <c r="D47" s="5"/>
      <c r="E47" s="5"/>
      <c r="F47" s="5"/>
      <c r="G47" s="5"/>
      <c r="H47" s="7"/>
      <c r="I47" s="7"/>
      <c r="J47" s="118" t="str">
        <f aca="false">C40</f>
        <v>Argentina</v>
      </c>
      <c r="K47" s="118"/>
      <c r="L47" s="118"/>
      <c r="M47" s="118"/>
      <c r="N47" s="118"/>
      <c r="O47" s="119" t="n">
        <v>2</v>
      </c>
      <c r="P47" s="120" t="s">
        <v>38</v>
      </c>
      <c r="Q47" s="119" t="n">
        <v>1</v>
      </c>
      <c r="R47" s="121" t="str">
        <f aca="false">C41</f>
        <v>Portugal</v>
      </c>
      <c r="S47" s="121"/>
      <c r="T47" s="121"/>
      <c r="U47" s="107"/>
      <c r="V47" s="126" t="s">
        <v>38</v>
      </c>
      <c r="W47" s="109"/>
      <c r="X47" s="127" t="s">
        <v>112</v>
      </c>
      <c r="Y47" s="92"/>
      <c r="Z47" s="111" t="s">
        <v>40</v>
      </c>
      <c r="AA47" s="111" t="n">
        <v>41825</v>
      </c>
      <c r="AB47" s="111"/>
      <c r="AC47" s="112" t="n">
        <v>0.458333333333333</v>
      </c>
      <c r="AD47" s="112"/>
      <c r="AF47" s="40"/>
      <c r="AG47" s="39"/>
      <c r="AH47" s="40"/>
      <c r="AI47" s="46"/>
      <c r="AJ47" s="122" t="str">
        <f aca="false">IF(OR(AF47="",AH47=""),"",SUM(AO47,AQ47))</f>
        <v/>
      </c>
      <c r="AK47" s="6" t="str">
        <f aca="false">IF(O47&gt;Q47,"V",IF(O47=Q47,"E","D"))</f>
        <v>V</v>
      </c>
      <c r="AM47" s="6" t="str">
        <f aca="false">IF(AF47&gt;AH47,"V",IF(AF47=AH47,"E","D"))</f>
        <v>E</v>
      </c>
      <c r="AO47" s="6" t="str">
        <f aca="false">IF(OR(AF47="",AH47=""),"",IF(AK47=AM47,PCUA,0))</f>
        <v/>
      </c>
      <c r="AP47" s="6"/>
      <c r="AQ47" s="6" t="str">
        <f aca="false">IF(OR(AF47="",AH47=""),"",IF(AND(O47=AF47,Q47=AH47),ECUA,0))</f>
        <v/>
      </c>
    </row>
    <row r="48" customFormat="false" ht="16.5" hidden="false" customHeight="true" outlineLevel="0" collapsed="false">
      <c r="A48" s="92"/>
      <c r="B48" s="5"/>
      <c r="C48" s="102"/>
      <c r="D48" s="5"/>
      <c r="E48" s="5"/>
      <c r="F48" s="5"/>
      <c r="G48" s="5"/>
      <c r="H48" s="92"/>
      <c r="I48" s="92"/>
      <c r="J48" s="92"/>
      <c r="K48" s="92"/>
      <c r="S48" s="92"/>
      <c r="X48" s="5"/>
      <c r="Y48" s="92"/>
      <c r="AA48" s="123"/>
      <c r="AB48" s="123"/>
      <c r="AC48" s="124"/>
      <c r="AD48" s="124"/>
      <c r="AG48" s="91"/>
    </row>
    <row r="49" customFormat="false" ht="16.5" hidden="false" customHeight="true" outlineLevel="0" collapsed="false">
      <c r="A49" s="92"/>
      <c r="B49" s="5"/>
      <c r="C49" s="102"/>
      <c r="D49" s="5"/>
      <c r="E49" s="5"/>
      <c r="F49" s="5"/>
      <c r="G49" s="5"/>
      <c r="H49" s="92"/>
      <c r="I49" s="92"/>
      <c r="J49" s="95" t="s">
        <v>113</v>
      </c>
      <c r="K49" s="95"/>
      <c r="L49" s="95"/>
      <c r="M49" s="95"/>
      <c r="N49" s="95"/>
      <c r="O49" s="95"/>
      <c r="P49" s="95"/>
      <c r="Q49" s="95"/>
      <c r="R49" s="95"/>
      <c r="S49" s="95"/>
      <c r="T49" s="95"/>
      <c r="V49" s="96" t="s">
        <v>103</v>
      </c>
      <c r="X49" s="5"/>
      <c r="Z49" s="17" t="s">
        <v>8</v>
      </c>
      <c r="AA49" s="20" t="s">
        <v>9</v>
      </c>
      <c r="AB49" s="20"/>
      <c r="AC49" s="20" t="s">
        <v>10</v>
      </c>
      <c r="AD49" s="20"/>
      <c r="AE49" s="21"/>
      <c r="AF49" s="98"/>
      <c r="AG49" s="99"/>
      <c r="AH49" s="100"/>
      <c r="AI49" s="101"/>
    </row>
    <row r="50" customFormat="false" ht="16.5" hidden="false" customHeight="true" outlineLevel="0" collapsed="false">
      <c r="A50" s="92"/>
      <c r="B50" s="5"/>
      <c r="C50" s="102" t="str">
        <f aca="false">IF(O50="","",IF(O50&gt;Q50,J50,IF(AND(O50=Q50,U50&gt;W50),J50,R50)))</f>
        <v>Brasil</v>
      </c>
      <c r="D50" s="5" t="str">
        <f aca="false">IF(O50="","",IF(O50&gt;Q50,R50,IF(AND(O50=Q50,U50&gt;W50),R50,J50)))</f>
        <v>Alemania</v>
      </c>
      <c r="E50" s="5"/>
      <c r="F50" s="5"/>
      <c r="G50" s="5"/>
      <c r="H50" s="92"/>
      <c r="I50" s="92"/>
      <c r="J50" s="128" t="str">
        <f aca="false">C44</f>
        <v>Brasil</v>
      </c>
      <c r="K50" s="128"/>
      <c r="L50" s="128"/>
      <c r="M50" s="128"/>
      <c r="N50" s="128"/>
      <c r="O50" s="31" t="n">
        <v>2</v>
      </c>
      <c r="P50" s="32" t="s">
        <v>38</v>
      </c>
      <c r="Q50" s="31" t="n">
        <v>1</v>
      </c>
      <c r="R50" s="129" t="str">
        <f aca="false">C45</f>
        <v>Alemania</v>
      </c>
      <c r="S50" s="129"/>
      <c r="T50" s="129"/>
      <c r="U50" s="107"/>
      <c r="V50" s="126" t="s">
        <v>38</v>
      </c>
      <c r="W50" s="109"/>
      <c r="X50" s="127" t="s">
        <v>42</v>
      </c>
      <c r="Y50" s="92"/>
      <c r="Z50" s="111" t="s">
        <v>73</v>
      </c>
      <c r="AA50" s="111" t="n">
        <v>41828</v>
      </c>
      <c r="AB50" s="111"/>
      <c r="AC50" s="112" t="n">
        <v>0.458333333333333</v>
      </c>
      <c r="AD50" s="112"/>
      <c r="AF50" s="40"/>
      <c r="AG50" s="39"/>
      <c r="AH50" s="40"/>
      <c r="AI50" s="46"/>
      <c r="AJ50" s="130" t="str">
        <f aca="false">IF(OR(AF50="",AH50=""),"",SUM(AO50,AQ50))</f>
        <v/>
      </c>
      <c r="AK50" s="6" t="str">
        <f aca="false">IF(O50&gt;Q50,"V",IF(O50=Q50,"E","D"))</f>
        <v>V</v>
      </c>
      <c r="AM50" s="6" t="str">
        <f aca="false">IF(AF50&gt;AH50,"V",IF(AF50=AH50,"E","D"))</f>
        <v>E</v>
      </c>
      <c r="AO50" s="6" t="str">
        <f aca="false">IF(OR(AF50="",AH50=""),"",IF(AK50=AM50,PSEM,0))</f>
        <v/>
      </c>
      <c r="AP50" s="6"/>
      <c r="AQ50" s="6" t="str">
        <f aca="false">IF(OR(AF50="",AH50=""),"",IF(AND(O50=AF50,Q50=AH50),ESEM,0))</f>
        <v/>
      </c>
    </row>
    <row r="51" customFormat="false" ht="16.5" hidden="false" customHeight="true" outlineLevel="0" collapsed="false">
      <c r="A51" s="92"/>
      <c r="B51" s="5"/>
      <c r="C51" s="102" t="str">
        <f aca="false">IF(O51="","",IF(O51&gt;Q51,J51,IF(AND(O51=Q51,U51&gt;W51),J51,R51)))</f>
        <v>Argentina</v>
      </c>
      <c r="D51" s="5" t="str">
        <f aca="false">IF(O51="","",IF(O51&gt;Q51,R51,IF(AND(O51=Q51,U51&gt;W51),R51,J51)))</f>
        <v>Holanda</v>
      </c>
      <c r="E51" s="5"/>
      <c r="F51" s="5"/>
      <c r="G51" s="5"/>
      <c r="H51" s="92"/>
      <c r="I51" s="92"/>
      <c r="J51" s="118" t="str">
        <f aca="false">C46</f>
        <v>Holanda</v>
      </c>
      <c r="K51" s="118"/>
      <c r="L51" s="118"/>
      <c r="M51" s="118"/>
      <c r="N51" s="118"/>
      <c r="O51" s="119" t="n">
        <v>0</v>
      </c>
      <c r="P51" s="120" t="s">
        <v>38</v>
      </c>
      <c r="Q51" s="119" t="n">
        <v>0</v>
      </c>
      <c r="R51" s="121" t="str">
        <f aca="false">C47</f>
        <v>Argentina</v>
      </c>
      <c r="S51" s="121"/>
      <c r="T51" s="121"/>
      <c r="U51" s="107" t="n">
        <v>7</v>
      </c>
      <c r="V51" s="126" t="s">
        <v>38</v>
      </c>
      <c r="W51" s="109" t="n">
        <v>8</v>
      </c>
      <c r="X51" s="127" t="s">
        <v>46</v>
      </c>
      <c r="Y51" s="92"/>
      <c r="Z51" s="111" t="s">
        <v>39</v>
      </c>
      <c r="AA51" s="111" t="n">
        <v>41829</v>
      </c>
      <c r="AB51" s="111"/>
      <c r="AC51" s="112" t="n">
        <v>0.625</v>
      </c>
      <c r="AD51" s="112"/>
      <c r="AF51" s="40"/>
      <c r="AG51" s="39"/>
      <c r="AH51" s="40"/>
      <c r="AI51" s="46"/>
      <c r="AJ51" s="131" t="str">
        <f aca="false">IF(OR(AF51="",AH51=""),"",SUM(AO51,AQ51))</f>
        <v/>
      </c>
      <c r="AK51" s="6" t="str">
        <f aca="false">IF(O51&gt;Q51,"V",IF(O51=Q51,"E","D"))</f>
        <v>E</v>
      </c>
      <c r="AM51" s="6" t="str">
        <f aca="false">IF(AF51&gt;AH51,"V",IF(AF51=AH51,"E","D"))</f>
        <v>E</v>
      </c>
      <c r="AO51" s="6" t="str">
        <f aca="false">IF(OR(AF51="",AH51=""),"",IF(AK51=AM51,PSEM,0))</f>
        <v/>
      </c>
      <c r="AP51" s="6"/>
      <c r="AQ51" s="6" t="str">
        <f aca="false">IF(OR(AF51="",AH51=""),"",IF(AND(O51=AF51,Q51=AH51),ESEM,0))</f>
        <v/>
      </c>
    </row>
    <row r="52" customFormat="false" ht="16.5" hidden="false" customHeight="true" outlineLevel="0" collapsed="false">
      <c r="A52" s="92"/>
      <c r="B52" s="5"/>
      <c r="C52" s="102"/>
      <c r="D52" s="5"/>
      <c r="E52" s="5"/>
      <c r="F52" s="5"/>
      <c r="G52" s="5"/>
      <c r="H52" s="92"/>
      <c r="I52" s="92"/>
      <c r="J52" s="92"/>
      <c r="K52" s="92"/>
      <c r="S52" s="92"/>
      <c r="X52" s="5"/>
      <c r="Y52" s="92"/>
      <c r="AA52" s="123"/>
      <c r="AB52" s="123"/>
      <c r="AC52" s="124"/>
      <c r="AD52" s="124"/>
      <c r="AG52" s="91"/>
    </row>
    <row r="53" customFormat="false" ht="16.5" hidden="false" customHeight="true" outlineLevel="0" collapsed="false">
      <c r="A53" s="92"/>
      <c r="B53" s="5"/>
      <c r="C53" s="102"/>
      <c r="D53" s="5"/>
      <c r="E53" s="5"/>
      <c r="F53" s="5"/>
      <c r="G53" s="5"/>
      <c r="H53" s="92"/>
      <c r="I53" s="92"/>
      <c r="J53" s="95" t="s">
        <v>114</v>
      </c>
      <c r="K53" s="95"/>
      <c r="L53" s="95"/>
      <c r="M53" s="95"/>
      <c r="N53" s="95"/>
      <c r="O53" s="95"/>
      <c r="P53" s="95"/>
      <c r="Q53" s="95"/>
      <c r="R53" s="95"/>
      <c r="S53" s="95"/>
      <c r="T53" s="95"/>
      <c r="V53" s="96" t="s">
        <v>103</v>
      </c>
      <c r="X53" s="5"/>
      <c r="Z53" s="17" t="s">
        <v>8</v>
      </c>
      <c r="AA53" s="20" t="s">
        <v>9</v>
      </c>
      <c r="AB53" s="20"/>
      <c r="AC53" s="20" t="s">
        <v>10</v>
      </c>
      <c r="AD53" s="20"/>
      <c r="AE53" s="21"/>
      <c r="AF53" s="98"/>
      <c r="AG53" s="99"/>
      <c r="AH53" s="100"/>
      <c r="AI53" s="101"/>
    </row>
    <row r="54" customFormat="false" ht="16.5" hidden="false" customHeight="true" outlineLevel="0" collapsed="false">
      <c r="A54" s="92"/>
      <c r="B54" s="5"/>
      <c r="C54" s="102" t="str">
        <f aca="false">IF(O54="","",IF(O54&gt;Q54,J54,IF(AND(O54=Q54,U54&gt;W54),J54,R54)))</f>
        <v>Alemania</v>
      </c>
      <c r="D54" s="5" t="str">
        <f aca="false">IF(O54="","",IF(O54&gt;Q54,R54,IF(AND(O54=Q54,U54&gt;W54),R54,J54)))</f>
        <v>Holanda</v>
      </c>
      <c r="E54" s="5"/>
      <c r="F54" s="5"/>
      <c r="G54" s="5"/>
      <c r="H54" s="92"/>
      <c r="I54" s="92"/>
      <c r="J54" s="132" t="str">
        <f aca="false">D50</f>
        <v>Alemania</v>
      </c>
      <c r="K54" s="132"/>
      <c r="L54" s="132"/>
      <c r="M54" s="132"/>
      <c r="N54" s="132"/>
      <c r="O54" s="133" t="n">
        <v>3</v>
      </c>
      <c r="P54" s="134" t="s">
        <v>38</v>
      </c>
      <c r="Q54" s="133" t="n">
        <v>1</v>
      </c>
      <c r="R54" s="135" t="str">
        <f aca="false">D51</f>
        <v>Holanda</v>
      </c>
      <c r="S54" s="135"/>
      <c r="T54" s="135"/>
      <c r="U54" s="107"/>
      <c r="V54" s="126" t="s">
        <v>38</v>
      </c>
      <c r="W54" s="109"/>
      <c r="X54" s="127" t="s">
        <v>109</v>
      </c>
      <c r="Y54" s="92"/>
      <c r="Z54" s="111" t="s">
        <v>40</v>
      </c>
      <c r="AA54" s="111" t="n">
        <v>41832</v>
      </c>
      <c r="AB54" s="111"/>
      <c r="AC54" s="112" t="n">
        <v>0.625</v>
      </c>
      <c r="AD54" s="112"/>
      <c r="AF54" s="40"/>
      <c r="AG54" s="39"/>
      <c r="AH54" s="40"/>
      <c r="AI54" s="46"/>
      <c r="AJ54" s="136" t="str">
        <f aca="false">IF(OR(AF54="",AH54=""),"",SUM(AO54,AQ54))</f>
        <v/>
      </c>
      <c r="AK54" s="6" t="str">
        <f aca="false">IF(O54&gt;Q54,"V",IF(O54=Q54,"E","D"))</f>
        <v>V</v>
      </c>
      <c r="AM54" s="6" t="str">
        <f aca="false">IF(AF54&gt;AH54,"V",IF(AF54=AH54,"E","D"))</f>
        <v>E</v>
      </c>
      <c r="AO54" s="6" t="str">
        <f aca="false">IF(OR(AF54="",AH54=""),"",IF(AK54=AM54,PTER,0))</f>
        <v/>
      </c>
      <c r="AP54" s="6"/>
      <c r="AQ54" s="6" t="str">
        <f aca="false">IF(OR(AF54="",AH54=""),"",IF(AND(O54=AF54,Q54=AH54),ETER,0))</f>
        <v/>
      </c>
    </row>
    <row r="55" customFormat="false" ht="16.5" hidden="false" customHeight="true" outlineLevel="0" collapsed="false">
      <c r="A55" s="92"/>
      <c r="B55" s="5"/>
      <c r="C55" s="102"/>
      <c r="D55" s="5"/>
      <c r="E55" s="5"/>
      <c r="F55" s="5"/>
      <c r="G55" s="5"/>
      <c r="H55" s="92"/>
      <c r="I55" s="92"/>
      <c r="J55" s="92"/>
      <c r="K55" s="92"/>
      <c r="S55" s="92"/>
      <c r="X55" s="5"/>
      <c r="Y55" s="92"/>
      <c r="AA55" s="123"/>
      <c r="AB55" s="123"/>
      <c r="AC55" s="124"/>
      <c r="AD55" s="124"/>
      <c r="AG55" s="91"/>
    </row>
    <row r="56" customFormat="false" ht="16.5" hidden="false" customHeight="true" outlineLevel="0" collapsed="false">
      <c r="A56" s="92"/>
      <c r="B56" s="5"/>
      <c r="C56" s="102"/>
      <c r="D56" s="5"/>
      <c r="E56" s="5"/>
      <c r="F56" s="5"/>
      <c r="G56" s="5"/>
      <c r="H56" s="92"/>
      <c r="I56" s="92"/>
      <c r="J56" s="95" t="s">
        <v>115</v>
      </c>
      <c r="K56" s="95"/>
      <c r="L56" s="95"/>
      <c r="M56" s="95"/>
      <c r="N56" s="95"/>
      <c r="O56" s="95"/>
      <c r="P56" s="95"/>
      <c r="Q56" s="95"/>
      <c r="R56" s="95"/>
      <c r="S56" s="95"/>
      <c r="T56" s="95"/>
      <c r="V56" s="96" t="s">
        <v>103</v>
      </c>
      <c r="X56" s="5"/>
      <c r="Z56" s="17" t="s">
        <v>8</v>
      </c>
      <c r="AA56" s="20" t="s">
        <v>9</v>
      </c>
      <c r="AB56" s="20"/>
      <c r="AC56" s="20" t="s">
        <v>10</v>
      </c>
      <c r="AD56" s="20"/>
      <c r="AE56" s="21"/>
      <c r="AF56" s="98"/>
      <c r="AG56" s="99"/>
      <c r="AH56" s="100"/>
      <c r="AI56" s="101"/>
    </row>
    <row r="57" customFormat="false" ht="16.5" hidden="false" customHeight="true" outlineLevel="0" collapsed="false">
      <c r="A57" s="92"/>
      <c r="B57" s="5"/>
      <c r="C57" s="102" t="str">
        <f aca="false">IF(O57="","",IF(O57&gt;Q57,J57,IF(AND(O57=Q57,U57&gt;W57),J57,R57)))</f>
        <v>Brasil</v>
      </c>
      <c r="D57" s="5" t="str">
        <f aca="false">IF(O57="","",IF(O57&gt;Q57,R57,IF(AND(O57=Q57,U57&gt;W57),R57,J57)))</f>
        <v>Argentina</v>
      </c>
      <c r="E57" s="5"/>
      <c r="F57" s="5"/>
      <c r="G57" s="5"/>
      <c r="H57" s="92"/>
      <c r="I57" s="92"/>
      <c r="J57" s="132" t="str">
        <f aca="false">C50</f>
        <v>Brasil</v>
      </c>
      <c r="K57" s="132"/>
      <c r="L57" s="132"/>
      <c r="M57" s="132"/>
      <c r="N57" s="132"/>
      <c r="O57" s="133" t="n">
        <v>3</v>
      </c>
      <c r="P57" s="134" t="s">
        <v>38</v>
      </c>
      <c r="Q57" s="133" t="n">
        <v>1</v>
      </c>
      <c r="R57" s="135" t="str">
        <f aca="false">C51</f>
        <v>Argentina</v>
      </c>
      <c r="S57" s="135"/>
      <c r="T57" s="135"/>
      <c r="U57" s="107"/>
      <c r="V57" s="126" t="s">
        <v>38</v>
      </c>
      <c r="W57" s="109"/>
      <c r="X57" s="127" t="n">
        <v>1</v>
      </c>
      <c r="Y57" s="92"/>
      <c r="Z57" s="111" t="s">
        <v>57</v>
      </c>
      <c r="AA57" s="111" t="n">
        <v>41833</v>
      </c>
      <c r="AB57" s="111"/>
      <c r="AC57" s="112" t="n">
        <v>0.583333333333333</v>
      </c>
      <c r="AD57" s="112"/>
      <c r="AF57" s="40"/>
      <c r="AG57" s="39"/>
      <c r="AH57" s="40"/>
      <c r="AI57" s="46"/>
      <c r="AJ57" s="136" t="str">
        <f aca="false">IF(OR(AF57="",AH57=""),"",SUM(AO57,AQ57))</f>
        <v/>
      </c>
      <c r="AK57" s="6" t="str">
        <f aca="false">IF(O57&gt;Q57,"V",IF(O57=Q57,"E","D"))</f>
        <v>V</v>
      </c>
      <c r="AM57" s="6" t="str">
        <f aca="false">IF(AF57&gt;AH57,"V",IF(AF57=AH57,"E","D"))</f>
        <v>E</v>
      </c>
      <c r="AO57" s="6" t="str">
        <f aca="false">IF(OR(AF57="",AH57=""),"",IF(AK57=AM57,PFIN,0))</f>
        <v/>
      </c>
      <c r="AP57" s="6"/>
      <c r="AQ57" s="6" t="str">
        <f aca="false">IF(OR(AF57="",AH57=""),"",IF(AND(O57=AF57,Q57=AH57),EFIN,0))</f>
        <v/>
      </c>
    </row>
    <row r="58" customFormat="false" ht="16.5" hidden="false" customHeight="true" outlineLevel="0" collapsed="false">
      <c r="A58" s="92"/>
      <c r="B58" s="92"/>
      <c r="C58" s="93"/>
      <c r="D58" s="92"/>
      <c r="E58" s="92"/>
      <c r="F58" s="92"/>
      <c r="G58" s="92"/>
      <c r="H58" s="92"/>
      <c r="I58" s="92"/>
      <c r="J58" s="92"/>
      <c r="K58" s="92"/>
      <c r="S58" s="92"/>
      <c r="Y58" s="92"/>
      <c r="AG58" s="91"/>
    </row>
    <row r="59" customFormat="false" ht="16.5" hidden="false" customHeight="true" outlineLevel="0" collapsed="false">
      <c r="A59" s="92"/>
      <c r="B59" s="92"/>
      <c r="C59" s="93"/>
      <c r="D59" s="92"/>
      <c r="E59" s="92"/>
      <c r="F59" s="92"/>
      <c r="G59" s="92"/>
      <c r="H59" s="92"/>
      <c r="I59" s="92"/>
      <c r="J59" s="92"/>
      <c r="K59" s="92"/>
      <c r="O59" s="46"/>
      <c r="P59" s="137" t="s">
        <v>116</v>
      </c>
      <c r="Q59" s="46"/>
      <c r="S59" s="92"/>
      <c r="Y59" s="92"/>
      <c r="AF59" s="101"/>
      <c r="AG59" s="101"/>
      <c r="AH59" s="101"/>
      <c r="AI59" s="101"/>
    </row>
    <row r="60" customFormat="false" ht="16.5" hidden="false" customHeight="true" outlineLevel="0" collapsed="false">
      <c r="A60" s="92"/>
      <c r="B60" s="92"/>
      <c r="C60" s="93"/>
      <c r="D60" s="92"/>
      <c r="E60" s="92"/>
      <c r="F60" s="92"/>
      <c r="G60" s="92"/>
      <c r="H60" s="92"/>
      <c r="I60" s="92"/>
      <c r="J60" s="92"/>
      <c r="K60" s="92"/>
      <c r="O60" s="138" t="str">
        <f aca="false">C57</f>
        <v>Brasil</v>
      </c>
      <c r="P60" s="138"/>
      <c r="Q60" s="138"/>
      <c r="R60" s="41"/>
      <c r="S60" s="92"/>
      <c r="Y60" s="92"/>
      <c r="AF60" s="40"/>
      <c r="AG60" s="40"/>
      <c r="AH60" s="40"/>
      <c r="AI60" s="46"/>
      <c r="AJ60" s="136" t="str">
        <f aca="false">IF(AF60="","",IF(AF60=O60,20,0))</f>
        <v/>
      </c>
    </row>
    <row r="61" customFormat="false" ht="16.5" hidden="false" customHeight="true" outlineLevel="0" collapsed="false">
      <c r="A61" s="92"/>
      <c r="B61" s="92"/>
      <c r="C61" s="93"/>
      <c r="D61" s="92"/>
      <c r="E61" s="92"/>
      <c r="F61" s="92"/>
      <c r="G61" s="92"/>
      <c r="H61" s="92"/>
      <c r="I61" s="92"/>
      <c r="J61" s="92"/>
      <c r="K61" s="92"/>
      <c r="O61" s="46"/>
      <c r="P61" s="137" t="s">
        <v>117</v>
      </c>
      <c r="Q61" s="46"/>
      <c r="S61" s="92"/>
      <c r="Y61" s="92"/>
    </row>
    <row r="62" customFormat="false" ht="16.5" hidden="false" customHeight="true" outlineLevel="0" collapsed="false">
      <c r="A62" s="92"/>
      <c r="B62" s="92"/>
      <c r="C62" s="93"/>
      <c r="D62" s="92"/>
      <c r="E62" s="92"/>
      <c r="F62" s="92"/>
      <c r="G62" s="92"/>
      <c r="H62" s="92"/>
      <c r="I62" s="92"/>
      <c r="J62" s="92"/>
      <c r="K62" s="92"/>
      <c r="O62" s="138" t="str">
        <f aca="false">D57</f>
        <v>Argentina</v>
      </c>
      <c r="P62" s="138"/>
      <c r="Q62" s="138"/>
      <c r="R62" s="41"/>
      <c r="S62" s="92"/>
      <c r="Y62" s="92"/>
      <c r="AF62" s="40"/>
      <c r="AG62" s="40"/>
      <c r="AH62" s="40"/>
      <c r="AI62" s="46"/>
      <c r="AJ62" s="136" t="str">
        <f aca="false">IF(AF62="","",IF(AF62=O62,20,0))</f>
        <v/>
      </c>
    </row>
    <row r="63" customFormat="false" ht="16.5" hidden="false" customHeight="true" outlineLevel="0" collapsed="false">
      <c r="A63" s="92"/>
      <c r="B63" s="92"/>
      <c r="C63" s="93"/>
      <c r="D63" s="92"/>
      <c r="E63" s="92"/>
      <c r="F63" s="92"/>
      <c r="G63" s="92"/>
      <c r="H63" s="92"/>
      <c r="I63" s="92"/>
      <c r="J63" s="92"/>
      <c r="K63" s="92"/>
      <c r="O63" s="46"/>
      <c r="P63" s="137" t="s">
        <v>118</v>
      </c>
      <c r="Q63" s="46"/>
      <c r="S63" s="92"/>
      <c r="Y63" s="92"/>
    </row>
    <row r="64" customFormat="false" ht="16.5" hidden="false" customHeight="true" outlineLevel="0" collapsed="false">
      <c r="A64" s="92"/>
      <c r="B64" s="92"/>
      <c r="C64" s="93"/>
      <c r="D64" s="92"/>
      <c r="E64" s="92"/>
      <c r="F64" s="92"/>
      <c r="G64" s="92"/>
      <c r="H64" s="92"/>
      <c r="I64" s="92"/>
      <c r="J64" s="92"/>
      <c r="K64" s="92"/>
      <c r="O64" s="138" t="str">
        <f aca="false">C54</f>
        <v>Alemania</v>
      </c>
      <c r="P64" s="138"/>
      <c r="Q64" s="138"/>
      <c r="R64" s="41"/>
      <c r="S64" s="92"/>
      <c r="Y64" s="92"/>
      <c r="AF64" s="40"/>
      <c r="AG64" s="40"/>
      <c r="AH64" s="40"/>
      <c r="AI64" s="46"/>
      <c r="AJ64" s="136" t="str">
        <f aca="false">IF(AF64="","",IF(AF64=O64,20,0))</f>
        <v/>
      </c>
    </row>
    <row r="65" customFormat="false" ht="16.5" hidden="false" customHeight="true" outlineLevel="0" collapsed="false">
      <c r="A65" s="92"/>
      <c r="B65" s="92"/>
      <c r="C65" s="93"/>
      <c r="D65" s="92"/>
      <c r="E65" s="92"/>
      <c r="F65" s="92"/>
      <c r="G65" s="92"/>
      <c r="H65" s="92"/>
      <c r="I65" s="92"/>
      <c r="J65" s="92"/>
      <c r="K65" s="92"/>
      <c r="O65" s="46"/>
      <c r="P65" s="137" t="s">
        <v>119</v>
      </c>
      <c r="Q65" s="46"/>
      <c r="S65" s="92"/>
      <c r="Y65" s="92"/>
    </row>
    <row r="66" customFormat="false" ht="16.5" hidden="false" customHeight="true" outlineLevel="0" collapsed="false">
      <c r="A66" s="92"/>
      <c r="B66" s="92"/>
      <c r="C66" s="93"/>
      <c r="D66" s="92"/>
      <c r="E66" s="92"/>
      <c r="F66" s="92"/>
      <c r="G66" s="92"/>
      <c r="H66" s="92"/>
      <c r="I66" s="92"/>
      <c r="J66" s="92"/>
      <c r="K66" s="92"/>
      <c r="O66" s="138" t="str">
        <f aca="false">D54</f>
        <v>Holanda</v>
      </c>
      <c r="P66" s="138"/>
      <c r="Q66" s="138"/>
      <c r="R66" s="41"/>
      <c r="S66" s="92"/>
      <c r="Y66" s="92"/>
      <c r="AF66" s="40"/>
      <c r="AG66" s="40"/>
      <c r="AH66" s="40"/>
      <c r="AI66" s="46"/>
      <c r="AJ66" s="136" t="str">
        <f aca="false">IF(AF66="","",IF(AF66=O66,20,0))</f>
        <v/>
      </c>
    </row>
  </sheetData>
  <mergeCells count="216">
    <mergeCell ref="B1:AE2"/>
    <mergeCell ref="AF1:AH1"/>
    <mergeCell ref="B3:C3"/>
    <mergeCell ref="D3:G3"/>
    <mergeCell ref="J3:K3"/>
    <mergeCell ref="L3:M3"/>
    <mergeCell ref="O3:R3"/>
    <mergeCell ref="S3:T3"/>
    <mergeCell ref="AA3:AB3"/>
    <mergeCell ref="AC3:AD3"/>
    <mergeCell ref="AF3:AI3"/>
    <mergeCell ref="J4:K4"/>
    <mergeCell ref="L4:M4"/>
    <mergeCell ref="AA4:AB4"/>
    <mergeCell ref="AC4:AD4"/>
    <mergeCell ref="J5:K5"/>
    <mergeCell ref="L5:M5"/>
    <mergeCell ref="AA5:AB5"/>
    <mergeCell ref="AC5:AD5"/>
    <mergeCell ref="J6:K6"/>
    <mergeCell ref="L6:M6"/>
    <mergeCell ref="AA6:AB6"/>
    <mergeCell ref="AC6:AD6"/>
    <mergeCell ref="J7:K7"/>
    <mergeCell ref="L7:M7"/>
    <mergeCell ref="AA7:AB7"/>
    <mergeCell ref="AC7:AD7"/>
    <mergeCell ref="J8:K8"/>
    <mergeCell ref="L8:M8"/>
    <mergeCell ref="AA8:AB8"/>
    <mergeCell ref="AC8:AD8"/>
    <mergeCell ref="J9:K9"/>
    <mergeCell ref="L9:M9"/>
    <mergeCell ref="AA9:AB9"/>
    <mergeCell ref="AC9:AD9"/>
    <mergeCell ref="B10:C10"/>
    <mergeCell ref="D10:G10"/>
    <mergeCell ref="J10:K10"/>
    <mergeCell ref="L10:M10"/>
    <mergeCell ref="S10:T10"/>
    <mergeCell ref="AA10:AB10"/>
    <mergeCell ref="AC10:AD10"/>
    <mergeCell ref="J11:K11"/>
    <mergeCell ref="L11:M11"/>
    <mergeCell ref="AA11:AB11"/>
    <mergeCell ref="AC11:AD11"/>
    <mergeCell ref="J12:K12"/>
    <mergeCell ref="L12:M12"/>
    <mergeCell ref="AA12:AB12"/>
    <mergeCell ref="AC12:AD12"/>
    <mergeCell ref="J13:K13"/>
    <mergeCell ref="L13:M13"/>
    <mergeCell ref="AA13:AB13"/>
    <mergeCell ref="AC13:AD13"/>
    <mergeCell ref="J14:K14"/>
    <mergeCell ref="L14:M14"/>
    <mergeCell ref="AA14:AB14"/>
    <mergeCell ref="AC14:AD14"/>
    <mergeCell ref="J15:K15"/>
    <mergeCell ref="L15:M15"/>
    <mergeCell ref="AA15:AB15"/>
    <mergeCell ref="AC15:AD15"/>
    <mergeCell ref="J16:K16"/>
    <mergeCell ref="L16:M16"/>
    <mergeCell ref="AA16:AB16"/>
    <mergeCell ref="AC16:AD16"/>
    <mergeCell ref="B17:C17"/>
    <mergeCell ref="D17:G17"/>
    <mergeCell ref="J17:K17"/>
    <mergeCell ref="L17:M17"/>
    <mergeCell ref="S17:T17"/>
    <mergeCell ref="AA17:AB17"/>
    <mergeCell ref="AC17:AD17"/>
    <mergeCell ref="J18:K18"/>
    <mergeCell ref="L18:M18"/>
    <mergeCell ref="AA18:AB18"/>
    <mergeCell ref="AC18:AD18"/>
    <mergeCell ref="J19:K19"/>
    <mergeCell ref="L19:M19"/>
    <mergeCell ref="AA19:AB19"/>
    <mergeCell ref="AC19:AD19"/>
    <mergeCell ref="J20:K20"/>
    <mergeCell ref="L20:M20"/>
    <mergeCell ref="AA20:AB20"/>
    <mergeCell ref="AC20:AD20"/>
    <mergeCell ref="J21:K21"/>
    <mergeCell ref="L21:M21"/>
    <mergeCell ref="AA21:AB21"/>
    <mergeCell ref="AC21:AD21"/>
    <mergeCell ref="J22:K22"/>
    <mergeCell ref="L22:M22"/>
    <mergeCell ref="AA22:AB22"/>
    <mergeCell ref="AC22:AD22"/>
    <mergeCell ref="J23:K23"/>
    <mergeCell ref="L23:M23"/>
    <mergeCell ref="AA23:AB23"/>
    <mergeCell ref="AC23:AD23"/>
    <mergeCell ref="B24:C24"/>
    <mergeCell ref="D24:G24"/>
    <mergeCell ref="J24:K24"/>
    <mergeCell ref="L24:M24"/>
    <mergeCell ref="S24:T24"/>
    <mergeCell ref="AA24:AB24"/>
    <mergeCell ref="AC24:AD24"/>
    <mergeCell ref="J25:K25"/>
    <mergeCell ref="L25:M25"/>
    <mergeCell ref="AA25:AB25"/>
    <mergeCell ref="AC25:AD25"/>
    <mergeCell ref="J26:K26"/>
    <mergeCell ref="L26:M26"/>
    <mergeCell ref="AA26:AB26"/>
    <mergeCell ref="AC26:AD26"/>
    <mergeCell ref="J27:K27"/>
    <mergeCell ref="L27:M27"/>
    <mergeCell ref="AA27:AB27"/>
    <mergeCell ref="AC27:AD27"/>
    <mergeCell ref="J28:K28"/>
    <mergeCell ref="L28:M28"/>
    <mergeCell ref="AA28:AB28"/>
    <mergeCell ref="AC28:AD28"/>
    <mergeCell ref="J29:K29"/>
    <mergeCell ref="L29:M29"/>
    <mergeCell ref="AA29:AB29"/>
    <mergeCell ref="AC29:AD29"/>
    <mergeCell ref="J30:K30"/>
    <mergeCell ref="L30:M30"/>
    <mergeCell ref="AA30:AB30"/>
    <mergeCell ref="AC30:AD30"/>
    <mergeCell ref="J33:T33"/>
    <mergeCell ref="AA33:AB33"/>
    <mergeCell ref="AC33:AD33"/>
    <mergeCell ref="J34:N34"/>
    <mergeCell ref="R34:T34"/>
    <mergeCell ref="AA34:AB34"/>
    <mergeCell ref="AC34:AD34"/>
    <mergeCell ref="J35:N35"/>
    <mergeCell ref="R35:T35"/>
    <mergeCell ref="AA35:AB35"/>
    <mergeCell ref="AC35:AD35"/>
    <mergeCell ref="J36:N36"/>
    <mergeCell ref="R36:T36"/>
    <mergeCell ref="AA36:AB36"/>
    <mergeCell ref="AC36:AD36"/>
    <mergeCell ref="J37:N37"/>
    <mergeCell ref="R37:T37"/>
    <mergeCell ref="AA37:AB37"/>
    <mergeCell ref="AC37:AD37"/>
    <mergeCell ref="J38:N38"/>
    <mergeCell ref="R38:T38"/>
    <mergeCell ref="AA38:AB38"/>
    <mergeCell ref="AC38:AD38"/>
    <mergeCell ref="J39:N39"/>
    <mergeCell ref="R39:T39"/>
    <mergeCell ref="AA39:AB39"/>
    <mergeCell ref="AC39:AD39"/>
    <mergeCell ref="J40:N40"/>
    <mergeCell ref="R40:T40"/>
    <mergeCell ref="AA40:AB40"/>
    <mergeCell ref="AC40:AD40"/>
    <mergeCell ref="J41:N41"/>
    <mergeCell ref="R41:T41"/>
    <mergeCell ref="AA41:AB41"/>
    <mergeCell ref="AC41:AD41"/>
    <mergeCell ref="J43:T43"/>
    <mergeCell ref="AA43:AB43"/>
    <mergeCell ref="AC43:AD43"/>
    <mergeCell ref="J44:N44"/>
    <mergeCell ref="R44:T44"/>
    <mergeCell ref="AA44:AB44"/>
    <mergeCell ref="AC44:AD44"/>
    <mergeCell ref="J45:N45"/>
    <mergeCell ref="R45:T45"/>
    <mergeCell ref="AA45:AB45"/>
    <mergeCell ref="AC45:AD45"/>
    <mergeCell ref="J46:N46"/>
    <mergeCell ref="R46:T46"/>
    <mergeCell ref="AA46:AB46"/>
    <mergeCell ref="AC46:AD46"/>
    <mergeCell ref="J47:N47"/>
    <mergeCell ref="R47:T47"/>
    <mergeCell ref="AA47:AB47"/>
    <mergeCell ref="AC47:AD47"/>
    <mergeCell ref="J49:T49"/>
    <mergeCell ref="AA49:AB49"/>
    <mergeCell ref="AC49:AD49"/>
    <mergeCell ref="J50:N50"/>
    <mergeCell ref="R50:T50"/>
    <mergeCell ref="AA50:AB50"/>
    <mergeCell ref="AC50:AD50"/>
    <mergeCell ref="J51:N51"/>
    <mergeCell ref="R51:T51"/>
    <mergeCell ref="AA51:AB51"/>
    <mergeCell ref="AC51:AD51"/>
    <mergeCell ref="J53:T53"/>
    <mergeCell ref="AA53:AB53"/>
    <mergeCell ref="AC53:AD53"/>
    <mergeCell ref="J54:N54"/>
    <mergeCell ref="R54:T54"/>
    <mergeCell ref="AA54:AB54"/>
    <mergeCell ref="AC54:AD54"/>
    <mergeCell ref="J56:T56"/>
    <mergeCell ref="AA56:AB56"/>
    <mergeCell ref="AC56:AD56"/>
    <mergeCell ref="J57:N57"/>
    <mergeCell ref="R57:T57"/>
    <mergeCell ref="AA57:AB57"/>
    <mergeCell ref="AC57:AD57"/>
    <mergeCell ref="AF59:AH59"/>
    <mergeCell ref="O60:Q60"/>
    <mergeCell ref="AF60:AH60"/>
    <mergeCell ref="O62:Q62"/>
    <mergeCell ref="AF62:AH62"/>
    <mergeCell ref="O64:Q64"/>
    <mergeCell ref="AF64:AH64"/>
    <mergeCell ref="O66:Q66"/>
    <mergeCell ref="AF66:AH66"/>
  </mergeCells>
  <conditionalFormatting sqref="I14,O54:Q54,C4:E4,V4,V11,O57:Q57,G11:I11,G18:I18,I4,G4,O40:Q41,O44:Q47,O50:Q51,C30,N4,N11,N18,L4,D5:E9">
    <cfRule type="expression" priority="2" aboveAverage="0" equalAverage="0" bottom="0" percent="0" rank="0" text="" dxfId="0">
      <formula>IF(OR('Mundial 2014'!$M$7="en juego",'Mundial 2014'!$M$7="hoy!"),1,0)</formula>
    </cfRule>
  </conditionalFormatting>
  <conditionalFormatting sqref="N12,N5,C5,V5,V12,I5,G12:I12,G19:I19,N19">
    <cfRule type="expression" priority="3" aboveAverage="0" equalAverage="0" bottom="0" percent="0" rank="0" text="" dxfId="1">
      <formula>IF(OR('Mundial 2014'!$M$8="en juego",'Mundial 2014'!$M$8="hoy!"),1,0)</formula>
    </cfRule>
  </conditionalFormatting>
  <conditionalFormatting sqref="I4,I11,I14,V6,V13,G13:I13,I6,G20:I20,N6,N13,N20">
    <cfRule type="expression" priority="4" aboveAverage="0" equalAverage="0" bottom="0" percent="0" rank="0" text="" dxfId="2">
      <formula>IF(OR('Mundial 2014'!$M$9="en juego",'Mundial 2014'!$M$9="hoy!"),1,0)</formula>
    </cfRule>
  </conditionalFormatting>
  <conditionalFormatting sqref="N14,N21,V7,V14,G14:I14,I7,G21:I21,N7">
    <cfRule type="expression" priority="5" aboveAverage="0" equalAverage="0" bottom="0" percent="0" rank="0" text="" dxfId="3">
      <formula>IF(OR('Mundial 2014'!M13="en juego",'Mundial 2014'!M13="hoy!"),1,0)</formula>
    </cfRule>
  </conditionalFormatting>
  <conditionalFormatting sqref="V8,V15,G15:I15,I8,G22:I22,N8,N15,N22">
    <cfRule type="expression" priority="6" aboveAverage="0" equalAverage="0" bottom="0" percent="0" rank="0" text="" dxfId="4">
      <formula>IF(OR('Mundial 2014'!$M$10="en juego",'Mundial 2014'!$M$10="hoy!"),1,0)</formula>
    </cfRule>
  </conditionalFormatting>
  <conditionalFormatting sqref="N9,N16,N23,V9,V16,G16:I16,I9,G23:I23">
    <cfRule type="expression" priority="7" aboveAverage="0" equalAverage="0" bottom="0" percent="0" rank="0" text="" dxfId="5">
      <formula>IF(OR('Mundial 2014'!$M$11="en juego",'Mundial 2014'!$M$11="hoy!"),1,0)</formula>
    </cfRule>
  </conditionalFormatting>
  <conditionalFormatting sqref="AE26,AE5,X5,X12,AE19,X19,T5,T12,T19,T26,X26,G26:I26,Z26,Z19,Z12,Z5,N26,AE12">
    <cfRule type="expression" priority="8" aboveAverage="0" equalAverage="0" bottom="0" percent="0" rank="0" text="" dxfId="6">
      <formula>IF(OR('Mundial 2014'!AD25="en juego",'Mundial 2014'!AD25="hoy!"),1,0)</formula>
    </cfRule>
  </conditionalFormatting>
  <conditionalFormatting sqref="T25,X25,X18,AA5,T4,X4,X11,T11,T18,G25:J25,Z11,Z4:AA4,Z18,Z25,N25,L25,AE4,AE11,AE18,AE25">
    <cfRule type="expression" priority="9" aboveAverage="0" equalAverage="0" bottom="0" percent="0" rank="0" text="" dxfId="7">
      <formula>IF(OR('Mundial 2014'!S24="en juego",'Mundial 2014'!S24="hoy!"),1,0)</formula>
    </cfRule>
  </conditionalFormatting>
  <conditionalFormatting sqref="X6,AE13,X13,AE20,X20,T6,T13,T20,T27,X27,N27,G27:I27,Z27,Z20,Z13,Z6,AE6,AE27">
    <cfRule type="expression" priority="10" aboveAverage="0" equalAverage="0" bottom="0" percent="0" rank="0" text="" dxfId="8">
      <formula>IF(OR('Mundial 2014'!W5="en juego",'Mundial 2014'!W5="hoy!"),1,0)</formula>
    </cfRule>
  </conditionalFormatting>
  <conditionalFormatting sqref="AE7,X7,AE14,X14,X21,AE28,T7,T14,T21,T28,X28,G28:I28,Z28,Z21,Z14,Z7,N28,AE21">
    <cfRule type="expression" priority="11" aboveAverage="0" equalAverage="0" bottom="0" percent="0" rank="0" text="" dxfId="9">
      <formula>IF(OR('Mundial 2014'!AD6="en juego",'Mundial 2014'!AD6="hoy!"),1,0)</formula>
    </cfRule>
  </conditionalFormatting>
  <conditionalFormatting sqref="AE29,X8,AE15,X15,X22,T8,T15,T22,T29,X29,N29,G29:I29,X34:X41,X44:X47,X50:X51,X54,X57,Z57,Z54,Z50:Z51,Z44:Z47,Z34:AA34,Z29,Z22,Z15,Z8,AE8,AE22,Z35:Z41">
    <cfRule type="expression" priority="12" aboveAverage="0" equalAverage="0" bottom="0" percent="0" rank="0" text="" dxfId="10">
      <formula>IF(OR('Mundial 2014'!AD28="en juego",'Mundial 2014'!AD28="hoy!"),1,0)</formula>
    </cfRule>
  </conditionalFormatting>
  <conditionalFormatting sqref="AE30,AE9,X9,AE16,X16,AE23,X23,T9,T16,T23,T30,X30,N30,G30:I30,Z30,Z23,Z16,Z9">
    <cfRule type="expression" priority="13" aboveAverage="0" equalAverage="0" bottom="0" percent="0" rank="0" text="" dxfId="11">
      <formula>IF(OR('Mundial 2014'!AD29="en juego",'Mundial 2014'!AD29="hoy!"),1,0)</formula>
    </cfRule>
  </conditionalFormatting>
  <conditionalFormatting sqref="G5:H9">
    <cfRule type="expression" priority="14" aboveAverage="0" equalAverage="0" bottom="0" percent="0" rank="0" text="" dxfId="12">
      <formula>IF(OR('Mundial 2014'!$M$7="en juego",'Mundial 2014'!$M$7="hoy!"),1,0)</formula>
    </cfRule>
  </conditionalFormatting>
  <conditionalFormatting sqref="C6:C9">
    <cfRule type="expression" priority="15" aboveAverage="0" equalAverage="0" bottom="0" percent="0" rank="0" text="" dxfId="13">
      <formula>IF(OR('Mundial 2014'!$M$7="en juego",'Mundial 2014'!$M$7="hoy!"),1,0)</formula>
    </cfRule>
  </conditionalFormatting>
  <conditionalFormatting sqref="E11">
    <cfRule type="expression" priority="16" aboveAverage="0" equalAverage="0" bottom="0" percent="0" rank="0" text="" dxfId="14">
      <formula>IF(OR('Mundial 2014'!$M$7="en juego",'Mundial 2014'!$M$7="hoy!"),1,0)</formula>
    </cfRule>
  </conditionalFormatting>
  <conditionalFormatting sqref="E12">
    <cfRule type="expression" priority="17" aboveAverage="0" equalAverage="0" bottom="0" percent="0" rank="0" text="" dxfId="15">
      <formula>IF(OR('Mundial 2014'!$M$8="en juego",'Mundial 2014'!$M$8="hoy!"),1,0)</formula>
    </cfRule>
  </conditionalFormatting>
  <conditionalFormatting sqref="E13">
    <cfRule type="expression" priority="18" aboveAverage="0" equalAverage="0" bottom="0" percent="0" rank="0" text="" dxfId="16">
      <formula>IF(OR('Mundial 2014'!$M$9="en juego",'Mundial 2014'!$M$9="hoy!"),1,0)</formula>
    </cfRule>
  </conditionalFormatting>
  <conditionalFormatting sqref="E14">
    <cfRule type="expression" priority="19" aboveAverage="0" equalAverage="0" bottom="0" percent="0" rank="0" text="" dxfId="17">
      <formula>IF(OR('Mundial 2014'!D13="en juego",'Mundial 2014'!D13="hoy!"),1,0)</formula>
    </cfRule>
  </conditionalFormatting>
  <conditionalFormatting sqref="E15">
    <cfRule type="expression" priority="20" aboveAverage="0" equalAverage="0" bottom="0" percent="0" rank="0" text="" dxfId="18">
      <formula>IF(OR('Mundial 2014'!$M$10="en juego",'Mundial 2014'!$M$10="hoy!"),1,0)</formula>
    </cfRule>
  </conditionalFormatting>
  <conditionalFormatting sqref="E16">
    <cfRule type="expression" priority="21" aboveAverage="0" equalAverage="0" bottom="0" percent="0" rank="0" text="" dxfId="19">
      <formula>IF(OR('Mundial 2014'!$M$11="en juego",'Mundial 2014'!$M$11="hoy!"),1,0)</formula>
    </cfRule>
  </conditionalFormatting>
  <conditionalFormatting sqref="F4:F9">
    <cfRule type="expression" priority="22" aboveAverage="0" equalAverage="0" bottom="0" percent="0" rank="0" text="" dxfId="20">
      <formula>IF(OR('Mundial 2014'!$M$7="en juego",'Mundial 2014'!$M$7="hoy!"),1,0)</formula>
    </cfRule>
  </conditionalFormatting>
  <conditionalFormatting sqref="C11">
    <cfRule type="expression" priority="23" aboveAverage="0" equalAverage="0" bottom="0" percent="0" rank="0" text="" dxfId="21">
      <formula>IF(OR('Mundial 2014'!$M$7="en juego",'Mundial 2014'!$M$7="hoy!"),1,0)</formula>
    </cfRule>
  </conditionalFormatting>
  <conditionalFormatting sqref="C12">
    <cfRule type="expression" priority="24" aboveAverage="0" equalAverage="0" bottom="0" percent="0" rank="0" text="" dxfId="22">
      <formula>IF(OR('Mundial 2014'!$M$8="en juego",'Mundial 2014'!$M$8="hoy!"),1,0)</formula>
    </cfRule>
  </conditionalFormatting>
  <conditionalFormatting sqref="C13:C16">
    <cfRule type="expression" priority="25" aboveAverage="0" equalAverage="0" bottom="0" percent="0" rank="0" text="" dxfId="23">
      <formula>IF(OR('Mundial 2014'!$M$7="en juego",'Mundial 2014'!$M$7="hoy!"),1,0)</formula>
    </cfRule>
  </conditionalFormatting>
  <conditionalFormatting sqref="C18">
    <cfRule type="expression" priority="26" aboveAverage="0" equalAverage="0" bottom="0" percent="0" rank="0" text="" dxfId="24">
      <formula>IF(OR('Mundial 2014'!$M$7="en juego",'Mundial 2014'!$M$7="hoy!"),1,0)</formula>
    </cfRule>
  </conditionalFormatting>
  <conditionalFormatting sqref="C19">
    <cfRule type="expression" priority="27" aboveAverage="0" equalAverage="0" bottom="0" percent="0" rank="0" text="" dxfId="25">
      <formula>IF(OR('Mundial 2014'!$M$8="en juego",'Mundial 2014'!$M$8="hoy!"),1,0)</formula>
    </cfRule>
  </conditionalFormatting>
  <conditionalFormatting sqref="C20:C23">
    <cfRule type="expression" priority="28" aboveAverage="0" equalAverage="0" bottom="0" percent="0" rank="0" text="" dxfId="26">
      <formula>IF(OR('Mundial 2014'!$M$7="en juego",'Mundial 2014'!$M$7="hoy!"),1,0)</formula>
    </cfRule>
  </conditionalFormatting>
  <conditionalFormatting sqref="C25">
    <cfRule type="expression" priority="29" aboveAverage="0" equalAverage="0" bottom="0" percent="0" rank="0" text="" dxfId="27">
      <formula>IF(OR('Mundial 2014'!$M$7="en juego",'Mundial 2014'!$M$7="hoy!"),1,0)</formula>
    </cfRule>
  </conditionalFormatting>
  <conditionalFormatting sqref="C26">
    <cfRule type="expression" priority="30" aboveAverage="0" equalAverage="0" bottom="0" percent="0" rank="0" text="" dxfId="28">
      <formula>IF(OR('Mundial 2014'!$M$8="en juego",'Mundial 2014'!$M$8="hoy!"),1,0)</formula>
    </cfRule>
  </conditionalFormatting>
  <conditionalFormatting sqref="C27:C29">
    <cfRule type="expression" priority="31" aboveAverage="0" equalAverage="0" bottom="0" percent="0" rank="0" text="" dxfId="29">
      <formula>IF(OR('Mundial 2014'!$M$7="en juego",'Mundial 2014'!$M$7="hoy!"),1,0)</formula>
    </cfRule>
  </conditionalFormatting>
  <conditionalFormatting sqref="E18">
    <cfRule type="expression" priority="32" aboveAverage="0" equalAverage="0" bottom="0" percent="0" rank="0" text="" dxfId="30">
      <formula>IF(OR('Mundial 2014'!$M$7="en juego",'Mundial 2014'!$M$7="hoy!"),1,0)</formula>
    </cfRule>
  </conditionalFormatting>
  <conditionalFormatting sqref="E19">
    <cfRule type="expression" priority="33" aboveAverage="0" equalAverage="0" bottom="0" percent="0" rank="0" text="" dxfId="31">
      <formula>IF(OR('Mundial 2014'!$M$8="en juego",'Mundial 2014'!$M$8="hoy!"),1,0)</formula>
    </cfRule>
  </conditionalFormatting>
  <conditionalFormatting sqref="E20">
    <cfRule type="expression" priority="34" aboveAverage="0" equalAverage="0" bottom="0" percent="0" rank="0" text="" dxfId="32">
      <formula>IF(OR('Mundial 2014'!$M$9="en juego",'Mundial 2014'!$M$9="hoy!"),1,0)</formula>
    </cfRule>
  </conditionalFormatting>
  <conditionalFormatting sqref="E21">
    <cfRule type="expression" priority="35" aboveAverage="0" equalAverage="0" bottom="0" percent="0" rank="0" text="" dxfId="33">
      <formula>IF(OR('Mundial 2014'!D20="en juego",'Mundial 2014'!D20="hoy!"),1,0)</formula>
    </cfRule>
  </conditionalFormatting>
  <conditionalFormatting sqref="E22">
    <cfRule type="expression" priority="36" aboveAverage="0" equalAverage="0" bottom="0" percent="0" rank="0" text="" dxfId="34">
      <formula>IF(OR('Mundial 2014'!$M$10="en juego",'Mundial 2014'!$M$10="hoy!"),1,0)</formula>
    </cfRule>
  </conditionalFormatting>
  <conditionalFormatting sqref="E23">
    <cfRule type="expression" priority="37" aboveAverage="0" equalAverage="0" bottom="0" percent="0" rank="0" text="" dxfId="35">
      <formula>IF(OR('Mundial 2014'!$M$11="en juego",'Mundial 2014'!$M$11="hoy!"),1,0)</formula>
    </cfRule>
  </conditionalFormatting>
  <conditionalFormatting sqref="E25">
    <cfRule type="expression" priority="38" aboveAverage="0" equalAverage="0" bottom="0" percent="0" rank="0" text="" dxfId="36">
      <formula>IF(OR('Mundial 2014'!$M$7="en juego",'Mundial 2014'!$M$7="hoy!"),1,0)</formula>
    </cfRule>
  </conditionalFormatting>
  <conditionalFormatting sqref="E26">
    <cfRule type="expression" priority="39" aboveAverage="0" equalAverage="0" bottom="0" percent="0" rank="0" text="" dxfId="37">
      <formula>IF(OR('Mundial 2014'!$M$8="en juego",'Mundial 2014'!$M$8="hoy!"),1,0)</formula>
    </cfRule>
  </conditionalFormatting>
  <conditionalFormatting sqref="E27">
    <cfRule type="expression" priority="40" aboveAverage="0" equalAverage="0" bottom="0" percent="0" rank="0" text="" dxfId="38">
      <formula>IF(OR('Mundial 2014'!$M$9="en juego",'Mundial 2014'!$M$9="hoy!"),1,0)</formula>
    </cfRule>
  </conditionalFormatting>
  <conditionalFormatting sqref="E28">
    <cfRule type="expression" priority="41" aboveAverage="0" equalAverage="0" bottom="0" percent="0" rank="0" text="" dxfId="39">
      <formula>IF(OR('Mundial 2014'!D27="en juego",'Mundial 2014'!D27="hoy!"),1,0)</formula>
    </cfRule>
  </conditionalFormatting>
  <conditionalFormatting sqref="E29">
    <cfRule type="expression" priority="42" aboveAverage="0" equalAverage="0" bottom="0" percent="0" rank="0" text="" dxfId="40">
      <formula>IF(OR('Mundial 2014'!$M$10="en juego",'Mundial 2014'!$M$10="hoy!"),1,0)</formula>
    </cfRule>
  </conditionalFormatting>
  <conditionalFormatting sqref="E30">
    <cfRule type="expression" priority="43" aboveAverage="0" equalAverage="0" bottom="0" percent="0" rank="0" text="" dxfId="41">
      <formula>IF(OR('Mundial 2014'!$M$11="en juego",'Mundial 2014'!$M$11="hoy!"),1,0)</formula>
    </cfRule>
  </conditionalFormatting>
  <conditionalFormatting sqref="V18">
    <cfRule type="expression" priority="44" aboveAverage="0" equalAverage="0" bottom="0" percent="0" rank="0" text="" dxfId="42">
      <formula>IF(OR('Mundial 2014'!$M$7="en juego",'Mundial 2014'!$M$7="hoy!"),1,0)</formula>
    </cfRule>
  </conditionalFormatting>
  <conditionalFormatting sqref="V19">
    <cfRule type="expression" priority="45" aboveAverage="0" equalAverage="0" bottom="0" percent="0" rank="0" text="" dxfId="43">
      <formula>IF(OR('Mundial 2014'!$M$8="en juego",'Mundial 2014'!$M$8="hoy!"),1,0)</formula>
    </cfRule>
  </conditionalFormatting>
  <conditionalFormatting sqref="V20">
    <cfRule type="expression" priority="46" aboveAverage="0" equalAverage="0" bottom="0" percent="0" rank="0" text="" dxfId="44">
      <formula>IF(OR('Mundial 2014'!$M$9="en juego",'Mundial 2014'!$M$9="hoy!"),1,0)</formula>
    </cfRule>
  </conditionalFormatting>
  <conditionalFormatting sqref="V21">
    <cfRule type="expression" priority="47" aboveAverage="0" equalAverage="0" bottom="0" percent="0" rank="0" text="" dxfId="45">
      <formula>IF(OR('Mundial 2014'!U20="en juego",'Mundial 2014'!U20="hoy!"),1,0)</formula>
    </cfRule>
  </conditionalFormatting>
  <conditionalFormatting sqref="V22">
    <cfRule type="expression" priority="48" aboveAverage="0" equalAverage="0" bottom="0" percent="0" rank="0" text="" dxfId="46">
      <formula>IF(OR('Mundial 2014'!$M$10="en juego",'Mundial 2014'!$M$10="hoy!"),1,0)</formula>
    </cfRule>
  </conditionalFormatting>
  <conditionalFormatting sqref="V23">
    <cfRule type="expression" priority="49" aboveAverage="0" equalAverage="0" bottom="0" percent="0" rank="0" text="" dxfId="47">
      <formula>IF(OR('Mundial 2014'!$M$11="en juego",'Mundial 2014'!$M$11="hoy!"),1,0)</formula>
    </cfRule>
  </conditionalFormatting>
  <conditionalFormatting sqref="V25">
    <cfRule type="expression" priority="50" aboveAverage="0" equalAverage="0" bottom="0" percent="0" rank="0" text="" dxfId="48">
      <formula>IF(OR('Mundial 2014'!$M$7="en juego",'Mundial 2014'!$M$7="hoy!"),1,0)</formula>
    </cfRule>
  </conditionalFormatting>
  <conditionalFormatting sqref="V26">
    <cfRule type="expression" priority="51" aboveAverage="0" equalAverage="0" bottom="0" percent="0" rank="0" text="" dxfId="49">
      <formula>IF(OR('Mundial 2014'!$M$8="en juego",'Mundial 2014'!$M$8="hoy!"),1,0)</formula>
    </cfRule>
  </conditionalFormatting>
  <conditionalFormatting sqref="V27">
    <cfRule type="expression" priority="52" aboveAverage="0" equalAverage="0" bottom="0" percent="0" rank="0" text="" dxfId="50">
      <formula>IF(OR('Mundial 2014'!$M$9="en juego",'Mundial 2014'!$M$9="hoy!"),1,0)</formula>
    </cfRule>
  </conditionalFormatting>
  <conditionalFormatting sqref="V28">
    <cfRule type="expression" priority="53" aboveAverage="0" equalAverage="0" bottom="0" percent="0" rank="0" text="" dxfId="51">
      <formula>IF(OR('Mundial 2014'!U27="en juego",'Mundial 2014'!U27="hoy!"),1,0)</formula>
    </cfRule>
  </conditionalFormatting>
  <conditionalFormatting sqref="V29">
    <cfRule type="expression" priority="54" aboveAverage="0" equalAverage="0" bottom="0" percent="0" rank="0" text="" dxfId="52">
      <formula>IF(OR('Mundial 2014'!$M$10="en juego",'Mundial 2014'!$M$10="hoy!"),1,0)</formula>
    </cfRule>
  </conditionalFormatting>
  <conditionalFormatting sqref="V30">
    <cfRule type="expression" priority="55" aboveAverage="0" equalAverage="0" bottom="0" percent="0" rank="0" text="" dxfId="53">
      <formula>IF(OR('Mundial 2014'!$M$11="en juego",'Mundial 2014'!$M$11="hoy!"),1,0)</formula>
    </cfRule>
  </conditionalFormatting>
  <conditionalFormatting sqref="P34">
    <cfRule type="expression" priority="56" aboveAverage="0" equalAverage="0" bottom="0" percent="0" rank="0" text="" dxfId="54">
      <formula>IF(OR('Mundial 2014'!$M$7="en juego",'Mundial 2014'!$M$7="hoy!"),1,0)</formula>
    </cfRule>
  </conditionalFormatting>
  <conditionalFormatting sqref="P35">
    <cfRule type="expression" priority="57" aboveAverage="0" equalAverage="0" bottom="0" percent="0" rank="0" text="" dxfId="55">
      <formula>IF(OR('Mundial 2014'!$M$8="en juego",'Mundial 2014'!$M$8="hoy!"),1,0)</formula>
    </cfRule>
  </conditionalFormatting>
  <conditionalFormatting sqref="P36">
    <cfRule type="expression" priority="58" aboveAverage="0" equalAverage="0" bottom="0" percent="0" rank="0" text="" dxfId="56">
      <formula>IF(OR('Mundial 2014'!$M$9="en juego",'Mundial 2014'!$M$9="hoy!"),1,0)</formula>
    </cfRule>
  </conditionalFormatting>
  <conditionalFormatting sqref="P37">
    <cfRule type="expression" priority="59" aboveAverage="0" equalAverage="0" bottom="0" percent="0" rank="0" text="" dxfId="57">
      <formula>IF(OR('Mundial 2014'!O36="en juego",'Mundial 2014'!O36="hoy!"),1,0)</formula>
    </cfRule>
  </conditionalFormatting>
  <conditionalFormatting sqref="P38">
    <cfRule type="expression" priority="60" aboveAverage="0" equalAverage="0" bottom="0" percent="0" rank="0" text="" dxfId="58">
      <formula>IF(OR('Mundial 2014'!$M$10="en juego",'Mundial 2014'!$M$10="hoy!"),1,0)</formula>
    </cfRule>
  </conditionalFormatting>
  <conditionalFormatting sqref="P39">
    <cfRule type="expression" priority="61" aboveAverage="0" equalAverage="0" bottom="0" percent="0" rank="0" text="" dxfId="59">
      <formula>IF(OR('Mundial 2014'!$M$11="en juego",'Mundial 2014'!$M$11="hoy!"),1,0)</formula>
    </cfRule>
  </conditionalFormatting>
  <conditionalFormatting sqref="O34:O39">
    <cfRule type="expression" priority="62" aboveAverage="0" equalAverage="0" bottom="0" percent="0" rank="0" text="" dxfId="60">
      <formula>IF(OR('Mundial 2014'!$M$7="en juego",'Mundial 2014'!$M$7="hoy!"),1,0)</formula>
    </cfRule>
  </conditionalFormatting>
  <conditionalFormatting sqref="O35:O39">
    <cfRule type="expression" priority="63" aboveAverage="0" equalAverage="0" bottom="0" percent="0" rank="0" text="" dxfId="61">
      <formula>IF(OR('Mundial 2014'!$M$8="en juego",'Mundial 2014'!$M$8="hoy!"),1,0)</formula>
    </cfRule>
  </conditionalFormatting>
  <conditionalFormatting sqref="O36">
    <cfRule type="expression" priority="64" aboveAverage="0" equalAverage="0" bottom="0" percent="0" rank="0" text="" dxfId="62">
      <formula>IF(OR('Mundial 2014'!$M$9="en juego",'Mundial 2014'!$M$9="hoy!"),1,0)</formula>
    </cfRule>
  </conditionalFormatting>
  <conditionalFormatting sqref="O37">
    <cfRule type="expression" priority="65" aboveAverage="0" equalAverage="0" bottom="0" percent="0" rank="0" text="" dxfId="63">
      <formula>IF(OR('Mundial 2014'!N36="en juego",'Mundial 2014'!N36="hoy!"),1,0)</formula>
    </cfRule>
  </conditionalFormatting>
  <conditionalFormatting sqref="O38">
    <cfRule type="expression" priority="66" aboveAverage="0" equalAverage="0" bottom="0" percent="0" rank="0" text="" dxfId="64">
      <formula>IF(OR('Mundial 2014'!$M$10="en juego",'Mundial 2014'!$M$10="hoy!"),1,0)</formula>
    </cfRule>
  </conditionalFormatting>
  <conditionalFormatting sqref="O39">
    <cfRule type="expression" priority="67" aboveAverage="0" equalAverage="0" bottom="0" percent="0" rank="0" text="" dxfId="65">
      <formula>IF(OR('Mundial 2014'!$M$11="en juego",'Mundial 2014'!$M$11="hoy!"),1,0)</formula>
    </cfRule>
  </conditionalFormatting>
  <conditionalFormatting sqref="Q34:Q39">
    <cfRule type="expression" priority="68" aboveAverage="0" equalAverage="0" bottom="0" percent="0" rank="0" text="" dxfId="66">
      <formula>IF(OR('Mundial 2014'!$M$7="en juego",'Mundial 2014'!$M$7="hoy!"),1,0)</formula>
    </cfRule>
  </conditionalFormatting>
  <conditionalFormatting sqref="Q35:Q39">
    <cfRule type="expression" priority="69" aboveAverage="0" equalAverage="0" bottom="0" percent="0" rank="0" text="" dxfId="67">
      <formula>IF(OR('Mundial 2014'!$M$8="en juego",'Mundial 2014'!$M$8="hoy!"),1,0)</formula>
    </cfRule>
  </conditionalFormatting>
  <conditionalFormatting sqref="Q36">
    <cfRule type="expression" priority="70" aboveAverage="0" equalAverage="0" bottom="0" percent="0" rank="0" text="" dxfId="68">
      <formula>IF(OR('Mundial 2014'!$M$9="en juego",'Mundial 2014'!$M$9="hoy!"),1,0)</formula>
    </cfRule>
  </conditionalFormatting>
  <conditionalFormatting sqref="Q37">
    <cfRule type="expression" priority="71" aboveAverage="0" equalAverage="0" bottom="0" percent="0" rank="0" text="" dxfId="69">
      <formula>IF(OR('Mundial 2014'!P36="en juego",'Mundial 2014'!P36="hoy!"),1,0)</formula>
    </cfRule>
  </conditionalFormatting>
  <conditionalFormatting sqref="Q38">
    <cfRule type="expression" priority="72" aboveAverage="0" equalAverage="0" bottom="0" percent="0" rank="0" text="" dxfId="70">
      <formula>IF(OR('Mundial 2014'!$M$10="en juego",'Mundial 2014'!$M$10="hoy!"),1,0)</formula>
    </cfRule>
  </conditionalFormatting>
  <conditionalFormatting sqref="Q39">
    <cfRule type="expression" priority="73" aboveAverage="0" equalAverage="0" bottom="0" percent="0" rank="0" text="" dxfId="71">
      <formula>IF(OR('Mundial 2014'!$M$11="en juego",'Mundial 2014'!$M$11="hoy!"),1,0)</formula>
    </cfRule>
  </conditionalFormatting>
  <conditionalFormatting sqref="L5">
    <cfRule type="expression" priority="74" aboveAverage="0" equalAverage="0" bottom="0" percent="0" rank="0" text="" dxfId="72">
      <formula>IF(OR('Mundial 2014'!$M$7="en juego",'Mundial 2014'!$M$7="hoy!"),1,0)</formula>
    </cfRule>
  </conditionalFormatting>
  <conditionalFormatting sqref="L6">
    <cfRule type="expression" priority="75" aboveAverage="0" equalAverage="0" bottom="0" percent="0" rank="0" text="" dxfId="73">
      <formula>IF(OR('Mundial 2014'!$M$7="en juego",'Mundial 2014'!$M$7="hoy!"),1,0)</formula>
    </cfRule>
  </conditionalFormatting>
  <conditionalFormatting sqref="L7">
    <cfRule type="expression" priority="76" aboveAverage="0" equalAverage="0" bottom="0" percent="0" rank="0" text="" dxfId="74">
      <formula>IF(OR('Mundial 2014'!$M$7="en juego",'Mundial 2014'!$M$7="hoy!"),1,0)</formula>
    </cfRule>
  </conditionalFormatting>
  <conditionalFormatting sqref="L8">
    <cfRule type="expression" priority="77" aboveAverage="0" equalAverage="0" bottom="0" percent="0" rank="0" text="" dxfId="75">
      <formula>IF(OR('Mundial 2014'!$M$7="en juego",'Mundial 2014'!$M$7="hoy!"),1,0)</formula>
    </cfRule>
  </conditionalFormatting>
  <conditionalFormatting sqref="L9">
    <cfRule type="expression" priority="78" aboveAverage="0" equalAverage="0" bottom="0" percent="0" rank="0" text="" dxfId="76">
      <formula>IF(OR('Mundial 2014'!$M$7="en juego",'Mundial 2014'!$M$7="hoy!"),1,0)</formula>
    </cfRule>
  </conditionalFormatting>
  <conditionalFormatting sqref="J26:J30,L26:L30">
    <cfRule type="expression" priority="79" aboveAverage="0" equalAverage="0" bottom="0" percent="0" rank="0" text="" dxfId="77">
      <formula>IF(OR('Mundial 2014'!I25="en juego",'Mundial 2014'!I25="hoy!"),1,0)</formula>
    </cfRule>
  </conditionalFormatting>
  <conditionalFormatting sqref="J11,L11">
    <cfRule type="expression" priority="80" aboveAverage="0" equalAverage="0" bottom="0" percent="0" rank="0" text="" dxfId="78">
      <formula>IF(OR('Mundial 2014'!I10="en juego",'Mundial 2014'!I10="hoy!"),1,0)</formula>
    </cfRule>
  </conditionalFormatting>
  <conditionalFormatting sqref="J12:J16,L12:L16">
    <cfRule type="expression" priority="81" aboveAverage="0" equalAverage="0" bottom="0" percent="0" rank="0" text="" dxfId="79">
      <formula>IF(OR('Mundial 2014'!I11="en juego",'Mundial 2014'!I11="hoy!"),1,0)</formula>
    </cfRule>
  </conditionalFormatting>
  <conditionalFormatting sqref="J18,L18">
    <cfRule type="expression" priority="82" aboveAverage="0" equalAverage="0" bottom="0" percent="0" rank="0" text="" dxfId="80">
      <formula>IF(OR('Mundial 2014'!I17="en juego",'Mundial 2014'!I17="hoy!"),1,0)</formula>
    </cfRule>
  </conditionalFormatting>
  <conditionalFormatting sqref="J19:J23,L19:L23">
    <cfRule type="expression" priority="83" aboveAverage="0" equalAverage="0" bottom="0" percent="0" rank="0" text="" dxfId="81">
      <formula>IF(OR('Mundial 2014'!I18="en juego",'Mundial 2014'!I18="hoy!"),1,0)</formula>
    </cfRule>
  </conditionalFormatting>
  <conditionalFormatting sqref="J4">
    <cfRule type="expression" priority="84" aboveAverage="0" equalAverage="0" bottom="0" percent="0" rank="0" text="" dxfId="82">
      <formula>IF(OR('Mundial 2014'!I3="en juego",'Mundial 2014'!I3="hoy!"),1,0)</formula>
    </cfRule>
  </conditionalFormatting>
  <conditionalFormatting sqref="J5:J9">
    <cfRule type="expression" priority="85" aboveAverage="0" equalAverage="0" bottom="0" percent="0" rank="0" text="" dxfId="83">
      <formula>IF(OR('Mundial 2014'!I4="en juego",'Mundial 2014'!I4="hoy!"),1,0)</formula>
    </cfRule>
  </conditionalFormatting>
  <conditionalFormatting sqref="AC4:AC5">
    <cfRule type="expression" priority="86" aboveAverage="0" equalAverage="0" bottom="0" percent="0" rank="0" text="" dxfId="84">
      <formula>IF(OR('Mundial 2014'!AB3="en juego",'Mundial 2014'!AB3="hoy!"),1,0)</formula>
    </cfRule>
  </conditionalFormatting>
  <conditionalFormatting sqref="AA35:AA41">
    <cfRule type="expression" priority="87" aboveAverage="0" equalAverage="0" bottom="0" percent="0" rank="0" text="" dxfId="85">
      <formula>IF(OR('Mundial 2014'!Z34="en juego",'Mundial 2014'!Z34="hoy!"),1,0)</formula>
    </cfRule>
  </conditionalFormatting>
  <conditionalFormatting sqref="AC35:AC41">
    <cfRule type="expression" priority="88" aboveAverage="0" equalAverage="0" bottom="0" percent="0" rank="0" text="" dxfId="86">
      <formula>IF(OR('Mundial 2014'!AB34="en juego",'Mundial 2014'!AB34="hoy!"),1,0)</formula>
    </cfRule>
  </conditionalFormatting>
  <conditionalFormatting sqref="AA6:AA9">
    <cfRule type="expression" priority="89" aboveAverage="0" equalAverage="0" bottom="0" percent="0" rank="0" text="" dxfId="87">
      <formula>IF(OR('Mundial 2014'!Z5="en juego",'Mundial 2014'!Z5="hoy!"),1,0)</formula>
    </cfRule>
  </conditionalFormatting>
  <conditionalFormatting sqref="AC6:AC9">
    <cfRule type="expression" priority="90" aboveAverage="0" equalAverage="0" bottom="0" percent="0" rank="0" text="" dxfId="88">
      <formula>IF(OR('Mundial 2014'!AB5="en juego",'Mundial 2014'!AB5="hoy!"),1,0)</formula>
    </cfRule>
  </conditionalFormatting>
  <conditionalFormatting sqref="AA11:AA16">
    <cfRule type="expression" priority="91" aboveAverage="0" equalAverage="0" bottom="0" percent="0" rank="0" text="" dxfId="89">
      <formula>IF(OR('Mundial 2014'!Z10="en juego",'Mundial 2014'!Z10="hoy!"),1,0)</formula>
    </cfRule>
  </conditionalFormatting>
  <conditionalFormatting sqref="AC11:AC16">
    <cfRule type="expression" priority="92" aboveAverage="0" equalAverage="0" bottom="0" percent="0" rank="0" text="" dxfId="90">
      <formula>IF(OR('Mundial 2014'!AB10="en juego",'Mundial 2014'!AB10="hoy!"),1,0)</formula>
    </cfRule>
  </conditionalFormatting>
  <conditionalFormatting sqref="AA18:AA23">
    <cfRule type="expression" priority="93" aboveAverage="0" equalAverage="0" bottom="0" percent="0" rank="0" text="" dxfId="91">
      <formula>IF(OR('Mundial 2014'!Z17="en juego",'Mundial 2014'!Z17="hoy!"),1,0)</formula>
    </cfRule>
  </conditionalFormatting>
  <conditionalFormatting sqref="AC18:AC23">
    <cfRule type="expression" priority="94" aboveAverage="0" equalAverage="0" bottom="0" percent="0" rank="0" text="" dxfId="92">
      <formula>IF(OR('Mundial 2014'!AB17="en juego",'Mundial 2014'!AB17="hoy!"),1,0)</formula>
    </cfRule>
  </conditionalFormatting>
  <conditionalFormatting sqref="AA25:AA30">
    <cfRule type="expression" priority="95" aboveAverage="0" equalAverage="0" bottom="0" percent="0" rank="0" text="" dxfId="93">
      <formula>IF(OR('Mundial 2014'!Z24="en juego",'Mundial 2014'!Z24="hoy!"),1,0)</formula>
    </cfRule>
  </conditionalFormatting>
  <conditionalFormatting sqref="AC25:AC30">
    <cfRule type="expression" priority="96" aboveAverage="0" equalAverage="0" bottom="0" percent="0" rank="0" text="" dxfId="94">
      <formula>IF(OR('Mundial 2014'!AB24="en juego",'Mundial 2014'!AB24="hoy!"),1,0)</formula>
    </cfRule>
  </conditionalFormatting>
  <conditionalFormatting sqref="AC42:AD42,AC48:AD48,AC52:AD52,AC55:AD55">
    <cfRule type="expression" priority="97" aboveAverage="0" equalAverage="0" bottom="0" percent="0" rank="0" text="" dxfId="95">
      <formula>IF(OR('Mundial 2014'!AB41="en juego",'Mundial 2014'!AB41="hoy!"),1,0)</formula>
    </cfRule>
  </conditionalFormatting>
  <conditionalFormatting sqref="AA42:AB42,AA48:AB48,AA52:AB52,AA55:AB55">
    <cfRule type="expression" priority="98" aboveAverage="0" equalAverage="0" bottom="0" percent="0" rank="0" text="" dxfId="96">
      <formula>IF(OR('Mundial 2014'!Z41="en juego",'Mundial 2014'!Z41="hoy!"),1,0)</formula>
    </cfRule>
  </conditionalFormatting>
  <conditionalFormatting sqref="AC34">
    <cfRule type="expression" priority="99" aboveAverage="0" equalAverage="0" bottom="0" percent="0" rank="0" text="" dxfId="97">
      <formula>IF(OR('Mundial 2014'!AB33="en juego",'Mundial 2014'!AB33="hoy!"),1,0)</formula>
    </cfRule>
  </conditionalFormatting>
  <conditionalFormatting sqref="AC57">
    <cfRule type="expression" priority="100" aboveAverage="0" equalAverage="0" bottom="0" percent="0" rank="0" text="" dxfId="98">
      <formula>IF(OR('Mundial 2014'!AB56="en juego",'Mundial 2014'!AB56="hoy!"),1,0)</formula>
    </cfRule>
  </conditionalFormatting>
  <conditionalFormatting sqref="AA54">
    <cfRule type="expression" priority="101" aboveAverage="0" equalAverage="0" bottom="0" percent="0" rank="0" text="" dxfId="99">
      <formula>IF(OR('Mundial 2014'!Z53="en juego",'Mundial 2014'!Z53="hoy!"),1,0)</formula>
    </cfRule>
  </conditionalFormatting>
  <conditionalFormatting sqref="AC50:AC51">
    <cfRule type="expression" priority="102" aboveAverage="0" equalAverage="0" bottom="0" percent="0" rank="0" text="" dxfId="100">
      <formula>IF(OR('Mundial 2014'!AB49="en juego",'Mundial 2014'!AB49="hoy!"),1,0)</formula>
    </cfRule>
  </conditionalFormatting>
  <conditionalFormatting sqref="AA50:AA51">
    <cfRule type="expression" priority="103" aboveAverage="0" equalAverage="0" bottom="0" percent="0" rank="0" text="" dxfId="101">
      <formula>IF(OR('Mundial 2014'!Z49="en juego",'Mundial 2014'!Z49="hoy!"),1,0)</formula>
    </cfRule>
  </conditionalFormatting>
  <conditionalFormatting sqref="AC44:AC47">
    <cfRule type="expression" priority="104" aboveAverage="0" equalAverage="0" bottom="0" percent="0" rank="0" text="" dxfId="102">
      <formula>IF(OR('Mundial 2014'!AB43="en juego",'Mundial 2014'!AB43="hoy!"),1,0)</formula>
    </cfRule>
  </conditionalFormatting>
  <conditionalFormatting sqref="AA44:AA47">
    <cfRule type="expression" priority="105" aboveAverage="0" equalAverage="0" bottom="0" percent="0" rank="0" text="" dxfId="103">
      <formula>IF(OR('Mundial 2014'!Z43="en juego",'Mundial 2014'!Z43="hoy!"),1,0)</formula>
    </cfRule>
  </conditionalFormatting>
  <conditionalFormatting sqref="AC54">
    <cfRule type="expression" priority="106" aboveAverage="0" equalAverage="0" bottom="0" percent="0" rank="0" text="" dxfId="104">
      <formula>IF(OR('Mundial 2014'!AB53="en juego",'Mundial 2014'!AB53="hoy!"),1,0)</formula>
    </cfRule>
  </conditionalFormatting>
  <conditionalFormatting sqref="AA57">
    <cfRule type="expression" priority="107" aboveAverage="0" equalAverage="0" bottom="0" percent="0" rank="0" text="" dxfId="105">
      <formula>IF(OR('Mundial 2014'!Z56="en juego",'Mundial 2014'!Z56="hoy!"),1,0)</formula>
    </cfRule>
  </conditionalFormatting>
  <conditionalFormatting sqref="D11:D16">
    <cfRule type="expression" priority="108" aboveAverage="0" equalAverage="0" bottom="0" percent="0" rank="0" text="" dxfId="106">
      <formula>IF(OR('Mundial 2014'!$M$7="en juego",'Mundial 2014'!$M$7="hoy!"),1,0)</formula>
    </cfRule>
  </conditionalFormatting>
  <conditionalFormatting sqref="D18:D23">
    <cfRule type="expression" priority="109" aboveAverage="0" equalAverage="0" bottom="0" percent="0" rank="0" text="" dxfId="107">
      <formula>IF(OR('Mundial 2014'!$M$7="en juego",'Mundial 2014'!$M$7="hoy!"),1,0)</formula>
    </cfRule>
  </conditionalFormatting>
  <conditionalFormatting sqref="D25:D30">
    <cfRule type="expression" priority="110" aboveAverage="0" equalAverage="0" bottom="0" percent="0" rank="0" text="" dxfId="108">
      <formula>IF(OR('Mundial 2014'!$M$7="en juego",'Mundial 2014'!$M$7="hoy!"),1,0)</formula>
    </cfRule>
  </conditionalFormatting>
  <conditionalFormatting sqref="F11:F16">
    <cfRule type="expression" priority="111" aboveAverage="0" equalAverage="0" bottom="0" percent="0" rank="0" text="" dxfId="109">
      <formula>IF(OR('Mundial 2014'!$M$7="en juego",'Mundial 2014'!$M$7="hoy!"),1,0)</formula>
    </cfRule>
  </conditionalFormatting>
  <conditionalFormatting sqref="F18:F23">
    <cfRule type="expression" priority="112" aboveAverage="0" equalAverage="0" bottom="0" percent="0" rank="0" text="" dxfId="110">
      <formula>IF(OR('Mundial 2014'!$M$7="en juego",'Mundial 2014'!$M$7="hoy!"),1,0)</formula>
    </cfRule>
  </conditionalFormatting>
  <conditionalFormatting sqref="F25:F30">
    <cfRule type="expression" priority="113" aboveAverage="0" equalAverage="0" bottom="0" percent="0" rank="0" text="" dxfId="111">
      <formula>IF(OR('Mundial 2014'!$M$7="en juego",'Mundial 2014'!$M$7="hoy!"),1,0)</formula>
    </cfRule>
  </conditionalFormatting>
  <conditionalFormatting sqref="W4:W9">
    <cfRule type="expression" priority="114" aboveAverage="0" equalAverage="0" bottom="0" percent="0" rank="0" text="" dxfId="112">
      <formula>IF(OR('Mundial 2014'!$M$7="en juego",'Mundial 2014'!$M$7="hoy!"),1,0)</formula>
    </cfRule>
  </conditionalFormatting>
  <conditionalFormatting sqref="W11:W16">
    <cfRule type="expression" priority="115" aboveAverage="0" equalAverage="0" bottom="0" percent="0" rank="0" text="" dxfId="113">
      <formula>IF(OR('Mundial 2014'!$M$7="en juego",'Mundial 2014'!$M$7="hoy!"),1,0)</formula>
    </cfRule>
  </conditionalFormatting>
  <conditionalFormatting sqref="W18:W23">
    <cfRule type="expression" priority="116" aboveAverage="0" equalAverage="0" bottom="0" percent="0" rank="0" text="" dxfId="114">
      <formula>IF(OR('Mundial 2014'!$M$7="en juego",'Mundial 2014'!$M$7="hoy!"),1,0)</formula>
    </cfRule>
  </conditionalFormatting>
  <conditionalFormatting sqref="U25:U30">
    <cfRule type="expression" priority="117" aboveAverage="0" equalAverage="0" bottom="0" percent="0" rank="0" text="" dxfId="115">
      <formula>IF(OR('Mundial 2014'!$M$7="en juego",'Mundial 2014'!$M$7="hoy!"),1,0)</formula>
    </cfRule>
  </conditionalFormatting>
  <conditionalFormatting sqref="W25:W30">
    <cfRule type="expression" priority="118" aboveAverage="0" equalAverage="0" bottom="0" percent="0" rank="0" text="" dxfId="116">
      <formula>IF(OR('Mundial 2014'!$M$7="en juego",'Mundial 2014'!$M$7="hoy!"),1,0)</formula>
    </cfRule>
  </conditionalFormatting>
  <conditionalFormatting sqref="U18:U23">
    <cfRule type="expression" priority="119" aboveAverage="0" equalAverage="0" bottom="0" percent="0" rank="0" text="" dxfId="117">
      <formula>IF(OR('Mundial 2014'!$M$7="en juego",'Mundial 2014'!$M$7="hoy!"),1,0)</formula>
    </cfRule>
  </conditionalFormatting>
  <conditionalFormatting sqref="U11:U16">
    <cfRule type="expression" priority="120" aboveAverage="0" equalAverage="0" bottom="0" percent="0" rank="0" text="" dxfId="118">
      <formula>IF(OR('Mundial 2014'!$M$7="en juego",'Mundial 2014'!$M$7="hoy!"),1,0)</formula>
    </cfRule>
  </conditionalFormatting>
  <conditionalFormatting sqref="U4:U9">
    <cfRule type="expression" priority="121" aboveAverage="0" equalAverage="0" bottom="0" percent="0" rank="0" text="" dxfId="119">
      <formula>IF(OR('Mundial 2014'!$M$7="en juego",'Mundial 2014'!$M$7="hoy!"),1,0)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6.5"/>
  <cols>
    <col collapsed="false" hidden="false" max="1" min="1" style="139" width="8.82142857142857"/>
    <col collapsed="false" hidden="false" max="2" min="2" style="140" width="17.484693877551"/>
    <col collapsed="false" hidden="false" max="3" min="3" style="140" width="1.8265306122449"/>
    <col collapsed="false" hidden="false" max="4" min="4" style="141" width="4.82142857142857"/>
    <col collapsed="false" hidden="false" max="5" min="5" style="140" width="1.8265306122449"/>
    <col collapsed="false" hidden="false" max="6" min="6" style="139" width="3.33163265306122"/>
    <col collapsed="false" hidden="false" max="9" min="7" style="140" width="8.82142857142857"/>
    <col collapsed="false" hidden="false" max="10" min="10" style="140" width="5.82142857142857"/>
    <col collapsed="false" hidden="false" max="11" min="11" style="140" width="8.82142857142857"/>
    <col collapsed="false" hidden="true" max="257" min="12" style="140" width="0"/>
    <col collapsed="false" hidden="true" max="1025" min="258" style="0" width="0"/>
  </cols>
  <sheetData>
    <row r="1" customFormat="false" ht="16.5" hidden="false" customHeight="true" outlineLevel="0" collapsed="false">
      <c r="A1" s="142" t="s">
        <v>120</v>
      </c>
      <c r="B1" s="143" t="s">
        <v>121</v>
      </c>
      <c r="C1" s="143"/>
      <c r="D1" s="144" t="s">
        <v>122</v>
      </c>
      <c r="F1" s="142"/>
    </row>
    <row r="2" customFormat="false" ht="16.5" hidden="false" customHeight="true" outlineLevel="0" collapsed="false">
      <c r="A2" s="145" t="s">
        <v>123</v>
      </c>
      <c r="B2" s="146" t="s">
        <v>124</v>
      </c>
      <c r="C2" s="144"/>
      <c r="D2" s="144"/>
      <c r="I2" s="143"/>
      <c r="J2" s="147"/>
    </row>
    <row r="3" customFormat="false" ht="16.5" hidden="false" customHeight="true" outlineLevel="0" collapsed="false">
      <c r="A3" s="148" t="s">
        <v>125</v>
      </c>
      <c r="B3" s="149" t="s">
        <v>126</v>
      </c>
      <c r="C3" s="144"/>
    </row>
    <row r="4" customFormat="false" ht="16.5" hidden="false" customHeight="true" outlineLevel="0" collapsed="false">
      <c r="A4" s="148" t="s">
        <v>127</v>
      </c>
      <c r="B4" s="149" t="s">
        <v>128</v>
      </c>
      <c r="C4" s="144"/>
    </row>
    <row r="5" customFormat="false" ht="16.5" hidden="false" customHeight="true" outlineLevel="0" collapsed="false">
      <c r="A5" s="150" t="s">
        <v>129</v>
      </c>
      <c r="B5" s="151" t="s">
        <v>130</v>
      </c>
      <c r="C5" s="144"/>
    </row>
    <row r="6" customFormat="false" ht="16.5" hidden="false" customHeight="true" outlineLevel="0" collapsed="false">
      <c r="A6" s="145" t="s">
        <v>131</v>
      </c>
      <c r="B6" s="146" t="s">
        <v>132</v>
      </c>
      <c r="C6" s="144"/>
    </row>
    <row r="7" customFormat="false" ht="16.5" hidden="false" customHeight="true" outlineLevel="0" collapsed="false">
      <c r="A7" s="148" t="s">
        <v>133</v>
      </c>
      <c r="B7" s="149" t="s">
        <v>134</v>
      </c>
      <c r="C7" s="144"/>
    </row>
    <row r="8" customFormat="false" ht="16.5" hidden="false" customHeight="true" outlineLevel="0" collapsed="false">
      <c r="A8" s="148" t="s">
        <v>135</v>
      </c>
      <c r="B8" s="149" t="s">
        <v>136</v>
      </c>
      <c r="C8" s="144"/>
    </row>
    <row r="9" customFormat="false" ht="16.5" hidden="false" customHeight="true" outlineLevel="0" collapsed="false">
      <c r="A9" s="150" t="s">
        <v>137</v>
      </c>
      <c r="B9" s="151" t="s">
        <v>138</v>
      </c>
      <c r="C9" s="144"/>
      <c r="J9" s="143"/>
    </row>
    <row r="10" customFormat="false" ht="16.5" hidden="false" customHeight="true" outlineLevel="0" collapsed="false">
      <c r="A10" s="145" t="s">
        <v>139</v>
      </c>
      <c r="B10" s="146" t="s">
        <v>140</v>
      </c>
      <c r="C10" s="144"/>
    </row>
    <row r="11" customFormat="false" ht="16.5" hidden="false" customHeight="true" outlineLevel="0" collapsed="false">
      <c r="A11" s="148" t="s">
        <v>141</v>
      </c>
      <c r="B11" s="149" t="s">
        <v>142</v>
      </c>
      <c r="C11" s="144"/>
    </row>
    <row r="12" customFormat="false" ht="16.5" hidden="false" customHeight="true" outlineLevel="0" collapsed="false">
      <c r="A12" s="148" t="s">
        <v>143</v>
      </c>
      <c r="B12" s="149" t="s">
        <v>144</v>
      </c>
      <c r="C12" s="144"/>
    </row>
    <row r="13" customFormat="false" ht="16.5" hidden="false" customHeight="true" outlineLevel="0" collapsed="false">
      <c r="A13" s="150" t="s">
        <v>145</v>
      </c>
      <c r="B13" s="151" t="s">
        <v>146</v>
      </c>
      <c r="C13" s="144"/>
    </row>
    <row r="14" customFormat="false" ht="16.5" hidden="false" customHeight="true" outlineLevel="0" collapsed="false">
      <c r="A14" s="145" t="s">
        <v>147</v>
      </c>
      <c r="B14" s="146" t="s">
        <v>148</v>
      </c>
      <c r="C14" s="144"/>
    </row>
    <row r="15" customFormat="false" ht="16.5" hidden="false" customHeight="true" outlineLevel="0" collapsed="false">
      <c r="A15" s="148" t="s">
        <v>149</v>
      </c>
      <c r="B15" s="149" t="s">
        <v>150</v>
      </c>
      <c r="C15" s="144"/>
    </row>
    <row r="16" customFormat="false" ht="16.5" hidden="false" customHeight="true" outlineLevel="0" collapsed="false">
      <c r="A16" s="148" t="s">
        <v>151</v>
      </c>
      <c r="B16" s="149" t="s">
        <v>152</v>
      </c>
      <c r="C16" s="144"/>
    </row>
    <row r="17" customFormat="false" ht="16.5" hidden="false" customHeight="true" outlineLevel="0" collapsed="false">
      <c r="A17" s="150" t="s">
        <v>153</v>
      </c>
      <c r="B17" s="151" t="s">
        <v>154</v>
      </c>
      <c r="C17" s="144"/>
    </row>
    <row r="18" customFormat="false" ht="16.5" hidden="false" customHeight="true" outlineLevel="0" collapsed="false">
      <c r="A18" s="145" t="s">
        <v>155</v>
      </c>
      <c r="B18" s="146" t="s">
        <v>156</v>
      </c>
      <c r="C18" s="144"/>
    </row>
    <row r="19" customFormat="false" ht="16.5" hidden="false" customHeight="true" outlineLevel="0" collapsed="false">
      <c r="A19" s="148" t="s">
        <v>157</v>
      </c>
      <c r="B19" s="149" t="s">
        <v>158</v>
      </c>
      <c r="C19" s="144"/>
    </row>
    <row r="20" customFormat="false" ht="16.5" hidden="false" customHeight="true" outlineLevel="0" collapsed="false">
      <c r="A20" s="148" t="s">
        <v>159</v>
      </c>
      <c r="B20" s="149" t="s">
        <v>160</v>
      </c>
      <c r="C20" s="144"/>
    </row>
    <row r="21" customFormat="false" ht="16.5" hidden="false" customHeight="true" outlineLevel="0" collapsed="false">
      <c r="A21" s="150" t="s">
        <v>161</v>
      </c>
      <c r="B21" s="151" t="s">
        <v>162</v>
      </c>
      <c r="C21" s="144"/>
    </row>
    <row r="22" customFormat="false" ht="16.5" hidden="false" customHeight="true" outlineLevel="0" collapsed="false">
      <c r="A22" s="145" t="s">
        <v>163</v>
      </c>
      <c r="B22" s="146" t="s">
        <v>164</v>
      </c>
      <c r="C22" s="144"/>
    </row>
    <row r="23" customFormat="false" ht="16.5" hidden="false" customHeight="true" outlineLevel="0" collapsed="false">
      <c r="A23" s="148" t="s">
        <v>165</v>
      </c>
      <c r="B23" s="149" t="s">
        <v>166</v>
      </c>
      <c r="C23" s="144"/>
    </row>
    <row r="24" customFormat="false" ht="16.5" hidden="false" customHeight="true" outlineLevel="0" collapsed="false">
      <c r="A24" s="148" t="s">
        <v>167</v>
      </c>
      <c r="B24" s="149" t="s">
        <v>168</v>
      </c>
      <c r="C24" s="144"/>
    </row>
    <row r="25" customFormat="false" ht="16.5" hidden="false" customHeight="true" outlineLevel="0" collapsed="false">
      <c r="A25" s="150" t="s">
        <v>169</v>
      </c>
      <c r="B25" s="151" t="s">
        <v>170</v>
      </c>
      <c r="C25" s="144"/>
    </row>
    <row r="26" customFormat="false" ht="16.5" hidden="false" customHeight="true" outlineLevel="0" collapsed="false">
      <c r="A26" s="145" t="s">
        <v>171</v>
      </c>
      <c r="B26" s="146" t="s">
        <v>172</v>
      </c>
      <c r="C26" s="144"/>
    </row>
    <row r="27" customFormat="false" ht="16.5" hidden="false" customHeight="true" outlineLevel="0" collapsed="false">
      <c r="A27" s="148" t="s">
        <v>173</v>
      </c>
      <c r="B27" s="149" t="s">
        <v>174</v>
      </c>
      <c r="C27" s="144"/>
    </row>
    <row r="28" customFormat="false" ht="16.5" hidden="false" customHeight="true" outlineLevel="0" collapsed="false">
      <c r="A28" s="148" t="s">
        <v>175</v>
      </c>
      <c r="B28" s="149" t="s">
        <v>176</v>
      </c>
      <c r="C28" s="144"/>
    </row>
    <row r="29" customFormat="false" ht="16.5" hidden="false" customHeight="true" outlineLevel="0" collapsed="false">
      <c r="A29" s="150" t="s">
        <v>177</v>
      </c>
      <c r="B29" s="151" t="s">
        <v>178</v>
      </c>
      <c r="C29" s="144"/>
    </row>
    <row r="30" customFormat="false" ht="16.5" hidden="false" customHeight="true" outlineLevel="0" collapsed="false">
      <c r="A30" s="145" t="s">
        <v>179</v>
      </c>
      <c r="B30" s="146" t="s">
        <v>180</v>
      </c>
      <c r="C30" s="144"/>
    </row>
    <row r="31" customFormat="false" ht="16.5" hidden="false" customHeight="true" outlineLevel="0" collapsed="false">
      <c r="A31" s="148" t="s">
        <v>181</v>
      </c>
      <c r="B31" s="149" t="s">
        <v>182</v>
      </c>
      <c r="C31" s="144"/>
    </row>
    <row r="32" customFormat="false" ht="16.5" hidden="false" customHeight="true" outlineLevel="0" collapsed="false">
      <c r="A32" s="148" t="s">
        <v>183</v>
      </c>
      <c r="B32" s="149" t="s">
        <v>184</v>
      </c>
      <c r="C32" s="144"/>
    </row>
    <row r="33" customFormat="false" ht="16.5" hidden="false" customHeight="true" outlineLevel="0" collapsed="false">
      <c r="A33" s="150" t="s">
        <v>185</v>
      </c>
      <c r="B33" s="151" t="s">
        <v>186</v>
      </c>
      <c r="C33" s="144"/>
    </row>
  </sheetData>
  <sheetProtection sheet="true" password="db61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Demostenes Garcia</cp:lastModifiedBy>
  <dcterms:modified xsi:type="dcterms:W3CDTF">2014-06-19T09:29:29Z</dcterms:modified>
  <cp:revision>0</cp:revision>
</cp:coreProperties>
</file>