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gif" ContentType="image/gif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4800" windowHeight="15620" tabRatio="500"/>
  </bookViews>
  <sheets>
    <sheet name="Mundial 2014" sheetId="1" r:id="rId1"/>
    <sheet name="INPUTS DATA" sheetId="2" state="hidden" r:id="rId2"/>
  </sheets>
  <definedNames>
    <definedName name="ECUA">'Mundial 2014'!$AW$5</definedName>
    <definedName name="EFASE1">'Mundial 2014'!$AW$3</definedName>
    <definedName name="EFIN">'Mundial 2014'!$AW$8</definedName>
    <definedName name="EOCT">'Mundial 2014'!$AW$4</definedName>
    <definedName name="ESEM">'Mundial 2014'!$AW$6</definedName>
    <definedName name="ETER">'Mundial 2014'!$AW$7</definedName>
    <definedName name="Mexico">'INPUTS DATA'!$D$4</definedName>
    <definedName name="PCUA">'Mundial 2014'!$AV$5</definedName>
    <definedName name="PFASE1">'Mundial 2014'!$AV$3</definedName>
    <definedName name="PFIN">'Mundial 2014'!$AV$8</definedName>
    <definedName name="POCT">'Mundial 2014'!$AV$4</definedName>
    <definedName name="PSEM">'Mundial 2014'!$AV$6</definedName>
    <definedName name="PTER">'Mundial 2014'!$AV$7</definedName>
    <definedName name="WC_A1">'INPUTS DATA'!$B$2</definedName>
    <definedName name="WC_A1_FLAG">'INPUTS DATA'!$G$2</definedName>
    <definedName name="WC_A2">'INPUTS DATA'!$B$3</definedName>
    <definedName name="WC_A3">'INPUTS DATA'!$B$4</definedName>
    <definedName name="WC_A4">'INPUTS DATA'!$B$5</definedName>
    <definedName name="WC_B1">'INPUTS DATA'!$B$6</definedName>
    <definedName name="WC_B2">'INPUTS DATA'!$B$7</definedName>
    <definedName name="WC_B3">'INPUTS DATA'!$B$8</definedName>
    <definedName name="WC_B4">'INPUTS DATA'!$B$9</definedName>
    <definedName name="WC_C1">'INPUTS DATA'!$B$10</definedName>
    <definedName name="WC_C2">'INPUTS DATA'!$B$11</definedName>
    <definedName name="WC_C3">'INPUTS DATA'!$B$12</definedName>
    <definedName name="WC_C4">'INPUTS DATA'!$B$13</definedName>
    <definedName name="WC_D1">'INPUTS DATA'!$B$14</definedName>
    <definedName name="WC_D2">'INPUTS DATA'!$B$15</definedName>
    <definedName name="WC_D3">'INPUTS DATA'!$B$16</definedName>
    <definedName name="WC_D4">'INPUTS DATA'!$B$17</definedName>
    <definedName name="WC_E1">'INPUTS DATA'!$B$18</definedName>
    <definedName name="WC_E2">'INPUTS DATA'!$B$19</definedName>
    <definedName name="WC_E3">'INPUTS DATA'!$B$20</definedName>
    <definedName name="WC_E4">'INPUTS DATA'!$B$21</definedName>
    <definedName name="WC_F1">'INPUTS DATA'!$B$22</definedName>
    <definedName name="WC_F2">'INPUTS DATA'!$B$23</definedName>
    <definedName name="WC_F3">'INPUTS DATA'!$B$24</definedName>
    <definedName name="WC_F4">'INPUTS DATA'!$B$25</definedName>
    <definedName name="WC_G1">'INPUTS DATA'!$B$26</definedName>
    <definedName name="WC_G2">'INPUTS DATA'!$B$27</definedName>
    <definedName name="WC_G3">'INPUTS DATA'!$B$28</definedName>
    <definedName name="WC_G4">'INPUTS DATA'!$B$29</definedName>
    <definedName name="WC_H1">'INPUTS DATA'!$B$30</definedName>
    <definedName name="WC_H2">'INPUTS DATA'!$B$31</definedName>
    <definedName name="WC_H3">'INPUTS DATA'!$B$32</definedName>
    <definedName name="WC_H4">'INPUTS DATA'!$B$33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66" i="1" l="1"/>
  <c r="BM11" i="1"/>
  <c r="C11" i="1"/>
  <c r="AY11" i="1"/>
  <c r="AK11" i="1"/>
  <c r="AZ11" i="1"/>
  <c r="C12" i="1"/>
  <c r="AY12" i="1"/>
  <c r="C13" i="1"/>
  <c r="AY13" i="1"/>
  <c r="C14" i="1"/>
  <c r="AY14" i="1"/>
  <c r="C15" i="1"/>
  <c r="AY15" i="1"/>
  <c r="C16" i="1"/>
  <c r="AY16" i="1"/>
  <c r="AK12" i="1"/>
  <c r="AZ12" i="1"/>
  <c r="AK13" i="1"/>
  <c r="AZ13" i="1"/>
  <c r="AK14" i="1"/>
  <c r="AZ14" i="1"/>
  <c r="AK15" i="1"/>
  <c r="AZ15" i="1"/>
  <c r="AK16" i="1"/>
  <c r="AZ16" i="1"/>
  <c r="G11" i="1"/>
  <c r="BB11" i="1"/>
  <c r="G12" i="1"/>
  <c r="BB12" i="1"/>
  <c r="G13" i="1"/>
  <c r="BB13" i="1"/>
  <c r="G14" i="1"/>
  <c r="BB14" i="1"/>
  <c r="G15" i="1"/>
  <c r="BB15" i="1"/>
  <c r="G16" i="1"/>
  <c r="BB16" i="1"/>
  <c r="BA11" i="1"/>
  <c r="BA12" i="1"/>
  <c r="BA13" i="1"/>
  <c r="BA14" i="1"/>
  <c r="BA15" i="1"/>
  <c r="BA16" i="1"/>
  <c r="BN11" i="1"/>
  <c r="BM12" i="1"/>
  <c r="BN12" i="1"/>
  <c r="BM13" i="1"/>
  <c r="BN13" i="1"/>
  <c r="BM14" i="1"/>
  <c r="BN14" i="1"/>
  <c r="AX11" i="1"/>
  <c r="AX13" i="1"/>
  <c r="BC15" i="1"/>
  <c r="BO11" i="1"/>
  <c r="AX16" i="1"/>
  <c r="BC11" i="1"/>
  <c r="BC14" i="1"/>
  <c r="BO12" i="1"/>
  <c r="AX12" i="1"/>
  <c r="BC13" i="1"/>
  <c r="BC16" i="1"/>
  <c r="BO13" i="1"/>
  <c r="AX14" i="1"/>
  <c r="AX15" i="1"/>
  <c r="BC12" i="1"/>
  <c r="BO14" i="1"/>
  <c r="BP11" i="1"/>
  <c r="BP12" i="1"/>
  <c r="BP13" i="1"/>
  <c r="BP14" i="1"/>
  <c r="BS11" i="1" a="1"/>
  <c r="BS11" i="1"/>
  <c r="BQ11" i="1"/>
  <c r="BR11" i="1"/>
  <c r="BS12" i="1" a="1"/>
  <c r="BS12" i="1"/>
  <c r="BQ12" i="1"/>
  <c r="BR12" i="1"/>
  <c r="BS13" i="1" a="1"/>
  <c r="BS13" i="1"/>
  <c r="BQ13" i="1"/>
  <c r="BR13" i="1"/>
  <c r="BS14" i="1" a="1"/>
  <c r="BS14" i="1"/>
  <c r="BQ14" i="1"/>
  <c r="BR14" i="1"/>
  <c r="BT11" i="1"/>
  <c r="BT12" i="1"/>
  <c r="BT13" i="1"/>
  <c r="BT14" i="1"/>
  <c r="BU11" i="1"/>
  <c r="J36" i="1"/>
  <c r="C36" i="1"/>
  <c r="J46" i="1"/>
  <c r="C46" i="1"/>
  <c r="J51" i="1"/>
  <c r="D51" i="1"/>
  <c r="R54" i="1"/>
  <c r="D54" i="1"/>
  <c r="O66" i="1"/>
  <c r="AJ64" i="1"/>
  <c r="BX18" i="1"/>
  <c r="T18" i="1"/>
  <c r="BF18" i="1"/>
  <c r="AL18" i="1"/>
  <c r="BG18" i="1"/>
  <c r="T19" i="1"/>
  <c r="BF19" i="1"/>
  <c r="T20" i="1"/>
  <c r="BF20" i="1"/>
  <c r="T21" i="1"/>
  <c r="BF21" i="1"/>
  <c r="T22" i="1"/>
  <c r="BF22" i="1"/>
  <c r="T23" i="1"/>
  <c r="BF23" i="1"/>
  <c r="AL19" i="1"/>
  <c r="BG19" i="1"/>
  <c r="AL20" i="1"/>
  <c r="BG20" i="1"/>
  <c r="AL21" i="1"/>
  <c r="BG21" i="1"/>
  <c r="AL22" i="1"/>
  <c r="BG22" i="1"/>
  <c r="AL23" i="1"/>
  <c r="BG23" i="1"/>
  <c r="X18" i="1"/>
  <c r="BI18" i="1"/>
  <c r="X19" i="1"/>
  <c r="BI19" i="1"/>
  <c r="X20" i="1"/>
  <c r="BI20" i="1"/>
  <c r="X21" i="1"/>
  <c r="BI21" i="1"/>
  <c r="X22" i="1"/>
  <c r="BI22" i="1"/>
  <c r="X23" i="1"/>
  <c r="BI23" i="1"/>
  <c r="BH18" i="1"/>
  <c r="BH19" i="1"/>
  <c r="BH20" i="1"/>
  <c r="BH21" i="1"/>
  <c r="BH22" i="1"/>
  <c r="BH23" i="1"/>
  <c r="BY18" i="1"/>
  <c r="BX19" i="1"/>
  <c r="BY19" i="1"/>
  <c r="BX20" i="1"/>
  <c r="BY20" i="1"/>
  <c r="BX21" i="1"/>
  <c r="BY21" i="1"/>
  <c r="BE18" i="1"/>
  <c r="BE20" i="1"/>
  <c r="BJ22" i="1"/>
  <c r="BZ18" i="1"/>
  <c r="BE23" i="1"/>
  <c r="BJ18" i="1"/>
  <c r="BJ21" i="1"/>
  <c r="BZ19" i="1"/>
  <c r="BE19" i="1"/>
  <c r="BJ20" i="1"/>
  <c r="BJ23" i="1"/>
  <c r="BZ20" i="1"/>
  <c r="BE21" i="1"/>
  <c r="BE22" i="1"/>
  <c r="BJ19" i="1"/>
  <c r="BZ21" i="1"/>
  <c r="CA18" i="1"/>
  <c r="CA19" i="1"/>
  <c r="CA20" i="1"/>
  <c r="CA21" i="1"/>
  <c r="CD18" i="1" a="1"/>
  <c r="CD18" i="1"/>
  <c r="CB18" i="1"/>
  <c r="CC18" i="1"/>
  <c r="CD19" i="1" a="1"/>
  <c r="CD19" i="1"/>
  <c r="CB19" i="1"/>
  <c r="CC19" i="1"/>
  <c r="CD20" i="1" a="1"/>
  <c r="CD20" i="1"/>
  <c r="CB20" i="1"/>
  <c r="CC20" i="1"/>
  <c r="CD21" i="1" a="1"/>
  <c r="CD21" i="1"/>
  <c r="CB21" i="1"/>
  <c r="CC21" i="1"/>
  <c r="CE18" i="1"/>
  <c r="CE19" i="1"/>
  <c r="CE20" i="1"/>
  <c r="CE21" i="1"/>
  <c r="CF18" i="1"/>
  <c r="J39" i="1"/>
  <c r="C39" i="1"/>
  <c r="R45" i="1"/>
  <c r="C45" i="1"/>
  <c r="R50" i="1"/>
  <c r="D50" i="1"/>
  <c r="J54" i="1"/>
  <c r="C54" i="1"/>
  <c r="O64" i="1"/>
  <c r="AJ62" i="1"/>
  <c r="BX11" i="1"/>
  <c r="T11" i="1"/>
  <c r="BF11" i="1"/>
  <c r="AL11" i="1"/>
  <c r="BG11" i="1"/>
  <c r="T12" i="1"/>
  <c r="BF12" i="1"/>
  <c r="T13" i="1"/>
  <c r="BF13" i="1"/>
  <c r="T14" i="1"/>
  <c r="BF14" i="1"/>
  <c r="T15" i="1"/>
  <c r="BF15" i="1"/>
  <c r="T16" i="1"/>
  <c r="BF16" i="1"/>
  <c r="AL12" i="1"/>
  <c r="BG12" i="1"/>
  <c r="AL13" i="1"/>
  <c r="BG13" i="1"/>
  <c r="AL14" i="1"/>
  <c r="BG14" i="1"/>
  <c r="AL15" i="1"/>
  <c r="BG15" i="1"/>
  <c r="AL16" i="1"/>
  <c r="BG16" i="1"/>
  <c r="X11" i="1"/>
  <c r="BI11" i="1"/>
  <c r="X12" i="1"/>
  <c r="BI12" i="1"/>
  <c r="X13" i="1"/>
  <c r="BI13" i="1"/>
  <c r="X14" i="1"/>
  <c r="BI14" i="1"/>
  <c r="X15" i="1"/>
  <c r="BI15" i="1"/>
  <c r="X16" i="1"/>
  <c r="BI16" i="1"/>
  <c r="BH11" i="1"/>
  <c r="BH12" i="1"/>
  <c r="BH13" i="1"/>
  <c r="BH14" i="1"/>
  <c r="BH15" i="1"/>
  <c r="BH16" i="1"/>
  <c r="BY11" i="1"/>
  <c r="BX12" i="1"/>
  <c r="BY12" i="1"/>
  <c r="BX13" i="1"/>
  <c r="BY13" i="1"/>
  <c r="BX14" i="1"/>
  <c r="BY14" i="1"/>
  <c r="BE11" i="1"/>
  <c r="BE13" i="1"/>
  <c r="BJ15" i="1"/>
  <c r="BZ11" i="1"/>
  <c r="BE16" i="1"/>
  <c r="BJ11" i="1"/>
  <c r="BJ14" i="1"/>
  <c r="BZ12" i="1"/>
  <c r="BE12" i="1"/>
  <c r="BJ13" i="1"/>
  <c r="BJ16" i="1"/>
  <c r="BZ13" i="1"/>
  <c r="BE14" i="1"/>
  <c r="BE15" i="1"/>
  <c r="BJ12" i="1"/>
  <c r="BZ14" i="1"/>
  <c r="CA11" i="1"/>
  <c r="CA12" i="1"/>
  <c r="CA13" i="1"/>
  <c r="CA14" i="1"/>
  <c r="CD11" i="1" a="1"/>
  <c r="CD11" i="1"/>
  <c r="CB11" i="1"/>
  <c r="CC11" i="1"/>
  <c r="CD12" i="1" a="1"/>
  <c r="CD12" i="1"/>
  <c r="CB12" i="1"/>
  <c r="CC12" i="1"/>
  <c r="CD13" i="1" a="1"/>
  <c r="CD13" i="1"/>
  <c r="CB13" i="1"/>
  <c r="CC13" i="1"/>
  <c r="CD14" i="1" a="1"/>
  <c r="CD14" i="1"/>
  <c r="CB14" i="1"/>
  <c r="CC14" i="1"/>
  <c r="CE11" i="1"/>
  <c r="CE12" i="1"/>
  <c r="CE13" i="1"/>
  <c r="CE14" i="1"/>
  <c r="CF11" i="1"/>
  <c r="J40" i="1"/>
  <c r="C40" i="1"/>
  <c r="J47" i="1"/>
  <c r="C47" i="1"/>
  <c r="R51" i="1"/>
  <c r="C51" i="1"/>
  <c r="R57" i="1"/>
  <c r="D57" i="1"/>
  <c r="O62" i="1"/>
  <c r="AJ60" i="1"/>
  <c r="BM4" i="1"/>
  <c r="C4" i="1"/>
  <c r="AY4" i="1"/>
  <c r="AK4" i="1"/>
  <c r="AZ4" i="1"/>
  <c r="C5" i="1"/>
  <c r="AY5" i="1"/>
  <c r="C6" i="1"/>
  <c r="AY6" i="1"/>
  <c r="C7" i="1"/>
  <c r="AY7" i="1"/>
  <c r="C8" i="1"/>
  <c r="AY8" i="1"/>
  <c r="C9" i="1"/>
  <c r="AY9" i="1"/>
  <c r="AK5" i="1"/>
  <c r="AZ5" i="1"/>
  <c r="AK6" i="1"/>
  <c r="AZ6" i="1"/>
  <c r="AK7" i="1"/>
  <c r="AZ7" i="1"/>
  <c r="AK8" i="1"/>
  <c r="AZ8" i="1"/>
  <c r="AK9" i="1"/>
  <c r="AZ9" i="1"/>
  <c r="G4" i="1"/>
  <c r="BB4" i="1"/>
  <c r="G5" i="1"/>
  <c r="BB5" i="1"/>
  <c r="G6" i="1"/>
  <c r="BB6" i="1"/>
  <c r="G7" i="1"/>
  <c r="BB7" i="1"/>
  <c r="G8" i="1"/>
  <c r="BB8" i="1"/>
  <c r="G9" i="1"/>
  <c r="BB9" i="1"/>
  <c r="BA4" i="1"/>
  <c r="BA5" i="1"/>
  <c r="BA6" i="1"/>
  <c r="BA7" i="1"/>
  <c r="BA8" i="1"/>
  <c r="BA9" i="1"/>
  <c r="BN4" i="1"/>
  <c r="BM5" i="1"/>
  <c r="BN5" i="1"/>
  <c r="BM6" i="1"/>
  <c r="BN6" i="1"/>
  <c r="BM7" i="1"/>
  <c r="BN7" i="1"/>
  <c r="AX4" i="1"/>
  <c r="AX6" i="1"/>
  <c r="BC8" i="1"/>
  <c r="BO4" i="1"/>
  <c r="AX9" i="1"/>
  <c r="BC4" i="1"/>
  <c r="BC7" i="1"/>
  <c r="BO5" i="1"/>
  <c r="AX5" i="1"/>
  <c r="BC6" i="1"/>
  <c r="BC9" i="1"/>
  <c r="BO6" i="1"/>
  <c r="AX7" i="1"/>
  <c r="AX8" i="1"/>
  <c r="BC5" i="1"/>
  <c r="BO7" i="1"/>
  <c r="BP4" i="1"/>
  <c r="BP5" i="1"/>
  <c r="BP6" i="1"/>
  <c r="BP7" i="1"/>
  <c r="BS4" i="1" a="1"/>
  <c r="BS4" i="1"/>
  <c r="BQ4" i="1"/>
  <c r="BR4" i="1"/>
  <c r="BS5" i="1" a="1"/>
  <c r="BS5" i="1"/>
  <c r="BQ5" i="1"/>
  <c r="BR5" i="1"/>
  <c r="BS6" i="1" a="1"/>
  <c r="BS6" i="1"/>
  <c r="BQ6" i="1"/>
  <c r="BR6" i="1"/>
  <c r="BS7" i="1" a="1"/>
  <c r="BS7" i="1"/>
  <c r="BQ7" i="1"/>
  <c r="BR7" i="1"/>
  <c r="BT4" i="1"/>
  <c r="BT5" i="1"/>
  <c r="BT6" i="1"/>
  <c r="BT7" i="1"/>
  <c r="BU4" i="1"/>
  <c r="J34" i="1"/>
  <c r="C34" i="1"/>
  <c r="J44" i="1"/>
  <c r="C44" i="1"/>
  <c r="J50" i="1"/>
  <c r="C50" i="1"/>
  <c r="J57" i="1"/>
  <c r="C57" i="1"/>
  <c r="O60" i="1"/>
  <c r="AQ57" i="1"/>
  <c r="AO57" i="1"/>
  <c r="AM57" i="1"/>
  <c r="AK57" i="1"/>
  <c r="AJ57" i="1"/>
  <c r="AQ54" i="1"/>
  <c r="AO54" i="1"/>
  <c r="AM54" i="1"/>
  <c r="AK54" i="1"/>
  <c r="AJ54" i="1"/>
  <c r="AQ51" i="1"/>
  <c r="AO51" i="1"/>
  <c r="AM51" i="1"/>
  <c r="AK51" i="1"/>
  <c r="AJ51" i="1"/>
  <c r="AQ50" i="1"/>
  <c r="AO50" i="1"/>
  <c r="AM50" i="1"/>
  <c r="AK50" i="1"/>
  <c r="AJ50" i="1"/>
  <c r="AQ47" i="1"/>
  <c r="AO47" i="1"/>
  <c r="AM47" i="1"/>
  <c r="AK47" i="1"/>
  <c r="AJ47" i="1"/>
  <c r="CF19" i="1"/>
  <c r="R41" i="1"/>
  <c r="C41" i="1"/>
  <c r="R47" i="1"/>
  <c r="AQ46" i="1"/>
  <c r="AO46" i="1"/>
  <c r="AM46" i="1"/>
  <c r="AK46" i="1"/>
  <c r="AJ46" i="1"/>
  <c r="BM25" i="1"/>
  <c r="C25" i="1"/>
  <c r="AY25" i="1"/>
  <c r="AK25" i="1"/>
  <c r="AZ25" i="1"/>
  <c r="C26" i="1"/>
  <c r="AY26" i="1"/>
  <c r="C27" i="1"/>
  <c r="AY27" i="1"/>
  <c r="C28" i="1"/>
  <c r="AY28" i="1"/>
  <c r="C29" i="1"/>
  <c r="AY29" i="1"/>
  <c r="C30" i="1"/>
  <c r="AY30" i="1"/>
  <c r="AK26" i="1"/>
  <c r="AZ26" i="1"/>
  <c r="AK27" i="1"/>
  <c r="AZ27" i="1"/>
  <c r="AK28" i="1"/>
  <c r="AZ28" i="1"/>
  <c r="AK29" i="1"/>
  <c r="AZ29" i="1"/>
  <c r="AK30" i="1"/>
  <c r="AZ30" i="1"/>
  <c r="G25" i="1"/>
  <c r="BB25" i="1"/>
  <c r="G26" i="1"/>
  <c r="BB26" i="1"/>
  <c r="G27" i="1"/>
  <c r="BB27" i="1"/>
  <c r="G28" i="1"/>
  <c r="BB28" i="1"/>
  <c r="G29" i="1"/>
  <c r="BB29" i="1"/>
  <c r="G30" i="1"/>
  <c r="BB30" i="1"/>
  <c r="BA25" i="1"/>
  <c r="BA26" i="1"/>
  <c r="BA27" i="1"/>
  <c r="BA28" i="1"/>
  <c r="BA29" i="1"/>
  <c r="BA30" i="1"/>
  <c r="BN25" i="1"/>
  <c r="BM26" i="1"/>
  <c r="BN26" i="1"/>
  <c r="BM27" i="1"/>
  <c r="BN27" i="1"/>
  <c r="BM28" i="1"/>
  <c r="BN28" i="1"/>
  <c r="AX25" i="1"/>
  <c r="AX27" i="1"/>
  <c r="BC29" i="1"/>
  <c r="BO25" i="1"/>
  <c r="AX30" i="1"/>
  <c r="BC25" i="1"/>
  <c r="BC28" i="1"/>
  <c r="BO26" i="1"/>
  <c r="AX26" i="1"/>
  <c r="BC27" i="1"/>
  <c r="BC30" i="1"/>
  <c r="BO27" i="1"/>
  <c r="AX28" i="1"/>
  <c r="AX29" i="1"/>
  <c r="BC26" i="1"/>
  <c r="BO28" i="1"/>
  <c r="BP25" i="1"/>
  <c r="BP26" i="1"/>
  <c r="BP27" i="1"/>
  <c r="BP28" i="1"/>
  <c r="BS25" i="1" a="1"/>
  <c r="BS25" i="1"/>
  <c r="BQ25" i="1"/>
  <c r="BR25" i="1"/>
  <c r="BS26" i="1" a="1"/>
  <c r="BS26" i="1"/>
  <c r="BQ26" i="1"/>
  <c r="BR26" i="1"/>
  <c r="BS27" i="1" a="1"/>
  <c r="BS27" i="1"/>
  <c r="BQ27" i="1"/>
  <c r="BR27" i="1"/>
  <c r="BS28" i="1" a="1"/>
  <c r="BS28" i="1"/>
  <c r="BQ28" i="1"/>
  <c r="BR28" i="1"/>
  <c r="BT25" i="1"/>
  <c r="BT26" i="1"/>
  <c r="BT27" i="1"/>
  <c r="BT28" i="1"/>
  <c r="BU25" i="1"/>
  <c r="J37" i="1"/>
  <c r="C37" i="1"/>
  <c r="R46" i="1"/>
  <c r="AQ45" i="1"/>
  <c r="AO45" i="1"/>
  <c r="AM45" i="1"/>
  <c r="AK45" i="1"/>
  <c r="AJ45" i="1"/>
  <c r="BX4" i="1"/>
  <c r="T4" i="1"/>
  <c r="BF4" i="1"/>
  <c r="AL4" i="1"/>
  <c r="BG4" i="1"/>
  <c r="T5" i="1"/>
  <c r="BF5" i="1"/>
  <c r="T6" i="1"/>
  <c r="BF6" i="1"/>
  <c r="T7" i="1"/>
  <c r="BF7" i="1"/>
  <c r="T8" i="1"/>
  <c r="BF8" i="1"/>
  <c r="T9" i="1"/>
  <c r="BF9" i="1"/>
  <c r="AL5" i="1"/>
  <c r="BG5" i="1"/>
  <c r="AL6" i="1"/>
  <c r="BG6" i="1"/>
  <c r="AL7" i="1"/>
  <c r="BG7" i="1"/>
  <c r="AL8" i="1"/>
  <c r="BG8" i="1"/>
  <c r="AL9" i="1"/>
  <c r="BG9" i="1"/>
  <c r="X4" i="1"/>
  <c r="BI4" i="1"/>
  <c r="X5" i="1"/>
  <c r="BI5" i="1"/>
  <c r="X6" i="1"/>
  <c r="BI6" i="1"/>
  <c r="X7" i="1"/>
  <c r="BI7" i="1"/>
  <c r="X8" i="1"/>
  <c r="BI8" i="1"/>
  <c r="X9" i="1"/>
  <c r="BI9" i="1"/>
  <c r="BH4" i="1"/>
  <c r="BH5" i="1"/>
  <c r="BH6" i="1"/>
  <c r="BH7" i="1"/>
  <c r="BH8" i="1"/>
  <c r="BH9" i="1"/>
  <c r="BY4" i="1"/>
  <c r="BX5" i="1"/>
  <c r="BY5" i="1"/>
  <c r="BX6" i="1"/>
  <c r="BY6" i="1"/>
  <c r="BX7" i="1"/>
  <c r="BY7" i="1"/>
  <c r="BE4" i="1"/>
  <c r="BE6" i="1"/>
  <c r="BJ8" i="1"/>
  <c r="BZ4" i="1"/>
  <c r="BE9" i="1"/>
  <c r="BJ4" i="1"/>
  <c r="BJ7" i="1"/>
  <c r="BZ5" i="1"/>
  <c r="BE5" i="1"/>
  <c r="BJ6" i="1"/>
  <c r="BJ9" i="1"/>
  <c r="BZ6" i="1"/>
  <c r="BE7" i="1"/>
  <c r="BE8" i="1"/>
  <c r="BJ5" i="1"/>
  <c r="BZ7" i="1"/>
  <c r="CA4" i="1"/>
  <c r="CA5" i="1"/>
  <c r="CA6" i="1"/>
  <c r="CA7" i="1"/>
  <c r="CD4" i="1" a="1"/>
  <c r="CD4" i="1"/>
  <c r="CB4" i="1"/>
  <c r="CC4" i="1"/>
  <c r="CD5" i="1" a="1"/>
  <c r="CD5" i="1"/>
  <c r="CB5" i="1"/>
  <c r="CC5" i="1"/>
  <c r="CD6" i="1" a="1"/>
  <c r="CD6" i="1"/>
  <c r="CB6" i="1"/>
  <c r="CC6" i="1"/>
  <c r="CD7" i="1" a="1"/>
  <c r="CD7" i="1"/>
  <c r="CB7" i="1"/>
  <c r="CC7" i="1"/>
  <c r="CE4" i="1"/>
  <c r="CE5" i="1"/>
  <c r="CE6" i="1"/>
  <c r="CE7" i="1"/>
  <c r="CF4" i="1"/>
  <c r="J38" i="1"/>
  <c r="C38" i="1"/>
  <c r="J45" i="1"/>
  <c r="AQ44" i="1"/>
  <c r="AO44" i="1"/>
  <c r="AM44" i="1"/>
  <c r="AK44" i="1"/>
  <c r="AJ44" i="1"/>
  <c r="BU26" i="1"/>
  <c r="R35" i="1"/>
  <c r="C35" i="1"/>
  <c r="R44" i="1"/>
  <c r="AQ41" i="1"/>
  <c r="AO41" i="1"/>
  <c r="AM41" i="1"/>
  <c r="AK41" i="1"/>
  <c r="AJ41" i="1"/>
  <c r="BX25" i="1"/>
  <c r="T25" i="1"/>
  <c r="BF25" i="1"/>
  <c r="AL25" i="1"/>
  <c r="BG25" i="1"/>
  <c r="T26" i="1"/>
  <c r="BF26" i="1"/>
  <c r="T27" i="1"/>
  <c r="BF27" i="1"/>
  <c r="T28" i="1"/>
  <c r="BF28" i="1"/>
  <c r="T29" i="1"/>
  <c r="BF29" i="1"/>
  <c r="T30" i="1"/>
  <c r="BF30" i="1"/>
  <c r="AL26" i="1"/>
  <c r="BG26" i="1"/>
  <c r="AL27" i="1"/>
  <c r="BG27" i="1"/>
  <c r="AL28" i="1"/>
  <c r="BG28" i="1"/>
  <c r="AL29" i="1"/>
  <c r="BG29" i="1"/>
  <c r="AL30" i="1"/>
  <c r="BG30" i="1"/>
  <c r="X25" i="1"/>
  <c r="BI25" i="1"/>
  <c r="X26" i="1"/>
  <c r="BI26" i="1"/>
  <c r="X27" i="1"/>
  <c r="BI27" i="1"/>
  <c r="X28" i="1"/>
  <c r="BI28" i="1"/>
  <c r="X29" i="1"/>
  <c r="BI29" i="1"/>
  <c r="X30" i="1"/>
  <c r="BI30" i="1"/>
  <c r="BH25" i="1"/>
  <c r="BH26" i="1"/>
  <c r="BH27" i="1"/>
  <c r="BH28" i="1"/>
  <c r="BH29" i="1"/>
  <c r="BH30" i="1"/>
  <c r="BY25" i="1"/>
  <c r="BX26" i="1"/>
  <c r="BY26" i="1"/>
  <c r="BX27" i="1"/>
  <c r="BY27" i="1"/>
  <c r="BX28" i="1"/>
  <c r="BY28" i="1"/>
  <c r="BE25" i="1"/>
  <c r="BE27" i="1"/>
  <c r="BJ29" i="1"/>
  <c r="BZ25" i="1"/>
  <c r="BE30" i="1"/>
  <c r="BJ25" i="1"/>
  <c r="BJ28" i="1"/>
  <c r="BZ26" i="1"/>
  <c r="BE26" i="1"/>
  <c r="BJ27" i="1"/>
  <c r="BJ30" i="1"/>
  <c r="BZ27" i="1"/>
  <c r="BE28" i="1"/>
  <c r="BE29" i="1"/>
  <c r="BJ26" i="1"/>
  <c r="BZ28" i="1"/>
  <c r="CA25" i="1"/>
  <c r="CA26" i="1"/>
  <c r="CA27" i="1"/>
  <c r="CA28" i="1"/>
  <c r="CD25" i="1" a="1"/>
  <c r="CD25" i="1"/>
  <c r="CB25" i="1"/>
  <c r="CC25" i="1"/>
  <c r="CD26" i="1" a="1"/>
  <c r="CD26" i="1"/>
  <c r="CB26" i="1"/>
  <c r="CC26" i="1"/>
  <c r="CD27" i="1" a="1"/>
  <c r="CD27" i="1"/>
  <c r="CB27" i="1"/>
  <c r="CC27" i="1"/>
  <c r="CD28" i="1" a="1"/>
  <c r="CD28" i="1"/>
  <c r="CB28" i="1"/>
  <c r="CC28" i="1"/>
  <c r="CE25" i="1"/>
  <c r="CE26" i="1"/>
  <c r="CE27" i="1"/>
  <c r="CE28" i="1"/>
  <c r="CF25" i="1"/>
  <c r="J41" i="1"/>
  <c r="AQ40" i="1"/>
  <c r="AO40" i="1"/>
  <c r="AM40" i="1"/>
  <c r="AK40" i="1"/>
  <c r="AJ40" i="1"/>
  <c r="CF5" i="1"/>
  <c r="R40" i="1"/>
  <c r="AQ39" i="1"/>
  <c r="AO39" i="1"/>
  <c r="AM39" i="1"/>
  <c r="AK39" i="1"/>
  <c r="AJ39" i="1"/>
  <c r="CF26" i="1"/>
  <c r="R39" i="1"/>
  <c r="AQ38" i="1"/>
  <c r="AO38" i="1"/>
  <c r="AM38" i="1"/>
  <c r="AK38" i="1"/>
  <c r="AJ38" i="1"/>
  <c r="CF12" i="1"/>
  <c r="R38" i="1"/>
  <c r="AQ37" i="1"/>
  <c r="AO37" i="1"/>
  <c r="AM37" i="1"/>
  <c r="AK37" i="1"/>
  <c r="AJ37" i="1"/>
  <c r="BM18" i="1"/>
  <c r="C18" i="1"/>
  <c r="AY18" i="1"/>
  <c r="AK18" i="1"/>
  <c r="AZ18" i="1"/>
  <c r="C19" i="1"/>
  <c r="AY19" i="1"/>
  <c r="C20" i="1"/>
  <c r="AY20" i="1"/>
  <c r="C21" i="1"/>
  <c r="AY21" i="1"/>
  <c r="C22" i="1"/>
  <c r="AY22" i="1"/>
  <c r="C23" i="1"/>
  <c r="AY23" i="1"/>
  <c r="AK19" i="1"/>
  <c r="AZ19" i="1"/>
  <c r="AK20" i="1"/>
  <c r="AZ20" i="1"/>
  <c r="AK21" i="1"/>
  <c r="AZ21" i="1"/>
  <c r="AK22" i="1"/>
  <c r="AZ22" i="1"/>
  <c r="AK23" i="1"/>
  <c r="AZ23" i="1"/>
  <c r="G18" i="1"/>
  <c r="BB18" i="1"/>
  <c r="G19" i="1"/>
  <c r="BB19" i="1"/>
  <c r="G20" i="1"/>
  <c r="BB20" i="1"/>
  <c r="G21" i="1"/>
  <c r="BB21" i="1"/>
  <c r="G22" i="1"/>
  <c r="BB22" i="1"/>
  <c r="G23" i="1"/>
  <c r="BB23" i="1"/>
  <c r="BA18" i="1"/>
  <c r="BA19" i="1"/>
  <c r="BA20" i="1"/>
  <c r="BA21" i="1"/>
  <c r="BA22" i="1"/>
  <c r="BA23" i="1"/>
  <c r="BN18" i="1"/>
  <c r="BM19" i="1"/>
  <c r="BN19" i="1"/>
  <c r="BM20" i="1"/>
  <c r="BN20" i="1"/>
  <c r="BM21" i="1"/>
  <c r="BN21" i="1"/>
  <c r="AX18" i="1"/>
  <c r="AX20" i="1"/>
  <c r="BC22" i="1"/>
  <c r="BO18" i="1"/>
  <c r="AX23" i="1"/>
  <c r="BC18" i="1"/>
  <c r="BC21" i="1"/>
  <c r="BO19" i="1"/>
  <c r="AX19" i="1"/>
  <c r="BC20" i="1"/>
  <c r="BC23" i="1"/>
  <c r="BO20" i="1"/>
  <c r="AX21" i="1"/>
  <c r="AX22" i="1"/>
  <c r="BC19" i="1"/>
  <c r="BO21" i="1"/>
  <c r="BP18" i="1"/>
  <c r="BP19" i="1"/>
  <c r="BP20" i="1"/>
  <c r="BP21" i="1"/>
  <c r="BS18" i="1" a="1"/>
  <c r="BS18" i="1"/>
  <c r="BQ18" i="1"/>
  <c r="BR18" i="1"/>
  <c r="BS19" i="1" a="1"/>
  <c r="BS19" i="1"/>
  <c r="BQ19" i="1"/>
  <c r="BR19" i="1"/>
  <c r="BS20" i="1" a="1"/>
  <c r="BS20" i="1"/>
  <c r="BQ20" i="1"/>
  <c r="BR20" i="1"/>
  <c r="BS21" i="1" a="1"/>
  <c r="BS21" i="1"/>
  <c r="BQ21" i="1"/>
  <c r="BR21" i="1"/>
  <c r="BT18" i="1"/>
  <c r="BT19" i="1"/>
  <c r="BT20" i="1"/>
  <c r="BT21" i="1"/>
  <c r="BU19" i="1"/>
  <c r="R37" i="1"/>
  <c r="AQ36" i="1"/>
  <c r="AO36" i="1"/>
  <c r="AM36" i="1"/>
  <c r="AK36" i="1"/>
  <c r="AJ36" i="1"/>
  <c r="BU5" i="1"/>
  <c r="R36" i="1"/>
  <c r="AQ35" i="1"/>
  <c r="AO35" i="1"/>
  <c r="AM35" i="1"/>
  <c r="AK35" i="1"/>
  <c r="AJ35" i="1"/>
  <c r="BU18" i="1"/>
  <c r="J35" i="1"/>
  <c r="AQ34" i="1"/>
  <c r="AO34" i="1"/>
  <c r="AM34" i="1"/>
  <c r="AK34" i="1"/>
  <c r="AJ34" i="1"/>
  <c r="BU12" i="1"/>
  <c r="R34" i="1"/>
  <c r="AR30" i="1"/>
  <c r="AQ30" i="1"/>
  <c r="AP30" i="1"/>
  <c r="AO30" i="1"/>
  <c r="AN30" i="1"/>
  <c r="AM30" i="1"/>
  <c r="AJ30" i="1"/>
  <c r="AR29" i="1"/>
  <c r="AQ29" i="1"/>
  <c r="AP29" i="1"/>
  <c r="AO29" i="1"/>
  <c r="AN29" i="1"/>
  <c r="AM29" i="1"/>
  <c r="AJ29" i="1"/>
  <c r="CN28" i="1"/>
  <c r="CI28" i="1"/>
  <c r="CF28" i="1"/>
  <c r="BU28" i="1"/>
  <c r="AR28" i="1"/>
  <c r="AQ28" i="1"/>
  <c r="AP28" i="1"/>
  <c r="AO28" i="1"/>
  <c r="AN28" i="1"/>
  <c r="AM28" i="1"/>
  <c r="AJ28" i="1"/>
  <c r="CN27" i="1"/>
  <c r="CI27" i="1"/>
  <c r="CF27" i="1"/>
  <c r="BU27" i="1"/>
  <c r="AR27" i="1"/>
  <c r="AQ27" i="1"/>
  <c r="AP27" i="1"/>
  <c r="AO27" i="1"/>
  <c r="AN27" i="1"/>
  <c r="AM27" i="1"/>
  <c r="AJ27" i="1"/>
  <c r="CN26" i="1"/>
  <c r="CI26" i="1"/>
  <c r="AR26" i="1"/>
  <c r="AQ26" i="1"/>
  <c r="AN26" i="1"/>
  <c r="AP26" i="1"/>
  <c r="AM26" i="1"/>
  <c r="AO26" i="1"/>
  <c r="AJ26" i="1"/>
  <c r="CN25" i="1"/>
  <c r="CI25" i="1"/>
  <c r="AR25" i="1"/>
  <c r="AQ25" i="1"/>
  <c r="AN25" i="1"/>
  <c r="AP25" i="1"/>
  <c r="AM25" i="1"/>
  <c r="AO25" i="1"/>
  <c r="AJ25" i="1"/>
  <c r="AR23" i="1"/>
  <c r="AQ23" i="1"/>
  <c r="AP23" i="1"/>
  <c r="AO23" i="1"/>
  <c r="AN23" i="1"/>
  <c r="AM23" i="1"/>
  <c r="AJ23" i="1"/>
  <c r="AR22" i="1"/>
  <c r="AQ22" i="1"/>
  <c r="AP22" i="1"/>
  <c r="AO22" i="1"/>
  <c r="AN22" i="1"/>
  <c r="AM22" i="1"/>
  <c r="AJ22" i="1"/>
  <c r="CN21" i="1"/>
  <c r="CI21" i="1"/>
  <c r="CF21" i="1"/>
  <c r="BU21" i="1"/>
  <c r="AR21" i="1"/>
  <c r="AQ21" i="1"/>
  <c r="AP21" i="1"/>
  <c r="AO21" i="1"/>
  <c r="AN21" i="1"/>
  <c r="AM21" i="1"/>
  <c r="AJ21" i="1"/>
  <c r="CN20" i="1"/>
  <c r="CI20" i="1"/>
  <c r="CF20" i="1"/>
  <c r="BU20" i="1"/>
  <c r="AR20" i="1"/>
  <c r="AQ20" i="1"/>
  <c r="AP20" i="1"/>
  <c r="AO20" i="1"/>
  <c r="AN20" i="1"/>
  <c r="AM20" i="1"/>
  <c r="AJ20" i="1"/>
  <c r="CN19" i="1"/>
  <c r="CI19" i="1"/>
  <c r="AR19" i="1"/>
  <c r="AQ19" i="1"/>
  <c r="AN19" i="1"/>
  <c r="AP19" i="1"/>
  <c r="AM19" i="1"/>
  <c r="AO19" i="1"/>
  <c r="AJ19" i="1"/>
  <c r="CN18" i="1"/>
  <c r="CI18" i="1"/>
  <c r="AR18" i="1"/>
  <c r="AQ18" i="1"/>
  <c r="AN18" i="1"/>
  <c r="AP18" i="1"/>
  <c r="AM18" i="1"/>
  <c r="AO18" i="1"/>
  <c r="AJ18" i="1"/>
  <c r="AR16" i="1"/>
  <c r="AQ16" i="1"/>
  <c r="AP16" i="1"/>
  <c r="AO16" i="1"/>
  <c r="AN16" i="1"/>
  <c r="AM16" i="1"/>
  <c r="AJ16" i="1"/>
  <c r="AR15" i="1"/>
  <c r="AQ15" i="1"/>
  <c r="AP15" i="1"/>
  <c r="AO15" i="1"/>
  <c r="AN15" i="1"/>
  <c r="AM15" i="1"/>
  <c r="AJ15" i="1"/>
  <c r="CN14" i="1"/>
  <c r="CI14" i="1"/>
  <c r="CF14" i="1"/>
  <c r="BU14" i="1"/>
  <c r="AR14" i="1"/>
  <c r="AQ14" i="1"/>
  <c r="AP14" i="1"/>
  <c r="AM14" i="1"/>
  <c r="AO14" i="1"/>
  <c r="AN14" i="1"/>
  <c r="AJ14" i="1"/>
  <c r="CN13" i="1"/>
  <c r="CI13" i="1"/>
  <c r="CF13" i="1"/>
  <c r="BU13" i="1"/>
  <c r="AR13" i="1"/>
  <c r="AQ13" i="1"/>
  <c r="AP13" i="1"/>
  <c r="AM13" i="1"/>
  <c r="AO13" i="1"/>
  <c r="AN13" i="1"/>
  <c r="AJ13" i="1"/>
  <c r="CN12" i="1"/>
  <c r="CI12" i="1"/>
  <c r="AR12" i="1"/>
  <c r="AQ12" i="1"/>
  <c r="AN12" i="1"/>
  <c r="AP12" i="1"/>
  <c r="AM12" i="1"/>
  <c r="AO12" i="1"/>
  <c r="AJ12" i="1"/>
  <c r="CN11" i="1"/>
  <c r="CI11" i="1"/>
  <c r="AR11" i="1"/>
  <c r="AQ11" i="1"/>
  <c r="AN11" i="1"/>
  <c r="AP11" i="1"/>
  <c r="AM11" i="1"/>
  <c r="AO11" i="1"/>
  <c r="AJ11" i="1"/>
  <c r="AR9" i="1"/>
  <c r="AQ9" i="1"/>
  <c r="AP9" i="1"/>
  <c r="AO9" i="1"/>
  <c r="AN9" i="1"/>
  <c r="AM9" i="1"/>
  <c r="AJ9" i="1"/>
  <c r="AR8" i="1"/>
  <c r="AQ8" i="1"/>
  <c r="AP8" i="1"/>
  <c r="AO8" i="1"/>
  <c r="AN8" i="1"/>
  <c r="AM8" i="1"/>
  <c r="AJ8" i="1"/>
  <c r="CN7" i="1"/>
  <c r="CI7" i="1"/>
  <c r="CF7" i="1"/>
  <c r="BU7" i="1"/>
  <c r="AR7" i="1"/>
  <c r="AQ7" i="1"/>
  <c r="AP7" i="1"/>
  <c r="AM7" i="1"/>
  <c r="AO7" i="1"/>
  <c r="AN7" i="1"/>
  <c r="AJ7" i="1"/>
  <c r="CN6" i="1"/>
  <c r="CI6" i="1"/>
  <c r="CF6" i="1"/>
  <c r="BU6" i="1"/>
  <c r="AR6" i="1"/>
  <c r="AQ6" i="1"/>
  <c r="AP6" i="1"/>
  <c r="AM6" i="1"/>
  <c r="AO6" i="1"/>
  <c r="AN6" i="1"/>
  <c r="AJ6" i="1"/>
  <c r="CN5" i="1"/>
  <c r="CI5" i="1"/>
  <c r="AR5" i="1"/>
  <c r="AQ5" i="1"/>
  <c r="AN5" i="1"/>
  <c r="AP5" i="1"/>
  <c r="AM5" i="1"/>
  <c r="AO5" i="1"/>
  <c r="AJ5" i="1"/>
  <c r="CN4" i="1"/>
  <c r="CI4" i="1"/>
  <c r="AR4" i="1"/>
  <c r="AQ4" i="1"/>
  <c r="AN4" i="1"/>
  <c r="AP4" i="1"/>
  <c r="AM4" i="1"/>
  <c r="AO4" i="1"/>
  <c r="AJ4" i="1"/>
  <c r="AJ2" i="1"/>
</calcChain>
</file>

<file path=xl/sharedStrings.xml><?xml version="1.0" encoding="utf-8"?>
<sst xmlns="http://schemas.openxmlformats.org/spreadsheetml/2006/main" count="425" uniqueCount="425">
  <si>
    <t>COPA MUNDIAL BRASIL 2014 - ADMIOS</t>
  </si>
  <si>
    <t>Puntos</t>
  </si>
  <si>
    <t>Puntos</t>
  </si>
  <si>
    <t>Extra</t>
  </si>
  <si>
    <t>Apuesta</t>
  </si>
  <si>
    <t>Fin Apuesta</t>
  </si>
  <si>
    <t>Tabla</t>
  </si>
  <si>
    <t>GRUPO A</t>
  </si>
  <si>
    <t>APUESTA</t>
  </si>
  <si>
    <t>SEDE</t>
  </si>
  <si>
    <t>DIA</t>
  </si>
  <si>
    <t>HORA</t>
  </si>
  <si>
    <t>RESULTADO</t>
  </si>
  <si>
    <t>GRUPO E</t>
  </si>
  <si>
    <t>APUESTA</t>
  </si>
  <si>
    <t>SEDE</t>
  </si>
  <si>
    <t>DIA</t>
  </si>
  <si>
    <t>HORA</t>
  </si>
  <si>
    <t>RESULTADO</t>
  </si>
  <si>
    <t>Apuesta A</t>
  </si>
  <si>
    <t>Apuesta E</t>
  </si>
  <si>
    <t>Resultado A</t>
  </si>
  <si>
    <t>Resultado E</t>
  </si>
  <si>
    <t>Puntos A</t>
  </si>
  <si>
    <t>Puntos E</t>
  </si>
  <si>
    <t>Extra A</t>
  </si>
  <si>
    <t>Extra E</t>
  </si>
  <si>
    <t>Fase 1</t>
  </si>
  <si>
    <t>Casa</t>
  </si>
  <si>
    <t>Ptos</t>
  </si>
  <si>
    <t>Ptos</t>
  </si>
  <si>
    <t>Fuera</t>
  </si>
  <si>
    <t>Casa</t>
  </si>
  <si>
    <t>Ptos</t>
  </si>
  <si>
    <t>Ptos</t>
  </si>
  <si>
    <t>Fuera</t>
  </si>
  <si>
    <t>Tabla Grupo A</t>
  </si>
  <si>
    <t>Ptos</t>
  </si>
  <si>
    <t>Saldo</t>
  </si>
  <si>
    <t>Gols</t>
  </si>
  <si>
    <t>Factor</t>
  </si>
  <si>
    <t>Comp. Off</t>
  </si>
  <si>
    <t>Comp</t>
  </si>
  <si>
    <t>Rank</t>
  </si>
  <si>
    <t>Orden Grupo A</t>
  </si>
  <si>
    <t>Tabla Grupo E</t>
  </si>
  <si>
    <t>Ptos</t>
  </si>
  <si>
    <t>Saldo</t>
  </si>
  <si>
    <t>Gols</t>
  </si>
  <si>
    <t>Factor</t>
  </si>
  <si>
    <t>Comp. Off</t>
  </si>
  <si>
    <t>Comp</t>
  </si>
  <si>
    <t>Rank</t>
  </si>
  <si>
    <t>Orden Grupo E</t>
  </si>
  <si>
    <t>Tabla Grupo A</t>
  </si>
  <si>
    <t>Qual. Points</t>
  </si>
  <si>
    <t>Goals Diff.</t>
  </si>
  <si>
    <t>Goals Scored</t>
  </si>
  <si>
    <t>Tabla Grupo E</t>
  </si>
  <si>
    <t>Qual. Points</t>
  </si>
  <si>
    <t>Goals Diff.</t>
  </si>
  <si>
    <t>Goals Scored</t>
  </si>
  <si>
    <t>-</t>
  </si>
  <si>
    <t>São Paulo</t>
  </si>
  <si>
    <t>-</t>
  </si>
  <si>
    <t>Brasília</t>
  </si>
  <si>
    <t>Octavos</t>
  </si>
  <si>
    <t>1</t>
  </si>
  <si>
    <t>1</t>
  </si>
  <si>
    <t>-</t>
  </si>
  <si>
    <t>Natal</t>
  </si>
  <si>
    <t>-</t>
  </si>
  <si>
    <t>Porto Alegre</t>
  </si>
  <si>
    <t>Cuartos</t>
  </si>
  <si>
    <t>2</t>
  </si>
  <si>
    <t>2</t>
  </si>
  <si>
    <t>-</t>
  </si>
  <si>
    <t>Fortaleza</t>
  </si>
  <si>
    <t>-</t>
  </si>
  <si>
    <t>Salvador</t>
  </si>
  <si>
    <t>Semi</t>
  </si>
  <si>
    <t>3</t>
  </si>
  <si>
    <t>3</t>
  </si>
  <si>
    <t>-</t>
  </si>
  <si>
    <t>Manaus</t>
  </si>
  <si>
    <t>-</t>
  </si>
  <si>
    <t>Curitiba</t>
  </si>
  <si>
    <t>3-4 Lugar</t>
  </si>
  <si>
    <t>4</t>
  </si>
  <si>
    <t>4</t>
  </si>
  <si>
    <t>-</t>
  </si>
  <si>
    <t>Brasília</t>
  </si>
  <si>
    <t>-</t>
  </si>
  <si>
    <t>Manaus</t>
  </si>
  <si>
    <t>Final</t>
  </si>
  <si>
    <t>-</t>
  </si>
  <si>
    <t>Recife</t>
  </si>
  <si>
    <t>-</t>
  </si>
  <si>
    <t>Rio de Janeiro</t>
  </si>
  <si>
    <t>GRUPO B</t>
  </si>
  <si>
    <t>APUESTA</t>
  </si>
  <si>
    <t>SEDE</t>
  </si>
  <si>
    <t>DIA</t>
  </si>
  <si>
    <t>HORA</t>
  </si>
  <si>
    <t>GRUPO F</t>
  </si>
  <si>
    <t>APUESTA</t>
  </si>
  <si>
    <t>SEDE</t>
  </si>
  <si>
    <t>DIA</t>
  </si>
  <si>
    <t>HORA</t>
  </si>
  <si>
    <t>Apuesta B</t>
  </si>
  <si>
    <t>Apuesta F</t>
  </si>
  <si>
    <t>Resultado B</t>
  </si>
  <si>
    <t>Resultado F</t>
  </si>
  <si>
    <t>Puntos B</t>
  </si>
  <si>
    <t>Puntos F</t>
  </si>
  <si>
    <t>Extra B</t>
  </si>
  <si>
    <t>Extra F</t>
  </si>
  <si>
    <t>Tabla Grupo B</t>
  </si>
  <si>
    <t>Orden Grupo B</t>
  </si>
  <si>
    <t>Tabla Grupo F</t>
  </si>
  <si>
    <t>Orden Grupo F</t>
  </si>
  <si>
    <t>Tabla Grupo B</t>
  </si>
  <si>
    <t>Tabla Grupo F</t>
  </si>
  <si>
    <t>-</t>
  </si>
  <si>
    <t>Salvador</t>
  </si>
  <si>
    <t>-</t>
  </si>
  <si>
    <t>Rio de Janeiro</t>
  </si>
  <si>
    <t>1</t>
  </si>
  <si>
    <t>1</t>
  </si>
  <si>
    <t>-</t>
  </si>
  <si>
    <t>Cuiabá</t>
  </si>
  <si>
    <t>-</t>
  </si>
  <si>
    <t>Curitiba</t>
  </si>
  <si>
    <t>2</t>
  </si>
  <si>
    <t>2</t>
  </si>
  <si>
    <t>-</t>
  </si>
  <si>
    <t>Rio de Janeiro</t>
  </si>
  <si>
    <t>-</t>
  </si>
  <si>
    <t>Belo Horizonte</t>
  </si>
  <si>
    <t>3</t>
  </si>
  <si>
    <t>3</t>
  </si>
  <si>
    <t>-</t>
  </si>
  <si>
    <t>Porto Alegre</t>
  </si>
  <si>
    <t>-</t>
  </si>
  <si>
    <t>Cuiabá</t>
  </si>
  <si>
    <t>4</t>
  </si>
  <si>
    <t>4</t>
  </si>
  <si>
    <t>-</t>
  </si>
  <si>
    <t>Curitiba</t>
  </si>
  <si>
    <t>-</t>
  </si>
  <si>
    <t>Porto Alegre</t>
  </si>
  <si>
    <t>-</t>
  </si>
  <si>
    <t>São Paulo</t>
  </si>
  <si>
    <t>-</t>
  </si>
  <si>
    <t>Salvador</t>
  </si>
  <si>
    <t>GRUPO C</t>
  </si>
  <si>
    <t>APUESTA</t>
  </si>
  <si>
    <t>SEDE</t>
  </si>
  <si>
    <t>DIA</t>
  </si>
  <si>
    <t>HORA</t>
  </si>
  <si>
    <t>GRUPO G</t>
  </si>
  <si>
    <t>APUESTA</t>
  </si>
  <si>
    <t>SEDE</t>
  </si>
  <si>
    <t>DIA</t>
  </si>
  <si>
    <t>HORA</t>
  </si>
  <si>
    <t>Apuesta C</t>
  </si>
  <si>
    <t>Apuesta G</t>
  </si>
  <si>
    <t>Resultado C</t>
  </si>
  <si>
    <t>Resultado G</t>
  </si>
  <si>
    <t>Puntos C</t>
  </si>
  <si>
    <t>Puntos G</t>
  </si>
  <si>
    <t>Extra C</t>
  </si>
  <si>
    <t>Extra G</t>
  </si>
  <si>
    <t>Tabla Grupo C</t>
  </si>
  <si>
    <t>Orden Grupo C</t>
  </si>
  <si>
    <t>Tabla Grupo G</t>
  </si>
  <si>
    <t>Orden Grupo G</t>
  </si>
  <si>
    <t>Tabla Grupo C</t>
  </si>
  <si>
    <t>Tabla Grupo G</t>
  </si>
  <si>
    <t>-</t>
  </si>
  <si>
    <t>Belo Horizonte</t>
  </si>
  <si>
    <t>-</t>
  </si>
  <si>
    <t>Salvador</t>
  </si>
  <si>
    <t>1</t>
  </si>
  <si>
    <t>1</t>
  </si>
  <si>
    <t>-</t>
  </si>
  <si>
    <t>Recife</t>
  </si>
  <si>
    <t>-</t>
  </si>
  <si>
    <t>Natal</t>
  </si>
  <si>
    <t>2</t>
  </si>
  <si>
    <t>2</t>
  </si>
  <si>
    <t>-</t>
  </si>
  <si>
    <t>Brasília</t>
  </si>
  <si>
    <t>-</t>
  </si>
  <si>
    <t>Fortaleza</t>
  </si>
  <si>
    <t>3</t>
  </si>
  <si>
    <t>3</t>
  </si>
  <si>
    <t>-</t>
  </si>
  <si>
    <t>Natal</t>
  </si>
  <si>
    <t>-</t>
  </si>
  <si>
    <t>Manaus</t>
  </si>
  <si>
    <t>4</t>
  </si>
  <si>
    <t>4</t>
  </si>
  <si>
    <t>-</t>
  </si>
  <si>
    <t>Cuiabá</t>
  </si>
  <si>
    <t>-</t>
  </si>
  <si>
    <t>Recife</t>
  </si>
  <si>
    <t>-</t>
  </si>
  <si>
    <t>Fortaleza</t>
  </si>
  <si>
    <t>-</t>
  </si>
  <si>
    <t>Brasília</t>
  </si>
  <si>
    <t>GRUPO D</t>
  </si>
  <si>
    <t>APUESTA</t>
  </si>
  <si>
    <t>SEDE</t>
  </si>
  <si>
    <t>DIA</t>
  </si>
  <si>
    <t>HORA</t>
  </si>
  <si>
    <t>GRUPO H</t>
  </si>
  <si>
    <t>APUESTA</t>
  </si>
  <si>
    <t>SEDE</t>
  </si>
  <si>
    <t>DIA</t>
  </si>
  <si>
    <t>HORA</t>
  </si>
  <si>
    <t>Apuesta D</t>
  </si>
  <si>
    <t>Apuesta H</t>
  </si>
  <si>
    <t>Resultado D</t>
  </si>
  <si>
    <t>Resultado H</t>
  </si>
  <si>
    <t>Puntos D</t>
  </si>
  <si>
    <t>Puntos H</t>
  </si>
  <si>
    <t>Extra D</t>
  </si>
  <si>
    <t>Extra H</t>
  </si>
  <si>
    <t>Tabla Grupo D</t>
  </si>
  <si>
    <t>Orden Grupo D</t>
  </si>
  <si>
    <t>Tabla Grupo H</t>
  </si>
  <si>
    <t>Orden Grupo H</t>
  </si>
  <si>
    <t>Tabla Grupo D</t>
  </si>
  <si>
    <t>Tabla Grupo H</t>
  </si>
  <si>
    <t>-</t>
  </si>
  <si>
    <t>Fortaleza</t>
  </si>
  <si>
    <t>-</t>
  </si>
  <si>
    <t>Belo Horizonte</t>
  </si>
  <si>
    <t>1</t>
  </si>
  <si>
    <t>1</t>
  </si>
  <si>
    <t>-</t>
  </si>
  <si>
    <t>Manaus</t>
  </si>
  <si>
    <t>-</t>
  </si>
  <si>
    <t>Cuiabá</t>
  </si>
  <si>
    <t>2</t>
  </si>
  <si>
    <t>2</t>
  </si>
  <si>
    <t>-</t>
  </si>
  <si>
    <t>São Paulo</t>
  </si>
  <si>
    <t>-</t>
  </si>
  <si>
    <t>Rio de Janeiro</t>
  </si>
  <si>
    <t>3</t>
  </si>
  <si>
    <t>3</t>
  </si>
  <si>
    <t>-</t>
  </si>
  <si>
    <t>Recife</t>
  </si>
  <si>
    <t>-</t>
  </si>
  <si>
    <t>Porto Alegre</t>
  </si>
  <si>
    <t>4</t>
  </si>
  <si>
    <t>4</t>
  </si>
  <si>
    <t>-</t>
  </si>
  <si>
    <t>Natal</t>
  </si>
  <si>
    <t>-</t>
  </si>
  <si>
    <t>São Paulo</t>
  </si>
  <si>
    <t>-</t>
  </si>
  <si>
    <t>Belo Horizonte</t>
  </si>
  <si>
    <t>-</t>
  </si>
  <si>
    <t>Curitiba</t>
  </si>
  <si>
    <t>OCTAVOS DE FINAL</t>
  </si>
  <si>
    <t>Penaltis</t>
  </si>
  <si>
    <t>SEDE</t>
  </si>
  <si>
    <t>DIA</t>
  </si>
  <si>
    <t>HORA</t>
  </si>
  <si>
    <t>-</t>
  </si>
  <si>
    <t>-</t>
  </si>
  <si>
    <t>Belo Horizonte</t>
  </si>
  <si>
    <t>-</t>
  </si>
  <si>
    <t>-</t>
  </si>
  <si>
    <t>2</t>
  </si>
  <si>
    <t>Rio de Janeiro</t>
  </si>
  <si>
    <t>-</t>
  </si>
  <si>
    <t>-</t>
  </si>
  <si>
    <t>3</t>
  </si>
  <si>
    <t>Fortaleza</t>
  </si>
  <si>
    <t>-</t>
  </si>
  <si>
    <t>-</t>
  </si>
  <si>
    <t>4</t>
  </si>
  <si>
    <t>Recife</t>
  </si>
  <si>
    <t>-</t>
  </si>
  <si>
    <t>-</t>
  </si>
  <si>
    <t>5</t>
  </si>
  <si>
    <t>Brasília</t>
  </si>
  <si>
    <t>-</t>
  </si>
  <si>
    <t>-</t>
  </si>
  <si>
    <t>6</t>
  </si>
  <si>
    <t>Porto Alegre</t>
  </si>
  <si>
    <t>-</t>
  </si>
  <si>
    <t>-</t>
  </si>
  <si>
    <t>7</t>
  </si>
  <si>
    <t>São Paulo</t>
  </si>
  <si>
    <t>-</t>
  </si>
  <si>
    <t>-</t>
  </si>
  <si>
    <t>8</t>
  </si>
  <si>
    <t>Salvador</t>
  </si>
  <si>
    <t>CUARTOS DE FINAL</t>
  </si>
  <si>
    <t>Penaltis</t>
  </si>
  <si>
    <t>SEDE</t>
  </si>
  <si>
    <t>DIA</t>
  </si>
  <si>
    <t>HORA</t>
  </si>
  <si>
    <t>-</t>
  </si>
  <si>
    <t>-</t>
  </si>
  <si>
    <t>A</t>
  </si>
  <si>
    <t>Fortaleza</t>
  </si>
  <si>
    <t>-</t>
  </si>
  <si>
    <t>-</t>
  </si>
  <si>
    <t>B</t>
  </si>
  <si>
    <t>Rio de Janeiro</t>
  </si>
  <si>
    <t>-</t>
  </si>
  <si>
    <t>-</t>
  </si>
  <si>
    <t>C</t>
  </si>
  <si>
    <t>Salvador</t>
  </si>
  <si>
    <t>-</t>
  </si>
  <si>
    <t>-</t>
  </si>
  <si>
    <t>D</t>
  </si>
  <si>
    <t>Brasília</t>
  </si>
  <si>
    <t>SEMI FINAL</t>
  </si>
  <si>
    <t>Penaltis</t>
  </si>
  <si>
    <t>SEDE</t>
  </si>
  <si>
    <t>DIA</t>
  </si>
  <si>
    <t>HORA</t>
  </si>
  <si>
    <t>-</t>
  </si>
  <si>
    <t>-</t>
  </si>
  <si>
    <t>1</t>
  </si>
  <si>
    <t>Belo Horizonte</t>
  </si>
  <si>
    <t>-</t>
  </si>
  <si>
    <t>-</t>
  </si>
  <si>
    <t>2</t>
  </si>
  <si>
    <t>São Paulo</t>
  </si>
  <si>
    <t>TERCER LUGAR</t>
  </si>
  <si>
    <t>Penaltis</t>
  </si>
  <si>
    <t>SEDE</t>
  </si>
  <si>
    <t>DIA</t>
  </si>
  <si>
    <t>HORA</t>
  </si>
  <si>
    <t>-</t>
  </si>
  <si>
    <t>-</t>
  </si>
  <si>
    <t>A</t>
  </si>
  <si>
    <t>Brasília</t>
  </si>
  <si>
    <t>FINAL</t>
  </si>
  <si>
    <t>Penaltis</t>
  </si>
  <si>
    <t>SEDE</t>
  </si>
  <si>
    <t>DIA</t>
  </si>
  <si>
    <t>HORA</t>
  </si>
  <si>
    <t>-</t>
  </si>
  <si>
    <t>-</t>
  </si>
  <si>
    <t>Rio de Janeiro</t>
  </si>
  <si>
    <t>Campeón:</t>
  </si>
  <si>
    <t>Sub-Campeón:</t>
  </si>
  <si>
    <t>Tercer Lugar:</t>
  </si>
  <si>
    <t>Cuarto Lugar:</t>
  </si>
  <si>
    <t>Position</t>
  </si>
  <si>
    <t>Country</t>
  </si>
  <si>
    <t>Flag</t>
  </si>
  <si>
    <t>A1</t>
  </si>
  <si>
    <t>Brasil</t>
  </si>
  <si>
    <t>A2</t>
  </si>
  <si>
    <t>Croacia</t>
  </si>
  <si>
    <t>A3</t>
  </si>
  <si>
    <t>Mexico</t>
  </si>
  <si>
    <t>A4</t>
  </si>
  <si>
    <t>Camerun</t>
  </si>
  <si>
    <t>B1</t>
  </si>
  <si>
    <t>España</t>
  </si>
  <si>
    <t>B2</t>
  </si>
  <si>
    <t>Holanda</t>
  </si>
  <si>
    <t>B3</t>
  </si>
  <si>
    <t>Chile</t>
  </si>
  <si>
    <t>B4</t>
  </si>
  <si>
    <t>Australia</t>
  </si>
  <si>
    <t>C1</t>
  </si>
  <si>
    <t>Colombia</t>
  </si>
  <si>
    <t>C2</t>
  </si>
  <si>
    <t>Grecia</t>
  </si>
  <si>
    <t>C3</t>
  </si>
  <si>
    <t>Costa de Marfil</t>
  </si>
  <si>
    <t>C4</t>
  </si>
  <si>
    <t>Japón</t>
  </si>
  <si>
    <t>D1</t>
  </si>
  <si>
    <t>Uruguay</t>
  </si>
  <si>
    <t>D2</t>
  </si>
  <si>
    <t>Costa Rica</t>
  </si>
  <si>
    <t>D3</t>
  </si>
  <si>
    <t>Inglaterra</t>
  </si>
  <si>
    <t>D4</t>
  </si>
  <si>
    <t>Italia</t>
  </si>
  <si>
    <t>E1</t>
  </si>
  <si>
    <t>Suiza</t>
  </si>
  <si>
    <t>E2</t>
  </si>
  <si>
    <t>Ecuador</t>
  </si>
  <si>
    <t>E3</t>
  </si>
  <si>
    <t>Francia</t>
  </si>
  <si>
    <t>E4</t>
  </si>
  <si>
    <t>Honduras</t>
  </si>
  <si>
    <t>F1</t>
  </si>
  <si>
    <t>Argentina</t>
  </si>
  <si>
    <t>F2</t>
  </si>
  <si>
    <t>Bosnia Herzegovina</t>
  </si>
  <si>
    <t>F3</t>
  </si>
  <si>
    <t>Irán</t>
  </si>
  <si>
    <t>F4</t>
  </si>
  <si>
    <t>Nigeria</t>
  </si>
  <si>
    <t>G1</t>
  </si>
  <si>
    <t>Alemania</t>
  </si>
  <si>
    <t>G2</t>
  </si>
  <si>
    <t>Portugal</t>
  </si>
  <si>
    <t>G3</t>
  </si>
  <si>
    <t>Ghana</t>
  </si>
  <si>
    <t>G4</t>
  </si>
  <si>
    <t>Estados Unidos</t>
  </si>
  <si>
    <t>H1</t>
  </si>
  <si>
    <t>Bélgica</t>
  </si>
  <si>
    <t>H2</t>
  </si>
  <si>
    <t>Algeria</t>
  </si>
  <si>
    <t>H3</t>
  </si>
  <si>
    <t>Rusia</t>
  </si>
  <si>
    <t>H4</t>
  </si>
  <si>
    <t>Corea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</si>
</sst>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h:mm\ AM/PM"/>
    <numFmt numFmtId="165" formatCode="_(* #,##0.0000_);_(* \(#,##0.0000\);_(* &quot;-&quot;??_);_(@_)"/>
    <numFmt numFmtId="166" formatCode="#,##0.0000"/>
  </numFmts>
  <fonts count="146" x14ac:knownFonts="1">
    <font>
      <sz val="10"/>
      <name val="Arial"/>
    </font>
    <font>
      <sz val="8"/>
      <name val="Arial"/>
    </font>
    <font>
      <sz val="28"/>
      <color rgb="FF17365D"/>
      <name val="Ericsson capital tt"/>
    </font>
    <font>
      <b/>
      <u/>
      <sz val="8"/>
      <color rgb="FF7E4C02"/>
      <name val="Arial"/>
    </font>
    <font>
      <b/>
      <sz val="8"/>
      <color rgb="FFFFFFFF"/>
      <name val="Arial"/>
    </font>
    <font>
      <sz val="10"/>
      <color rgb="FFDBE5F1"/>
      <name val="Arial"/>
    </font>
    <font>
      <b/>
      <sz val="8"/>
      <color rgb="FFDBE5F1"/>
      <name val="Arial"/>
    </font>
    <font>
      <b/>
      <sz val="8"/>
      <color rgb="FFDBE5F1"/>
      <name val="Arial"/>
    </font>
    <font>
      <b/>
      <sz val="8"/>
      <color rgb="FFDBE5F1"/>
      <name val="Arial"/>
    </font>
    <font>
      <b/>
      <sz val="8"/>
      <color rgb="FFDBE5F1"/>
      <name val="Arial"/>
    </font>
    <font>
      <sz val="10"/>
      <color rgb="FFDBE5F1"/>
      <name val="Arial"/>
    </font>
    <font>
      <sz val="10"/>
      <color rgb="FFFF0000"/>
      <name val="Arial"/>
    </font>
    <font>
      <b/>
      <sz val="8"/>
      <color rgb="FF1F497D"/>
      <name val="Arial"/>
    </font>
    <font>
      <sz val="10"/>
      <name val="Arial"/>
    </font>
    <font>
      <b/>
      <sz val="8"/>
      <color rgb="FFFFFFFF"/>
      <name val="Arial"/>
    </font>
    <font>
      <b/>
      <sz val="8"/>
      <color rgb="FFFFFFFF"/>
      <name val="Arial"/>
    </font>
    <font>
      <sz val="8"/>
      <color rgb="FFFFFFFF"/>
      <name val="Arial"/>
    </font>
    <font>
      <b/>
      <sz val="8"/>
      <color rgb="FFFFFFFF"/>
      <name val="Arial"/>
    </font>
    <font>
      <sz val="8"/>
      <color rgb="FFFFFFFF"/>
      <name val="Arial"/>
    </font>
    <font>
      <b/>
      <sz val="7"/>
      <color rgb="FF1F497D"/>
      <name val="Arial"/>
    </font>
    <font>
      <b/>
      <sz val="8"/>
      <color rgb="FFFFFFFF"/>
      <name val="Arial"/>
    </font>
    <font>
      <b/>
      <u/>
      <sz val="8"/>
      <color rgb="FFFFFFFF"/>
      <name val="Arial"/>
    </font>
    <font>
      <b/>
      <sz val="7"/>
      <color rgb="FF1F497D"/>
      <name val="Arial"/>
    </font>
    <font>
      <sz val="10"/>
      <name val="Arial"/>
    </font>
    <font>
      <sz val="8"/>
      <color rgb="FFDBE5F1"/>
      <name val="Arial"/>
    </font>
    <font>
      <sz val="8"/>
      <color rgb="FFDBE5F1"/>
      <name val="Arial"/>
    </font>
    <font>
      <sz val="8"/>
      <color rgb="FFDBE5F1"/>
      <name val="Arial"/>
    </font>
    <font>
      <b/>
      <u/>
      <sz val="8"/>
      <color rgb="FFDBE5F1"/>
      <name val="Arial"/>
    </font>
    <font>
      <b/>
      <u/>
      <sz val="8"/>
      <color rgb="FFDBE5F1"/>
      <name val="Arial"/>
    </font>
    <font>
      <sz val="8"/>
      <name val="Cambria"/>
    </font>
    <font>
      <sz val="8"/>
      <name val="Arial"/>
    </font>
    <font>
      <sz val="8"/>
      <color rgb="FF6F4205"/>
      <name val="Arial"/>
    </font>
    <font>
      <b/>
      <sz val="8"/>
      <name val="Arial"/>
    </font>
    <font>
      <sz val="8"/>
      <name val="Arial"/>
    </font>
    <font>
      <sz val="8"/>
      <color rgb="FF6F4205"/>
      <name val="Arial"/>
    </font>
    <font>
      <sz val="8"/>
      <name val="Arial"/>
    </font>
    <font>
      <sz val="8"/>
      <color rgb="FF6F4205"/>
      <name val="Arial Narrow"/>
    </font>
    <font>
      <sz val="8"/>
      <color rgb="FF6F4205"/>
      <name val="Arial Narrow"/>
    </font>
    <font>
      <sz val="8"/>
      <color rgb="FF6F4205"/>
      <name val="Arial Narrow"/>
    </font>
    <font>
      <b/>
      <sz val="8"/>
      <color rgb="FF6F4205"/>
      <name val="Arial Narrow"/>
    </font>
    <font>
      <sz val="8"/>
      <name val="Arial"/>
    </font>
    <font>
      <sz val="8"/>
      <color rgb="FF6F4205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color rgb="FF6F4205"/>
      <name val="Arial Narrow"/>
    </font>
    <font>
      <sz val="8"/>
      <color rgb="FF6F4205"/>
      <name val="Arial Narrow"/>
    </font>
    <font>
      <sz val="8"/>
      <color rgb="FF000000"/>
      <name val="Arial"/>
    </font>
    <font>
      <sz val="8"/>
      <name val="Arial"/>
    </font>
    <font>
      <b/>
      <sz val="8"/>
      <color rgb="FFFFFFFF"/>
      <name val="Arial"/>
    </font>
    <font>
      <sz val="8"/>
      <color rgb="FFDBE5F1"/>
      <name val="Arial"/>
    </font>
    <font>
      <sz val="8"/>
      <color rgb="FFDBE5F1"/>
      <name val="Arial"/>
    </font>
    <font>
      <sz val="8"/>
      <color rgb="FFDBE5F1"/>
      <name val="Arial"/>
    </font>
    <font>
      <sz val="8"/>
      <color rgb="FFDBE5F1"/>
      <name val="Arial"/>
    </font>
    <font>
      <sz val="8"/>
      <color rgb="FFDBE5F1"/>
      <name val="Arial"/>
    </font>
    <font>
      <sz val="8"/>
      <name val="Arial"/>
    </font>
    <font>
      <sz val="8"/>
      <color rgb="FF6F4205"/>
      <name val="Arial"/>
    </font>
    <font>
      <sz val="8"/>
      <color rgb="FF6F4205"/>
      <name val="Arial"/>
    </font>
    <font>
      <sz val="8"/>
      <color rgb="FF6F4205"/>
      <name val="Arial"/>
    </font>
    <font>
      <sz val="8"/>
      <color rgb="FF6F4205"/>
      <name val="Arial Narrow"/>
    </font>
    <font>
      <sz val="8"/>
      <color rgb="FF6F4205"/>
      <name val="Arial Narrow"/>
    </font>
    <font>
      <sz val="8"/>
      <color rgb="FF6F4205"/>
      <name val="Arial Narrow"/>
    </font>
    <font>
      <b/>
      <sz val="8"/>
      <color rgb="FF6F4205"/>
      <name val="Arial Narrow"/>
    </font>
    <font>
      <sz val="8"/>
      <name val="Arial"/>
    </font>
    <font>
      <b/>
      <sz val="8"/>
      <name val="Arial"/>
    </font>
    <font>
      <sz val="8"/>
      <color rgb="FFDBE5F1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color rgb="FFDBE5F1"/>
      <name val="Arial"/>
    </font>
    <font>
      <sz val="8"/>
      <name val="Arial"/>
    </font>
    <font>
      <sz val="8"/>
      <color rgb="FF6F4205"/>
      <name val="Arial"/>
    </font>
    <font>
      <sz val="8"/>
      <color rgb="FF6F4205"/>
      <name val="Arial"/>
    </font>
    <font>
      <sz val="8"/>
      <color rgb="FF6F4205"/>
      <name val="Arial"/>
    </font>
    <font>
      <sz val="8"/>
      <color rgb="FF6F4205"/>
      <name val="Arial Narrow"/>
    </font>
    <font>
      <sz val="8"/>
      <color rgb="FF6F4205"/>
      <name val="Arial Narrow"/>
    </font>
    <font>
      <sz val="8"/>
      <color rgb="FF6F4205"/>
      <name val="Arial Narrow"/>
    </font>
    <font>
      <b/>
      <sz val="8"/>
      <color rgb="FF6F4205"/>
      <name val="Arial Narrow"/>
    </font>
    <font>
      <sz val="8"/>
      <name val="Arial"/>
    </font>
    <font>
      <sz val="8"/>
      <name val="Arial"/>
    </font>
    <font>
      <b/>
      <sz val="8"/>
      <color rgb="FFFFFFFF"/>
      <name val="Arial"/>
    </font>
    <font>
      <sz val="8"/>
      <color rgb="FFFFFFFF"/>
      <name val="Arial"/>
    </font>
    <font>
      <sz val="8"/>
      <color rgb="FFFFFFFF"/>
      <name val="Arial"/>
    </font>
    <font>
      <sz val="8"/>
      <name val="Arial"/>
    </font>
    <font>
      <sz val="8"/>
      <color rgb="FF6F4205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color rgb="FFFDFABB"/>
      <name val="Arial"/>
    </font>
    <font>
      <sz val="8"/>
      <color rgb="FFFDFABB"/>
      <name val="Arial"/>
    </font>
    <font>
      <sz val="8"/>
      <color rgb="FFFF0000"/>
      <name val="Arial"/>
    </font>
    <font>
      <sz val="8"/>
      <color rgb="FFFF0000"/>
      <name val="Arial"/>
    </font>
    <font>
      <b/>
      <u/>
      <sz val="8"/>
      <color rgb="FF333399"/>
      <name val="Arial"/>
    </font>
    <font>
      <b/>
      <u/>
      <sz val="8"/>
      <color rgb="FF7E4C02"/>
      <name val="Arial"/>
    </font>
    <font>
      <sz val="8"/>
      <color rgb="FFDBE5F1"/>
      <name val="Arial"/>
    </font>
    <font>
      <sz val="8"/>
      <color rgb="FF6F4205"/>
      <name val="Arial"/>
    </font>
    <font>
      <b/>
      <sz val="8"/>
      <name val="Arial"/>
    </font>
    <font>
      <sz val="8"/>
      <name val="Arial"/>
    </font>
    <font>
      <sz val="8"/>
      <color rgb="FF6F4205"/>
      <name val="Arial"/>
    </font>
    <font>
      <sz val="8"/>
      <name val="Arial"/>
    </font>
    <font>
      <sz val="8"/>
      <name val="Arial"/>
    </font>
    <font>
      <sz val="8"/>
      <color rgb="FFDBE5F1"/>
      <name val="Arial"/>
    </font>
    <font>
      <sz val="8"/>
      <color rgb="FFFDFABB"/>
      <name val="Arial"/>
    </font>
    <font>
      <sz val="8"/>
      <color rgb="FF6F4205"/>
      <name val="Arial Narrow"/>
    </font>
    <font>
      <sz val="8"/>
      <color rgb="FF6F4205"/>
      <name val="Arial Narrow"/>
    </font>
    <font>
      <sz val="8"/>
      <color rgb="FF6F4205"/>
      <name val="Arial Narrow"/>
    </font>
    <font>
      <b/>
      <sz val="8"/>
      <color rgb="FFFFFFFF"/>
      <name val="Arial"/>
    </font>
    <font>
      <sz val="8"/>
      <color rgb="FF6F4205"/>
      <name val="Arial"/>
    </font>
    <font>
      <b/>
      <sz val="8"/>
      <name val="Arial"/>
    </font>
    <font>
      <sz val="8"/>
      <color rgb="FF6F4205"/>
      <name val="Arial"/>
    </font>
    <font>
      <sz val="8"/>
      <color rgb="FFDBE5F1"/>
      <name val="Arial"/>
    </font>
    <font>
      <b/>
      <sz val="8"/>
      <color rgb="FFFFFFFF"/>
      <name val="Arial"/>
    </font>
    <font>
      <sz val="8"/>
      <color rgb="FF6F4205"/>
      <name val="Arial"/>
    </font>
    <font>
      <b/>
      <sz val="8"/>
      <name val="Arial"/>
    </font>
    <font>
      <sz val="8"/>
      <name val="Arial"/>
    </font>
    <font>
      <sz val="8"/>
      <color rgb="FF6F4205"/>
      <name val="Arial"/>
    </font>
    <font>
      <b/>
      <sz val="8"/>
      <color rgb="FFFFFFFF"/>
      <name val="Arial"/>
    </font>
    <font>
      <sz val="8"/>
      <color rgb="FF6F4205"/>
      <name val="Arial Narrow"/>
    </font>
    <font>
      <sz val="8"/>
      <color rgb="FF6F4205"/>
      <name val="Arial Narrow"/>
    </font>
    <font>
      <b/>
      <sz val="8"/>
      <color rgb="FFFFFFFF"/>
      <name val="Arial"/>
    </font>
    <font>
      <sz val="8"/>
      <color rgb="FF6F4205"/>
      <name val="Arial"/>
    </font>
    <font>
      <sz val="8"/>
      <color rgb="FFDBE5F1"/>
      <name val="Arial"/>
    </font>
    <font>
      <sz val="8"/>
      <color rgb="FF6F4205"/>
      <name val="Arial"/>
    </font>
    <font>
      <sz val="8"/>
      <color rgb="FF6F4205"/>
      <name val="Arial"/>
    </font>
    <font>
      <b/>
      <sz val="8"/>
      <color rgb="FFFFFFFF"/>
      <name val="Arial"/>
    </font>
    <font>
      <b/>
      <sz val="8"/>
      <color rgb="FFFFFFFF"/>
      <name val="Arial"/>
    </font>
    <font>
      <sz val="8"/>
      <color rgb="FF6F4205"/>
      <name val="Arial"/>
    </font>
    <font>
      <b/>
      <sz val="8"/>
      <name val="Arial"/>
    </font>
    <font>
      <sz val="8"/>
      <name val="Arial"/>
    </font>
    <font>
      <sz val="8"/>
      <color rgb="FF6F4205"/>
      <name val="Arial"/>
    </font>
    <font>
      <b/>
      <sz val="8"/>
      <color rgb="FFFFFFFF"/>
      <name val="Arial"/>
    </font>
    <font>
      <sz val="8"/>
      <color rgb="FFDBE5F1"/>
      <name val="Arial"/>
    </font>
    <font>
      <b/>
      <sz val="8"/>
      <color rgb="FF6F4205"/>
      <name val="Arial"/>
    </font>
    <font>
      <sz val="8"/>
      <name val="Arial"/>
    </font>
    <font>
      <sz val="8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none"/>
    </fill>
  </fills>
  <borders count="1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/>
      <bottom style="thin">
        <color rgb="FF3366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double">
        <color rgb="FF000000"/>
      </right>
      <top/>
      <bottom style="thin">
        <color rgb="FF0000FF"/>
      </bottom>
      <diagonal/>
    </border>
    <border>
      <left/>
      <right style="double">
        <color rgb="FF6F4205"/>
      </right>
      <top style="double">
        <color rgb="FF6F4205"/>
      </top>
      <bottom style="double">
        <color rgb="FF6F4205"/>
      </bottom>
      <diagonal/>
    </border>
    <border>
      <left/>
      <right/>
      <top/>
      <bottom/>
      <diagonal/>
    </border>
    <border>
      <left style="double">
        <color rgb="FF6F4205"/>
      </left>
      <right style="double">
        <color rgb="FF6F4205"/>
      </right>
      <top style="double">
        <color rgb="FF6F4205"/>
      </top>
      <bottom style="double">
        <color rgb="FF6F4205"/>
      </bottom>
      <diagonal/>
    </border>
    <border>
      <left/>
      <right/>
      <top/>
      <bottom/>
      <diagonal/>
    </border>
    <border>
      <left/>
      <right/>
      <top/>
      <bottom style="thin">
        <color rgb="FF3366FF"/>
      </bottom>
      <diagonal/>
    </border>
    <border>
      <left/>
      <right/>
      <top style="double">
        <color rgb="FF000000"/>
      </top>
      <bottom style="thin">
        <color rgb="FF0000FF"/>
      </bottom>
      <diagonal/>
    </border>
    <border>
      <left/>
      <right/>
      <top style="double">
        <color rgb="FF000000"/>
      </top>
      <bottom style="thin">
        <color rgb="FF0000FF"/>
      </bottom>
      <diagonal/>
    </border>
    <border>
      <left/>
      <right style="double">
        <color rgb="FF6F4205"/>
      </right>
      <top style="double">
        <color rgb="FF6F4205"/>
      </top>
      <bottom style="double">
        <color rgb="FF6F4205"/>
      </bottom>
      <diagonal/>
    </border>
    <border>
      <left/>
      <right/>
      <top/>
      <bottom/>
      <diagonal/>
    </border>
    <border>
      <left style="double">
        <color rgb="FFFFFFFF"/>
      </left>
      <right style="double">
        <color rgb="FFFFFFFF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 style="thin">
        <color rgb="FF3366FF"/>
      </top>
      <bottom style="thin">
        <color rgb="FF3366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 style="double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/>
      <top style="thin">
        <color rgb="FF3366FF"/>
      </top>
      <bottom style="thin">
        <color rgb="FF3366FF"/>
      </bottom>
      <diagonal/>
    </border>
    <border>
      <left/>
      <right/>
      <top/>
      <bottom/>
      <diagonal/>
    </border>
    <border>
      <left style="double">
        <color rgb="FF000000"/>
      </left>
      <right/>
      <top style="thin">
        <color rgb="FF0000FF"/>
      </top>
      <bottom style="thin">
        <color rgb="FF3366FF"/>
      </bottom>
      <diagonal/>
    </border>
    <border>
      <left/>
      <right/>
      <top style="thin">
        <color rgb="FF0000FF"/>
      </top>
      <bottom style="thin">
        <color rgb="FF3366FF"/>
      </bottom>
      <diagonal/>
    </border>
    <border>
      <left/>
      <right/>
      <top style="thin">
        <color rgb="FF3366FF"/>
      </top>
      <bottom style="thin">
        <color rgb="FF3366FF"/>
      </bottom>
      <diagonal/>
    </border>
    <border>
      <left/>
      <right/>
      <top/>
      <bottom/>
      <diagonal/>
    </border>
    <border>
      <left style="double">
        <color rgb="FF000000"/>
      </left>
      <right/>
      <top style="thin">
        <color rgb="FF3366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 style="double">
        <color rgb="FF000000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/>
      <right/>
      <top style="thin">
        <color rgb="FF3366FF"/>
      </top>
      <bottom/>
      <diagonal/>
    </border>
    <border>
      <left style="double">
        <color rgb="FFFFFFFF"/>
      </left>
      <right style="double">
        <color rgb="FFFFFFFF"/>
      </right>
      <top style="dotted">
        <color rgb="FF000000"/>
      </top>
      <bottom style="double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/>
      <bottom style="thin">
        <color rgb="FF3366FF"/>
      </bottom>
      <diagonal/>
    </border>
    <border>
      <left/>
      <right/>
      <top/>
      <bottom style="thin">
        <color rgb="FF0000FF"/>
      </bottom>
      <diagonal/>
    </border>
    <border>
      <left/>
      <right/>
      <top/>
      <bottom style="thin">
        <color rgb="FF3366FF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double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double">
        <color rgb="FF000000"/>
      </top>
      <bottom style="thin">
        <color rgb="FF0000FF"/>
      </bottom>
      <diagonal/>
    </border>
    <border>
      <left style="thin">
        <color rgb="FF0000FF"/>
      </left>
      <right/>
      <top style="double">
        <color rgb="FF000000"/>
      </top>
      <bottom style="thin">
        <color rgb="FF0000FF"/>
      </bottom>
      <diagonal/>
    </border>
    <border>
      <left/>
      <right style="double">
        <color rgb="FF6F4205"/>
      </right>
      <top style="double">
        <color rgb="FF6F4205"/>
      </top>
      <bottom style="double">
        <color rgb="FF6F4205"/>
      </bottom>
      <diagonal/>
    </border>
    <border>
      <left style="double">
        <color rgb="FF6F4205"/>
      </left>
      <right style="double">
        <color rgb="FF6F4205"/>
      </right>
      <top style="double">
        <color rgb="FF6F4205"/>
      </top>
      <bottom style="double">
        <color rgb="FF6F420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tted">
        <color rgb="FFFFFFFF"/>
      </bottom>
      <diagonal/>
    </border>
    <border>
      <left style="double">
        <color rgb="FF000000"/>
      </left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/>
      <top/>
      <bottom/>
      <diagonal/>
    </border>
    <border>
      <left style="double">
        <color rgb="FFFFFFFF"/>
      </left>
      <right style="double">
        <color rgb="FFFFFFFF"/>
      </right>
      <top style="dotted">
        <color rgb="FFFFFFFF"/>
      </top>
      <bottom style="dotted">
        <color rgb="FFFFFFFF"/>
      </bottom>
      <diagonal/>
    </border>
    <border>
      <left style="double">
        <color rgb="FF000000"/>
      </left>
      <right/>
      <top style="thin">
        <color rgb="FF0000FF"/>
      </top>
      <bottom style="double">
        <color rgb="FF00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double">
        <color rgb="FF00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double">
        <color rgb="FF000000"/>
      </bottom>
      <diagonal/>
    </border>
    <border>
      <left style="thin">
        <color rgb="FF0000FF"/>
      </left>
      <right/>
      <top style="thin">
        <color rgb="FF0000FF"/>
      </top>
      <bottom style="double">
        <color rgb="FF000000"/>
      </bottom>
      <diagonal/>
    </border>
    <border>
      <left style="double">
        <color rgb="FFFFFFFF"/>
      </left>
      <right style="double">
        <color rgb="FFFFFFFF"/>
      </right>
      <top style="dotted">
        <color rgb="FFFFFFFF"/>
      </top>
      <bottom style="double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thin">
        <color rgb="FF0000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/>
      <bottom style="thin">
        <color rgb="FF0000FF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/>
      <diagonal/>
    </border>
    <border>
      <left style="double">
        <color rgb="FFFFFFFF"/>
      </left>
      <right style="double">
        <color rgb="FFFFFFFF"/>
      </right>
      <top/>
      <bottom style="double">
        <color rgb="FFFFFFFF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FF"/>
      </left>
      <right style="thin">
        <color rgb="FF0000FF"/>
      </right>
      <top/>
      <bottom style="double">
        <color rgb="FF000000"/>
      </bottom>
      <diagonal/>
    </border>
    <border>
      <left style="thin">
        <color rgb="FF0000FF"/>
      </left>
      <right style="thin">
        <color rgb="FF0000FF"/>
      </right>
      <top/>
      <bottom style="double">
        <color rgb="FF000000"/>
      </bottom>
      <diagonal/>
    </border>
    <border>
      <left style="thin">
        <color rgb="FF0000FF"/>
      </left>
      <right/>
      <top/>
      <bottom style="double">
        <color rgb="FF000000"/>
      </bottom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33CC"/>
      </left>
      <right/>
      <top style="thin">
        <color rgb="FF0033CC"/>
      </top>
      <bottom style="thin">
        <color rgb="FF0033CC"/>
      </bottom>
      <diagonal/>
    </border>
    <border>
      <left style="double">
        <color rgb="FF6F4205"/>
      </left>
      <right/>
      <top style="double">
        <color rgb="FF6F4205"/>
      </top>
      <bottom style="double">
        <color rgb="FF6F4205"/>
      </bottom>
      <diagonal/>
    </border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tted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dotted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5" xfId="0" applyFont="1" applyFill="1" applyBorder="1"/>
    <xf numFmtId="0" fontId="6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8" fillId="2" borderId="8" xfId="0" applyFont="1" applyFill="1" applyBorder="1"/>
    <xf numFmtId="0" fontId="9" fillId="2" borderId="9" xfId="0" applyFont="1" applyFill="1" applyBorder="1" applyAlignment="1">
      <alignment horizontal="right"/>
    </xf>
    <xf numFmtId="0" fontId="10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 vertical="center"/>
    </xf>
    <xf numFmtId="0" fontId="13" fillId="2" borderId="13" xfId="0" applyFont="1" applyFill="1" applyBorder="1"/>
    <xf numFmtId="0" fontId="14" fillId="3" borderId="14" xfId="0" applyFont="1" applyFill="1" applyBorder="1" applyAlignment="1">
      <alignment horizontal="center" vertical="center"/>
    </xf>
    <xf numFmtId="0" fontId="16" fillId="3" borderId="16" xfId="0" applyFont="1" applyFill="1" applyBorder="1"/>
    <xf numFmtId="0" fontId="17" fillId="3" borderId="17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/>
    </xf>
    <xf numFmtId="0" fontId="20" fillId="3" borderId="20" xfId="0" applyFont="1" applyFill="1" applyBorder="1" applyAlignment="1">
      <alignment vertical="center"/>
    </xf>
    <xf numFmtId="0" fontId="21" fillId="3" borderId="21" xfId="0" applyFont="1" applyFill="1" applyBorder="1" applyAlignment="1">
      <alignment horizontal="right"/>
    </xf>
    <xf numFmtId="0" fontId="23" fillId="2" borderId="23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/>
    </xf>
    <xf numFmtId="0" fontId="25" fillId="2" borderId="25" xfId="0" applyFont="1" applyFill="1" applyBorder="1"/>
    <xf numFmtId="0" fontId="26" fillId="2" borderId="26" xfId="0" applyFont="1" applyFill="1" applyBorder="1" applyAlignment="1">
      <alignment horizontal="center"/>
    </xf>
    <xf numFmtId="0" fontId="27" fillId="2" borderId="27" xfId="0" applyFont="1" applyFill="1" applyBorder="1" applyAlignment="1">
      <alignment horizontal="center"/>
    </xf>
    <xf numFmtId="0" fontId="28" fillId="2" borderId="28" xfId="0" applyFont="1" applyFill="1" applyBorder="1"/>
    <xf numFmtId="0" fontId="29" fillId="2" borderId="29" xfId="0" applyFont="1" applyFill="1" applyBorder="1" applyAlignment="1">
      <alignment horizontal="right" vertical="center"/>
    </xf>
    <xf numFmtId="0" fontId="30" fillId="2" borderId="30" xfId="0" applyFont="1" applyFill="1" applyBorder="1" applyAlignment="1">
      <alignment horizontal="center" vertical="center"/>
    </xf>
    <xf numFmtId="0" fontId="31" fillId="2" borderId="31" xfId="0" applyFont="1" applyFill="1" applyBorder="1" applyAlignment="1">
      <alignment horizontal="right" vertical="center"/>
    </xf>
    <xf numFmtId="0" fontId="32" fillId="5" borderId="32" xfId="0" applyFont="1" applyFill="1" applyBorder="1" applyAlignment="1">
      <alignment horizontal="center" vertical="center"/>
    </xf>
    <xf numFmtId="0" fontId="33" fillId="2" borderId="33" xfId="0" applyFont="1" applyFill="1" applyBorder="1" applyAlignment="1">
      <alignment horizontal="center" vertical="center"/>
    </xf>
    <xf numFmtId="0" fontId="34" fillId="2" borderId="34" xfId="0" applyFont="1" applyFill="1" applyBorder="1" applyAlignment="1">
      <alignment vertical="center"/>
    </xf>
    <xf numFmtId="0" fontId="35" fillId="2" borderId="35" xfId="0" applyFont="1" applyFill="1" applyBorder="1" applyAlignment="1">
      <alignment horizontal="right" vertical="center"/>
    </xf>
    <xf numFmtId="16" fontId="36" fillId="2" borderId="36" xfId="0" applyNumberFormat="1" applyFont="1" applyFill="1" applyBorder="1" applyAlignment="1">
      <alignment horizontal="center" vertical="center"/>
    </xf>
    <xf numFmtId="20" fontId="39" fillId="2" borderId="39" xfId="0" applyNumberFormat="1" applyFont="1" applyFill="1" applyBorder="1" applyAlignment="1">
      <alignment horizontal="center" vertical="center"/>
    </xf>
    <xf numFmtId="0" fontId="40" fillId="4" borderId="40" xfId="0" applyFont="1" applyFill="1" applyBorder="1" applyAlignment="1">
      <alignment horizontal="center" vertical="center"/>
    </xf>
    <xf numFmtId="0" fontId="41" fillId="2" borderId="41" xfId="0" applyFont="1" applyFill="1" applyBorder="1" applyAlignment="1">
      <alignment horizontal="center" vertical="center"/>
    </xf>
    <xf numFmtId="0" fontId="42" fillId="4" borderId="42" xfId="0" applyFont="1" applyFill="1" applyBorder="1" applyAlignment="1">
      <alignment horizontal="center" vertical="center"/>
    </xf>
    <xf numFmtId="0" fontId="43" fillId="2" borderId="43" xfId="0" applyFont="1" applyFill="1" applyBorder="1" applyAlignment="1">
      <alignment horizontal="center"/>
    </xf>
    <xf numFmtId="0" fontId="44" fillId="2" borderId="44" xfId="0" applyFont="1" applyFill="1" applyBorder="1" applyAlignment="1">
      <alignment horizontal="center" vertical="center"/>
    </xf>
    <xf numFmtId="0" fontId="47" fillId="4" borderId="47" xfId="0" applyFont="1" applyFill="1" applyBorder="1" applyAlignment="1">
      <alignment horizontal="center" vertical="center"/>
    </xf>
    <xf numFmtId="0" fontId="48" fillId="2" borderId="48" xfId="0" applyFont="1" applyFill="1" applyBorder="1" applyAlignment="1">
      <alignment horizontal="center" vertical="center"/>
    </xf>
    <xf numFmtId="0" fontId="49" fillId="3" borderId="49" xfId="0" applyFont="1" applyFill="1" applyBorder="1" applyAlignment="1">
      <alignment horizontal="center" vertical="center"/>
    </xf>
    <xf numFmtId="0" fontId="50" fillId="2" borderId="50" xfId="0" applyFont="1" applyFill="1" applyBorder="1" applyAlignment="1">
      <alignment horizontal="left"/>
    </xf>
    <xf numFmtId="43" fontId="51" fillId="2" borderId="51" xfId="0" applyNumberFormat="1" applyFont="1" applyFill="1" applyBorder="1" applyAlignment="1">
      <alignment horizontal="center"/>
    </xf>
    <xf numFmtId="165" fontId="52" fillId="2" borderId="52" xfId="0" applyNumberFormat="1" applyFont="1" applyFill="1" applyBorder="1" applyAlignment="1">
      <alignment horizontal="center"/>
    </xf>
    <xf numFmtId="166" fontId="53" fillId="2" borderId="53" xfId="0" applyNumberFormat="1" applyFont="1" applyFill="1" applyBorder="1" applyAlignment="1">
      <alignment horizontal="center"/>
    </xf>
    <xf numFmtId="11" fontId="54" fillId="2" borderId="54" xfId="0" applyNumberFormat="1" applyFont="1" applyFill="1" applyBorder="1" applyAlignment="1">
      <alignment horizontal="center"/>
    </xf>
    <xf numFmtId="0" fontId="55" fillId="2" borderId="55" xfId="0" applyFont="1" applyFill="1" applyBorder="1" applyAlignment="1">
      <alignment horizontal="right" vertical="center"/>
    </xf>
    <xf numFmtId="0" fontId="56" fillId="2" borderId="56" xfId="0" applyFont="1" applyFill="1" applyBorder="1" applyAlignment="1">
      <alignment horizontal="right" vertical="center"/>
    </xf>
    <xf numFmtId="0" fontId="57" fillId="2" borderId="57" xfId="0" applyFont="1" applyFill="1" applyBorder="1" applyAlignment="1">
      <alignment vertical="center"/>
    </xf>
    <xf numFmtId="0" fontId="58" fillId="2" borderId="58" xfId="0" applyFont="1" applyFill="1" applyBorder="1" applyAlignment="1">
      <alignment vertical="center"/>
    </xf>
    <xf numFmtId="16" fontId="59" fillId="2" borderId="59" xfId="0" applyNumberFormat="1" applyFont="1" applyFill="1" applyBorder="1" applyAlignment="1">
      <alignment horizontal="center" vertical="center"/>
    </xf>
    <xf numFmtId="20" fontId="62" fillId="2" borderId="62" xfId="0" applyNumberFormat="1" applyFont="1" applyFill="1" applyBorder="1" applyAlignment="1">
      <alignment horizontal="center" vertical="center"/>
    </xf>
    <xf numFmtId="0" fontId="63" fillId="2" borderId="63" xfId="0" applyFont="1" applyFill="1" applyBorder="1" applyAlignment="1">
      <alignment horizontal="center" vertical="center"/>
    </xf>
    <xf numFmtId="0" fontId="64" fillId="2" borderId="64" xfId="0" applyFont="1" applyFill="1" applyBorder="1" applyAlignment="1">
      <alignment horizontal="right" vertical="center"/>
    </xf>
    <xf numFmtId="49" fontId="65" fillId="2" borderId="65" xfId="0" applyNumberFormat="1" applyFont="1" applyFill="1" applyBorder="1" applyAlignment="1">
      <alignment horizontal="center"/>
    </xf>
    <xf numFmtId="0" fontId="66" fillId="2" borderId="66" xfId="0" applyFont="1" applyFill="1" applyBorder="1" applyAlignment="1">
      <alignment horizontal="right" vertical="center"/>
    </xf>
    <xf numFmtId="0" fontId="67" fillId="2" borderId="67" xfId="0" applyFont="1" applyFill="1" applyBorder="1" applyAlignment="1">
      <alignment horizontal="right" vertical="center"/>
    </xf>
    <xf numFmtId="0" fontId="68" fillId="2" borderId="68" xfId="0" applyFont="1" applyFill="1" applyBorder="1" applyAlignment="1">
      <alignment horizontal="right" vertical="center"/>
    </xf>
    <xf numFmtId="49" fontId="69" fillId="2" borderId="69" xfId="0" applyNumberFormat="1" applyFont="1" applyFill="1" applyBorder="1"/>
    <xf numFmtId="0" fontId="70" fillId="2" borderId="70" xfId="0" applyFont="1" applyFill="1" applyBorder="1" applyAlignment="1">
      <alignment horizontal="right" vertical="center"/>
    </xf>
    <xf numFmtId="0" fontId="71" fillId="2" borderId="71" xfId="0" applyFont="1" applyFill="1" applyBorder="1" applyAlignment="1">
      <alignment horizontal="right" vertical="center"/>
    </xf>
    <xf numFmtId="0" fontId="72" fillId="2" borderId="72" xfId="0" applyFont="1" applyFill="1" applyBorder="1" applyAlignment="1">
      <alignment vertical="center"/>
    </xf>
    <xf numFmtId="0" fontId="73" fillId="2" borderId="73" xfId="0" applyFont="1" applyFill="1" applyBorder="1" applyAlignment="1">
      <alignment vertical="center"/>
    </xf>
    <xf numFmtId="16" fontId="74" fillId="2" borderId="74" xfId="0" applyNumberFormat="1" applyFont="1" applyFill="1" applyBorder="1" applyAlignment="1">
      <alignment horizontal="center" vertical="center"/>
    </xf>
    <xf numFmtId="20" fontId="77" fillId="2" borderId="77" xfId="0" applyNumberFormat="1" applyFont="1" applyFill="1" applyBorder="1" applyAlignment="1">
      <alignment horizontal="center" vertical="center"/>
    </xf>
    <xf numFmtId="0" fontId="78" fillId="2" borderId="78" xfId="0" applyFont="1" applyFill="1" applyBorder="1" applyAlignment="1">
      <alignment horizontal="center" vertical="center"/>
    </xf>
    <xf numFmtId="0" fontId="79" fillId="2" borderId="79" xfId="0" applyFont="1" applyFill="1" applyBorder="1" applyAlignment="1">
      <alignment horizontal="right" vertical="center"/>
    </xf>
    <xf numFmtId="0" fontId="80" fillId="3" borderId="80" xfId="0" applyFont="1" applyFill="1" applyBorder="1" applyAlignment="1">
      <alignment horizontal="center" vertical="center"/>
    </xf>
    <xf numFmtId="0" fontId="81" fillId="2" borderId="81" xfId="0" applyFont="1" applyFill="1" applyBorder="1" applyAlignment="1">
      <alignment horizontal="center" vertical="center"/>
    </xf>
    <xf numFmtId="0" fontId="82" fillId="2" borderId="82" xfId="0" applyFont="1" applyFill="1" applyBorder="1" applyAlignment="1">
      <alignment horizontal="center"/>
    </xf>
    <xf numFmtId="0" fontId="83" fillId="2" borderId="83" xfId="0" applyFont="1" applyFill="1" applyBorder="1" applyAlignment="1">
      <alignment horizontal="right" vertical="center"/>
    </xf>
    <xf numFmtId="0" fontId="84" fillId="2" borderId="84" xfId="0" applyFont="1" applyFill="1" applyBorder="1" applyAlignment="1">
      <alignment vertical="center"/>
    </xf>
    <xf numFmtId="0" fontId="85" fillId="2" borderId="85" xfId="0" applyFont="1" applyFill="1" applyBorder="1" applyAlignment="1">
      <alignment horizontal="right" vertical="center"/>
    </xf>
    <xf numFmtId="0" fontId="86" fillId="2" borderId="86" xfId="0" applyFont="1" applyFill="1" applyBorder="1" applyAlignment="1">
      <alignment horizontal="right"/>
    </xf>
    <xf numFmtId="0" fontId="87" fillId="2" borderId="87" xfId="0" applyFont="1" applyFill="1" applyBorder="1" applyAlignment="1">
      <alignment horizontal="right"/>
    </xf>
    <xf numFmtId="0" fontId="88" fillId="2" borderId="88" xfId="0" applyFont="1" applyFill="1" applyBorder="1"/>
    <xf numFmtId="0" fontId="89" fillId="2" borderId="89" xfId="0" applyFont="1" applyFill="1" applyBorder="1"/>
    <xf numFmtId="0" fontId="90" fillId="2" borderId="90" xfId="0" applyFont="1" applyFill="1" applyBorder="1"/>
    <xf numFmtId="0" fontId="91" fillId="2" borderId="91" xfId="0" applyFont="1" applyFill="1" applyBorder="1"/>
    <xf numFmtId="0" fontId="92" fillId="2" borderId="92" xfId="0" applyFont="1" applyFill="1" applyBorder="1" applyAlignment="1">
      <alignment horizontal="right"/>
    </xf>
    <xf numFmtId="0" fontId="93" fillId="2" borderId="93" xfId="0" applyFont="1" applyFill="1" applyBorder="1"/>
    <xf numFmtId="0" fontId="94" fillId="2" borderId="94" xfId="0" applyFont="1" applyFill="1" applyBorder="1" applyAlignment="1">
      <alignment horizontal="right"/>
    </xf>
    <xf numFmtId="0" fontId="95" fillId="2" borderId="95" xfId="0" applyFont="1" applyFill="1" applyBorder="1" applyAlignment="1">
      <alignment horizontal="center"/>
    </xf>
    <xf numFmtId="0" fontId="96" fillId="2" borderId="96" xfId="0" applyFont="1" applyFill="1" applyBorder="1" applyAlignment="1">
      <alignment horizontal="center" vertical="center"/>
    </xf>
    <xf numFmtId="0" fontId="97" fillId="2" borderId="97" xfId="0" applyFont="1" applyFill="1" applyBorder="1" applyAlignment="1">
      <alignment horizontal="right"/>
    </xf>
    <xf numFmtId="0" fontId="99" fillId="5" borderId="99" xfId="0" applyFont="1" applyFill="1" applyBorder="1" applyAlignment="1">
      <alignment horizontal="center" vertical="center"/>
    </xf>
    <xf numFmtId="0" fontId="100" fillId="2" borderId="100" xfId="0" applyFont="1" applyFill="1" applyBorder="1" applyAlignment="1">
      <alignment horizontal="center" vertical="center"/>
    </xf>
    <xf numFmtId="0" fontId="102" fillId="5" borderId="102" xfId="0" applyFont="1" applyFill="1" applyBorder="1" applyAlignment="1">
      <alignment horizontal="center" vertical="center"/>
    </xf>
    <xf numFmtId="0" fontId="103" fillId="5" borderId="103" xfId="0" applyFont="1" applyFill="1" applyBorder="1" applyAlignment="1">
      <alignment horizontal="center" vertical="center"/>
    </xf>
    <xf numFmtId="0" fontId="104" fillId="2" borderId="104" xfId="0" applyFont="1" applyFill="1" applyBorder="1" applyAlignment="1">
      <alignment horizontal="center" vertical="center"/>
    </xf>
    <xf numFmtId="0" fontId="105" fillId="2" borderId="105" xfId="0" applyFont="1" applyFill="1" applyBorder="1" applyAlignment="1">
      <alignment horizontal="center"/>
    </xf>
    <xf numFmtId="16" fontId="106" fillId="2" borderId="106" xfId="0" applyNumberFormat="1" applyFont="1" applyFill="1" applyBorder="1" applyAlignment="1">
      <alignment horizontal="center" vertical="center"/>
    </xf>
    <xf numFmtId="0" fontId="109" fillId="3" borderId="109" xfId="0" applyFont="1" applyFill="1" applyBorder="1" applyAlignment="1">
      <alignment horizontal="center" vertical="center"/>
    </xf>
    <xf numFmtId="0" fontId="111" fillId="5" borderId="111" xfId="0" applyFont="1" applyFill="1" applyBorder="1" applyAlignment="1">
      <alignment horizontal="center" vertical="center"/>
    </xf>
    <xf numFmtId="0" fontId="113" fillId="2" borderId="113" xfId="0" applyFont="1" applyFill="1" applyBorder="1" applyAlignment="1">
      <alignment horizontal="center" vertical="center"/>
    </xf>
    <xf numFmtId="0" fontId="114" fillId="3" borderId="114" xfId="0" applyFont="1" applyFill="1" applyBorder="1" applyAlignment="1">
      <alignment horizontal="center" vertical="center"/>
    </xf>
    <xf numFmtId="0" fontId="116" fillId="5" borderId="116" xfId="0" applyFont="1" applyFill="1" applyBorder="1" applyAlignment="1">
      <alignment horizontal="center" vertical="center"/>
    </xf>
    <xf numFmtId="0" fontId="117" fillId="2" borderId="117" xfId="0" applyFont="1" applyFill="1" applyBorder="1" applyAlignment="1">
      <alignment horizontal="center" vertical="center"/>
    </xf>
    <xf numFmtId="0" fontId="119" fillId="3" borderId="119" xfId="0" applyFont="1" applyFill="1" applyBorder="1" applyAlignment="1">
      <alignment horizontal="center" vertical="center"/>
    </xf>
    <xf numFmtId="16" fontId="120" fillId="2" borderId="120" xfId="0" applyNumberFormat="1" applyFont="1" applyFill="1" applyBorder="1" applyAlignment="1">
      <alignment vertical="center"/>
    </xf>
    <xf numFmtId="20" fontId="121" fillId="2" borderId="121" xfId="0" applyNumberFormat="1" applyFont="1" applyFill="1" applyBorder="1" applyAlignment="1">
      <alignment vertical="center"/>
    </xf>
    <xf numFmtId="0" fontId="123" fillId="2" borderId="123" xfId="0" applyFont="1" applyFill="1" applyBorder="1" applyAlignment="1">
      <alignment horizontal="center"/>
    </xf>
    <xf numFmtId="0" fontId="124" fillId="2" borderId="124" xfId="0" applyFont="1" applyFill="1" applyBorder="1" applyAlignment="1">
      <alignment horizontal="right" vertical="center"/>
    </xf>
    <xf numFmtId="0" fontId="127" fillId="3" borderId="127" xfId="0" applyFont="1" applyFill="1" applyBorder="1" applyAlignment="1">
      <alignment horizontal="center" vertical="center"/>
    </xf>
    <xf numFmtId="0" fontId="128" fillId="3" borderId="128" xfId="0" applyFont="1" applyFill="1" applyBorder="1" applyAlignment="1">
      <alignment horizontal="center" vertical="center"/>
    </xf>
    <xf numFmtId="0" fontId="130" fillId="5" borderId="130" xfId="0" applyFont="1" applyFill="1" applyBorder="1" applyAlignment="1">
      <alignment horizontal="center" vertical="center"/>
    </xf>
    <xf numFmtId="0" fontId="131" fillId="2" borderId="131" xfId="0" applyFont="1" applyFill="1" applyBorder="1" applyAlignment="1">
      <alignment horizontal="center" vertical="center"/>
    </xf>
    <xf numFmtId="0" fontId="133" fillId="3" borderId="133" xfId="0" applyFont="1" applyFill="1" applyBorder="1" applyAlignment="1">
      <alignment horizontal="center" vertical="center"/>
    </xf>
    <xf numFmtId="0" fontId="134" fillId="2" borderId="134" xfId="0" applyFont="1" applyFill="1" applyBorder="1" applyAlignment="1">
      <alignment horizontal="right" vertical="center"/>
    </xf>
    <xf numFmtId="0" fontId="135" fillId="2" borderId="135" xfId="0" applyFont="1" applyFill="1" applyBorder="1" applyAlignment="1">
      <alignment horizontal="center" vertical="center"/>
    </xf>
    <xf numFmtId="0" fontId="138" fillId="6" borderId="138" xfId="0" applyFont="1" applyFill="1" applyBorder="1" applyAlignment="1">
      <alignment horizontal="center"/>
    </xf>
    <xf numFmtId="0" fontId="139" fillId="6" borderId="138" xfId="0" applyFont="1" applyFill="1" applyBorder="1"/>
    <xf numFmtId="0" fontId="140" fillId="6" borderId="139" xfId="0" applyFont="1" applyFill="1" applyBorder="1" applyAlignment="1">
      <alignment horizontal="center"/>
    </xf>
    <xf numFmtId="0" fontId="141" fillId="6" borderId="140" xfId="0" applyFont="1" applyFill="1" applyBorder="1"/>
    <xf numFmtId="0" fontId="142" fillId="6" borderId="141" xfId="0" applyFont="1" applyFill="1" applyBorder="1" applyAlignment="1">
      <alignment horizontal="center"/>
    </xf>
    <xf numFmtId="0" fontId="143" fillId="6" borderId="142" xfId="0" applyFont="1" applyFill="1" applyBorder="1"/>
    <xf numFmtId="0" fontId="144" fillId="6" borderId="143" xfId="0" applyFont="1" applyFill="1" applyBorder="1" applyAlignment="1">
      <alignment horizontal="center"/>
    </xf>
    <xf numFmtId="0" fontId="145" fillId="6" borderId="144" xfId="0" applyFont="1" applyFill="1" applyBorder="1"/>
    <xf numFmtId="0" fontId="110" fillId="2" borderId="110" xfId="0" applyFont="1" applyFill="1" applyBorder="1" applyAlignment="1">
      <alignment horizontal="center" vertical="center"/>
    </xf>
    <xf numFmtId="0" fontId="0" fillId="0" borderId="0" xfId="0"/>
    <xf numFmtId="0" fontId="14" fillId="3" borderId="14" xfId="0" applyFont="1" applyFill="1" applyBorder="1" applyAlignment="1">
      <alignment horizontal="center" vertical="center"/>
    </xf>
    <xf numFmtId="0" fontId="17" fillId="3" borderId="17" xfId="0" applyFont="1" applyFill="1" applyBorder="1" applyAlignment="1">
      <alignment horizontal="center" vertical="center"/>
    </xf>
    <xf numFmtId="16" fontId="37" fillId="2" borderId="37" xfId="0" applyNumberFormat="1" applyFont="1" applyFill="1" applyBorder="1" applyAlignment="1">
      <alignment horizontal="center" vertical="center"/>
    </xf>
    <xf numFmtId="0" fontId="22" fillId="2" borderId="22" xfId="0" applyFont="1" applyFill="1" applyBorder="1" applyAlignment="1">
      <alignment horizontal="left" vertical="center"/>
    </xf>
    <xf numFmtId="16" fontId="60" fillId="2" borderId="60" xfId="0" applyNumberFormat="1" applyFont="1" applyFill="1" applyBorder="1" applyAlignment="1">
      <alignment horizontal="center" vertical="center"/>
    </xf>
    <xf numFmtId="164" fontId="61" fillId="2" borderId="61" xfId="0" applyNumberFormat="1" applyFont="1" applyFill="1" applyBorder="1" applyAlignment="1">
      <alignment horizontal="center" vertical="center"/>
    </xf>
    <xf numFmtId="164" fontId="46" fillId="2" borderId="46" xfId="0" applyNumberFormat="1" applyFont="1" applyFill="1" applyBorder="1" applyAlignment="1">
      <alignment horizontal="center" vertical="center"/>
    </xf>
    <xf numFmtId="16" fontId="45" fillId="2" borderId="45" xfId="0" applyNumberFormat="1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" fontId="75" fillId="2" borderId="75" xfId="0" applyNumberFormat="1" applyFont="1" applyFill="1" applyBorder="1" applyAlignment="1">
      <alignment horizontal="center" vertical="center"/>
    </xf>
    <xf numFmtId="164" fontId="38" fillId="2" borderId="38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left" vertical="center"/>
    </xf>
    <xf numFmtId="164" fontId="76" fillId="2" borderId="76" xfId="0" applyNumberFormat="1" applyFont="1" applyFill="1" applyBorder="1" applyAlignment="1">
      <alignment horizontal="center" vertical="center"/>
    </xf>
    <xf numFmtId="0" fontId="129" fillId="2" borderId="129" xfId="0" applyFont="1" applyFill="1" applyBorder="1" applyAlignment="1">
      <alignment horizontal="center" vertical="center"/>
    </xf>
    <xf numFmtId="0" fontId="132" fillId="2" borderId="132" xfId="0" applyFont="1" applyFill="1" applyBorder="1" applyAlignment="1">
      <alignment horizontal="center" vertical="center"/>
    </xf>
    <xf numFmtId="0" fontId="112" fillId="2" borderId="112" xfId="0" applyFont="1" applyFill="1" applyBorder="1" applyAlignment="1">
      <alignment horizontal="center" vertical="center"/>
    </xf>
    <xf numFmtId="0" fontId="101" fillId="2" borderId="101" xfId="0" applyFont="1" applyFill="1" applyBorder="1" applyAlignment="1">
      <alignment horizontal="center" vertical="center"/>
    </xf>
    <xf numFmtId="16" fontId="107" fillId="2" borderId="107" xfId="0" applyNumberFormat="1" applyFont="1" applyFill="1" applyBorder="1" applyAlignment="1">
      <alignment horizontal="center" vertical="center"/>
    </xf>
    <xf numFmtId="164" fontId="108" fillId="2" borderId="108" xfId="0" applyNumberFormat="1" applyFont="1" applyFill="1" applyBorder="1" applyAlignment="1">
      <alignment horizontal="center" vertical="center"/>
    </xf>
    <xf numFmtId="0" fontId="118" fillId="2" borderId="118" xfId="0" applyFont="1" applyFill="1" applyBorder="1" applyAlignment="1">
      <alignment horizontal="center" vertical="center"/>
    </xf>
    <xf numFmtId="0" fontId="115" fillId="2" borderId="115" xfId="0" applyFont="1" applyFill="1" applyBorder="1" applyAlignment="1">
      <alignment horizontal="center" vertical="center"/>
    </xf>
    <xf numFmtId="0" fontId="125" fillId="2" borderId="125" xfId="0" applyFont="1" applyFill="1" applyBorder="1" applyAlignment="1">
      <alignment horizontal="center" vertical="center"/>
    </xf>
    <xf numFmtId="0" fontId="137" fillId="4" borderId="137" xfId="0" applyFont="1" applyFill="1" applyBorder="1" applyAlignment="1">
      <alignment horizontal="center" vertical="center"/>
    </xf>
    <xf numFmtId="0" fontId="136" fillId="5" borderId="136" xfId="0" applyFont="1" applyFill="1" applyBorder="1" applyAlignment="1">
      <alignment horizontal="center" vertical="center"/>
    </xf>
    <xf numFmtId="0" fontId="122" fillId="3" borderId="122" xfId="0" applyFont="1" applyFill="1" applyBorder="1" applyAlignment="1">
      <alignment horizontal="center" vertical="center"/>
    </xf>
    <xf numFmtId="0" fontId="126" fillId="2" borderId="126" xfId="0" applyFont="1" applyFill="1" applyBorder="1" applyAlignment="1">
      <alignment horizontal="center" vertical="center"/>
    </xf>
    <xf numFmtId="0" fontId="98" fillId="2" borderId="98" xfId="0" applyFont="1" applyFill="1" applyBorder="1" applyAlignment="1">
      <alignment horizontal="center" vertical="center"/>
    </xf>
  </cellXfs>
  <cellStyles count="1">
    <cellStyle name="Normal" xfId="0" builtinId="0"/>
  </cellStyles>
  <dxfs count="120"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  <dxf>
      <font>
        <b/>
      </font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image" Target="../media/image20.png"/><Relationship Id="rId21" Type="http://schemas.openxmlformats.org/officeDocument/2006/relationships/image" Target="../media/image21.jp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gif"/><Relationship Id="rId27" Type="http://schemas.openxmlformats.org/officeDocument/2006/relationships/image" Target="../media/image27.png"/><Relationship Id="rId28" Type="http://schemas.openxmlformats.org/officeDocument/2006/relationships/image" Target="../media/image28.jpg"/><Relationship Id="rId29" Type="http://schemas.openxmlformats.org/officeDocument/2006/relationships/image" Target="../media/image29.jp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30" Type="http://schemas.openxmlformats.org/officeDocument/2006/relationships/image" Target="../media/image30.png"/><Relationship Id="rId31" Type="http://schemas.openxmlformats.org/officeDocument/2006/relationships/image" Target="../media/image31.jpg"/><Relationship Id="rId32" Type="http://schemas.openxmlformats.org/officeDocument/2006/relationships/image" Target="../media/image32.jpg"/><Relationship Id="rId9" Type="http://schemas.openxmlformats.org/officeDocument/2006/relationships/image" Target="../media/image9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gif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jp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gif"/><Relationship Id="rId15" Type="http://schemas.openxmlformats.org/officeDocument/2006/relationships/image" Target="../media/image15.jpg"/><Relationship Id="rId16" Type="http://schemas.openxmlformats.org/officeDocument/2006/relationships/image" Target="../media/image16.jpg"/><Relationship Id="rId17" Type="http://schemas.openxmlformats.org/officeDocument/2006/relationships/image" Target="../media/image17.jpg"/><Relationship Id="rId18" Type="http://schemas.openxmlformats.org/officeDocument/2006/relationships/image" Target="../media/image18.png"/><Relationship Id="rId19" Type="http://schemas.openxmlformats.org/officeDocument/2006/relationships/image" Target="../media/image19.jpg"/><Relationship Id="rId37" Type="http://schemas.openxmlformats.org/officeDocument/2006/relationships/image" Target="../media/image37.png"/><Relationship Id="rId38" Type="http://schemas.openxmlformats.org/officeDocument/2006/relationships/image" Target="../media/image38.jpg"/><Relationship Id="rId39" Type="http://schemas.openxmlformats.org/officeDocument/2006/relationships/image" Target="../media/image39.png"/><Relationship Id="rId40" Type="http://schemas.openxmlformats.org/officeDocument/2006/relationships/image" Target="../media/image40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41.png"/><Relationship Id="rId20" Type="http://schemas.openxmlformats.org/officeDocument/2006/relationships/image" Target="../media/image43.jpg"/><Relationship Id="rId21" Type="http://schemas.openxmlformats.org/officeDocument/2006/relationships/image" Target="../media/image24.png"/><Relationship Id="rId22" Type="http://schemas.openxmlformats.org/officeDocument/2006/relationships/image" Target="../media/image35.jpg"/><Relationship Id="rId23" Type="http://schemas.openxmlformats.org/officeDocument/2006/relationships/image" Target="../media/image37.png"/><Relationship Id="rId24" Type="http://schemas.openxmlformats.org/officeDocument/2006/relationships/image" Target="../media/image38.jpg"/><Relationship Id="rId25" Type="http://schemas.openxmlformats.org/officeDocument/2006/relationships/image" Target="../media/image30.png"/><Relationship Id="rId26" Type="http://schemas.openxmlformats.org/officeDocument/2006/relationships/image" Target="../media/image44.jpg"/><Relationship Id="rId27" Type="http://schemas.openxmlformats.org/officeDocument/2006/relationships/image" Target="../media/image32.jpg"/><Relationship Id="rId28" Type="http://schemas.openxmlformats.org/officeDocument/2006/relationships/image" Target="../media/image33.png"/><Relationship Id="rId29" Type="http://schemas.openxmlformats.org/officeDocument/2006/relationships/image" Target="../media/image26.gif"/><Relationship Id="rId30" Type="http://schemas.openxmlformats.org/officeDocument/2006/relationships/image" Target="../media/image27.png"/><Relationship Id="rId31" Type="http://schemas.openxmlformats.org/officeDocument/2006/relationships/image" Target="../media/image28.jpg"/><Relationship Id="rId32" Type="http://schemas.openxmlformats.org/officeDocument/2006/relationships/image" Target="../media/image29.jpg"/><Relationship Id="rId10" Type="http://schemas.openxmlformats.org/officeDocument/2006/relationships/image" Target="../media/image42.png"/><Relationship Id="rId11" Type="http://schemas.openxmlformats.org/officeDocument/2006/relationships/image" Target="../media/image14.gif"/><Relationship Id="rId12" Type="http://schemas.openxmlformats.org/officeDocument/2006/relationships/image" Target="../media/image15.jpg"/><Relationship Id="rId13" Type="http://schemas.openxmlformats.org/officeDocument/2006/relationships/image" Target="../media/image16.jpg"/><Relationship Id="rId14" Type="http://schemas.openxmlformats.org/officeDocument/2006/relationships/image" Target="../media/image17.jpg"/><Relationship Id="rId15" Type="http://schemas.openxmlformats.org/officeDocument/2006/relationships/image" Target="../media/image18.png"/><Relationship Id="rId16" Type="http://schemas.openxmlformats.org/officeDocument/2006/relationships/image" Target="../media/image19.jpg"/><Relationship Id="rId17" Type="http://schemas.openxmlformats.org/officeDocument/2006/relationships/image" Target="../media/image21.jpg"/><Relationship Id="rId18" Type="http://schemas.openxmlformats.org/officeDocument/2006/relationships/image" Target="../media/image22.png"/><Relationship Id="rId19" Type="http://schemas.openxmlformats.org/officeDocument/2006/relationships/image" Target="../media/image23.png"/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3.png"/><Relationship Id="rId5" Type="http://schemas.openxmlformats.org/officeDocument/2006/relationships/image" Target="../media/image8.gif"/><Relationship Id="rId6" Type="http://schemas.openxmlformats.org/officeDocument/2006/relationships/image" Target="../media/image11.png"/><Relationship Id="rId7" Type="http://schemas.openxmlformats.org/officeDocument/2006/relationships/image" Target="../media/image9.png"/><Relationship Id="rId8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95250" y="619125"/>
    <xdr:ext cx="809625" cy="1000125"/>
    <xdr:pic>
      <xdr:nvPicPr>
        <xdr:cNvPr id="2" name="image6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09625" cy="1000125"/>
        </a:xfrm>
        <a:prstGeom prst="rect">
          <a:avLst/>
        </a:prstGeom>
        <a:noFill/>
      </xdr:spPr>
    </xdr:pic>
    <xdr:clientData fLocksWithSheet="0"/>
  </xdr:absoluteAnchor>
  <xdr:absoluteAnchor>
    <xdr:pos x="1028700" y="1295400"/>
    <xdr:ext cx="314325" cy="228600"/>
    <xdr:pic>
      <xdr:nvPicPr>
        <xdr:cNvPr id="3" name="image00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14325" cy="228600"/>
        </a:xfrm>
        <a:prstGeom prst="rect">
          <a:avLst/>
        </a:prstGeom>
        <a:noFill/>
      </xdr:spPr>
    </xdr:pic>
    <xdr:clientData fLocksWithSheet="0"/>
  </xdr:absoluteAnchor>
  <xdr:absoluteAnchor>
    <xdr:pos x="3790950" y="1790700"/>
    <xdr:ext cx="285750" cy="228600"/>
    <xdr:pic>
      <xdr:nvPicPr>
        <xdr:cNvPr id="4" name="image0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285750" cy="228600"/>
        </a:xfrm>
        <a:prstGeom prst="rect">
          <a:avLst/>
        </a:prstGeom>
        <a:noFill/>
      </xdr:spPr>
    </xdr:pic>
    <xdr:clientData fLocksWithSheet="0"/>
  </xdr:absoluteAnchor>
  <xdr:absoluteAnchor>
    <xdr:pos x="1028700" y="800100"/>
    <xdr:ext cx="314325" cy="228600"/>
    <xdr:pic>
      <xdr:nvPicPr>
        <xdr:cNvPr id="5" name="image0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314325" cy="228600"/>
        </a:xfrm>
        <a:prstGeom prst="rect">
          <a:avLst/>
        </a:prstGeom>
        <a:noFill/>
      </xdr:spPr>
    </xdr:pic>
    <xdr:clientData fLocksWithSheet="0"/>
  </xdr:absoluteAnchor>
  <xdr:absoluteAnchor>
    <xdr:pos x="3790950" y="800100"/>
    <xdr:ext cx="285750" cy="190500"/>
    <xdr:pic>
      <xdr:nvPicPr>
        <xdr:cNvPr id="6" name="image06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285750" cy="190500"/>
        </a:xfrm>
        <a:prstGeom prst="rect">
          <a:avLst/>
        </a:prstGeom>
        <a:noFill/>
      </xdr:spPr>
    </xdr:pic>
    <xdr:clientData fLocksWithSheet="0"/>
  </xdr:absoluteAnchor>
  <xdr:absoluteAnchor>
    <xdr:pos x="3790950" y="1543050"/>
    <xdr:ext cx="285750" cy="190500"/>
    <xdr:pic>
      <xdr:nvPicPr>
        <xdr:cNvPr id="7" name="image06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285750" cy="190500"/>
        </a:xfrm>
        <a:prstGeom prst="rect">
          <a:avLst/>
        </a:prstGeom>
        <a:noFill/>
      </xdr:spPr>
    </xdr:pic>
    <xdr:clientData fLocksWithSheet="0"/>
  </xdr:absoluteAnchor>
  <xdr:absoluteAnchor>
    <xdr:pos x="1028700" y="2038350"/>
    <xdr:ext cx="314325" cy="190500"/>
    <xdr:pic>
      <xdr:nvPicPr>
        <xdr:cNvPr id="8" name="image05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314325" cy="190500"/>
        </a:xfrm>
        <a:prstGeom prst="rect">
          <a:avLst/>
        </a:prstGeom>
        <a:noFill/>
      </xdr:spPr>
    </xdr:pic>
    <xdr:clientData fLocksWithSheet="0"/>
  </xdr:absoluteAnchor>
  <xdr:absoluteAnchor>
    <xdr:pos x="1028700" y="1047750"/>
    <xdr:ext cx="304800" cy="228600"/>
    <xdr:pic>
      <xdr:nvPicPr>
        <xdr:cNvPr id="9" name="image04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304800" cy="228600"/>
        </a:xfrm>
        <a:prstGeom prst="rect">
          <a:avLst/>
        </a:prstGeom>
        <a:noFill/>
      </xdr:spPr>
    </xdr:pic>
    <xdr:clientData fLocksWithSheet="0"/>
  </xdr:absoluteAnchor>
  <xdr:absoluteAnchor>
    <xdr:pos x="3790950" y="1295400"/>
    <xdr:ext cx="285750" cy="228600"/>
    <xdr:pic>
      <xdr:nvPicPr>
        <xdr:cNvPr id="10" name="image03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285750" cy="228600"/>
        </a:xfrm>
        <a:prstGeom prst="rect">
          <a:avLst/>
        </a:prstGeom>
        <a:noFill/>
      </xdr:spPr>
    </xdr:pic>
    <xdr:clientData fLocksWithSheet="0"/>
  </xdr:absoluteAnchor>
  <xdr:absoluteAnchor>
    <xdr:pos x="3790950" y="2038350"/>
    <xdr:ext cx="285750" cy="228600"/>
    <xdr:pic>
      <xdr:nvPicPr>
        <xdr:cNvPr id="11" name="image03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285750" cy="228600"/>
        </a:xfrm>
        <a:prstGeom prst="rect">
          <a:avLst/>
        </a:prstGeom>
        <a:noFill/>
      </xdr:spPr>
    </xdr:pic>
    <xdr:clientData fLocksWithSheet="0"/>
  </xdr:absoluteAnchor>
  <xdr:absoluteAnchor>
    <xdr:pos x="1028700" y="1543050"/>
    <xdr:ext cx="304800" cy="190500"/>
    <xdr:pic>
      <xdr:nvPicPr>
        <xdr:cNvPr id="12" name="image07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304800" cy="190500"/>
        </a:xfrm>
        <a:prstGeom prst="rect">
          <a:avLst/>
        </a:prstGeom>
        <a:noFill/>
      </xdr:spPr>
    </xdr:pic>
    <xdr:clientData fLocksWithSheet="0"/>
  </xdr:absoluteAnchor>
  <xdr:absoluteAnchor>
    <xdr:pos x="1028700" y="1790700"/>
    <xdr:ext cx="304800" cy="190500"/>
    <xdr:pic>
      <xdr:nvPicPr>
        <xdr:cNvPr id="13" name="image07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304800" cy="190500"/>
        </a:xfrm>
        <a:prstGeom prst="rect">
          <a:avLst/>
        </a:prstGeom>
        <a:noFill/>
      </xdr:spPr>
    </xdr:pic>
    <xdr:clientData fLocksWithSheet="0"/>
  </xdr:absoluteAnchor>
  <xdr:absoluteAnchor>
    <xdr:pos x="3790950" y="1047750"/>
    <xdr:ext cx="285750" cy="190500"/>
    <xdr:pic>
      <xdr:nvPicPr>
        <xdr:cNvPr id="14" name="image09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285750" cy="190500"/>
        </a:xfrm>
        <a:prstGeom prst="rect">
          <a:avLst/>
        </a:prstGeom>
        <a:noFill/>
      </xdr:spPr>
    </xdr:pic>
    <xdr:clientData fLocksWithSheet="0"/>
  </xdr:absoluteAnchor>
  <xdr:absoluteAnchor>
    <xdr:pos x="1028700" y="2495550"/>
    <xdr:ext cx="323850" cy="190500"/>
    <xdr:pic>
      <xdr:nvPicPr>
        <xdr:cNvPr id="15" name="image08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323850" cy="190500"/>
        </a:xfrm>
        <a:prstGeom prst="rect">
          <a:avLst/>
        </a:prstGeom>
        <a:noFill/>
      </xdr:spPr>
    </xdr:pic>
    <xdr:clientData fLocksWithSheet="0"/>
  </xdr:absoluteAnchor>
  <xdr:absoluteAnchor>
    <xdr:pos x="3790950" y="3486150"/>
    <xdr:ext cx="314325" cy="228600"/>
    <xdr:pic>
      <xdr:nvPicPr>
        <xdr:cNvPr id="16" name="image18.gif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314325" cy="228600"/>
        </a:xfrm>
        <a:prstGeom prst="rect">
          <a:avLst/>
        </a:prstGeom>
        <a:noFill/>
      </xdr:spPr>
    </xdr:pic>
    <xdr:clientData fLocksWithSheet="0"/>
  </xdr:absoluteAnchor>
  <xdr:absoluteAnchor>
    <xdr:pos x="1028700" y="2990850"/>
    <xdr:ext cx="323850" cy="228600"/>
    <xdr:pic>
      <xdr:nvPicPr>
        <xdr:cNvPr id="17" name="image17.gif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323850" cy="228600"/>
        </a:xfrm>
        <a:prstGeom prst="rect">
          <a:avLst/>
        </a:prstGeom>
        <a:noFill/>
      </xdr:spPr>
    </xdr:pic>
    <xdr:clientData fLocksWithSheet="0"/>
  </xdr:absoluteAnchor>
  <xdr:absoluteAnchor>
    <xdr:pos x="1028700" y="2743200"/>
    <xdr:ext cx="323850" cy="228600"/>
    <xdr:pic>
      <xdr:nvPicPr>
        <xdr:cNvPr id="18" name="image10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323850" cy="228600"/>
        </a:xfrm>
        <a:prstGeom prst="rect">
          <a:avLst/>
        </a:prstGeom>
        <a:noFill/>
      </xdr:spPr>
    </xdr:pic>
    <xdr:clientData fLocksWithSheet="0"/>
  </xdr:absoluteAnchor>
  <xdr:absoluteAnchor>
    <xdr:pos x="3790950" y="3733800"/>
    <xdr:ext cx="304800" cy="228600"/>
    <xdr:pic>
      <xdr:nvPicPr>
        <xdr:cNvPr id="19" name="image11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304800" cy="228600"/>
        </a:xfrm>
        <a:prstGeom prst="rect">
          <a:avLst/>
        </a:prstGeom>
        <a:noFill/>
      </xdr:spPr>
    </xdr:pic>
    <xdr:clientData fLocksWithSheet="0"/>
  </xdr:absoluteAnchor>
  <xdr:absoluteAnchor>
    <xdr:pos x="3790950" y="2990850"/>
    <xdr:ext cx="304800" cy="228600"/>
    <xdr:pic>
      <xdr:nvPicPr>
        <xdr:cNvPr id="20" name="image11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304800" cy="228600"/>
        </a:xfrm>
        <a:prstGeom prst="rect">
          <a:avLst/>
        </a:prstGeom>
        <a:noFill/>
      </xdr:spPr>
    </xdr:pic>
    <xdr:clientData fLocksWithSheet="0"/>
  </xdr:absoluteAnchor>
  <xdr:absoluteAnchor>
    <xdr:pos x="1028700" y="3486150"/>
    <xdr:ext cx="323850" cy="152400"/>
    <xdr:pic>
      <xdr:nvPicPr>
        <xdr:cNvPr id="21" name="image1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323850" cy="152400"/>
        </a:xfrm>
        <a:prstGeom prst="rect">
          <a:avLst/>
        </a:prstGeom>
        <a:noFill/>
      </xdr:spPr>
    </xdr:pic>
    <xdr:clientData fLocksWithSheet="0"/>
  </xdr:absoluteAnchor>
  <xdr:absoluteAnchor>
    <xdr:pos x="1028700" y="3238500"/>
    <xdr:ext cx="323850" cy="152400"/>
    <xdr:pic>
      <xdr:nvPicPr>
        <xdr:cNvPr id="22" name="image1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323850" cy="152400"/>
        </a:xfrm>
        <a:prstGeom prst="rect">
          <a:avLst/>
        </a:prstGeom>
        <a:noFill/>
      </xdr:spPr>
    </xdr:pic>
    <xdr:clientData fLocksWithSheet="0"/>
  </xdr:absoluteAnchor>
  <xdr:absoluteAnchor>
    <xdr:pos x="3790950" y="2743200"/>
    <xdr:ext cx="314325" cy="152400"/>
    <xdr:pic>
      <xdr:nvPicPr>
        <xdr:cNvPr id="23" name="image14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314325" cy="152400"/>
        </a:xfrm>
        <a:prstGeom prst="rect">
          <a:avLst/>
        </a:prstGeom>
        <a:noFill/>
      </xdr:spPr>
    </xdr:pic>
    <xdr:clientData fLocksWithSheet="0"/>
  </xdr:absoluteAnchor>
  <xdr:absoluteAnchor>
    <xdr:pos x="1028700" y="3733800"/>
    <xdr:ext cx="323850" cy="228600"/>
    <xdr:pic>
      <xdr:nvPicPr>
        <xdr:cNvPr id="24" name="image13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323850" cy="228600"/>
        </a:xfrm>
        <a:prstGeom prst="rect">
          <a:avLst/>
        </a:prstGeom>
        <a:noFill/>
      </xdr:spPr>
    </xdr:pic>
    <xdr:clientData fLocksWithSheet="0"/>
  </xdr:absoluteAnchor>
  <xdr:absoluteAnchor>
    <xdr:pos x="3790950" y="2495550"/>
    <xdr:ext cx="314325" cy="228600"/>
    <xdr:pic>
      <xdr:nvPicPr>
        <xdr:cNvPr id="25" name="image15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314325" cy="228600"/>
        </a:xfrm>
        <a:prstGeom prst="rect">
          <a:avLst/>
        </a:prstGeom>
        <a:noFill/>
      </xdr:spPr>
    </xdr:pic>
    <xdr:clientData fLocksWithSheet="0"/>
  </xdr:absoluteAnchor>
  <xdr:absoluteAnchor>
    <xdr:pos x="3790950" y="3238500"/>
    <xdr:ext cx="314325" cy="228600"/>
    <xdr:pic>
      <xdr:nvPicPr>
        <xdr:cNvPr id="26" name="image15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314325" cy="228600"/>
        </a:xfrm>
        <a:prstGeom prst="rect">
          <a:avLst/>
        </a:prstGeom>
        <a:noFill/>
      </xdr:spPr>
    </xdr:pic>
    <xdr:clientData fLocksWithSheet="0"/>
  </xdr:absoluteAnchor>
  <xdr:absoluteAnchor>
    <xdr:pos x="1028700" y="4191000"/>
    <xdr:ext cx="323850" cy="228600"/>
    <xdr:pic>
      <xdr:nvPicPr>
        <xdr:cNvPr id="27" name="image16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323850" cy="228600"/>
        </a:xfrm>
        <a:prstGeom prst="rect">
          <a:avLst/>
        </a:prstGeom>
        <a:noFill/>
      </xdr:spPr>
    </xdr:pic>
    <xdr:clientData fLocksWithSheet="0"/>
  </xdr:absoluteAnchor>
  <xdr:absoluteAnchor>
    <xdr:pos x="3790950" y="5181600"/>
    <xdr:ext cx="304800" cy="228600"/>
    <xdr:pic>
      <xdr:nvPicPr>
        <xdr:cNvPr id="28" name="image19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304800" cy="228600"/>
        </a:xfrm>
        <a:prstGeom prst="rect">
          <a:avLst/>
        </a:prstGeom>
        <a:noFill/>
      </xdr:spPr>
    </xdr:pic>
    <xdr:clientData fLocksWithSheet="0"/>
  </xdr:absoluteAnchor>
  <xdr:absoluteAnchor>
    <xdr:pos x="1028700" y="4686300"/>
    <xdr:ext cx="323850" cy="228600"/>
    <xdr:pic>
      <xdr:nvPicPr>
        <xdr:cNvPr id="29" name="image16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323850" cy="228600"/>
        </a:xfrm>
        <a:prstGeom prst="rect">
          <a:avLst/>
        </a:prstGeom>
        <a:noFill/>
      </xdr:spPr>
    </xdr:pic>
    <xdr:clientData fLocksWithSheet="0"/>
  </xdr:absoluteAnchor>
  <xdr:absoluteAnchor>
    <xdr:pos x="3790950" y="4191000"/>
    <xdr:ext cx="304800" cy="190500"/>
    <xdr:pic>
      <xdr:nvPicPr>
        <xdr:cNvPr id="30" name="image20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304800" cy="190500"/>
        </a:xfrm>
        <a:prstGeom prst="rect">
          <a:avLst/>
        </a:prstGeom>
        <a:noFill/>
      </xdr:spPr>
    </xdr:pic>
    <xdr:clientData fLocksWithSheet="0"/>
  </xdr:absoluteAnchor>
  <xdr:absoluteAnchor>
    <xdr:pos x="3790950" y="4933950"/>
    <xdr:ext cx="304800" cy="190500"/>
    <xdr:pic>
      <xdr:nvPicPr>
        <xdr:cNvPr id="31" name="image20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304800" cy="190500"/>
        </a:xfrm>
        <a:prstGeom prst="rect">
          <a:avLst/>
        </a:prstGeom>
        <a:noFill/>
      </xdr:spPr>
    </xdr:pic>
    <xdr:clientData fLocksWithSheet="0"/>
  </xdr:absoluteAnchor>
  <xdr:absoluteAnchor>
    <xdr:pos x="1028700" y="5429250"/>
    <xdr:ext cx="323850" cy="190500"/>
    <xdr:pic>
      <xdr:nvPicPr>
        <xdr:cNvPr id="32" name="image21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323850" cy="190500"/>
        </a:xfrm>
        <a:prstGeom prst="rect">
          <a:avLst/>
        </a:prstGeom>
        <a:noFill/>
      </xdr:spPr>
    </xdr:pic>
    <xdr:clientData fLocksWithSheet="0"/>
  </xdr:absoluteAnchor>
  <xdr:absoluteAnchor>
    <xdr:pos x="1028700" y="4438650"/>
    <xdr:ext cx="323850" cy="228600"/>
    <xdr:pic>
      <xdr:nvPicPr>
        <xdr:cNvPr id="33" name="image22.gif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323850" cy="228600"/>
        </a:xfrm>
        <a:prstGeom prst="rect">
          <a:avLst/>
        </a:prstGeom>
        <a:noFill/>
      </xdr:spPr>
    </xdr:pic>
    <xdr:clientData fLocksWithSheet="0"/>
  </xdr:absoluteAnchor>
  <xdr:absoluteAnchor>
    <xdr:pos x="3790950" y="4686300"/>
    <xdr:ext cx="314325" cy="228600"/>
    <xdr:pic>
      <xdr:nvPicPr>
        <xdr:cNvPr id="34" name="image23.gif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314325" cy="228600"/>
        </a:xfrm>
        <a:prstGeom prst="rect">
          <a:avLst/>
        </a:prstGeom>
        <a:noFill/>
      </xdr:spPr>
    </xdr:pic>
    <xdr:clientData fLocksWithSheet="0"/>
  </xdr:absoluteAnchor>
  <xdr:absoluteAnchor>
    <xdr:pos x="3790950" y="5429250"/>
    <xdr:ext cx="314325" cy="228600"/>
    <xdr:pic>
      <xdr:nvPicPr>
        <xdr:cNvPr id="35" name="image23.gif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314325" cy="228600"/>
        </a:xfrm>
        <a:prstGeom prst="rect">
          <a:avLst/>
        </a:prstGeom>
        <a:noFill/>
      </xdr:spPr>
    </xdr:pic>
    <xdr:clientData fLocksWithSheet="0"/>
  </xdr:absoluteAnchor>
  <xdr:absoluteAnchor>
    <xdr:pos x="1028700" y="4933950"/>
    <xdr:ext cx="304800" cy="190500"/>
    <xdr:pic>
      <xdr:nvPicPr>
        <xdr:cNvPr id="36" name="image25.jp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304800" cy="190500"/>
        </a:xfrm>
        <a:prstGeom prst="rect">
          <a:avLst/>
        </a:prstGeom>
        <a:noFill/>
      </xdr:spPr>
    </xdr:pic>
    <xdr:clientData fLocksWithSheet="0"/>
  </xdr:absoluteAnchor>
  <xdr:absoluteAnchor>
    <xdr:pos x="1028700" y="5181600"/>
    <xdr:ext cx="304800" cy="190500"/>
    <xdr:pic>
      <xdr:nvPicPr>
        <xdr:cNvPr id="37" name="image25.jp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304800" cy="190500"/>
        </a:xfrm>
        <a:prstGeom prst="rect">
          <a:avLst/>
        </a:prstGeom>
        <a:noFill/>
      </xdr:spPr>
    </xdr:pic>
    <xdr:clientData fLocksWithSheet="0"/>
  </xdr:absoluteAnchor>
  <xdr:absoluteAnchor>
    <xdr:pos x="3790950" y="4438650"/>
    <xdr:ext cx="276225" cy="190500"/>
    <xdr:pic>
      <xdr:nvPicPr>
        <xdr:cNvPr id="38" name="image24.jp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276225" cy="190500"/>
        </a:xfrm>
        <a:prstGeom prst="rect">
          <a:avLst/>
        </a:prstGeom>
        <a:noFill/>
      </xdr:spPr>
    </xdr:pic>
    <xdr:clientData fLocksWithSheet="0"/>
  </xdr:absoluteAnchor>
  <xdr:absoluteAnchor>
    <xdr:pos x="1028700" y="5886450"/>
    <xdr:ext cx="323850" cy="228600"/>
    <xdr:pic>
      <xdr:nvPicPr>
        <xdr:cNvPr id="39" name="image26.jp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323850" cy="228600"/>
        </a:xfrm>
        <a:prstGeom prst="rect">
          <a:avLst/>
        </a:prstGeom>
        <a:noFill/>
      </xdr:spPr>
    </xdr:pic>
    <xdr:clientData fLocksWithSheet="0"/>
  </xdr:absoluteAnchor>
  <xdr:absoluteAnchor>
    <xdr:pos x="3790950" y="6877050"/>
    <xdr:ext cx="304800" cy="228600"/>
    <xdr:pic>
      <xdr:nvPicPr>
        <xdr:cNvPr id="40" name="image42.jp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304800" cy="228600"/>
        </a:xfrm>
        <a:prstGeom prst="rect">
          <a:avLst/>
        </a:prstGeom>
        <a:noFill/>
      </xdr:spPr>
    </xdr:pic>
    <xdr:clientData fLocksWithSheet="0"/>
  </xdr:absoluteAnchor>
  <xdr:absoluteAnchor>
    <xdr:pos x="1028700" y="6381750"/>
    <xdr:ext cx="323850" cy="228600"/>
    <xdr:pic>
      <xdr:nvPicPr>
        <xdr:cNvPr id="41" name="image26.jp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323850" cy="228600"/>
        </a:xfrm>
        <a:prstGeom prst="rect">
          <a:avLst/>
        </a:prstGeom>
        <a:noFill/>
      </xdr:spPr>
    </xdr:pic>
    <xdr:clientData fLocksWithSheet="0"/>
  </xdr:absoluteAnchor>
  <xdr:absoluteAnchor>
    <xdr:pos x="3790950" y="5886450"/>
    <xdr:ext cx="314325" cy="190500"/>
    <xdr:pic>
      <xdr:nvPicPr>
        <xdr:cNvPr id="42" name="image31.jpg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314325" cy="190500"/>
        </a:xfrm>
        <a:prstGeom prst="rect">
          <a:avLst/>
        </a:prstGeom>
        <a:noFill/>
      </xdr:spPr>
    </xdr:pic>
    <xdr:clientData fLocksWithSheet="0"/>
  </xdr:absoluteAnchor>
  <xdr:absoluteAnchor>
    <xdr:pos x="3790950" y="6629400"/>
    <xdr:ext cx="314325" cy="190500"/>
    <xdr:pic>
      <xdr:nvPicPr>
        <xdr:cNvPr id="43" name="image31.jpg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314325" cy="190500"/>
        </a:xfrm>
        <a:prstGeom prst="rect">
          <a:avLst/>
        </a:prstGeom>
        <a:noFill/>
      </xdr:spPr>
    </xdr:pic>
    <xdr:clientData fLocksWithSheet="0"/>
  </xdr:absoluteAnchor>
  <xdr:absoluteAnchor>
    <xdr:pos x="1028700" y="7124700"/>
    <xdr:ext cx="323850" cy="190500"/>
    <xdr:pic>
      <xdr:nvPicPr>
        <xdr:cNvPr id="44" name="image27.jpg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323850" cy="190500"/>
        </a:xfrm>
        <a:prstGeom prst="rect">
          <a:avLst/>
        </a:prstGeom>
        <a:noFill/>
      </xdr:spPr>
    </xdr:pic>
    <xdr:clientData fLocksWithSheet="0"/>
  </xdr:absoluteAnchor>
  <xdr:absoluteAnchor>
    <xdr:pos x="1028700" y="6134100"/>
    <xdr:ext cx="323850" cy="190500"/>
    <xdr:pic>
      <xdr:nvPicPr>
        <xdr:cNvPr id="45" name="image28.png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323850" cy="190500"/>
        </a:xfrm>
        <a:prstGeom prst="rect">
          <a:avLst/>
        </a:prstGeom>
        <a:noFill/>
      </xdr:spPr>
    </xdr:pic>
    <xdr:clientData fLocksWithSheet="0"/>
  </xdr:absoluteAnchor>
  <xdr:absoluteAnchor>
    <xdr:pos x="3790950" y="6381750"/>
    <xdr:ext cx="314325" cy="190500"/>
    <xdr:pic>
      <xdr:nvPicPr>
        <xdr:cNvPr id="46" name="image29.png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314325" cy="190500"/>
        </a:xfrm>
        <a:prstGeom prst="rect">
          <a:avLst/>
        </a:prstGeom>
        <a:noFill/>
      </xdr:spPr>
    </xdr:pic>
    <xdr:clientData fLocksWithSheet="0"/>
  </xdr:absoluteAnchor>
  <xdr:absoluteAnchor>
    <xdr:pos x="3790950" y="7124700"/>
    <xdr:ext cx="314325" cy="190500"/>
    <xdr:pic>
      <xdr:nvPicPr>
        <xdr:cNvPr id="47" name="image29.png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314325" cy="190500"/>
        </a:xfrm>
        <a:prstGeom prst="rect">
          <a:avLst/>
        </a:prstGeom>
        <a:noFill/>
      </xdr:spPr>
    </xdr:pic>
    <xdr:clientData fLocksWithSheet="0"/>
  </xdr:absoluteAnchor>
  <xdr:absoluteAnchor>
    <xdr:pos x="1028700" y="6629400"/>
    <xdr:ext cx="323850" cy="228600"/>
    <xdr:pic>
      <xdr:nvPicPr>
        <xdr:cNvPr id="48" name="image30.jpg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323850" cy="228600"/>
        </a:xfrm>
        <a:prstGeom prst="rect">
          <a:avLst/>
        </a:prstGeom>
        <a:noFill/>
      </xdr:spPr>
    </xdr:pic>
    <xdr:clientData fLocksWithSheet="0"/>
  </xdr:absoluteAnchor>
  <xdr:absoluteAnchor>
    <xdr:pos x="1028700" y="6877050"/>
    <xdr:ext cx="323850" cy="228600"/>
    <xdr:pic>
      <xdr:nvPicPr>
        <xdr:cNvPr id="49" name="image30.jpg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323850" cy="228600"/>
        </a:xfrm>
        <a:prstGeom prst="rect">
          <a:avLst/>
        </a:prstGeom>
        <a:noFill/>
      </xdr:spPr>
    </xdr:pic>
    <xdr:clientData fLocksWithSheet="0"/>
  </xdr:absoluteAnchor>
  <xdr:absoluteAnchor>
    <xdr:pos x="3790950" y="6134100"/>
    <xdr:ext cx="304800" cy="228600"/>
    <xdr:pic>
      <xdr:nvPicPr>
        <xdr:cNvPr id="50" name="image32.jpg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304800" cy="228600"/>
        </a:xfrm>
        <a:prstGeom prst="rect">
          <a:avLst/>
        </a:prstGeom>
        <a:noFill/>
      </xdr:spPr>
    </xdr:pic>
    <xdr:clientData fLocksWithSheet="0"/>
  </xdr:absoluteAnchor>
  <xdr:absoluteAnchor>
    <xdr:pos x="7315200" y="790575"/>
    <xdr:ext cx="323850" cy="200025"/>
    <xdr:pic>
      <xdr:nvPicPr>
        <xdr:cNvPr id="51" name="image33.png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1781175"/>
    <xdr:ext cx="304800" cy="200025"/>
    <xdr:pic>
      <xdr:nvPicPr>
        <xdr:cNvPr id="52" name="image35.jpg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304800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1285875"/>
    <xdr:ext cx="323850" cy="200025"/>
    <xdr:pic>
      <xdr:nvPicPr>
        <xdr:cNvPr id="53" name="image34.jpg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790575"/>
    <xdr:ext cx="304800" cy="200025"/>
    <xdr:pic>
      <xdr:nvPicPr>
        <xdr:cNvPr id="54" name="image37.png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30480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1533525"/>
    <xdr:ext cx="304800" cy="200025"/>
    <xdr:pic>
      <xdr:nvPicPr>
        <xdr:cNvPr id="55" name="image37.png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304800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2028825"/>
    <xdr:ext cx="323850" cy="200025"/>
    <xdr:pic>
      <xdr:nvPicPr>
        <xdr:cNvPr id="56" name="image38.png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1038225"/>
    <xdr:ext cx="323850" cy="200025"/>
    <xdr:pic>
      <xdr:nvPicPr>
        <xdr:cNvPr id="57" name="image36.png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1285875"/>
    <xdr:ext cx="304800" cy="200025"/>
    <xdr:pic>
      <xdr:nvPicPr>
        <xdr:cNvPr id="58" name="image39.png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30480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2028825"/>
    <xdr:ext cx="304800" cy="200025"/>
    <xdr:pic>
      <xdr:nvPicPr>
        <xdr:cNvPr id="59" name="image39.png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304800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2486025"/>
    <xdr:ext cx="323850" cy="200025"/>
    <xdr:pic>
      <xdr:nvPicPr>
        <xdr:cNvPr id="60" name="image40.png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3476625"/>
    <xdr:ext cx="323850" cy="200025"/>
    <xdr:pic>
      <xdr:nvPicPr>
        <xdr:cNvPr id="61" name="image40.png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2981325"/>
    <xdr:ext cx="323850" cy="200025"/>
    <xdr:pic>
      <xdr:nvPicPr>
        <xdr:cNvPr id="62" name="image40.png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5876925"/>
    <xdr:ext cx="323850" cy="200025"/>
    <xdr:pic>
      <xdr:nvPicPr>
        <xdr:cNvPr id="63" name="image41.png"/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6867525"/>
    <xdr:ext cx="304800" cy="200025"/>
    <xdr:pic>
      <xdr:nvPicPr>
        <xdr:cNvPr id="64" name="image44.gif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304800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6372225"/>
    <xdr:ext cx="323850" cy="200025"/>
    <xdr:pic>
      <xdr:nvPicPr>
        <xdr:cNvPr id="65" name="image45.gif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5876925"/>
    <xdr:ext cx="304800" cy="200025"/>
    <xdr:pic>
      <xdr:nvPicPr>
        <xdr:cNvPr id="66" name="image43.png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30480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6619875"/>
    <xdr:ext cx="304800" cy="200025"/>
    <xdr:pic>
      <xdr:nvPicPr>
        <xdr:cNvPr id="67" name="image43.png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304800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7115175"/>
    <xdr:ext cx="323850" cy="200025"/>
    <xdr:pic>
      <xdr:nvPicPr>
        <xdr:cNvPr id="68" name="image47.png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7115175"/>
    <xdr:ext cx="314325" cy="200025"/>
    <xdr:pic>
      <xdr:nvPicPr>
        <xdr:cNvPr id="69" name="image49.jp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314325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6372225"/>
    <xdr:ext cx="314325" cy="200025"/>
    <xdr:pic>
      <xdr:nvPicPr>
        <xdr:cNvPr id="70" name="image49.jp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314325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6124575"/>
    <xdr:ext cx="323850" cy="200025"/>
    <xdr:pic>
      <xdr:nvPicPr>
        <xdr:cNvPr id="71" name="image46.jp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6619875"/>
    <xdr:ext cx="323850" cy="200025"/>
    <xdr:pic>
      <xdr:nvPicPr>
        <xdr:cNvPr id="72" name="image48.jpg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6867525"/>
    <xdr:ext cx="323850" cy="200025"/>
    <xdr:pic>
      <xdr:nvPicPr>
        <xdr:cNvPr id="73" name="image48.jpg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6124575"/>
    <xdr:ext cx="304800" cy="200025"/>
    <xdr:pic>
      <xdr:nvPicPr>
        <xdr:cNvPr id="74" name="image50.jpg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304800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4171950"/>
    <xdr:ext cx="323850" cy="200025"/>
    <xdr:pic>
      <xdr:nvPicPr>
        <xdr:cNvPr id="75" name="image51.png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5162550"/>
    <xdr:ext cx="323850" cy="200025"/>
    <xdr:pic>
      <xdr:nvPicPr>
        <xdr:cNvPr id="76" name="image51.png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4667250"/>
    <xdr:ext cx="323850" cy="200025"/>
    <xdr:pic>
      <xdr:nvPicPr>
        <xdr:cNvPr id="77" name="image51.png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4171950"/>
    <xdr:ext cx="304800" cy="200025"/>
    <xdr:pic>
      <xdr:nvPicPr>
        <xdr:cNvPr id="78" name="image52.jpg"/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304800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5410200"/>
    <xdr:ext cx="323850" cy="200025"/>
    <xdr:pic>
      <xdr:nvPicPr>
        <xdr:cNvPr id="79" name="image53.jpg"/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4914900"/>
    <xdr:ext cx="304800" cy="200025"/>
    <xdr:pic>
      <xdr:nvPicPr>
        <xdr:cNvPr id="80" name="image52.jpg"/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304800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4419600"/>
    <xdr:ext cx="323850" cy="200025"/>
    <xdr:pic>
      <xdr:nvPicPr>
        <xdr:cNvPr id="81" name="image55.jpg"/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5410200"/>
    <xdr:ext cx="304800" cy="200025"/>
    <xdr:pic>
      <xdr:nvPicPr>
        <xdr:cNvPr id="82" name="image54.jpg"/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30480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4667250"/>
    <xdr:ext cx="304800" cy="200025"/>
    <xdr:pic>
      <xdr:nvPicPr>
        <xdr:cNvPr id="83" name="image54.jpg"/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30480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4419600"/>
    <xdr:ext cx="304800" cy="190500"/>
    <xdr:pic>
      <xdr:nvPicPr>
        <xdr:cNvPr id="84" name="image56.png"/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304800" cy="190500"/>
        </a:xfrm>
        <a:prstGeom prst="rect">
          <a:avLst/>
        </a:prstGeom>
        <a:noFill/>
      </xdr:spPr>
    </xdr:pic>
    <xdr:clientData fLocksWithSheet="0"/>
  </xdr:absoluteAnchor>
  <xdr:absoluteAnchor>
    <xdr:pos x="7315200" y="4914900"/>
    <xdr:ext cx="323850" cy="190500"/>
    <xdr:pic>
      <xdr:nvPicPr>
        <xdr:cNvPr id="85" name="image58.png"/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323850" cy="190500"/>
        </a:xfrm>
        <a:prstGeom prst="rect">
          <a:avLst/>
        </a:prstGeom>
        <a:noFill/>
      </xdr:spPr>
    </xdr:pic>
    <xdr:clientData fLocksWithSheet="0"/>
  </xdr:absoluteAnchor>
  <xdr:absoluteAnchor>
    <xdr:pos x="7315200" y="5162550"/>
    <xdr:ext cx="323850" cy="190500"/>
    <xdr:pic>
      <xdr:nvPicPr>
        <xdr:cNvPr id="86" name="image58.png"/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323850" cy="190500"/>
        </a:xfrm>
        <a:prstGeom prst="rect">
          <a:avLst/>
        </a:prstGeom>
        <a:noFill/>
      </xdr:spPr>
    </xdr:pic>
    <xdr:clientData fLocksWithSheet="0"/>
  </xdr:absoluteAnchor>
  <xdr:absoluteAnchor>
    <xdr:pos x="10601325" y="2486025"/>
    <xdr:ext cx="323850" cy="200025"/>
    <xdr:pic>
      <xdr:nvPicPr>
        <xdr:cNvPr id="87" name="image59.png"/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3228975"/>
    <xdr:ext cx="323850" cy="238125"/>
    <xdr:pic>
      <xdr:nvPicPr>
        <xdr:cNvPr id="88" name="image57.jpg"/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323850" cy="238125"/>
        </a:xfrm>
        <a:prstGeom prst="rect">
          <a:avLst/>
        </a:prstGeom>
        <a:noFill/>
      </xdr:spPr>
    </xdr:pic>
    <xdr:clientData fLocksWithSheet="0"/>
  </xdr:absoluteAnchor>
  <xdr:absoluteAnchor>
    <xdr:pos x="7315200" y="3724275"/>
    <xdr:ext cx="323850" cy="238125"/>
    <xdr:pic>
      <xdr:nvPicPr>
        <xdr:cNvPr id="89" name="image57.jpg"/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323850" cy="238125"/>
        </a:xfrm>
        <a:prstGeom prst="rect">
          <a:avLst/>
        </a:prstGeom>
        <a:noFill/>
      </xdr:spPr>
    </xdr:pic>
    <xdr:clientData fLocksWithSheet="0"/>
  </xdr:absoluteAnchor>
  <xdr:absoluteAnchor>
    <xdr:pos x="7315200" y="2733675"/>
    <xdr:ext cx="323850" cy="238125"/>
    <xdr:pic>
      <xdr:nvPicPr>
        <xdr:cNvPr id="90" name="image60.png"/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323850" cy="238125"/>
        </a:xfrm>
        <a:prstGeom prst="rect">
          <a:avLst/>
        </a:prstGeom>
        <a:noFill/>
      </xdr:spPr>
    </xdr:pic>
    <xdr:clientData fLocksWithSheet="0"/>
  </xdr:absoluteAnchor>
  <xdr:absoluteAnchor>
    <xdr:pos x="10601325" y="2981325"/>
    <xdr:ext cx="323850" cy="238125"/>
    <xdr:pic>
      <xdr:nvPicPr>
        <xdr:cNvPr id="91" name="image62.png"/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323850" cy="238125"/>
        </a:xfrm>
        <a:prstGeom prst="rect">
          <a:avLst/>
        </a:prstGeom>
        <a:noFill/>
      </xdr:spPr>
    </xdr:pic>
    <xdr:clientData fLocksWithSheet="0"/>
  </xdr:absoluteAnchor>
  <xdr:absoluteAnchor>
    <xdr:pos x="10601325" y="3724275"/>
    <xdr:ext cx="323850" cy="238125"/>
    <xdr:pic>
      <xdr:nvPicPr>
        <xdr:cNvPr id="92" name="image62.png"/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323850" cy="238125"/>
        </a:xfrm>
        <a:prstGeom prst="rect">
          <a:avLst/>
        </a:prstGeom>
        <a:noFill/>
      </xdr:spPr>
    </xdr:pic>
    <xdr:clientData fLocksWithSheet="0"/>
  </xdr:absoluteAnchor>
  <xdr:absoluteAnchor>
    <xdr:pos x="7315200" y="3228975"/>
    <xdr:ext cx="333375" cy="200025"/>
    <xdr:pic>
      <xdr:nvPicPr>
        <xdr:cNvPr id="93" name="image61.jpg"/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333375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3476625"/>
    <xdr:ext cx="333375" cy="200025"/>
    <xdr:pic>
      <xdr:nvPicPr>
        <xdr:cNvPr id="94" name="image61.jpg"/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333375" cy="200025"/>
        </a:xfrm>
        <a:prstGeom prst="rect">
          <a:avLst/>
        </a:prstGeom>
        <a:noFill/>
      </xdr:spPr>
    </xdr:pic>
    <xdr:clientData fLocksWithSheet="0"/>
  </xdr:absoluteAnchor>
  <xdr:absoluteAnchor>
    <xdr:pos x="10601325" y="2733675"/>
    <xdr:ext cx="333375" cy="200025"/>
    <xdr:pic>
      <xdr:nvPicPr>
        <xdr:cNvPr id="95" name="image61.jpg"/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333375" cy="200025"/>
        </a:xfrm>
        <a:prstGeom prst="rect">
          <a:avLst/>
        </a:prstGeom>
        <a:noFill/>
      </xdr:spPr>
    </xdr:pic>
    <xdr:clientData fLocksWithSheet="0"/>
  </xdr:absoluteAnchor>
  <xdr:absoluteAnchor>
    <xdr:pos x="7315200" y="1533525"/>
    <xdr:ext cx="323850" cy="238125"/>
    <xdr:pic>
      <xdr:nvPicPr>
        <xdr:cNvPr id="96" name="image63.png"/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323850" cy="238125"/>
        </a:xfrm>
        <a:prstGeom prst="rect">
          <a:avLst/>
        </a:prstGeom>
        <a:noFill/>
      </xdr:spPr>
    </xdr:pic>
    <xdr:clientData fLocksWithSheet="0"/>
  </xdr:absoluteAnchor>
  <xdr:absoluteAnchor>
    <xdr:pos x="7315200" y="1781175"/>
    <xdr:ext cx="323850" cy="238125"/>
    <xdr:pic>
      <xdr:nvPicPr>
        <xdr:cNvPr id="97" name="image63.png"/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323850" cy="238125"/>
        </a:xfrm>
        <a:prstGeom prst="rect">
          <a:avLst/>
        </a:prstGeom>
        <a:noFill/>
      </xdr:spPr>
    </xdr:pic>
    <xdr:clientData fLocksWithSheet="0"/>
  </xdr:absoluteAnchor>
  <xdr:absoluteAnchor>
    <xdr:pos x="10601325" y="1038225"/>
    <xdr:ext cx="323850" cy="238125"/>
    <xdr:pic>
      <xdr:nvPicPr>
        <xdr:cNvPr id="98" name="image63.png"/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323850" cy="238125"/>
        </a:xfrm>
        <a:prstGeom prst="rect">
          <a:avLst/>
        </a:prstGeom>
        <a:noFill/>
      </xdr:spPr>
    </xdr:pic>
    <xdr:clientData fLocksWithSheet="0"/>
  </xdr:absoluteAnchor>
  <xdr:absoluteAnchor>
    <xdr:pos x="847725" y="15268575"/>
    <xdr:ext cx="1295400" cy="0"/>
    <xdr:pic>
      <xdr:nvPicPr>
        <xdr:cNvPr id="99" name="image97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95400" cy="0"/>
        </a:xfrm>
        <a:prstGeom prst="rect">
          <a:avLst/>
        </a:prstGeom>
        <a:noFill/>
      </xdr:spPr>
    </xdr:pic>
    <xdr:clientData fLocksWithSheet="0"/>
  </xdr:absoluteAnchor>
  <xdr:absoluteAnchor>
    <xdr:pos x="628650" y="8001000"/>
    <xdr:ext cx="4067175" cy="4600575"/>
    <xdr:pic>
      <xdr:nvPicPr>
        <xdr:cNvPr id="100" name="image96.png"/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4067175" cy="4600575"/>
        </a:xfrm>
        <a:prstGeom prst="rect">
          <a:avLst/>
        </a:prstGeom>
        <a:noFill/>
      </xdr:spPr>
    </xdr:pic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914525" y="438150"/>
    <xdr:ext cx="314325" cy="209550"/>
    <xdr:pic>
      <xdr:nvPicPr>
        <xdr:cNvPr id="2" name="image66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14325" cy="209550"/>
        </a:xfrm>
        <a:prstGeom prst="rect">
          <a:avLst/>
        </a:prstGeom>
        <a:noFill/>
      </xdr:spPr>
    </xdr:pic>
    <xdr:clientData fLocksWithSheet="0"/>
  </xdr:absoluteAnchor>
  <xdr:absoluteAnchor>
    <xdr:pos x="1914525" y="638175"/>
    <xdr:ext cx="304800" cy="209550"/>
    <xdr:pic>
      <xdr:nvPicPr>
        <xdr:cNvPr id="3" name="image69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04800" cy="209550"/>
        </a:xfrm>
        <a:prstGeom prst="rect">
          <a:avLst/>
        </a:prstGeom>
        <a:noFill/>
      </xdr:spPr>
    </xdr:pic>
    <xdr:clientData fLocksWithSheet="0"/>
  </xdr:absoluteAnchor>
  <xdr:absoluteAnchor>
    <xdr:pos x="1914525" y="857250"/>
    <xdr:ext cx="304800" cy="200025"/>
    <xdr:pic>
      <xdr:nvPicPr>
        <xdr:cNvPr id="4" name="image65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304800" cy="200025"/>
        </a:xfrm>
        <a:prstGeom prst="rect">
          <a:avLst/>
        </a:prstGeom>
        <a:noFill/>
      </xdr:spPr>
    </xdr:pic>
    <xdr:clientData fLocksWithSheet="0"/>
  </xdr:absoluteAnchor>
  <xdr:absoluteAnchor>
    <xdr:pos x="1914525" y="219075"/>
    <xdr:ext cx="314325" cy="209550"/>
    <xdr:pic>
      <xdr:nvPicPr>
        <xdr:cNvPr id="5" name="image67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314325" cy="209550"/>
        </a:xfrm>
        <a:prstGeom prst="rect">
          <a:avLst/>
        </a:prstGeom>
        <a:noFill/>
      </xdr:spPr>
    </xdr:pic>
    <xdr:clientData fLocksWithSheet="0"/>
  </xdr:absoluteAnchor>
  <xdr:absoluteAnchor>
    <xdr:pos x="1895475" y="1057275"/>
    <xdr:ext cx="323850" cy="209550"/>
    <xdr:pic>
      <xdr:nvPicPr>
        <xdr:cNvPr id="6" name="image76.gif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1266825"/>
    <xdr:ext cx="323850" cy="209550"/>
    <xdr:pic>
      <xdr:nvPicPr>
        <xdr:cNvPr id="7" name="image68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1476375"/>
    <xdr:ext cx="323850" cy="209550"/>
    <xdr:pic>
      <xdr:nvPicPr>
        <xdr:cNvPr id="8" name="image70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1714500"/>
    <xdr:ext cx="323850" cy="152400"/>
    <xdr:pic>
      <xdr:nvPicPr>
        <xdr:cNvPr id="9" name="image12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323850" cy="152400"/>
        </a:xfrm>
        <a:prstGeom prst="rect">
          <a:avLst/>
        </a:prstGeom>
        <a:noFill/>
      </xdr:spPr>
    </xdr:pic>
    <xdr:clientData fLocksWithSheet="0"/>
  </xdr:absoluteAnchor>
  <xdr:absoluteAnchor>
    <xdr:pos x="1885950" y="1895475"/>
    <xdr:ext cx="323850" cy="209550"/>
    <xdr:pic>
      <xdr:nvPicPr>
        <xdr:cNvPr id="10" name="image71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2105025"/>
    <xdr:ext cx="323850" cy="209550"/>
    <xdr:pic>
      <xdr:nvPicPr>
        <xdr:cNvPr id="11" name="image7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2314575"/>
    <xdr:ext cx="323850" cy="209550"/>
    <xdr:pic>
      <xdr:nvPicPr>
        <xdr:cNvPr id="12" name="image79.gif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95475" y="2514600"/>
    <xdr:ext cx="276225" cy="209550"/>
    <xdr:pic>
      <xdr:nvPicPr>
        <xdr:cNvPr id="13" name="image73.jp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276225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2724150"/>
    <xdr:ext cx="323850" cy="209550"/>
    <xdr:pic>
      <xdr:nvPicPr>
        <xdr:cNvPr id="14" name="image74.jp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2943225"/>
    <xdr:ext cx="323850" cy="200025"/>
    <xdr:pic>
      <xdr:nvPicPr>
        <xdr:cNvPr id="15" name="image77.jp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1885950" y="3152775"/>
    <xdr:ext cx="323850" cy="200025"/>
    <xdr:pic>
      <xdr:nvPicPr>
        <xdr:cNvPr id="16" name="image75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323850" cy="200025"/>
        </a:xfrm>
        <a:prstGeom prst="rect">
          <a:avLst/>
        </a:prstGeom>
        <a:noFill/>
      </xdr:spPr>
    </xdr:pic>
    <xdr:clientData fLocksWithSheet="0"/>
  </xdr:absoluteAnchor>
  <xdr:absoluteAnchor>
    <xdr:pos x="1885950" y="3362325"/>
    <xdr:ext cx="323850" cy="209550"/>
    <xdr:pic>
      <xdr:nvPicPr>
        <xdr:cNvPr id="17" name="image78.jp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95475" y="3571875"/>
    <xdr:ext cx="323850" cy="209550"/>
    <xdr:pic>
      <xdr:nvPicPr>
        <xdr:cNvPr id="18" name="image80.jpg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3781425"/>
    <xdr:ext cx="323850" cy="209550"/>
    <xdr:pic>
      <xdr:nvPicPr>
        <xdr:cNvPr id="19" name="image82.png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3990975"/>
    <xdr:ext cx="323850" cy="209550"/>
    <xdr:pic>
      <xdr:nvPicPr>
        <xdr:cNvPr id="20" name="image81.png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4200525"/>
    <xdr:ext cx="323850" cy="209550"/>
    <xdr:pic>
      <xdr:nvPicPr>
        <xdr:cNvPr id="21" name="image83.jpg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4410075"/>
    <xdr:ext cx="323850" cy="209550"/>
    <xdr:pic>
      <xdr:nvPicPr>
        <xdr:cNvPr id="22" name="image85.png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4610100"/>
    <xdr:ext cx="323850" cy="209550"/>
    <xdr:pic>
      <xdr:nvPicPr>
        <xdr:cNvPr id="23" name="image84.jpg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4819650"/>
    <xdr:ext cx="323850" cy="209550"/>
    <xdr:pic>
      <xdr:nvPicPr>
        <xdr:cNvPr id="24" name="image91.png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5029200"/>
    <xdr:ext cx="333375" cy="209550"/>
    <xdr:pic>
      <xdr:nvPicPr>
        <xdr:cNvPr id="25" name="image87.jpg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333375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5248275"/>
    <xdr:ext cx="323850" cy="209550"/>
    <xdr:pic>
      <xdr:nvPicPr>
        <xdr:cNvPr id="26" name="image86.png"/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5457825"/>
    <xdr:ext cx="323850" cy="209550"/>
    <xdr:pic>
      <xdr:nvPicPr>
        <xdr:cNvPr id="27" name="image88.jpg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5667375"/>
    <xdr:ext cx="323850" cy="209550"/>
    <xdr:pic>
      <xdr:nvPicPr>
        <xdr:cNvPr id="28" name="image89.jpg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5876925"/>
    <xdr:ext cx="323850" cy="209550"/>
    <xdr:pic>
      <xdr:nvPicPr>
        <xdr:cNvPr id="29" name="image90.pn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6086475"/>
    <xdr:ext cx="323850" cy="209550"/>
    <xdr:pic>
      <xdr:nvPicPr>
        <xdr:cNvPr id="30" name="image95.gif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95475" y="6286500"/>
    <xdr:ext cx="323850" cy="209550"/>
    <xdr:pic>
      <xdr:nvPicPr>
        <xdr:cNvPr id="31" name="image92.png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6496050"/>
    <xdr:ext cx="323850" cy="209550"/>
    <xdr:pic>
      <xdr:nvPicPr>
        <xdr:cNvPr id="32" name="image93.jpg"/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  <xdr:absoluteAnchor>
    <xdr:pos x="1885950" y="6715125"/>
    <xdr:ext cx="323850" cy="209550"/>
    <xdr:pic>
      <xdr:nvPicPr>
        <xdr:cNvPr id="33" name="image94.jpg"/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323850" cy="209550"/>
        </a:xfrm>
        <a:prstGeom prst="rect">
          <a:avLst/>
        </a:prstGeom>
        <a:noFill/>
      </xdr:spPr>
    </xdr:pic>
    <xdr:clientData fLocksWithSheet="0"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5"/>
  <sheetViews>
    <sheetView showGridLines="0" tabSelected="1" topLeftCell="E1" workbookViewId="0">
      <pane ySplit="2" topLeftCell="A3" activePane="bottomLeft" state="frozen"/>
      <selection pane="bottomLeft" activeCell="Q7" sqref="Q7"/>
    </sheetView>
  </sheetViews>
  <sheetFormatPr baseColWidth="10" defaultColWidth="17.33203125" defaultRowHeight="15.75" customHeight="1" x14ac:dyDescent="0"/>
  <cols>
    <col min="1" max="1" width="14.83203125" customWidth="1"/>
    <col min="2" max="2" width="4.83203125" customWidth="1"/>
    <col min="3" max="3" width="14.33203125" customWidth="1"/>
    <col min="4" max="4" width="3.5" customWidth="1"/>
    <col min="5" max="5" width="1.6640625" customWidth="1"/>
    <col min="6" max="6" width="3.5" customWidth="1"/>
    <col min="7" max="7" width="14.33203125" customWidth="1"/>
    <col min="8" max="8" width="5.5" customWidth="1"/>
    <col min="9" max="9" width="14.33203125" customWidth="1"/>
    <col min="10" max="12" width="3.6640625" customWidth="1"/>
    <col min="13" max="14" width="5" customWidth="1"/>
    <col min="15" max="15" width="4.5" customWidth="1"/>
    <col min="16" max="16" width="1.1640625" customWidth="1"/>
    <col min="17" max="17" width="4.5" customWidth="1"/>
    <col min="18" max="18" width="1.6640625" customWidth="1"/>
    <col min="19" max="19" width="4.83203125" customWidth="1"/>
    <col min="20" max="20" width="17.6640625" customWidth="1"/>
    <col min="21" max="21" width="3.5" customWidth="1"/>
    <col min="22" max="22" width="1.6640625" customWidth="1"/>
    <col min="23" max="23" width="3.5" customWidth="1"/>
    <col min="24" max="24" width="18.5" customWidth="1"/>
    <col min="25" max="25" width="4.83203125" customWidth="1"/>
    <col min="26" max="26" width="14.33203125" customWidth="1"/>
    <col min="27" max="29" width="3.6640625" customWidth="1"/>
    <col min="30" max="31" width="5" customWidth="1"/>
    <col min="32" max="32" width="4.5" customWidth="1"/>
    <col min="33" max="33" width="1.1640625" customWidth="1"/>
    <col min="34" max="34" width="4.5" customWidth="1"/>
    <col min="35" max="35" width="3.6640625" customWidth="1"/>
    <col min="36" max="36" width="8.5" customWidth="1"/>
    <col min="37" max="37" width="11.1640625" customWidth="1"/>
    <col min="38" max="46" width="9.1640625" hidden="1" customWidth="1"/>
    <col min="47" max="47" width="7.6640625" hidden="1" customWidth="1"/>
    <col min="48" max="49" width="9.1640625" hidden="1" customWidth="1"/>
    <col min="50" max="50" width="2.5" hidden="1" customWidth="1"/>
    <col min="51" max="54" width="9.1640625" hidden="1" customWidth="1"/>
    <col min="55" max="57" width="2.5" hidden="1" customWidth="1"/>
    <col min="58" max="58" width="11.5" hidden="1" customWidth="1"/>
    <col min="59" max="60" width="9.1640625" hidden="1" customWidth="1"/>
    <col min="61" max="61" width="11.5" hidden="1" customWidth="1"/>
    <col min="62" max="62" width="2.5" hidden="1" customWidth="1"/>
    <col min="63" max="64" width="4" hidden="1" customWidth="1"/>
    <col min="65" max="65" width="14.6640625" hidden="1" customWidth="1"/>
    <col min="66" max="68" width="5.6640625" hidden="1" customWidth="1"/>
    <col min="69" max="69" width="7.33203125" hidden="1" customWidth="1"/>
    <col min="70" max="70" width="10.33203125" hidden="1" customWidth="1"/>
    <col min="71" max="71" width="7.5" hidden="1" customWidth="1"/>
    <col min="72" max="72" width="6.6640625" hidden="1" customWidth="1"/>
    <col min="73" max="73" width="12.6640625" hidden="1" customWidth="1"/>
    <col min="74" max="74" width="1.6640625" hidden="1" customWidth="1"/>
    <col min="75" max="75" width="4" hidden="1" customWidth="1"/>
    <col min="76" max="76" width="14.5" hidden="1" customWidth="1"/>
    <col min="77" max="79" width="5.6640625" hidden="1" customWidth="1"/>
    <col min="80" max="80" width="7.83203125" hidden="1" customWidth="1"/>
    <col min="81" max="81" width="10.33203125" hidden="1" customWidth="1"/>
    <col min="82" max="82" width="7.5" hidden="1" customWidth="1"/>
    <col min="83" max="83" width="6.6640625" hidden="1" customWidth="1"/>
    <col min="84" max="84" width="12.6640625" hidden="1" customWidth="1"/>
    <col min="85" max="85" width="3.6640625" hidden="1" customWidth="1"/>
    <col min="86" max="86" width="9.1640625" hidden="1" customWidth="1"/>
    <col min="87" max="87" width="17" hidden="1" customWidth="1"/>
    <col min="88" max="88" width="10.33203125" hidden="1" customWidth="1"/>
    <col min="89" max="89" width="8.83203125" hidden="1" customWidth="1"/>
    <col min="90" max="90" width="11.5" hidden="1" customWidth="1"/>
    <col min="91" max="91" width="9.1640625" hidden="1" customWidth="1"/>
    <col min="92" max="92" width="16.5" hidden="1" customWidth="1"/>
    <col min="93" max="93" width="10.33203125" hidden="1" customWidth="1"/>
    <col min="94" max="94" width="8.83203125" hidden="1" customWidth="1"/>
    <col min="95" max="95" width="11.5" hidden="1" customWidth="1"/>
    <col min="96" max="96" width="9.1640625" hidden="1" customWidth="1"/>
  </cols>
  <sheetData>
    <row r="1" spans="1:96" ht="22.5" customHeight="1">
      <c r="A1" s="1"/>
      <c r="B1" s="133" t="s">
        <v>0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30"/>
      <c r="AG1" s="120"/>
      <c r="AH1" s="120"/>
      <c r="AI1" s="2"/>
      <c r="AJ1" s="3" t="s">
        <v>1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 t="s">
        <v>2</v>
      </c>
      <c r="AW1" s="5" t="s">
        <v>3</v>
      </c>
      <c r="AX1" s="4"/>
      <c r="AY1" s="6" t="s">
        <v>4</v>
      </c>
      <c r="AZ1" s="5"/>
      <c r="BA1" s="5"/>
      <c r="BB1" s="5"/>
      <c r="BC1" s="7"/>
      <c r="BD1" s="7"/>
      <c r="BE1" s="7"/>
      <c r="BF1" s="7"/>
      <c r="BG1" s="7"/>
      <c r="BH1" s="7"/>
      <c r="BI1" s="8" t="s">
        <v>5</v>
      </c>
      <c r="BJ1" s="4"/>
      <c r="BK1" s="4"/>
      <c r="BL1" s="4"/>
      <c r="BM1" s="7" t="s">
        <v>6</v>
      </c>
      <c r="BN1" s="9"/>
      <c r="BO1" s="9"/>
      <c r="BP1" s="9"/>
      <c r="BQ1" s="9"/>
      <c r="BR1" s="9"/>
      <c r="BS1" s="9"/>
      <c r="BT1" s="9"/>
      <c r="BU1" s="4"/>
      <c r="BV1" s="4"/>
      <c r="BW1" s="4"/>
      <c r="BX1" s="4"/>
      <c r="BY1" s="4"/>
      <c r="BZ1" s="9"/>
      <c r="CA1" s="9"/>
      <c r="CB1" s="9"/>
      <c r="CC1" s="9"/>
      <c r="CD1" s="9"/>
      <c r="CE1" s="9"/>
      <c r="CF1" s="4"/>
      <c r="CG1" s="4"/>
      <c r="CH1" s="4"/>
      <c r="CI1" s="4"/>
      <c r="CJ1" s="4"/>
      <c r="CK1" s="4"/>
      <c r="CL1" s="4"/>
      <c r="CM1" s="9"/>
      <c r="CN1" s="4"/>
      <c r="CO1" s="4"/>
      <c r="CP1" s="4"/>
      <c r="CQ1" s="4"/>
      <c r="CR1" s="10"/>
    </row>
    <row r="2" spans="1:96" ht="22.5" customHeight="1">
      <c r="A2" s="1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2"/>
      <c r="AG2" s="2"/>
      <c r="AH2" s="2"/>
      <c r="AI2" s="2"/>
      <c r="AJ2" s="11">
        <f>SUM(AJ4:AJ66)</f>
        <v>40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"/>
      <c r="AX2" s="4"/>
      <c r="AY2" s="6"/>
      <c r="AZ2" s="5"/>
      <c r="BA2" s="5"/>
      <c r="BB2" s="5"/>
      <c r="BC2" s="7"/>
      <c r="BD2" s="7"/>
      <c r="BE2" s="7"/>
      <c r="BF2" s="7"/>
      <c r="BG2" s="7"/>
      <c r="BH2" s="7"/>
      <c r="BI2" s="8"/>
      <c r="BJ2" s="4"/>
      <c r="BK2" s="4"/>
      <c r="BL2" s="4"/>
      <c r="BM2" s="7"/>
      <c r="BN2" s="9"/>
      <c r="BO2" s="9"/>
      <c r="BP2" s="9"/>
      <c r="BQ2" s="9"/>
      <c r="BR2" s="9"/>
      <c r="BS2" s="9"/>
      <c r="BT2" s="9"/>
      <c r="BU2" s="4"/>
      <c r="BV2" s="4"/>
      <c r="BW2" s="4"/>
      <c r="BX2" s="4"/>
      <c r="BY2" s="4"/>
      <c r="BZ2" s="9"/>
      <c r="CA2" s="9"/>
      <c r="CB2" s="9"/>
      <c r="CC2" s="9"/>
      <c r="CD2" s="9"/>
      <c r="CE2" s="9"/>
      <c r="CF2" s="4"/>
      <c r="CG2" s="4"/>
      <c r="CH2" s="4"/>
      <c r="CI2" s="4"/>
      <c r="CJ2" s="4"/>
      <c r="CK2" s="4"/>
      <c r="CL2" s="4"/>
      <c r="CM2" s="9"/>
      <c r="CN2" s="4"/>
      <c r="CO2" s="4"/>
      <c r="CP2" s="4"/>
      <c r="CQ2" s="4"/>
      <c r="CR2" s="10"/>
    </row>
    <row r="3" spans="1:96" ht="16.5" customHeight="1">
      <c r="A3" s="12"/>
      <c r="B3" s="121" t="s">
        <v>7</v>
      </c>
      <c r="C3" s="120"/>
      <c r="D3" s="134" t="s">
        <v>8</v>
      </c>
      <c r="E3" s="120"/>
      <c r="F3" s="120"/>
      <c r="G3" s="120"/>
      <c r="H3" s="14"/>
      <c r="I3" s="15" t="s">
        <v>9</v>
      </c>
      <c r="J3" s="122" t="s">
        <v>10</v>
      </c>
      <c r="K3" s="120"/>
      <c r="L3" s="122" t="s">
        <v>11</v>
      </c>
      <c r="M3" s="120"/>
      <c r="N3" s="16"/>
      <c r="O3" s="129" t="s">
        <v>12</v>
      </c>
      <c r="P3" s="120"/>
      <c r="Q3" s="120"/>
      <c r="R3" s="120"/>
      <c r="S3" s="121" t="s">
        <v>13</v>
      </c>
      <c r="T3" s="120"/>
      <c r="U3" s="17" t="s">
        <v>14</v>
      </c>
      <c r="V3" s="17"/>
      <c r="W3" s="17"/>
      <c r="X3" s="14"/>
      <c r="Y3" s="18"/>
      <c r="Z3" s="15" t="s">
        <v>15</v>
      </c>
      <c r="AA3" s="122" t="s">
        <v>16</v>
      </c>
      <c r="AB3" s="120"/>
      <c r="AC3" s="122" t="s">
        <v>17</v>
      </c>
      <c r="AD3" s="120"/>
      <c r="AE3" s="16"/>
      <c r="AF3" s="124" t="s">
        <v>18</v>
      </c>
      <c r="AG3" s="120"/>
      <c r="AH3" s="120"/>
      <c r="AI3" s="120"/>
      <c r="AJ3" s="19"/>
      <c r="AK3" s="20" t="s">
        <v>19</v>
      </c>
      <c r="AL3" s="20" t="s">
        <v>20</v>
      </c>
      <c r="AM3" s="20" t="s">
        <v>21</v>
      </c>
      <c r="AN3" s="20" t="s">
        <v>22</v>
      </c>
      <c r="AO3" s="20" t="s">
        <v>23</v>
      </c>
      <c r="AP3" s="20" t="s">
        <v>24</v>
      </c>
      <c r="AQ3" s="20" t="s">
        <v>25</v>
      </c>
      <c r="AR3" s="20" t="s">
        <v>26</v>
      </c>
      <c r="AS3" s="4"/>
      <c r="AT3" s="4"/>
      <c r="AU3" s="21" t="s">
        <v>27</v>
      </c>
      <c r="AV3" s="22">
        <v>3</v>
      </c>
      <c r="AW3" s="22">
        <v>2</v>
      </c>
      <c r="AX3" s="4"/>
      <c r="AY3" s="23" t="s">
        <v>28</v>
      </c>
      <c r="AZ3" s="23" t="s">
        <v>29</v>
      </c>
      <c r="BA3" s="23" t="s">
        <v>30</v>
      </c>
      <c r="BB3" s="23" t="s">
        <v>31</v>
      </c>
      <c r="BC3" s="4"/>
      <c r="BD3" s="4"/>
      <c r="BE3" s="4"/>
      <c r="BF3" s="23" t="s">
        <v>32</v>
      </c>
      <c r="BG3" s="23" t="s">
        <v>33</v>
      </c>
      <c r="BH3" s="23" t="s">
        <v>34</v>
      </c>
      <c r="BI3" s="23" t="s">
        <v>35</v>
      </c>
      <c r="BJ3" s="23"/>
      <c r="BK3" s="4"/>
      <c r="BL3" s="4"/>
      <c r="BM3" s="24" t="s">
        <v>36</v>
      </c>
      <c r="BN3" s="23" t="s">
        <v>37</v>
      </c>
      <c r="BO3" s="23" t="s">
        <v>38</v>
      </c>
      <c r="BP3" s="23" t="s">
        <v>39</v>
      </c>
      <c r="BQ3" s="23" t="s">
        <v>40</v>
      </c>
      <c r="BR3" s="23" t="s">
        <v>41</v>
      </c>
      <c r="BS3" s="23" t="s">
        <v>42</v>
      </c>
      <c r="BT3" s="23" t="s">
        <v>43</v>
      </c>
      <c r="BU3" s="24" t="s">
        <v>44</v>
      </c>
      <c r="BV3" s="4"/>
      <c r="BW3" s="4"/>
      <c r="BX3" s="24" t="s">
        <v>45</v>
      </c>
      <c r="BY3" s="24" t="s">
        <v>46</v>
      </c>
      <c r="BZ3" s="23" t="s">
        <v>47</v>
      </c>
      <c r="CA3" s="23" t="s">
        <v>48</v>
      </c>
      <c r="CB3" s="23" t="s">
        <v>49</v>
      </c>
      <c r="CC3" s="23" t="s">
        <v>50</v>
      </c>
      <c r="CD3" s="23" t="s">
        <v>51</v>
      </c>
      <c r="CE3" s="23" t="s">
        <v>52</v>
      </c>
      <c r="CF3" s="24" t="s">
        <v>53</v>
      </c>
      <c r="CG3" s="4"/>
      <c r="CH3" s="4"/>
      <c r="CI3" s="24" t="s">
        <v>54</v>
      </c>
      <c r="CJ3" s="24" t="s">
        <v>55</v>
      </c>
      <c r="CK3" s="24" t="s">
        <v>56</v>
      </c>
      <c r="CL3" s="24" t="s">
        <v>57</v>
      </c>
      <c r="CM3" s="9"/>
      <c r="CN3" s="24" t="s">
        <v>58</v>
      </c>
      <c r="CO3" s="24" t="s">
        <v>59</v>
      </c>
      <c r="CP3" s="24" t="s">
        <v>60</v>
      </c>
      <c r="CQ3" s="24" t="s">
        <v>61</v>
      </c>
      <c r="CR3" s="10"/>
    </row>
    <row r="4" spans="1:96" ht="19.5" customHeight="1">
      <c r="A4" s="25"/>
      <c r="B4" s="26"/>
      <c r="C4" s="27" t="str">
        <f>WC_A1</f>
        <v>Brasil</v>
      </c>
      <c r="D4" s="28">
        <v>2</v>
      </c>
      <c r="E4" s="29" t="s">
        <v>62</v>
      </c>
      <c r="F4" s="28">
        <v>0</v>
      </c>
      <c r="G4" s="30" t="str">
        <f>WC_A2</f>
        <v>Croacia</v>
      </c>
      <c r="H4" s="31"/>
      <c r="I4" s="32" t="s">
        <v>63</v>
      </c>
      <c r="J4" s="123">
        <v>41802</v>
      </c>
      <c r="K4" s="120"/>
      <c r="L4" s="132">
        <v>0.625</v>
      </c>
      <c r="M4" s="120"/>
      <c r="N4" s="33"/>
      <c r="O4" s="34">
        <v>3</v>
      </c>
      <c r="P4" s="35"/>
      <c r="Q4" s="36">
        <v>1</v>
      </c>
      <c r="R4" s="37"/>
      <c r="S4" s="26"/>
      <c r="T4" s="27" t="str">
        <f>WC_E1</f>
        <v>Suiza</v>
      </c>
      <c r="U4" s="28">
        <v>2</v>
      </c>
      <c r="V4" s="29" t="s">
        <v>64</v>
      </c>
      <c r="W4" s="28">
        <v>1</v>
      </c>
      <c r="X4" s="30" t="str">
        <f>WC_E2</f>
        <v>Ecuador</v>
      </c>
      <c r="Y4" s="38"/>
      <c r="Z4" s="32" t="s">
        <v>65</v>
      </c>
      <c r="AA4" s="128">
        <v>41805</v>
      </c>
      <c r="AB4" s="120"/>
      <c r="AC4" s="127">
        <v>0.45833333333333298</v>
      </c>
      <c r="AD4" s="120"/>
      <c r="AE4" s="33"/>
      <c r="AF4" s="39">
        <v>2</v>
      </c>
      <c r="AG4" s="35"/>
      <c r="AH4" s="36">
        <v>1</v>
      </c>
      <c r="AI4" s="40"/>
      <c r="AJ4" s="41">
        <f t="shared" ref="AJ4:AJ9" si="0">IF(OR(O4="",Q4=""),"",SUM(AO4,AQ4,AP4,AR4))</f>
        <v>8</v>
      </c>
      <c r="AK4" s="20" t="str">
        <f t="shared" ref="AK4:AK9" si="1">IF(D4&gt;F4,"V",IF(D4=F4,"E","D"))</f>
        <v>V</v>
      </c>
      <c r="AL4" s="20" t="str">
        <f t="shared" ref="AL4:AL9" si="2">IF(U4&gt;W4,"V",IF(U4=W4,"E","D"))</f>
        <v>V</v>
      </c>
      <c r="AM4" s="20" t="str">
        <f t="shared" ref="AM4:AM9" si="3">IF(O4&gt;Q4,"V",IF(O4=Q4,"E","D"))</f>
        <v>V</v>
      </c>
      <c r="AN4" s="20" t="str">
        <f t="shared" ref="AN4:AN9" si="4">IF(AF4&gt;AH4,"V",IF(AF4=AH4,"E","D"))</f>
        <v>V</v>
      </c>
      <c r="AO4" s="20">
        <f t="shared" ref="AO4:AO9" si="5">IF(OR(O4="",Q4=""),"",IF(AK4=AM4,PFASE1,0))</f>
        <v>3</v>
      </c>
      <c r="AP4" s="20">
        <f t="shared" ref="AP4:AP9" si="6">IF(OR(AF4="",AH4=""),"",IF(AL4=AN4,PFASE1,0))</f>
        <v>3</v>
      </c>
      <c r="AQ4" s="20">
        <f t="shared" ref="AQ4:AQ9" si="7">IF(OR(O4="",Q4=""),"",IF(AND(D4=O4,F4=Q4),EFASE1,0))</f>
        <v>0</v>
      </c>
      <c r="AR4" s="20">
        <f t="shared" ref="AR4:AR9" si="8">IF(OR(AF4="",AH4=""),"",IF(AND(U4=AF4,W4=AH4),2,0))</f>
        <v>2</v>
      </c>
      <c r="AS4" s="4"/>
      <c r="AT4" s="4"/>
      <c r="AU4" s="21" t="s">
        <v>66</v>
      </c>
      <c r="AV4" s="22">
        <v>6</v>
      </c>
      <c r="AW4" s="22">
        <v>4</v>
      </c>
      <c r="AX4" s="21">
        <f t="shared" ref="AX4:AX9" si="9">D4-F4</f>
        <v>2</v>
      </c>
      <c r="AY4" s="20" t="str">
        <f t="shared" ref="AY4:AY9" si="10">C4</f>
        <v>Brasil</v>
      </c>
      <c r="AZ4" s="20">
        <f t="shared" ref="AZ4:AZ9" si="11">IF(AK4="V",3,IF(AK4="E",1,0))</f>
        <v>3</v>
      </c>
      <c r="BA4" s="20">
        <f t="shared" ref="BA4:BA9" si="12">IF(AK4="V",0,IF(AK4="E",1,3))</f>
        <v>0</v>
      </c>
      <c r="BB4" s="20" t="str">
        <f t="shared" ref="BB4:BB9" si="13">G4</f>
        <v>Croacia</v>
      </c>
      <c r="BC4" s="21">
        <f t="shared" ref="BC4:BC9" si="14">F4-D4</f>
        <v>-2</v>
      </c>
      <c r="BD4" s="4"/>
      <c r="BE4" s="21">
        <f t="shared" ref="BE4:BE9" si="15">U4-W4</f>
        <v>1</v>
      </c>
      <c r="BF4" s="20" t="str">
        <f t="shared" ref="BF4:BF9" si="16">T4</f>
        <v>Suiza</v>
      </c>
      <c r="BG4" s="20">
        <f t="shared" ref="BG4:BG9" si="17">IF(AL4="V",3,IF(AL4="E",1,0))</f>
        <v>3</v>
      </c>
      <c r="BH4" s="20">
        <f t="shared" ref="BH4:BH9" si="18">IF(AL4="V",0,IF(AL4="E",1,3))</f>
        <v>0</v>
      </c>
      <c r="BI4" s="20" t="str">
        <f t="shared" ref="BI4:BI9" si="19">X4</f>
        <v>Ecuador</v>
      </c>
      <c r="BJ4" s="20">
        <f t="shared" ref="BJ4:BJ9" si="20">W4-U4</f>
        <v>-1</v>
      </c>
      <c r="BK4" s="4"/>
      <c r="BL4" s="20" t="s">
        <v>67</v>
      </c>
      <c r="BM4" s="42" t="str">
        <f>WC_A1</f>
        <v>Brasil</v>
      </c>
      <c r="BN4" s="20">
        <f>SUMIF(AY$4:AY$9,BM4,AZ$4:AZ$9)+SUMIF(BB$4:BB$9,BM4,BA$4:BA$9)</f>
        <v>9</v>
      </c>
      <c r="BO4" s="20">
        <f>SUMIF(AY$4:AY$9,BM4,AX$4:AX$9)+SUMIF(BB$4:BB$9,BM4,BC$4:BC$9)</f>
        <v>7</v>
      </c>
      <c r="BP4" s="20">
        <f>SUMIF(C4:C9,BM4,D4:D9)+SUMIF(G4:G9,BM4,F4:F9)</f>
        <v>8</v>
      </c>
      <c r="BQ4" s="20">
        <f>CM4</f>
        <v>4.0000000000000001E-3</v>
      </c>
      <c r="BR4" s="43">
        <f>BS4+BQ4</f>
        <v>1.034</v>
      </c>
      <c r="BS4" s="44">
        <f t="array" ref="BS4">(BN4/MAX(ABS(BN$4:BN$7)))+((BO4/MAX(ABS(BO$4:BO$7)))/50)+((BP4/MAX(ABS(BP$4:BP$7)))/100)</f>
        <v>1.03</v>
      </c>
      <c r="BT4" s="20">
        <f>RANK(BR4,BR4:BR7)</f>
        <v>1</v>
      </c>
      <c r="BU4" s="42" t="str">
        <f ca="1">OFFSET(BM4,MATCH(SMALL(BT4:BT7,ROW()-ROW(BT4)+1),BT4:BT7,0)-1,0)</f>
        <v>Brasil</v>
      </c>
      <c r="BV4" s="4"/>
      <c r="BW4" s="20" t="s">
        <v>68</v>
      </c>
      <c r="BX4" s="42" t="str">
        <f>WC_E1</f>
        <v>Suiza</v>
      </c>
      <c r="BY4" s="20">
        <f>SUMIF(BF$4:BF$9,BX4,BG$4:BG$9)+SUMIF(BI$4:BI$9,BX4,BH$4:BH$9)</f>
        <v>3</v>
      </c>
      <c r="BZ4" s="20">
        <f>SUMIF(BF$4:BF$9,BX4,BE$4:BE$9)+SUMIF(BI$4:BI$9,BX4,BJ$4:BJ$9)</f>
        <v>-1</v>
      </c>
      <c r="CA4" s="20">
        <f>SUMIF(T4:T9,BX4,U4:U9)+SUMIF(X4:X9,BX4,W4:W9)</f>
        <v>4</v>
      </c>
      <c r="CB4" s="20">
        <f>CR4</f>
        <v>4.0000000000000001E-3</v>
      </c>
      <c r="CC4" s="45">
        <f>CD4+CB4</f>
        <v>0.33833333333333332</v>
      </c>
      <c r="CD4" s="44">
        <f t="array" ref="CD4">(BY4/MAX(ABS(BY$4:BY$7)))+((BZ4/MAX(ABS(BZ$4:BZ$7)))/50)+((CA4/MAX(ABS(CA$4:CA$7)))/100)</f>
        <v>0.33433333333333332</v>
      </c>
      <c r="CE4" s="20">
        <f>RANK(CC4,CC4:CC7)</f>
        <v>3</v>
      </c>
      <c r="CF4" s="42" t="str">
        <f ca="1">OFFSET(BX4,MATCH(SMALL(CE4:CE7,ROW()-ROW(CE4)+1),CE4:CE7,0)-1,0)</f>
        <v>Francia</v>
      </c>
      <c r="CG4" s="4"/>
      <c r="CH4" s="4"/>
      <c r="CI4" s="42" t="str">
        <f>WC_A1</f>
        <v>Brasil</v>
      </c>
      <c r="CJ4" s="20"/>
      <c r="CK4" s="20"/>
      <c r="CL4" s="20"/>
      <c r="CM4" s="46">
        <v>4.0000000000000001E-3</v>
      </c>
      <c r="CN4" s="42" t="str">
        <f>WC_E1</f>
        <v>Suiza</v>
      </c>
      <c r="CO4" s="22">
        <v>24</v>
      </c>
      <c r="CP4" s="22">
        <v>11</v>
      </c>
      <c r="CQ4" s="22">
        <v>17</v>
      </c>
      <c r="CR4" s="46">
        <v>4.0000000000000001E-3</v>
      </c>
    </row>
    <row r="5" spans="1:96" ht="19.5" customHeight="1">
      <c r="A5" s="25"/>
      <c r="B5" s="47"/>
      <c r="C5" s="48" t="str">
        <f>WC_A3</f>
        <v>Mexico</v>
      </c>
      <c r="D5" s="28">
        <v>1</v>
      </c>
      <c r="E5" s="29" t="s">
        <v>69</v>
      </c>
      <c r="F5" s="28">
        <v>0</v>
      </c>
      <c r="G5" s="49" t="str">
        <f>WC_A4</f>
        <v>Camerun</v>
      </c>
      <c r="H5" s="50"/>
      <c r="I5" s="51" t="s">
        <v>70</v>
      </c>
      <c r="J5" s="125">
        <v>41803</v>
      </c>
      <c r="K5" s="120"/>
      <c r="L5" s="126">
        <v>0.45833333333333298</v>
      </c>
      <c r="M5" s="120"/>
      <c r="N5" s="52"/>
      <c r="O5" s="34">
        <v>1</v>
      </c>
      <c r="P5" s="35"/>
      <c r="Q5" s="36">
        <v>0</v>
      </c>
      <c r="R5" s="37"/>
      <c r="S5" s="47"/>
      <c r="T5" s="48" t="str">
        <f>WC_E3</f>
        <v>Francia</v>
      </c>
      <c r="U5" s="28">
        <v>3</v>
      </c>
      <c r="V5" s="53" t="s">
        <v>71</v>
      </c>
      <c r="W5" s="28">
        <v>2</v>
      </c>
      <c r="X5" s="49" t="str">
        <f>WC_E4</f>
        <v>Honduras</v>
      </c>
      <c r="Y5" s="54"/>
      <c r="Z5" s="51" t="s">
        <v>72</v>
      </c>
      <c r="AA5" s="125">
        <v>41805</v>
      </c>
      <c r="AB5" s="120"/>
      <c r="AC5" s="126">
        <v>0.58333333333333304</v>
      </c>
      <c r="AD5" s="120"/>
      <c r="AE5" s="52"/>
      <c r="AF5" s="39">
        <v>3</v>
      </c>
      <c r="AG5" s="35"/>
      <c r="AH5" s="36">
        <v>0</v>
      </c>
      <c r="AI5" s="40"/>
      <c r="AJ5" s="41">
        <f t="shared" si="0"/>
        <v>8</v>
      </c>
      <c r="AK5" s="20" t="str">
        <f t="shared" si="1"/>
        <v>V</v>
      </c>
      <c r="AL5" s="20" t="str">
        <f t="shared" si="2"/>
        <v>V</v>
      </c>
      <c r="AM5" s="20" t="str">
        <f t="shared" si="3"/>
        <v>V</v>
      </c>
      <c r="AN5" s="20" t="str">
        <f t="shared" si="4"/>
        <v>V</v>
      </c>
      <c r="AO5" s="20">
        <f t="shared" si="5"/>
        <v>3</v>
      </c>
      <c r="AP5" s="20">
        <f t="shared" si="6"/>
        <v>3</v>
      </c>
      <c r="AQ5" s="20">
        <f t="shared" si="7"/>
        <v>2</v>
      </c>
      <c r="AR5" s="20">
        <f t="shared" si="8"/>
        <v>0</v>
      </c>
      <c r="AS5" s="4"/>
      <c r="AT5" s="4"/>
      <c r="AU5" s="21" t="s">
        <v>73</v>
      </c>
      <c r="AV5" s="22">
        <v>9</v>
      </c>
      <c r="AW5" s="22">
        <v>6</v>
      </c>
      <c r="AX5" s="21">
        <f t="shared" si="9"/>
        <v>1</v>
      </c>
      <c r="AY5" s="20" t="str">
        <f t="shared" si="10"/>
        <v>Mexico</v>
      </c>
      <c r="AZ5" s="20">
        <f t="shared" si="11"/>
        <v>3</v>
      </c>
      <c r="BA5" s="20">
        <f t="shared" si="12"/>
        <v>0</v>
      </c>
      <c r="BB5" s="20" t="str">
        <f t="shared" si="13"/>
        <v>Camerun</v>
      </c>
      <c r="BC5" s="21">
        <f t="shared" si="14"/>
        <v>-1</v>
      </c>
      <c r="BD5" s="4"/>
      <c r="BE5" s="21">
        <f t="shared" si="15"/>
        <v>1</v>
      </c>
      <c r="BF5" s="20" t="str">
        <f t="shared" si="16"/>
        <v>Francia</v>
      </c>
      <c r="BG5" s="20">
        <f t="shared" si="17"/>
        <v>3</v>
      </c>
      <c r="BH5" s="20">
        <f t="shared" si="18"/>
        <v>0</v>
      </c>
      <c r="BI5" s="20" t="str">
        <f t="shared" si="19"/>
        <v>Honduras</v>
      </c>
      <c r="BJ5" s="20">
        <f t="shared" si="20"/>
        <v>-1</v>
      </c>
      <c r="BK5" s="4"/>
      <c r="BL5" s="55" t="s">
        <v>74</v>
      </c>
      <c r="BM5" s="42" t="str">
        <f>WC_A2</f>
        <v>Croacia</v>
      </c>
      <c r="BN5" s="20">
        <f>SUMIF(AY$4:AY$9,BM5,AZ$4:AZ$9)+SUMIF(BB$4:BB$9,BM5,BA$4:BA$9)</f>
        <v>6</v>
      </c>
      <c r="BO5" s="20">
        <f>SUMIF(AY$4:AY$9,BM5,AX$4:AX$9)+SUMIF(BB$4:BB$9,BM5,BC$4:BC$9)</f>
        <v>1</v>
      </c>
      <c r="BP5" s="20">
        <f>SUMIF(C4:C9,BM5,D4:D9)+SUMIF(G4:G9,BM5,F4:F9)</f>
        <v>4</v>
      </c>
      <c r="BQ5" s="20">
        <f>CM5</f>
        <v>3.0000000000000001E-3</v>
      </c>
      <c r="BR5" s="45">
        <f>BS5+BQ5</f>
        <v>0.67752380952380953</v>
      </c>
      <c r="BS5" s="44">
        <f t="array" ref="BS5">(BN5/MAX(ABS(BN$4:BN$7)))+((BO5/MAX(ABS(BO$4:BO$7)))/50)+((BP5/MAX(ABS(BP$4:BP$7)))/100)</f>
        <v>0.67452380952380953</v>
      </c>
      <c r="BT5" s="20">
        <f>RANK(BR5,BR4:BR7)</f>
        <v>2</v>
      </c>
      <c r="BU5" s="42" t="str">
        <f ca="1">OFFSET(BM4,MATCH(SMALL(BT4:BT7,ROW()-ROW(BT4)+1),BT4:BT7,0)-1,0)</f>
        <v>Croacia</v>
      </c>
      <c r="BV5" s="4"/>
      <c r="BW5" s="55" t="s">
        <v>75</v>
      </c>
      <c r="BX5" s="42" t="str">
        <f>WC_E2</f>
        <v>Ecuador</v>
      </c>
      <c r="BY5" s="20">
        <f>SUMIF(BF$4:BF$9,BX5,BG$4:BG$9)+SUMIF(BI$4:BI$9,BX5,BH$4:BH$9)</f>
        <v>0</v>
      </c>
      <c r="BZ5" s="20">
        <f>SUMIF(BF$4:BF$9,BX5,BE$4:BE$9)+SUMIF(BI$4:BI$9,BX5,BJ$4:BJ$9)</f>
        <v>-5</v>
      </c>
      <c r="CA5" s="20">
        <f>SUMIF(T4:T9,BX5,U4:U9)+SUMIF(X4:X9,BX5,W4:W9)</f>
        <v>2</v>
      </c>
      <c r="CB5" s="20">
        <f>CR5</f>
        <v>3.0000000000000001E-3</v>
      </c>
      <c r="CC5" s="45">
        <f>CD5+CB5</f>
        <v>-1.4500000000000002E-2</v>
      </c>
      <c r="CD5" s="44">
        <f t="array" ref="CD5">(BY5/MAX(ABS(BY$4:BY$7)))+((BZ5/MAX(ABS(BZ$4:BZ$7)))/50)+((CA5/MAX(ABS(CA$4:CA$7)))/100)</f>
        <v>-1.7500000000000002E-2</v>
      </c>
      <c r="CE5" s="20">
        <f>RANK(CC5,CC4:CC7)</f>
        <v>4</v>
      </c>
      <c r="CF5" s="42" t="str">
        <f ca="1">OFFSET(BX4,MATCH(SMALL(CE4:CE7,ROW()-ROW(CE4)+1),CE4:CE7,0)-1,0)</f>
        <v>Honduras</v>
      </c>
      <c r="CG5" s="4"/>
      <c r="CH5" s="4"/>
      <c r="CI5" s="42" t="str">
        <f>WC_A2</f>
        <v>Croacia</v>
      </c>
      <c r="CJ5" s="22">
        <v>17</v>
      </c>
      <c r="CK5" s="22">
        <v>3</v>
      </c>
      <c r="CL5" s="22">
        <v>12</v>
      </c>
      <c r="CM5" s="46">
        <v>3.0000000000000001E-3</v>
      </c>
      <c r="CN5" s="42" t="str">
        <f>WC_E2</f>
        <v>Ecuador</v>
      </c>
      <c r="CO5" s="22">
        <v>25</v>
      </c>
      <c r="CP5" s="22">
        <v>4</v>
      </c>
      <c r="CQ5" s="22">
        <v>20</v>
      </c>
      <c r="CR5" s="46">
        <v>3.0000000000000001E-3</v>
      </c>
    </row>
    <row r="6" spans="1:96" ht="19.5" customHeight="1">
      <c r="A6" s="25"/>
      <c r="B6" s="56"/>
      <c r="C6" s="48" t="str">
        <f>WC_A1</f>
        <v>Brasil</v>
      </c>
      <c r="D6" s="28">
        <v>3</v>
      </c>
      <c r="E6" s="29" t="s">
        <v>76</v>
      </c>
      <c r="F6" s="28">
        <v>1</v>
      </c>
      <c r="G6" s="49" t="str">
        <f>WC_A3</f>
        <v>Mexico</v>
      </c>
      <c r="H6" s="50"/>
      <c r="I6" s="51" t="s">
        <v>77</v>
      </c>
      <c r="J6" s="125">
        <v>41807</v>
      </c>
      <c r="K6" s="120"/>
      <c r="L6" s="126">
        <v>0.58333333333333304</v>
      </c>
      <c r="M6" s="120"/>
      <c r="N6" s="52"/>
      <c r="O6" s="34">
        <v>0</v>
      </c>
      <c r="P6" s="35"/>
      <c r="Q6" s="36">
        <v>0</v>
      </c>
      <c r="R6" s="37"/>
      <c r="S6" s="56"/>
      <c r="T6" s="48" t="str">
        <f>WC_E1</f>
        <v>Suiza</v>
      </c>
      <c r="U6" s="28">
        <v>1</v>
      </c>
      <c r="V6" s="53" t="s">
        <v>78</v>
      </c>
      <c r="W6" s="28">
        <v>2</v>
      </c>
      <c r="X6" s="49" t="str">
        <f>WC_E3</f>
        <v>Francia</v>
      </c>
      <c r="Y6" s="57"/>
      <c r="Z6" s="51" t="s">
        <v>79</v>
      </c>
      <c r="AA6" s="125">
        <v>41810</v>
      </c>
      <c r="AB6" s="120"/>
      <c r="AC6" s="126">
        <v>0.58333333333333304</v>
      </c>
      <c r="AD6" s="120"/>
      <c r="AE6" s="52"/>
      <c r="AF6" s="39"/>
      <c r="AG6" s="35"/>
      <c r="AH6" s="36"/>
      <c r="AI6" s="40"/>
      <c r="AJ6" s="41">
        <f t="shared" si="0"/>
        <v>0</v>
      </c>
      <c r="AK6" s="20" t="str">
        <f t="shared" si="1"/>
        <v>V</v>
      </c>
      <c r="AL6" s="20" t="str">
        <f t="shared" si="2"/>
        <v>D</v>
      </c>
      <c r="AM6" s="20" t="str">
        <f t="shared" si="3"/>
        <v>E</v>
      </c>
      <c r="AN6" s="20" t="str">
        <f t="shared" si="4"/>
        <v>E</v>
      </c>
      <c r="AO6" s="20">
        <f t="shared" si="5"/>
        <v>0</v>
      </c>
      <c r="AP6" s="20" t="str">
        <f t="shared" si="6"/>
        <v/>
      </c>
      <c r="AQ6" s="20">
        <f t="shared" si="7"/>
        <v>0</v>
      </c>
      <c r="AR6" s="20" t="str">
        <f t="shared" si="8"/>
        <v/>
      </c>
      <c r="AS6" s="4"/>
      <c r="AT6" s="4"/>
      <c r="AU6" s="21" t="s">
        <v>80</v>
      </c>
      <c r="AV6" s="22">
        <v>12</v>
      </c>
      <c r="AW6" s="22">
        <v>8</v>
      </c>
      <c r="AX6" s="21">
        <f t="shared" si="9"/>
        <v>2</v>
      </c>
      <c r="AY6" s="20" t="str">
        <f t="shared" si="10"/>
        <v>Brasil</v>
      </c>
      <c r="AZ6" s="20">
        <f t="shared" si="11"/>
        <v>3</v>
      </c>
      <c r="BA6" s="20">
        <f t="shared" si="12"/>
        <v>0</v>
      </c>
      <c r="BB6" s="20" t="str">
        <f t="shared" si="13"/>
        <v>Mexico</v>
      </c>
      <c r="BC6" s="21">
        <f t="shared" si="14"/>
        <v>-2</v>
      </c>
      <c r="BD6" s="4"/>
      <c r="BE6" s="21">
        <f t="shared" si="15"/>
        <v>-1</v>
      </c>
      <c r="BF6" s="20" t="str">
        <f t="shared" si="16"/>
        <v>Suiza</v>
      </c>
      <c r="BG6" s="20">
        <f t="shared" si="17"/>
        <v>0</v>
      </c>
      <c r="BH6" s="20">
        <f t="shared" si="18"/>
        <v>3</v>
      </c>
      <c r="BI6" s="20" t="str">
        <f t="shared" si="19"/>
        <v>Francia</v>
      </c>
      <c r="BJ6" s="20">
        <f t="shared" si="20"/>
        <v>1</v>
      </c>
      <c r="BK6" s="4"/>
      <c r="BL6" s="55" t="s">
        <v>81</v>
      </c>
      <c r="BM6" s="42" t="str">
        <f>WC_A3</f>
        <v>Mexico</v>
      </c>
      <c r="BN6" s="20">
        <f>SUMIF(AY$4:AY$9,BM6,AZ$4:AZ$9)+SUMIF(BB$4:BB$9,BM6,BA$4:BA$9)</f>
        <v>3</v>
      </c>
      <c r="BO6" s="20">
        <f>SUMIF(AY$4:AY$9,BM6,AX$4:AX$9)+SUMIF(BB$4:BB$9,BM6,BC$4:BC$9)</f>
        <v>-2</v>
      </c>
      <c r="BP6" s="20">
        <f>SUMIF(C4:C9,BM6,D4:D9)+SUMIF(G4:G9,BM6,F4:F9)</f>
        <v>3</v>
      </c>
      <c r="BQ6" s="20">
        <f>CM6</f>
        <v>2E-3</v>
      </c>
      <c r="BR6" s="45">
        <f>BS6+BQ6</f>
        <v>0.33336904761904756</v>
      </c>
      <c r="BS6" s="44">
        <f t="array" ref="BS6">(BN6/MAX(ABS(BN$4:BN$7)))+((BO6/MAX(ABS(BO$4:BO$7)))/50)+((BP6/MAX(ABS(BP$4:BP$7)))/100)</f>
        <v>0.33136904761904756</v>
      </c>
      <c r="BT6" s="20">
        <f>RANK(BR6,BR4:BR7)</f>
        <v>3</v>
      </c>
      <c r="BU6" s="42" t="str">
        <f ca="1">OFFSET(BM4,MATCH(SMALL(BT4:BT7,ROW()-ROW(BT4)+1),BT4:BT7,0)-1,0)</f>
        <v>Mexico</v>
      </c>
      <c r="BV6" s="4"/>
      <c r="BW6" s="55" t="s">
        <v>82</v>
      </c>
      <c r="BX6" s="42" t="str">
        <f>WC_E3</f>
        <v>Francia</v>
      </c>
      <c r="BY6" s="20">
        <f>SUMIF(BF$4:BF$9,BX6,BG$4:BG$9)+SUMIF(BI$4:BI$9,BX6,BH$4:BH$9)</f>
        <v>9</v>
      </c>
      <c r="BZ6" s="20">
        <f>SUMIF(BF$4:BF$9,BX6,BE$4:BE$9)+SUMIF(BI$4:BI$9,BX6,BJ$4:BJ$9)</f>
        <v>4</v>
      </c>
      <c r="CA6" s="20">
        <f>SUMIF(T4:T9,BX6,U4:U9)+SUMIF(X4:X9,BX6,W4:W9)</f>
        <v>8</v>
      </c>
      <c r="CB6" s="20">
        <f>CR6</f>
        <v>2E-3</v>
      </c>
      <c r="CC6" s="45">
        <f>CD6+CB6</f>
        <v>1.028</v>
      </c>
      <c r="CD6" s="44">
        <f t="array" ref="CD6">(BY6/MAX(ABS(BY$4:BY$7)))+((BZ6/MAX(ABS(BZ$4:BZ$7)))/50)+((CA6/MAX(ABS(CA$4:CA$7)))/100)</f>
        <v>1.026</v>
      </c>
      <c r="CE6" s="20">
        <f>RANK(CC6,CC4:CC7)</f>
        <v>1</v>
      </c>
      <c r="CF6" s="42" t="str">
        <f ca="1">OFFSET(BX4,MATCH(SMALL(CE4:CE7,ROW()-ROW(CE4)+1),CE4:CE7,0)-1,0)</f>
        <v>Suiza</v>
      </c>
      <c r="CG6" s="4"/>
      <c r="CH6" s="4"/>
      <c r="CI6" s="42" t="str">
        <f>WC_A3</f>
        <v>Mexico</v>
      </c>
      <c r="CJ6" s="22">
        <v>11</v>
      </c>
      <c r="CK6" s="22">
        <v>-2</v>
      </c>
      <c r="CL6" s="22">
        <v>7</v>
      </c>
      <c r="CM6" s="46">
        <v>2E-3</v>
      </c>
      <c r="CN6" s="42" t="str">
        <f>WC_E3</f>
        <v>Francia</v>
      </c>
      <c r="CO6" s="22">
        <v>17</v>
      </c>
      <c r="CP6" s="22">
        <v>9</v>
      </c>
      <c r="CQ6" s="22">
        <v>15</v>
      </c>
      <c r="CR6" s="46">
        <v>2E-3</v>
      </c>
    </row>
    <row r="7" spans="1:96" ht="19.5" customHeight="1">
      <c r="A7" s="25"/>
      <c r="B7" s="47"/>
      <c r="C7" s="48" t="str">
        <f>WC_A4</f>
        <v>Camerun</v>
      </c>
      <c r="D7" s="28">
        <v>0</v>
      </c>
      <c r="E7" s="29" t="s">
        <v>83</v>
      </c>
      <c r="F7" s="28">
        <v>2</v>
      </c>
      <c r="G7" s="49" t="str">
        <f>WC_A2</f>
        <v>Croacia</v>
      </c>
      <c r="H7" s="50"/>
      <c r="I7" s="51" t="s">
        <v>84</v>
      </c>
      <c r="J7" s="125">
        <v>41808</v>
      </c>
      <c r="K7" s="120"/>
      <c r="L7" s="126">
        <v>0.66666666666666596</v>
      </c>
      <c r="M7" s="120"/>
      <c r="N7" s="52"/>
      <c r="O7" s="34">
        <v>0</v>
      </c>
      <c r="P7" s="35"/>
      <c r="Q7" s="36">
        <v>4</v>
      </c>
      <c r="R7" s="37"/>
      <c r="S7" s="47"/>
      <c r="T7" s="48" t="str">
        <f>WC_E4</f>
        <v>Honduras</v>
      </c>
      <c r="U7" s="28">
        <v>2</v>
      </c>
      <c r="V7" s="53" t="s">
        <v>85</v>
      </c>
      <c r="W7" s="28">
        <v>0</v>
      </c>
      <c r="X7" s="49" t="str">
        <f>WC_E2</f>
        <v>Ecuador</v>
      </c>
      <c r="Y7" s="58"/>
      <c r="Z7" s="51" t="s">
        <v>86</v>
      </c>
      <c r="AA7" s="125">
        <v>41810</v>
      </c>
      <c r="AB7" s="120"/>
      <c r="AC7" s="126">
        <v>0.70833333333333304</v>
      </c>
      <c r="AD7" s="120"/>
      <c r="AE7" s="52"/>
      <c r="AF7" s="39"/>
      <c r="AG7" s="35"/>
      <c r="AH7" s="36"/>
      <c r="AI7" s="40"/>
      <c r="AJ7" s="41">
        <f t="shared" si="0"/>
        <v>3</v>
      </c>
      <c r="AK7" s="20" t="str">
        <f t="shared" si="1"/>
        <v>D</v>
      </c>
      <c r="AL7" s="20" t="str">
        <f t="shared" si="2"/>
        <v>V</v>
      </c>
      <c r="AM7" s="20" t="str">
        <f t="shared" si="3"/>
        <v>D</v>
      </c>
      <c r="AN7" s="20" t="str">
        <f t="shared" si="4"/>
        <v>E</v>
      </c>
      <c r="AO7" s="20">
        <f t="shared" si="5"/>
        <v>3</v>
      </c>
      <c r="AP7" s="20" t="str">
        <f t="shared" si="6"/>
        <v/>
      </c>
      <c r="AQ7" s="20">
        <f t="shared" si="7"/>
        <v>0</v>
      </c>
      <c r="AR7" s="20" t="str">
        <f t="shared" si="8"/>
        <v/>
      </c>
      <c r="AS7" s="4"/>
      <c r="AT7" s="4"/>
      <c r="AU7" s="21" t="s">
        <v>87</v>
      </c>
      <c r="AV7" s="22">
        <v>15</v>
      </c>
      <c r="AW7" s="22">
        <v>10</v>
      </c>
      <c r="AX7" s="21">
        <f t="shared" si="9"/>
        <v>-2</v>
      </c>
      <c r="AY7" s="20" t="str">
        <f t="shared" si="10"/>
        <v>Camerun</v>
      </c>
      <c r="AZ7" s="20">
        <f t="shared" si="11"/>
        <v>0</v>
      </c>
      <c r="BA7" s="20">
        <f t="shared" si="12"/>
        <v>3</v>
      </c>
      <c r="BB7" s="20" t="str">
        <f t="shared" si="13"/>
        <v>Croacia</v>
      </c>
      <c r="BC7" s="21">
        <f t="shared" si="14"/>
        <v>2</v>
      </c>
      <c r="BD7" s="4"/>
      <c r="BE7" s="21">
        <f t="shared" si="15"/>
        <v>2</v>
      </c>
      <c r="BF7" s="20" t="str">
        <f t="shared" si="16"/>
        <v>Honduras</v>
      </c>
      <c r="BG7" s="20">
        <f t="shared" si="17"/>
        <v>3</v>
      </c>
      <c r="BH7" s="20">
        <f t="shared" si="18"/>
        <v>0</v>
      </c>
      <c r="BI7" s="20" t="str">
        <f t="shared" si="19"/>
        <v>Ecuador</v>
      </c>
      <c r="BJ7" s="20">
        <f t="shared" si="20"/>
        <v>-2</v>
      </c>
      <c r="BK7" s="4"/>
      <c r="BL7" s="55" t="s">
        <v>88</v>
      </c>
      <c r="BM7" s="42" t="str">
        <f>WC_A4</f>
        <v>Camerun</v>
      </c>
      <c r="BN7" s="20">
        <f>SUMIF(AY$4:AY$9,BM7,AZ$4:AZ$9)+SUMIF(BB$4:BB$9,BM7,BA$4:BA$9)</f>
        <v>0</v>
      </c>
      <c r="BO7" s="20">
        <f>SUMIF(AY$4:AY$9,BM7,AX$4:AX$9)+SUMIF(BB$4:BB$9,BM7,BC$4:BC$9)</f>
        <v>-6</v>
      </c>
      <c r="BP7" s="20">
        <f>SUMIF(C4:C9,BM7,D4:D9)+SUMIF(G4:G9,BM7,F4:F9)</f>
        <v>0</v>
      </c>
      <c r="BQ7" s="20">
        <f>CM7</f>
        <v>1E-3</v>
      </c>
      <c r="BR7" s="45">
        <f>BS7+BQ7</f>
        <v>-1.6142857142857139E-2</v>
      </c>
      <c r="BS7" s="44">
        <f t="array" ref="BS7">(BN7/MAX(ABS(BN$4:BN$7)))+((BO7/MAX(ABS(BO$4:BO$7)))/50)+((BP7/MAX(ABS(BP$4:BP$7)))/100)</f>
        <v>-1.714285714285714E-2</v>
      </c>
      <c r="BT7" s="20">
        <f>RANK(BR7,BR4:BR7)</f>
        <v>4</v>
      </c>
      <c r="BU7" s="42" t="str">
        <f ca="1">OFFSET(BM4,MATCH(SMALL(BT4:BT7,ROW()-ROW(BT4)+1),BT4:BT7,0)-1,0)</f>
        <v>Camerun</v>
      </c>
      <c r="BV7" s="4"/>
      <c r="BW7" s="55" t="s">
        <v>89</v>
      </c>
      <c r="BX7" s="42" t="str">
        <f>WC_E4</f>
        <v>Honduras</v>
      </c>
      <c r="BY7" s="20">
        <f>SUMIF(BF$4:BF$9,BX7,BG$4:BG$9)+SUMIF(BI$4:BI$9,BX7,BH$4:BH$9)</f>
        <v>6</v>
      </c>
      <c r="BZ7" s="20">
        <f>SUMIF(BF$4:BF$9,BX7,BE$4:BE$9)+SUMIF(BI$4:BI$9,BX7,BJ$4:BJ$9)</f>
        <v>2</v>
      </c>
      <c r="CA7" s="20">
        <f>SUMIF(T4:T9,BX7,U4:U9)+SUMIF(X4:X9,BX7,W4:W9)</f>
        <v>6</v>
      </c>
      <c r="CB7" s="20">
        <f>CR7</f>
        <v>1E-3</v>
      </c>
      <c r="CC7" s="45">
        <f>CD7+CB7</f>
        <v>0.68316666666666659</v>
      </c>
      <c r="CD7" s="44">
        <f t="array" ref="CD7">(BY7/MAX(ABS(BY$4:BY$7)))+((BZ7/MAX(ABS(BZ$4:BZ$7)))/50)+((CA7/MAX(ABS(CA$4:CA$7)))/100)</f>
        <v>0.68216666666666659</v>
      </c>
      <c r="CE7" s="20">
        <f>RANK(CC7,CC4:CC7)</f>
        <v>2</v>
      </c>
      <c r="CF7" s="42" t="str">
        <f ca="1">OFFSET(BX4,MATCH(SMALL(CE4:CE7,ROW()-ROW(CE4)+1),CE4:CE7,0)-1,0)</f>
        <v>Ecuador</v>
      </c>
      <c r="CG7" s="4"/>
      <c r="CH7" s="4"/>
      <c r="CI7" s="42" t="str">
        <f>WC_A4</f>
        <v>Camerun</v>
      </c>
      <c r="CJ7" s="22">
        <v>13</v>
      </c>
      <c r="CK7" s="22">
        <v>5</v>
      </c>
      <c r="CL7" s="22">
        <v>8</v>
      </c>
      <c r="CM7" s="46">
        <v>1E-3</v>
      </c>
      <c r="CN7" s="42" t="str">
        <f>WC_E4</f>
        <v>Honduras</v>
      </c>
      <c r="CO7" s="22">
        <v>15</v>
      </c>
      <c r="CP7" s="22">
        <v>1</v>
      </c>
      <c r="CQ7" s="22">
        <v>13</v>
      </c>
      <c r="CR7" s="46">
        <v>1E-3</v>
      </c>
    </row>
    <row r="8" spans="1:96" ht="19.5" customHeight="1">
      <c r="A8" s="25"/>
      <c r="B8" s="47"/>
      <c r="C8" s="48" t="str">
        <f>WC_A4</f>
        <v>Camerun</v>
      </c>
      <c r="D8" s="28">
        <v>0</v>
      </c>
      <c r="E8" s="29" t="s">
        <v>90</v>
      </c>
      <c r="F8" s="28">
        <v>3</v>
      </c>
      <c r="G8" s="49" t="str">
        <f>WC_A1</f>
        <v>Brasil</v>
      </c>
      <c r="H8" s="50"/>
      <c r="I8" s="51" t="s">
        <v>91</v>
      </c>
      <c r="J8" s="125">
        <v>41813</v>
      </c>
      <c r="K8" s="120"/>
      <c r="L8" s="126">
        <v>0.625</v>
      </c>
      <c r="M8" s="120"/>
      <c r="N8" s="52"/>
      <c r="O8" s="34"/>
      <c r="P8" s="35"/>
      <c r="Q8" s="36"/>
      <c r="R8" s="37"/>
      <c r="S8" s="47"/>
      <c r="T8" s="48" t="str">
        <f>WC_E4</f>
        <v>Honduras</v>
      </c>
      <c r="U8" s="28">
        <v>2</v>
      </c>
      <c r="V8" s="53" t="s">
        <v>92</v>
      </c>
      <c r="W8" s="28">
        <v>1</v>
      </c>
      <c r="X8" s="49" t="str">
        <f>WC_E1</f>
        <v>Suiza</v>
      </c>
      <c r="Y8" s="58"/>
      <c r="Z8" s="51" t="s">
        <v>93</v>
      </c>
      <c r="AA8" s="125">
        <v>41815</v>
      </c>
      <c r="AB8" s="120"/>
      <c r="AC8" s="126">
        <v>0.625</v>
      </c>
      <c r="AD8" s="120"/>
      <c r="AE8" s="52"/>
      <c r="AF8" s="39"/>
      <c r="AG8" s="35"/>
      <c r="AH8" s="36"/>
      <c r="AI8" s="40"/>
      <c r="AJ8" s="41" t="str">
        <f t="shared" si="0"/>
        <v/>
      </c>
      <c r="AK8" s="20" t="str">
        <f t="shared" si="1"/>
        <v>D</v>
      </c>
      <c r="AL8" s="20" t="str">
        <f t="shared" si="2"/>
        <v>V</v>
      </c>
      <c r="AM8" s="20" t="str">
        <f t="shared" si="3"/>
        <v>E</v>
      </c>
      <c r="AN8" s="20" t="str">
        <f t="shared" si="4"/>
        <v>E</v>
      </c>
      <c r="AO8" s="20" t="str">
        <f t="shared" si="5"/>
        <v/>
      </c>
      <c r="AP8" s="20" t="str">
        <f t="shared" si="6"/>
        <v/>
      </c>
      <c r="AQ8" s="20" t="str">
        <f t="shared" si="7"/>
        <v/>
      </c>
      <c r="AR8" s="20" t="str">
        <f t="shared" si="8"/>
        <v/>
      </c>
      <c r="AS8" s="4"/>
      <c r="AT8" s="4"/>
      <c r="AU8" s="21" t="s">
        <v>94</v>
      </c>
      <c r="AV8" s="22">
        <v>18</v>
      </c>
      <c r="AW8" s="22">
        <v>12</v>
      </c>
      <c r="AX8" s="21">
        <f t="shared" si="9"/>
        <v>-3</v>
      </c>
      <c r="AY8" s="20" t="str">
        <f t="shared" si="10"/>
        <v>Camerun</v>
      </c>
      <c r="AZ8" s="20">
        <f t="shared" si="11"/>
        <v>0</v>
      </c>
      <c r="BA8" s="20">
        <f t="shared" si="12"/>
        <v>3</v>
      </c>
      <c r="BB8" s="20" t="str">
        <f t="shared" si="13"/>
        <v>Brasil</v>
      </c>
      <c r="BC8" s="21">
        <f t="shared" si="14"/>
        <v>3</v>
      </c>
      <c r="BD8" s="4"/>
      <c r="BE8" s="21">
        <f t="shared" si="15"/>
        <v>1</v>
      </c>
      <c r="BF8" s="20" t="str">
        <f t="shared" si="16"/>
        <v>Honduras</v>
      </c>
      <c r="BG8" s="20">
        <f t="shared" si="17"/>
        <v>3</v>
      </c>
      <c r="BH8" s="20">
        <f t="shared" si="18"/>
        <v>0</v>
      </c>
      <c r="BI8" s="20" t="str">
        <f t="shared" si="19"/>
        <v>Suiza</v>
      </c>
      <c r="BJ8" s="20">
        <f t="shared" si="20"/>
        <v>-1</v>
      </c>
      <c r="BK8" s="4"/>
      <c r="BL8" s="59"/>
      <c r="BM8" s="42"/>
      <c r="BN8" s="9"/>
      <c r="BO8" s="9"/>
      <c r="BP8" s="9"/>
      <c r="BQ8" s="9"/>
      <c r="BR8" s="45"/>
      <c r="BS8" s="9"/>
      <c r="BT8" s="9"/>
      <c r="BU8" s="4"/>
      <c r="BV8" s="4"/>
      <c r="BW8" s="59"/>
      <c r="BX8" s="4"/>
      <c r="BY8" s="20"/>
      <c r="BZ8" s="9"/>
      <c r="CA8" s="9"/>
      <c r="CB8" s="9"/>
      <c r="CC8" s="45"/>
      <c r="CD8" s="9"/>
      <c r="CE8" s="9"/>
      <c r="CF8" s="4"/>
      <c r="CG8" s="4"/>
      <c r="CH8" s="4"/>
      <c r="CI8" s="42"/>
      <c r="CJ8" s="20"/>
      <c r="CK8" s="20"/>
      <c r="CL8" s="20"/>
      <c r="CM8" s="9"/>
      <c r="CN8" s="4"/>
      <c r="CO8" s="20"/>
      <c r="CP8" s="20"/>
      <c r="CQ8" s="20"/>
      <c r="CR8" s="10"/>
    </row>
    <row r="9" spans="1:96" ht="19.5" customHeight="1">
      <c r="A9" s="25"/>
      <c r="B9" s="60"/>
      <c r="C9" s="61" t="str">
        <f>WC_A2</f>
        <v>Croacia</v>
      </c>
      <c r="D9" s="28">
        <v>2</v>
      </c>
      <c r="E9" s="29" t="s">
        <v>95</v>
      </c>
      <c r="F9" s="28">
        <v>1</v>
      </c>
      <c r="G9" s="62" t="str">
        <f>WC_A3</f>
        <v>Mexico</v>
      </c>
      <c r="H9" s="63"/>
      <c r="I9" s="64" t="s">
        <v>96</v>
      </c>
      <c r="J9" s="131">
        <v>41813</v>
      </c>
      <c r="K9" s="120"/>
      <c r="L9" s="135">
        <v>0.625</v>
      </c>
      <c r="M9" s="120"/>
      <c r="N9" s="65"/>
      <c r="O9" s="34"/>
      <c r="P9" s="35"/>
      <c r="Q9" s="36"/>
      <c r="R9" s="37"/>
      <c r="S9" s="60"/>
      <c r="T9" s="61" t="str">
        <f>WC_E2</f>
        <v>Ecuador</v>
      </c>
      <c r="U9" s="28">
        <v>1</v>
      </c>
      <c r="V9" s="66" t="s">
        <v>97</v>
      </c>
      <c r="W9" s="28">
        <v>3</v>
      </c>
      <c r="X9" s="62" t="str">
        <f>WC_E3</f>
        <v>Francia</v>
      </c>
      <c r="Y9" s="67"/>
      <c r="Z9" s="64" t="s">
        <v>98</v>
      </c>
      <c r="AA9" s="125">
        <v>41815</v>
      </c>
      <c r="AB9" s="120"/>
      <c r="AC9" s="126">
        <v>0.625</v>
      </c>
      <c r="AD9" s="120"/>
      <c r="AE9" s="65"/>
      <c r="AF9" s="39"/>
      <c r="AG9" s="35"/>
      <c r="AH9" s="36"/>
      <c r="AI9" s="40"/>
      <c r="AJ9" s="68" t="str">
        <f t="shared" si="0"/>
        <v/>
      </c>
      <c r="AK9" s="20" t="str">
        <f t="shared" si="1"/>
        <v>V</v>
      </c>
      <c r="AL9" s="20" t="str">
        <f t="shared" si="2"/>
        <v>D</v>
      </c>
      <c r="AM9" s="20" t="str">
        <f t="shared" si="3"/>
        <v>E</v>
      </c>
      <c r="AN9" s="20" t="str">
        <f t="shared" si="4"/>
        <v>E</v>
      </c>
      <c r="AO9" s="20" t="str">
        <f t="shared" si="5"/>
        <v/>
      </c>
      <c r="AP9" s="20" t="str">
        <f t="shared" si="6"/>
        <v/>
      </c>
      <c r="AQ9" s="20" t="str">
        <f t="shared" si="7"/>
        <v/>
      </c>
      <c r="AR9" s="20" t="str">
        <f t="shared" si="8"/>
        <v/>
      </c>
      <c r="AS9" s="4"/>
      <c r="AT9" s="4"/>
      <c r="AU9" s="4"/>
      <c r="AV9" s="4"/>
      <c r="AW9" s="4"/>
      <c r="AX9" s="21">
        <f t="shared" si="9"/>
        <v>1</v>
      </c>
      <c r="AY9" s="20" t="str">
        <f t="shared" si="10"/>
        <v>Croacia</v>
      </c>
      <c r="AZ9" s="20">
        <f t="shared" si="11"/>
        <v>3</v>
      </c>
      <c r="BA9" s="20">
        <f t="shared" si="12"/>
        <v>0</v>
      </c>
      <c r="BB9" s="20" t="str">
        <f t="shared" si="13"/>
        <v>Mexico</v>
      </c>
      <c r="BC9" s="21">
        <f t="shared" si="14"/>
        <v>-1</v>
      </c>
      <c r="BD9" s="4"/>
      <c r="BE9" s="21">
        <f t="shared" si="15"/>
        <v>-2</v>
      </c>
      <c r="BF9" s="20" t="str">
        <f t="shared" si="16"/>
        <v>Ecuador</v>
      </c>
      <c r="BG9" s="20">
        <f t="shared" si="17"/>
        <v>0</v>
      </c>
      <c r="BH9" s="20">
        <f t="shared" si="18"/>
        <v>3</v>
      </c>
      <c r="BI9" s="20" t="str">
        <f t="shared" si="19"/>
        <v>Francia</v>
      </c>
      <c r="BJ9" s="20">
        <f t="shared" si="20"/>
        <v>2</v>
      </c>
      <c r="BK9" s="4"/>
      <c r="BL9" s="59"/>
      <c r="BM9" s="4"/>
      <c r="BN9" s="9"/>
      <c r="BO9" s="9"/>
      <c r="BP9" s="9"/>
      <c r="BQ9" s="9"/>
      <c r="BR9" s="45"/>
      <c r="BS9" s="9"/>
      <c r="BT9" s="9"/>
      <c r="BU9" s="4"/>
      <c r="BV9" s="4"/>
      <c r="BW9" s="59"/>
      <c r="BX9" s="4"/>
      <c r="BY9" s="20"/>
      <c r="BZ9" s="9"/>
      <c r="CA9" s="9"/>
      <c r="CB9" s="9"/>
      <c r="CC9" s="45"/>
      <c r="CD9" s="9"/>
      <c r="CE9" s="9"/>
      <c r="CF9" s="4"/>
      <c r="CG9" s="4"/>
      <c r="CH9" s="4"/>
      <c r="CI9" s="4"/>
      <c r="CJ9" s="20"/>
      <c r="CK9" s="20"/>
      <c r="CL9" s="20"/>
      <c r="CM9" s="9"/>
      <c r="CN9" s="4"/>
      <c r="CO9" s="20"/>
      <c r="CP9" s="20"/>
      <c r="CQ9" s="20"/>
      <c r="CR9" s="10"/>
    </row>
    <row r="10" spans="1:96" ht="16.5" customHeight="1">
      <c r="A10" s="25"/>
      <c r="B10" s="121" t="s">
        <v>99</v>
      </c>
      <c r="C10" s="120"/>
      <c r="D10" s="134" t="s">
        <v>100</v>
      </c>
      <c r="E10" s="120"/>
      <c r="F10" s="120"/>
      <c r="G10" s="120"/>
      <c r="H10" s="14"/>
      <c r="I10" s="15" t="s">
        <v>101</v>
      </c>
      <c r="J10" s="122" t="s">
        <v>102</v>
      </c>
      <c r="K10" s="120"/>
      <c r="L10" s="122" t="s">
        <v>103</v>
      </c>
      <c r="M10" s="120"/>
      <c r="N10" s="16"/>
      <c r="O10" s="69"/>
      <c r="P10" s="69"/>
      <c r="Q10" s="69"/>
      <c r="R10" s="70"/>
      <c r="S10" s="121" t="s">
        <v>104</v>
      </c>
      <c r="T10" s="120"/>
      <c r="U10" s="17" t="s">
        <v>105</v>
      </c>
      <c r="V10" s="17"/>
      <c r="W10" s="17"/>
      <c r="X10" s="14"/>
      <c r="Y10" s="18"/>
      <c r="Z10" s="15" t="s">
        <v>106</v>
      </c>
      <c r="AA10" s="122" t="s">
        <v>107</v>
      </c>
      <c r="AB10" s="120"/>
      <c r="AC10" s="122" t="s">
        <v>108</v>
      </c>
      <c r="AD10" s="120"/>
      <c r="AE10" s="16"/>
      <c r="AF10" s="19"/>
      <c r="AG10" s="69"/>
      <c r="AH10" s="19"/>
      <c r="AI10" s="19"/>
      <c r="AJ10" s="19"/>
      <c r="AK10" s="20" t="s">
        <v>109</v>
      </c>
      <c r="AL10" s="20" t="s">
        <v>110</v>
      </c>
      <c r="AM10" s="20" t="s">
        <v>111</v>
      </c>
      <c r="AN10" s="20" t="s">
        <v>112</v>
      </c>
      <c r="AO10" s="20" t="s">
        <v>113</v>
      </c>
      <c r="AP10" s="20" t="s">
        <v>114</v>
      </c>
      <c r="AQ10" s="20" t="s">
        <v>115</v>
      </c>
      <c r="AR10" s="20" t="s">
        <v>116</v>
      </c>
      <c r="AS10" s="4"/>
      <c r="AT10" s="4"/>
      <c r="AU10" s="4"/>
      <c r="AV10" s="4"/>
      <c r="AW10" s="4"/>
      <c r="AX10" s="4"/>
      <c r="AY10" s="9"/>
      <c r="AZ10" s="9"/>
      <c r="BA10" s="9"/>
      <c r="BB10" s="9"/>
      <c r="BC10" s="4"/>
      <c r="BD10" s="4"/>
      <c r="BE10" s="4"/>
      <c r="BF10" s="20"/>
      <c r="BG10" s="20"/>
      <c r="BH10" s="20"/>
      <c r="BI10" s="20"/>
      <c r="BJ10" s="20"/>
      <c r="BK10" s="4"/>
      <c r="BL10" s="59"/>
      <c r="BM10" s="24" t="s">
        <v>117</v>
      </c>
      <c r="BN10" s="9"/>
      <c r="BO10" s="9"/>
      <c r="BP10" s="9"/>
      <c r="BQ10" s="9"/>
      <c r="BR10" s="45"/>
      <c r="BS10" s="9"/>
      <c r="BT10" s="9"/>
      <c r="BU10" s="24" t="s">
        <v>118</v>
      </c>
      <c r="BV10" s="4"/>
      <c r="BW10" s="59"/>
      <c r="BX10" s="24" t="s">
        <v>119</v>
      </c>
      <c r="BY10" s="20"/>
      <c r="BZ10" s="9"/>
      <c r="CA10" s="9"/>
      <c r="CB10" s="9"/>
      <c r="CC10" s="45"/>
      <c r="CD10" s="9"/>
      <c r="CE10" s="9"/>
      <c r="CF10" s="24" t="s">
        <v>120</v>
      </c>
      <c r="CG10" s="4"/>
      <c r="CH10" s="4"/>
      <c r="CI10" s="24" t="s">
        <v>121</v>
      </c>
      <c r="CJ10" s="20"/>
      <c r="CK10" s="20"/>
      <c r="CL10" s="20"/>
      <c r="CM10" s="9"/>
      <c r="CN10" s="24" t="s">
        <v>122</v>
      </c>
      <c r="CO10" s="20"/>
      <c r="CP10" s="20"/>
      <c r="CQ10" s="20"/>
      <c r="CR10" s="10"/>
    </row>
    <row r="11" spans="1:96" ht="19.5" customHeight="1">
      <c r="A11" s="25"/>
      <c r="B11" s="71"/>
      <c r="C11" s="27" t="str">
        <f>WC_B1</f>
        <v>España</v>
      </c>
      <c r="D11" s="28">
        <v>2</v>
      </c>
      <c r="E11" s="29" t="s">
        <v>123</v>
      </c>
      <c r="F11" s="28">
        <v>1</v>
      </c>
      <c r="G11" s="30" t="str">
        <f>WC_B2</f>
        <v>Holanda</v>
      </c>
      <c r="H11" s="72"/>
      <c r="I11" s="32" t="s">
        <v>124</v>
      </c>
      <c r="J11" s="123">
        <v>41803</v>
      </c>
      <c r="K11" s="120"/>
      <c r="L11" s="132">
        <v>0.58333333333333304</v>
      </c>
      <c r="M11" s="120"/>
      <c r="N11" s="33"/>
      <c r="O11" s="34">
        <v>1</v>
      </c>
      <c r="P11" s="35"/>
      <c r="Q11" s="36">
        <v>5</v>
      </c>
      <c r="R11" s="37"/>
      <c r="S11" s="71"/>
      <c r="T11" s="27" t="str">
        <f>WC_F1</f>
        <v>Argentina</v>
      </c>
      <c r="U11" s="28">
        <v>3</v>
      </c>
      <c r="V11" s="29" t="s">
        <v>125</v>
      </c>
      <c r="W11" s="28">
        <v>1</v>
      </c>
      <c r="X11" s="30" t="str">
        <f>WC_F2</f>
        <v>Bosnia Herzegovina</v>
      </c>
      <c r="Y11" s="73"/>
      <c r="Z11" s="32" t="s">
        <v>126</v>
      </c>
      <c r="AA11" s="125">
        <v>41805</v>
      </c>
      <c r="AB11" s="120"/>
      <c r="AC11" s="126">
        <v>0.70833333333333304</v>
      </c>
      <c r="AD11" s="120"/>
      <c r="AE11" s="33"/>
      <c r="AF11" s="39">
        <v>2</v>
      </c>
      <c r="AG11" s="35"/>
      <c r="AH11" s="36">
        <v>1</v>
      </c>
      <c r="AI11" s="19"/>
      <c r="AJ11" s="41">
        <f t="shared" ref="AJ11:AJ16" si="21">IF(OR(O11="",Q11=""),"",SUM(AO11,AQ11,AP11,AR11))</f>
        <v>3</v>
      </c>
      <c r="AK11" s="20" t="str">
        <f t="shared" ref="AK11:AK16" si="22">IF(D11&gt;F11,"V",IF(D11=F11,"E","D"))</f>
        <v>V</v>
      </c>
      <c r="AL11" s="20" t="str">
        <f t="shared" ref="AL11:AL16" si="23">IF(U11&gt;W11,"V",IF(U11=W11,"E","D"))</f>
        <v>V</v>
      </c>
      <c r="AM11" s="20" t="str">
        <f t="shared" ref="AM11:AM16" si="24">IF(O11&gt;Q11,"V",IF(O11=Q11,"E","D"))</f>
        <v>D</v>
      </c>
      <c r="AN11" s="20" t="str">
        <f t="shared" ref="AN11:AN16" si="25">IF(AF11&gt;AH11,"V",IF(AF11=AH11,"E","D"))</f>
        <v>V</v>
      </c>
      <c r="AO11" s="20">
        <f t="shared" ref="AO11:AO16" si="26">IF(OR(O11="",Q11=""),"",IF(AK11=AM11,PFASE1,0))</f>
        <v>0</v>
      </c>
      <c r="AP11" s="20">
        <f t="shared" ref="AP11:AP16" si="27">IF(OR(AF11="",AH11=""),"",IF(AL11=AN11,PFASE1,0))</f>
        <v>3</v>
      </c>
      <c r="AQ11" s="20">
        <f t="shared" ref="AQ11:AQ16" si="28">IF(OR(O11="",Q11=""),"",IF(AND(D11=O11,F11=Q11),EFASE1,0))</f>
        <v>0</v>
      </c>
      <c r="AR11" s="20">
        <f t="shared" ref="AR11:AR16" si="29">IF(OR(AF11="",AH11=""),"",IF(AND(U11=AF11,W11=AH11),2,0))</f>
        <v>0</v>
      </c>
      <c r="AS11" s="4"/>
      <c r="AT11" s="4"/>
      <c r="AU11" s="4"/>
      <c r="AV11" s="4"/>
      <c r="AW11" s="4"/>
      <c r="AX11" s="21">
        <f t="shared" ref="AX11:AX16" si="30">D11-F11</f>
        <v>1</v>
      </c>
      <c r="AY11" s="20" t="str">
        <f t="shared" ref="AY11:AY16" si="31">C11</f>
        <v>España</v>
      </c>
      <c r="AZ11" s="20">
        <f t="shared" ref="AZ11:AZ16" si="32">IF(AK11="V",3,IF(AK11="E",1,0))</f>
        <v>3</v>
      </c>
      <c r="BA11" s="20">
        <f t="shared" ref="BA11:BA16" si="33">IF(AK11="V",0,IF(AK11="E",1,3))</f>
        <v>0</v>
      </c>
      <c r="BB11" s="20" t="str">
        <f t="shared" ref="BB11:BB16" si="34">G11</f>
        <v>Holanda</v>
      </c>
      <c r="BC11" s="21">
        <f t="shared" ref="BC11:BC16" si="35">F11-D11</f>
        <v>-1</v>
      </c>
      <c r="BD11" s="4"/>
      <c r="BE11" s="21">
        <f t="shared" ref="BE11:BE16" si="36">U11-W11</f>
        <v>2</v>
      </c>
      <c r="BF11" s="20" t="str">
        <f t="shared" ref="BF11:BF16" si="37">T11</f>
        <v>Argentina</v>
      </c>
      <c r="BG11" s="20">
        <f t="shared" ref="BG11:BG16" si="38">IF(AL11="V",3,IF(AL11="E",1,0))</f>
        <v>3</v>
      </c>
      <c r="BH11" s="20">
        <f t="shared" ref="BH11:BH16" si="39">IF(AL11="V",0,IF(AL11="E",1,3))</f>
        <v>0</v>
      </c>
      <c r="BI11" s="20" t="str">
        <f t="shared" ref="BI11:BI16" si="40">X11</f>
        <v>Bosnia Herzegovina</v>
      </c>
      <c r="BJ11" s="20">
        <f t="shared" ref="BJ11:BJ16" si="41">W11-U11</f>
        <v>-2</v>
      </c>
      <c r="BK11" s="4"/>
      <c r="BL11" s="20" t="s">
        <v>127</v>
      </c>
      <c r="BM11" s="42" t="str">
        <f>WC_B1</f>
        <v>España</v>
      </c>
      <c r="BN11" s="20">
        <f>SUMIF(AY$11:AY$16,BM11,AZ$11:AZ$16)+SUMIF(BB$11:BB$16,BM11,BA$11:BA$16)</f>
        <v>9</v>
      </c>
      <c r="BO11" s="20">
        <f>SUMIF(AY$11:AY$16,BM11,AX$11:AX$16)+SUMIF(BB$11:BB$16,BM11,BC$11:BC$16)</f>
        <v>7</v>
      </c>
      <c r="BP11" s="20">
        <f>SUMIF(C11:C16,BM11,D11:D16)+SUMIF(G11:G16,BM11,F11:F16)</f>
        <v>9</v>
      </c>
      <c r="BQ11" s="20">
        <f>CM11</f>
        <v>4.0000000000000001E-3</v>
      </c>
      <c r="BR11" s="45">
        <f>BS11+BQ11</f>
        <v>1.034</v>
      </c>
      <c r="BS11" s="44">
        <f t="array" ref="BS11">(BN11/MAX(ABS(BN$11:BN$14)))+((BO11/MAX(ABS(BO$11:BO$14)))/50)+((BP11/MAX(ABS(BP$11:BP$14)))/100)</f>
        <v>1.03</v>
      </c>
      <c r="BT11" s="20">
        <f>RANK(BR11,BR11:BR14)</f>
        <v>1</v>
      </c>
      <c r="BU11" s="42" t="str">
        <f ca="1">OFFSET(BM11,MATCH(SMALL(BT11:BT14,ROW()-ROW(BT11)+1),BT11:BT14,0)-1,0)</f>
        <v>España</v>
      </c>
      <c r="BV11" s="4"/>
      <c r="BW11" s="20" t="s">
        <v>128</v>
      </c>
      <c r="BX11" s="42" t="str">
        <f>WC_F1</f>
        <v>Argentina</v>
      </c>
      <c r="BY11" s="20">
        <f>SUMIF(BF$11:BF$16,BX11,BG$11:BG$16)+SUMIF(BI$11:BI$16,BX11,BH$11:BH$16)</f>
        <v>9</v>
      </c>
      <c r="BZ11" s="20">
        <f>SUMIF(BF$11:BF$16,BX11,BE$11:BE$16)+SUMIF(BI$11:BI$16,BX11,BJ$11:BJ$16)</f>
        <v>7</v>
      </c>
      <c r="CA11" s="20">
        <f>SUMIF(T11:T16,BX11,U11:U16)+SUMIF(X11:X16,BX11,W11:W16)</f>
        <v>8</v>
      </c>
      <c r="CB11" s="20">
        <f>CR11</f>
        <v>4.0000000000000001E-3</v>
      </c>
      <c r="CC11" s="45">
        <f>CD11+CB11</f>
        <v>1.034</v>
      </c>
      <c r="CD11" s="44">
        <f t="array" ref="CD11">(BY11/MAX(ABS(BY$11:BY$14)))+((BZ11/MAX(ABS(BZ$11:BZ$14)))/50)+((CA11/MAX(ABS(CA$11:CA$14)))/100)</f>
        <v>1.03</v>
      </c>
      <c r="CE11" s="20">
        <f>RANK(CC11,CC11:CC14)</f>
        <v>1</v>
      </c>
      <c r="CF11" s="42" t="str">
        <f ca="1">OFFSET(BX11,MATCH(SMALL(CE11:CE14,ROW()-ROW(CE11)+1),CE11:CE14,0)-1,0)</f>
        <v>Argentina</v>
      </c>
      <c r="CG11" s="4"/>
      <c r="CH11" s="4"/>
      <c r="CI11" s="42" t="str">
        <f>WC_B1</f>
        <v>España</v>
      </c>
      <c r="CJ11" s="22">
        <v>20</v>
      </c>
      <c r="CK11" s="22">
        <v>11</v>
      </c>
      <c r="CL11" s="22">
        <v>14</v>
      </c>
      <c r="CM11" s="46">
        <v>4.0000000000000001E-3</v>
      </c>
      <c r="CN11" s="42" t="str">
        <f>WC_F1</f>
        <v>Argentina</v>
      </c>
      <c r="CO11" s="22">
        <v>32</v>
      </c>
      <c r="CP11" s="22">
        <v>20</v>
      </c>
      <c r="CQ11" s="22">
        <v>35</v>
      </c>
      <c r="CR11" s="46">
        <v>4.0000000000000001E-3</v>
      </c>
    </row>
    <row r="12" spans="1:96" ht="19.5" customHeight="1">
      <c r="A12" s="25"/>
      <c r="B12" s="47"/>
      <c r="C12" s="48" t="str">
        <f>WC_B3</f>
        <v>Chile</v>
      </c>
      <c r="D12" s="28">
        <v>1</v>
      </c>
      <c r="E12" s="53" t="s">
        <v>129</v>
      </c>
      <c r="F12" s="28">
        <v>0</v>
      </c>
      <c r="G12" s="49" t="str">
        <f>WC_B4</f>
        <v>Australia</v>
      </c>
      <c r="H12" s="50"/>
      <c r="I12" s="51" t="s">
        <v>130</v>
      </c>
      <c r="J12" s="125">
        <v>41803</v>
      </c>
      <c r="K12" s="120"/>
      <c r="L12" s="126">
        <v>0.66666666666666596</v>
      </c>
      <c r="M12" s="120"/>
      <c r="N12" s="52"/>
      <c r="O12" s="34">
        <v>3</v>
      </c>
      <c r="P12" s="35"/>
      <c r="Q12" s="36">
        <v>1</v>
      </c>
      <c r="R12" s="37"/>
      <c r="S12" s="47"/>
      <c r="T12" s="48" t="str">
        <f>WC_F3</f>
        <v>Irán</v>
      </c>
      <c r="U12" s="28">
        <v>0</v>
      </c>
      <c r="V12" s="53" t="s">
        <v>131</v>
      </c>
      <c r="W12" s="28">
        <v>2</v>
      </c>
      <c r="X12" s="49" t="str">
        <f>WC_F4</f>
        <v>Nigeria</v>
      </c>
      <c r="Y12" s="58"/>
      <c r="Z12" s="51" t="s">
        <v>132</v>
      </c>
      <c r="AA12" s="125">
        <v>41806</v>
      </c>
      <c r="AB12" s="120"/>
      <c r="AC12" s="126">
        <v>0.58333333333333304</v>
      </c>
      <c r="AD12" s="120"/>
      <c r="AE12" s="52"/>
      <c r="AF12" s="39">
        <v>0</v>
      </c>
      <c r="AG12" s="35"/>
      <c r="AH12" s="36">
        <v>0</v>
      </c>
      <c r="AI12" s="40"/>
      <c r="AJ12" s="41">
        <f t="shared" si="21"/>
        <v>3</v>
      </c>
      <c r="AK12" s="20" t="str">
        <f t="shared" si="22"/>
        <v>V</v>
      </c>
      <c r="AL12" s="20" t="str">
        <f t="shared" si="23"/>
        <v>D</v>
      </c>
      <c r="AM12" s="20" t="str">
        <f t="shared" si="24"/>
        <v>V</v>
      </c>
      <c r="AN12" s="20" t="str">
        <f t="shared" si="25"/>
        <v>E</v>
      </c>
      <c r="AO12" s="20">
        <f t="shared" si="26"/>
        <v>3</v>
      </c>
      <c r="AP12" s="20">
        <f t="shared" si="27"/>
        <v>0</v>
      </c>
      <c r="AQ12" s="20">
        <f t="shared" si="28"/>
        <v>0</v>
      </c>
      <c r="AR12" s="20">
        <f t="shared" si="29"/>
        <v>0</v>
      </c>
      <c r="AS12" s="4"/>
      <c r="AT12" s="4"/>
      <c r="AU12" s="4"/>
      <c r="AV12" s="4"/>
      <c r="AW12" s="4"/>
      <c r="AX12" s="21">
        <f t="shared" si="30"/>
        <v>1</v>
      </c>
      <c r="AY12" s="20" t="str">
        <f t="shared" si="31"/>
        <v>Chile</v>
      </c>
      <c r="AZ12" s="20">
        <f t="shared" si="32"/>
        <v>3</v>
      </c>
      <c r="BA12" s="20">
        <f t="shared" si="33"/>
        <v>0</v>
      </c>
      <c r="BB12" s="20" t="str">
        <f t="shared" si="34"/>
        <v>Australia</v>
      </c>
      <c r="BC12" s="21">
        <f t="shared" si="35"/>
        <v>-1</v>
      </c>
      <c r="BD12" s="4"/>
      <c r="BE12" s="21">
        <f t="shared" si="36"/>
        <v>-2</v>
      </c>
      <c r="BF12" s="20" t="str">
        <f t="shared" si="37"/>
        <v>Irán</v>
      </c>
      <c r="BG12" s="20">
        <f t="shared" si="38"/>
        <v>0</v>
      </c>
      <c r="BH12" s="20">
        <f t="shared" si="39"/>
        <v>3</v>
      </c>
      <c r="BI12" s="20" t="str">
        <f t="shared" si="40"/>
        <v>Nigeria</v>
      </c>
      <c r="BJ12" s="20">
        <f t="shared" si="41"/>
        <v>2</v>
      </c>
      <c r="BK12" s="4"/>
      <c r="BL12" s="55" t="s">
        <v>133</v>
      </c>
      <c r="BM12" s="42" t="str">
        <f>WC_B2</f>
        <v>Holanda</v>
      </c>
      <c r="BN12" s="20">
        <f>SUMIF(AY$11:AY$16,BM12,AZ$11:AZ$16)+SUMIF(BB$11:BB$16,BM12,BA$11:BA$16)</f>
        <v>6</v>
      </c>
      <c r="BO12" s="20">
        <f>SUMIF(AY$11:AY$16,BM12,AX$11:AX$16)+SUMIF(BB$11:BB$16,BM12,BC$11:BC$16)</f>
        <v>3</v>
      </c>
      <c r="BP12" s="20">
        <f>SUMIF(C11:C16,BM12,D11:D16)+SUMIF(G11:G16,BM12,F11:F16)</f>
        <v>6</v>
      </c>
      <c r="BQ12" s="20">
        <f>CM12</f>
        <v>3.0000000000000001E-3</v>
      </c>
      <c r="BR12" s="45">
        <f>BS12+BQ12</f>
        <v>0.68490476190476191</v>
      </c>
      <c r="BS12" s="44">
        <f t="array" ref="BS12">(BN12/MAX(ABS(BN$11:BN$14)))+((BO12/MAX(ABS(BO$11:BO$14)))/50)+((BP12/MAX(ABS(BP$11:BP$14)))/100)</f>
        <v>0.6819047619047619</v>
      </c>
      <c r="BT12" s="20">
        <f>RANK(BR12,BR11:BR14)</f>
        <v>2</v>
      </c>
      <c r="BU12" s="42" t="str">
        <f ca="1">OFFSET(BM11,MATCH(SMALL(BT11:BT14,ROW()-ROW(BT11)+1),BT11:BT14,0)-1,0)</f>
        <v>Holanda</v>
      </c>
      <c r="BV12" s="4"/>
      <c r="BW12" s="55" t="s">
        <v>134</v>
      </c>
      <c r="BX12" s="42" t="str">
        <f>WC_F2</f>
        <v>Bosnia Herzegovina</v>
      </c>
      <c r="BY12" s="20">
        <f>SUMIF(BF$11:BF$16,BX12,BG$11:BG$16)+SUMIF(BI$11:BI$16,BX12,BH$11:BH$16)</f>
        <v>3</v>
      </c>
      <c r="BZ12" s="20">
        <f>SUMIF(BF$11:BF$16,BX12,BE$11:BE$16)+SUMIF(BI$11:BI$16,BX12,BJ$11:BJ$16)</f>
        <v>-2</v>
      </c>
      <c r="CA12" s="20">
        <f>SUMIF(T11:T16,BX12,U11:U16)+SUMIF(X11:X16,BX12,W11:W16)</f>
        <v>3</v>
      </c>
      <c r="CB12" s="20">
        <f>CR12</f>
        <v>3.0000000000000001E-3</v>
      </c>
      <c r="CC12" s="45">
        <f>CD12+CB12</f>
        <v>0.33436904761904757</v>
      </c>
      <c r="CD12" s="44">
        <f t="array" ref="CD12">(BY12/MAX(ABS(BY$11:BY$14)))+((BZ12/MAX(ABS(BZ$11:BZ$14)))/50)+((CA12/MAX(ABS(CA$11:CA$14)))/100)</f>
        <v>0.33136904761904756</v>
      </c>
      <c r="CE12" s="20">
        <f>RANK(CC12,CC11:CC14)</f>
        <v>3</v>
      </c>
      <c r="CF12" s="42" t="str">
        <f ca="1">OFFSET(BX11,MATCH(SMALL(CE11:CE14,ROW()-ROW(CE11)+1),CE11:CE14,0)-1,0)</f>
        <v>Nigeria</v>
      </c>
      <c r="CG12" s="4"/>
      <c r="CH12" s="4"/>
      <c r="CI12" s="42" t="str">
        <f>WC_B2</f>
        <v>Holanda</v>
      </c>
      <c r="CJ12" s="22">
        <v>28</v>
      </c>
      <c r="CK12" s="22">
        <v>29</v>
      </c>
      <c r="CL12" s="22">
        <v>34</v>
      </c>
      <c r="CM12" s="46">
        <v>3.0000000000000001E-3</v>
      </c>
      <c r="CN12" s="42" t="str">
        <f>WC_F2</f>
        <v>Bosnia Herzegovina</v>
      </c>
      <c r="CO12" s="22">
        <v>25</v>
      </c>
      <c r="CP12" s="22">
        <v>24</v>
      </c>
      <c r="CQ12" s="22">
        <v>30</v>
      </c>
      <c r="CR12" s="46">
        <v>3.0000000000000001E-3</v>
      </c>
    </row>
    <row r="13" spans="1:96" ht="19.5" customHeight="1">
      <c r="A13" s="25"/>
      <c r="B13" s="56"/>
      <c r="C13" s="48" t="str">
        <f>WC_B1</f>
        <v>España</v>
      </c>
      <c r="D13" s="28">
        <v>3</v>
      </c>
      <c r="E13" s="53" t="s">
        <v>135</v>
      </c>
      <c r="F13" s="28">
        <v>0</v>
      </c>
      <c r="G13" s="49" t="str">
        <f>WC_B3</f>
        <v>Chile</v>
      </c>
      <c r="H13" s="50"/>
      <c r="I13" s="51" t="s">
        <v>136</v>
      </c>
      <c r="J13" s="125">
        <v>41808</v>
      </c>
      <c r="K13" s="120"/>
      <c r="L13" s="126">
        <v>0.58333333333333304</v>
      </c>
      <c r="M13" s="120"/>
      <c r="N13" s="52"/>
      <c r="O13" s="34">
        <v>0</v>
      </c>
      <c r="P13" s="35"/>
      <c r="Q13" s="36">
        <v>2</v>
      </c>
      <c r="R13" s="37"/>
      <c r="S13" s="56"/>
      <c r="T13" s="48" t="str">
        <f>WC_F1</f>
        <v>Argentina</v>
      </c>
      <c r="U13" s="28">
        <v>4</v>
      </c>
      <c r="V13" s="53" t="s">
        <v>137</v>
      </c>
      <c r="W13" s="28">
        <v>0</v>
      </c>
      <c r="X13" s="49" t="str">
        <f>WC_F3</f>
        <v>Irán</v>
      </c>
      <c r="Y13" s="57"/>
      <c r="Z13" s="51" t="s">
        <v>138</v>
      </c>
      <c r="AA13" s="125">
        <v>41811</v>
      </c>
      <c r="AB13" s="120"/>
      <c r="AC13" s="126">
        <v>0.45833333333333298</v>
      </c>
      <c r="AD13" s="120"/>
      <c r="AE13" s="52"/>
      <c r="AF13" s="39"/>
      <c r="AG13" s="35"/>
      <c r="AH13" s="36"/>
      <c r="AI13" s="40"/>
      <c r="AJ13" s="41">
        <f t="shared" si="21"/>
        <v>0</v>
      </c>
      <c r="AK13" s="20" t="str">
        <f t="shared" si="22"/>
        <v>V</v>
      </c>
      <c r="AL13" s="20" t="str">
        <f t="shared" si="23"/>
        <v>V</v>
      </c>
      <c r="AM13" s="20" t="str">
        <f t="shared" si="24"/>
        <v>D</v>
      </c>
      <c r="AN13" s="20" t="str">
        <f t="shared" si="25"/>
        <v>E</v>
      </c>
      <c r="AO13" s="20">
        <f t="shared" si="26"/>
        <v>0</v>
      </c>
      <c r="AP13" s="20" t="str">
        <f t="shared" si="27"/>
        <v/>
      </c>
      <c r="AQ13" s="20">
        <f t="shared" si="28"/>
        <v>0</v>
      </c>
      <c r="AR13" s="20" t="str">
        <f t="shared" si="29"/>
        <v/>
      </c>
      <c r="AS13" s="4"/>
      <c r="AT13" s="4"/>
      <c r="AU13" s="4"/>
      <c r="AV13" s="4"/>
      <c r="AW13" s="4"/>
      <c r="AX13" s="21">
        <f t="shared" si="30"/>
        <v>3</v>
      </c>
      <c r="AY13" s="20" t="str">
        <f t="shared" si="31"/>
        <v>España</v>
      </c>
      <c r="AZ13" s="20">
        <f t="shared" si="32"/>
        <v>3</v>
      </c>
      <c r="BA13" s="20">
        <f t="shared" si="33"/>
        <v>0</v>
      </c>
      <c r="BB13" s="20" t="str">
        <f t="shared" si="34"/>
        <v>Chile</v>
      </c>
      <c r="BC13" s="21">
        <f t="shared" si="35"/>
        <v>-3</v>
      </c>
      <c r="BD13" s="4"/>
      <c r="BE13" s="21">
        <f t="shared" si="36"/>
        <v>4</v>
      </c>
      <c r="BF13" s="20" t="str">
        <f t="shared" si="37"/>
        <v>Argentina</v>
      </c>
      <c r="BG13" s="20">
        <f t="shared" si="38"/>
        <v>3</v>
      </c>
      <c r="BH13" s="20">
        <f t="shared" si="39"/>
        <v>0</v>
      </c>
      <c r="BI13" s="20" t="str">
        <f t="shared" si="40"/>
        <v>Irán</v>
      </c>
      <c r="BJ13" s="20">
        <f t="shared" si="41"/>
        <v>-4</v>
      </c>
      <c r="BK13" s="4"/>
      <c r="BL13" s="55" t="s">
        <v>139</v>
      </c>
      <c r="BM13" s="42" t="str">
        <f>WC_B3</f>
        <v>Chile</v>
      </c>
      <c r="BN13" s="20">
        <f>SUMIF(AY$11:AY$16,BM13,AZ$11:AZ$16)+SUMIF(BB$11:BB$16,BM13,BA$11:BA$16)</f>
        <v>3</v>
      </c>
      <c r="BO13" s="20">
        <f>SUMIF(AY$11:AY$16,BM13,AX$11:AX$16)+SUMIF(BB$11:BB$16,BM13,BC$11:BC$16)</f>
        <v>-3</v>
      </c>
      <c r="BP13" s="20">
        <f>SUMIF(C11:C16,BM13,D11:D16)+SUMIF(G11:G16,BM13,F11:F16)</f>
        <v>2</v>
      </c>
      <c r="BQ13" s="20">
        <f>CM13</f>
        <v>2E-3</v>
      </c>
      <c r="BR13" s="45">
        <f>BS13+BQ13</f>
        <v>0.32898412698412699</v>
      </c>
      <c r="BS13" s="44">
        <f t="array" ref="BS13">(BN13/MAX(ABS(BN$11:BN$14)))+((BO13/MAX(ABS(BO$11:BO$14)))/50)+((BP13/MAX(ABS(BP$11:BP$14)))/100)</f>
        <v>0.32698412698412699</v>
      </c>
      <c r="BT13" s="20">
        <f>RANK(BR13,BR11:BR14)</f>
        <v>3</v>
      </c>
      <c r="BU13" s="42" t="str">
        <f ca="1">OFFSET(BM11,MATCH(SMALL(BT11:BT14,ROW()-ROW(BT11)+1),BT11:BT14,0)-1,0)</f>
        <v>Chile</v>
      </c>
      <c r="BV13" s="4"/>
      <c r="BW13" s="55" t="s">
        <v>140</v>
      </c>
      <c r="BX13" s="42" t="str">
        <f>WC_F3</f>
        <v>Irán</v>
      </c>
      <c r="BY13" s="20">
        <f>SUMIF(BF$11:BF$16,BX13,BG$11:BG$16)+SUMIF(BI$11:BI$16,BX13,BH$11:BH$16)</f>
        <v>0</v>
      </c>
      <c r="BZ13" s="20">
        <f>SUMIF(BF$11:BF$16,BX13,BE$11:BE$16)+SUMIF(BI$11:BI$16,BX13,BJ$11:BJ$16)</f>
        <v>-7</v>
      </c>
      <c r="CA13" s="20">
        <f>SUMIF(T11:T16,BX13,U11:U16)+SUMIF(X11:X16,BX13,W11:W16)</f>
        <v>0</v>
      </c>
      <c r="CB13" s="20">
        <f>CR13</f>
        <v>2E-3</v>
      </c>
      <c r="CC13" s="45">
        <f>CD13+CB13</f>
        <v>-1.8000000000000002E-2</v>
      </c>
      <c r="CD13" s="44">
        <f t="array" ref="CD13">(BY13/MAX(ABS(BY$11:BY$14)))+((BZ13/MAX(ABS(BZ$11:BZ$14)))/50)+((CA13/MAX(ABS(CA$11:CA$14)))/100)</f>
        <v>-0.02</v>
      </c>
      <c r="CE13" s="20">
        <f>RANK(CC13,CC11:CC14)</f>
        <v>4</v>
      </c>
      <c r="CF13" s="42" t="str">
        <f ca="1">OFFSET(BX11,MATCH(SMALL(CE11:CE14,ROW()-ROW(CE11)+1),CE11:CE14,0)-1,0)</f>
        <v>Bosnia Herzegovina</v>
      </c>
      <c r="CG13" s="4"/>
      <c r="CH13" s="4"/>
      <c r="CI13" s="42" t="str">
        <f>WC_B3</f>
        <v>Chile</v>
      </c>
      <c r="CJ13" s="22">
        <v>28</v>
      </c>
      <c r="CK13" s="22">
        <v>4</v>
      </c>
      <c r="CL13" s="22">
        <v>29</v>
      </c>
      <c r="CM13" s="46">
        <v>2E-3</v>
      </c>
      <c r="CN13" s="42" t="str">
        <f>WC_F3</f>
        <v>Irán</v>
      </c>
      <c r="CO13" s="22">
        <v>16</v>
      </c>
      <c r="CP13" s="22">
        <v>6</v>
      </c>
      <c r="CQ13" s="22">
        <v>8</v>
      </c>
      <c r="CR13" s="46">
        <v>2E-3</v>
      </c>
    </row>
    <row r="14" spans="1:96" ht="19.5" customHeight="1">
      <c r="A14" s="25"/>
      <c r="B14" s="47"/>
      <c r="C14" s="48" t="str">
        <f>WC_B4</f>
        <v>Australia</v>
      </c>
      <c r="D14" s="28">
        <v>0</v>
      </c>
      <c r="E14" s="53" t="s">
        <v>141</v>
      </c>
      <c r="F14" s="28">
        <v>3</v>
      </c>
      <c r="G14" s="49" t="str">
        <f>WC_B2</f>
        <v>Holanda</v>
      </c>
      <c r="H14" s="50"/>
      <c r="I14" s="51" t="s">
        <v>142</v>
      </c>
      <c r="J14" s="125">
        <v>41808</v>
      </c>
      <c r="K14" s="120"/>
      <c r="L14" s="126">
        <v>0.45833333333333298</v>
      </c>
      <c r="M14" s="120"/>
      <c r="N14" s="52"/>
      <c r="O14" s="34">
        <v>2</v>
      </c>
      <c r="P14" s="35"/>
      <c r="Q14" s="36">
        <v>3</v>
      </c>
      <c r="R14" s="37"/>
      <c r="S14" s="47"/>
      <c r="T14" s="48" t="str">
        <f>WC_F4</f>
        <v>Nigeria</v>
      </c>
      <c r="U14" s="28">
        <v>2</v>
      </c>
      <c r="V14" s="53" t="s">
        <v>143</v>
      </c>
      <c r="W14" s="28">
        <v>1</v>
      </c>
      <c r="X14" s="49" t="str">
        <f>WC_F2</f>
        <v>Bosnia Herzegovina</v>
      </c>
      <c r="Y14" s="58"/>
      <c r="Z14" s="51" t="s">
        <v>144</v>
      </c>
      <c r="AA14" s="125">
        <v>41811</v>
      </c>
      <c r="AB14" s="120"/>
      <c r="AC14" s="126">
        <v>0.66666666666666596</v>
      </c>
      <c r="AD14" s="120"/>
      <c r="AE14" s="52"/>
      <c r="AF14" s="39"/>
      <c r="AG14" s="35"/>
      <c r="AH14" s="36"/>
      <c r="AI14" s="40"/>
      <c r="AJ14" s="41">
        <f t="shared" si="21"/>
        <v>3</v>
      </c>
      <c r="AK14" s="20" t="str">
        <f t="shared" si="22"/>
        <v>D</v>
      </c>
      <c r="AL14" s="20" t="str">
        <f t="shared" si="23"/>
        <v>V</v>
      </c>
      <c r="AM14" s="20" t="str">
        <f t="shared" si="24"/>
        <v>D</v>
      </c>
      <c r="AN14" s="20" t="str">
        <f t="shared" si="25"/>
        <v>E</v>
      </c>
      <c r="AO14" s="20">
        <f t="shared" si="26"/>
        <v>3</v>
      </c>
      <c r="AP14" s="20" t="str">
        <f t="shared" si="27"/>
        <v/>
      </c>
      <c r="AQ14" s="20">
        <f t="shared" si="28"/>
        <v>0</v>
      </c>
      <c r="AR14" s="20" t="str">
        <f t="shared" si="29"/>
        <v/>
      </c>
      <c r="AS14" s="4"/>
      <c r="AT14" s="4"/>
      <c r="AU14" s="4"/>
      <c r="AV14" s="4"/>
      <c r="AW14" s="4"/>
      <c r="AX14" s="21">
        <f t="shared" si="30"/>
        <v>-3</v>
      </c>
      <c r="AY14" s="20" t="str">
        <f t="shared" si="31"/>
        <v>Australia</v>
      </c>
      <c r="AZ14" s="20">
        <f t="shared" si="32"/>
        <v>0</v>
      </c>
      <c r="BA14" s="20">
        <f t="shared" si="33"/>
        <v>3</v>
      </c>
      <c r="BB14" s="20" t="str">
        <f t="shared" si="34"/>
        <v>Holanda</v>
      </c>
      <c r="BC14" s="21">
        <f t="shared" si="35"/>
        <v>3</v>
      </c>
      <c r="BD14" s="4"/>
      <c r="BE14" s="21">
        <f t="shared" si="36"/>
        <v>1</v>
      </c>
      <c r="BF14" s="20" t="str">
        <f t="shared" si="37"/>
        <v>Nigeria</v>
      </c>
      <c r="BG14" s="20">
        <f t="shared" si="38"/>
        <v>3</v>
      </c>
      <c r="BH14" s="20">
        <f t="shared" si="39"/>
        <v>0</v>
      </c>
      <c r="BI14" s="20" t="str">
        <f t="shared" si="40"/>
        <v>Bosnia Herzegovina</v>
      </c>
      <c r="BJ14" s="20">
        <f t="shared" si="41"/>
        <v>-1</v>
      </c>
      <c r="BK14" s="4"/>
      <c r="BL14" s="55" t="s">
        <v>145</v>
      </c>
      <c r="BM14" s="42" t="str">
        <f>WC_B4</f>
        <v>Australia</v>
      </c>
      <c r="BN14" s="20">
        <f>SUMIF(AY$11:AY$16,BM14,AZ$11:AZ$16)+SUMIF(BB$11:BB$16,BM14,BA$11:BA$16)</f>
        <v>0</v>
      </c>
      <c r="BO14" s="20">
        <f>SUMIF(AY$11:AY$16,BM14,AX$11:AX$16)+SUMIF(BB$11:BB$16,BM14,BC$11:BC$16)</f>
        <v>-7</v>
      </c>
      <c r="BP14" s="20">
        <f>SUMIF(C11:C16,BM14,D11:D16)+SUMIF(G11:G16,BM14,F11:F16)</f>
        <v>1</v>
      </c>
      <c r="BQ14" s="20">
        <f>CM14</f>
        <v>1E-3</v>
      </c>
      <c r="BR14" s="45">
        <f>BS14+BQ14</f>
        <v>-1.7888888888888888E-2</v>
      </c>
      <c r="BS14" s="44">
        <f t="array" ref="BS14">(BN14/MAX(ABS(BN$11:BN$14)))+((BO14/MAX(ABS(BO$11:BO$14)))/50)+((BP14/MAX(ABS(BP$11:BP$14)))/100)</f>
        <v>-1.8888888888888889E-2</v>
      </c>
      <c r="BT14" s="20">
        <f>RANK(BR14,BR11:BR14)</f>
        <v>4</v>
      </c>
      <c r="BU14" s="42" t="str">
        <f ca="1">OFFSET(BM11,MATCH(SMALL(BT11:BT14,ROW()-ROW(BT11)+1),BT11:BT14,0)-1,0)</f>
        <v>Australia</v>
      </c>
      <c r="BV14" s="4"/>
      <c r="BW14" s="55" t="s">
        <v>146</v>
      </c>
      <c r="BX14" s="42" t="str">
        <f>WC_F4</f>
        <v>Nigeria</v>
      </c>
      <c r="BY14" s="20">
        <f>SUMIF(BF$11:BF$16,BX14,BG$11:BG$16)+SUMIF(BI$11:BI$16,BX14,BH$11:BH$16)</f>
        <v>6</v>
      </c>
      <c r="BZ14" s="20">
        <f>SUMIF(BF$11:BF$16,BX14,BE$11:BE$16)+SUMIF(BI$11:BI$16,BX14,BJ$11:BJ$16)</f>
        <v>2</v>
      </c>
      <c r="CA14" s="20">
        <f>SUMIF(T11:T16,BX14,U11:U16)+SUMIF(X11:X16,BX14,W11:W16)</f>
        <v>4</v>
      </c>
      <c r="CB14" s="20">
        <f>CR14</f>
        <v>1E-3</v>
      </c>
      <c r="CC14" s="45">
        <f>CD14+CB14</f>
        <v>0.67838095238095231</v>
      </c>
      <c r="CD14" s="44">
        <f t="array" ref="CD14">(BY14/MAX(ABS(BY$11:BY$14)))+((BZ14/MAX(ABS(BZ$11:BZ$14)))/50)+((CA14/MAX(ABS(CA$11:CA$14)))/100)</f>
        <v>0.67738095238095231</v>
      </c>
      <c r="CE14" s="20">
        <f>RANK(CC14,CC11:CC14)</f>
        <v>2</v>
      </c>
      <c r="CF14" s="42" t="str">
        <f ca="1">OFFSET(BX11,MATCH(SMALL(CE11:CE14,ROW()-ROW(CE11)+1),CE11:CE14,0)-1,0)</f>
        <v>Irán</v>
      </c>
      <c r="CG14" s="4"/>
      <c r="CH14" s="4"/>
      <c r="CI14" s="42" t="str">
        <f>WC_B4</f>
        <v>Australia</v>
      </c>
      <c r="CJ14" s="22">
        <v>13</v>
      </c>
      <c r="CK14" s="22">
        <v>5</v>
      </c>
      <c r="CL14" s="22">
        <v>12</v>
      </c>
      <c r="CM14" s="46">
        <v>1E-3</v>
      </c>
      <c r="CN14" s="42" t="str">
        <f>WC_F4</f>
        <v>Nigeria</v>
      </c>
      <c r="CO14" s="22">
        <v>14</v>
      </c>
      <c r="CP14" s="22">
        <v>4</v>
      </c>
      <c r="CQ14" s="22">
        <v>7</v>
      </c>
      <c r="CR14" s="46">
        <v>1E-3</v>
      </c>
    </row>
    <row r="15" spans="1:96" ht="19.5" customHeight="1">
      <c r="A15" s="25"/>
      <c r="B15" s="47"/>
      <c r="C15" s="48" t="str">
        <f>WC_B4</f>
        <v>Australia</v>
      </c>
      <c r="D15" s="28">
        <v>1</v>
      </c>
      <c r="E15" s="53" t="s">
        <v>147</v>
      </c>
      <c r="F15" s="28">
        <v>4</v>
      </c>
      <c r="G15" s="49" t="str">
        <f>WC_B1</f>
        <v>España</v>
      </c>
      <c r="H15" s="50"/>
      <c r="I15" s="51" t="s">
        <v>148</v>
      </c>
      <c r="J15" s="125">
        <v>41813</v>
      </c>
      <c r="K15" s="120"/>
      <c r="L15" s="126">
        <v>0.45833333333333298</v>
      </c>
      <c r="M15" s="120"/>
      <c r="N15" s="52"/>
      <c r="O15" s="34"/>
      <c r="P15" s="35"/>
      <c r="Q15" s="36"/>
      <c r="R15" s="37"/>
      <c r="S15" s="47"/>
      <c r="T15" s="48" t="str">
        <f>WC_F4</f>
        <v>Nigeria</v>
      </c>
      <c r="U15" s="28">
        <v>0</v>
      </c>
      <c r="V15" s="53" t="s">
        <v>149</v>
      </c>
      <c r="W15" s="28">
        <v>1</v>
      </c>
      <c r="X15" s="49" t="str">
        <f>WC_F1</f>
        <v>Argentina</v>
      </c>
      <c r="Y15" s="58"/>
      <c r="Z15" s="51" t="s">
        <v>150</v>
      </c>
      <c r="AA15" s="125">
        <v>41815</v>
      </c>
      <c r="AB15" s="120"/>
      <c r="AC15" s="126">
        <v>0.45833333333333298</v>
      </c>
      <c r="AD15" s="120"/>
      <c r="AE15" s="52"/>
      <c r="AF15" s="39"/>
      <c r="AG15" s="35"/>
      <c r="AH15" s="36"/>
      <c r="AI15" s="40"/>
      <c r="AJ15" s="41" t="str">
        <f t="shared" si="21"/>
        <v/>
      </c>
      <c r="AK15" s="20" t="str">
        <f t="shared" si="22"/>
        <v>D</v>
      </c>
      <c r="AL15" s="20" t="str">
        <f t="shared" si="23"/>
        <v>D</v>
      </c>
      <c r="AM15" s="20" t="str">
        <f t="shared" si="24"/>
        <v>E</v>
      </c>
      <c r="AN15" s="20" t="str">
        <f t="shared" si="25"/>
        <v>E</v>
      </c>
      <c r="AO15" s="20" t="str">
        <f t="shared" si="26"/>
        <v/>
      </c>
      <c r="AP15" s="20" t="str">
        <f t="shared" si="27"/>
        <v/>
      </c>
      <c r="AQ15" s="20" t="str">
        <f t="shared" si="28"/>
        <v/>
      </c>
      <c r="AR15" s="20" t="str">
        <f t="shared" si="29"/>
        <v/>
      </c>
      <c r="AS15" s="4"/>
      <c r="AT15" s="4"/>
      <c r="AU15" s="4"/>
      <c r="AV15" s="4"/>
      <c r="AW15" s="4"/>
      <c r="AX15" s="21">
        <f t="shared" si="30"/>
        <v>-3</v>
      </c>
      <c r="AY15" s="20" t="str">
        <f t="shared" si="31"/>
        <v>Australia</v>
      </c>
      <c r="AZ15" s="20">
        <f t="shared" si="32"/>
        <v>0</v>
      </c>
      <c r="BA15" s="20">
        <f t="shared" si="33"/>
        <v>3</v>
      </c>
      <c r="BB15" s="20" t="str">
        <f t="shared" si="34"/>
        <v>España</v>
      </c>
      <c r="BC15" s="21">
        <f t="shared" si="35"/>
        <v>3</v>
      </c>
      <c r="BD15" s="4"/>
      <c r="BE15" s="21">
        <f t="shared" si="36"/>
        <v>-1</v>
      </c>
      <c r="BF15" s="20" t="str">
        <f t="shared" si="37"/>
        <v>Nigeria</v>
      </c>
      <c r="BG15" s="20">
        <f t="shared" si="38"/>
        <v>0</v>
      </c>
      <c r="BH15" s="20">
        <f t="shared" si="39"/>
        <v>3</v>
      </c>
      <c r="BI15" s="20" t="str">
        <f t="shared" si="40"/>
        <v>Argentina</v>
      </c>
      <c r="BJ15" s="20">
        <f t="shared" si="41"/>
        <v>1</v>
      </c>
      <c r="BK15" s="4"/>
      <c r="BL15" s="59"/>
      <c r="BM15" s="4"/>
      <c r="BN15" s="9"/>
      <c r="BO15" s="9"/>
      <c r="BP15" s="9"/>
      <c r="BQ15" s="9"/>
      <c r="BR15" s="45"/>
      <c r="BS15" s="9"/>
      <c r="BT15" s="9"/>
      <c r="BU15" s="4"/>
      <c r="BV15" s="4"/>
      <c r="BW15" s="59"/>
      <c r="BX15" s="4"/>
      <c r="BY15" s="20"/>
      <c r="BZ15" s="9"/>
      <c r="CA15" s="9"/>
      <c r="CB15" s="9"/>
      <c r="CC15" s="45"/>
      <c r="CD15" s="9"/>
      <c r="CE15" s="9"/>
      <c r="CF15" s="4"/>
      <c r="CG15" s="4"/>
      <c r="CH15" s="4"/>
      <c r="CI15" s="4"/>
      <c r="CJ15" s="20"/>
      <c r="CK15" s="20"/>
      <c r="CL15" s="20"/>
      <c r="CM15" s="9"/>
      <c r="CN15" s="4"/>
      <c r="CO15" s="20"/>
      <c r="CP15" s="20"/>
      <c r="CQ15" s="20"/>
      <c r="CR15" s="10"/>
    </row>
    <row r="16" spans="1:96" ht="19.5" customHeight="1">
      <c r="A16" s="25"/>
      <c r="B16" s="60"/>
      <c r="C16" s="61" t="str">
        <f>WC_B2</f>
        <v>Holanda</v>
      </c>
      <c r="D16" s="28">
        <v>2</v>
      </c>
      <c r="E16" s="66" t="s">
        <v>151</v>
      </c>
      <c r="F16" s="28">
        <v>1</v>
      </c>
      <c r="G16" s="62" t="str">
        <f>WC_B3</f>
        <v>Chile</v>
      </c>
      <c r="H16" s="63"/>
      <c r="I16" s="64" t="s">
        <v>152</v>
      </c>
      <c r="J16" s="131">
        <v>41813</v>
      </c>
      <c r="K16" s="120"/>
      <c r="L16" s="135">
        <v>0.45833333333333298</v>
      </c>
      <c r="M16" s="120"/>
      <c r="N16" s="65"/>
      <c r="O16" s="34"/>
      <c r="P16" s="35"/>
      <c r="Q16" s="36"/>
      <c r="R16" s="37"/>
      <c r="S16" s="60"/>
      <c r="T16" s="61" t="str">
        <f>WC_F2</f>
        <v>Bosnia Herzegovina</v>
      </c>
      <c r="U16" s="28">
        <v>1</v>
      </c>
      <c r="V16" s="66" t="s">
        <v>153</v>
      </c>
      <c r="W16" s="28">
        <v>0</v>
      </c>
      <c r="X16" s="62" t="str">
        <f>WC_F3</f>
        <v>Irán</v>
      </c>
      <c r="Y16" s="67"/>
      <c r="Z16" s="64" t="s">
        <v>154</v>
      </c>
      <c r="AA16" s="125">
        <v>41815</v>
      </c>
      <c r="AB16" s="120"/>
      <c r="AC16" s="126">
        <v>0.45833333333333298</v>
      </c>
      <c r="AD16" s="120"/>
      <c r="AE16" s="65"/>
      <c r="AF16" s="39"/>
      <c r="AG16" s="35"/>
      <c r="AH16" s="36"/>
      <c r="AI16" s="40"/>
      <c r="AJ16" s="68" t="str">
        <f t="shared" si="21"/>
        <v/>
      </c>
      <c r="AK16" s="20" t="str">
        <f t="shared" si="22"/>
        <v>V</v>
      </c>
      <c r="AL16" s="20" t="str">
        <f t="shared" si="23"/>
        <v>V</v>
      </c>
      <c r="AM16" s="20" t="str">
        <f t="shared" si="24"/>
        <v>E</v>
      </c>
      <c r="AN16" s="20" t="str">
        <f t="shared" si="25"/>
        <v>E</v>
      </c>
      <c r="AO16" s="20" t="str">
        <f t="shared" si="26"/>
        <v/>
      </c>
      <c r="AP16" s="20" t="str">
        <f t="shared" si="27"/>
        <v/>
      </c>
      <c r="AQ16" s="20" t="str">
        <f t="shared" si="28"/>
        <v/>
      </c>
      <c r="AR16" s="20" t="str">
        <f t="shared" si="29"/>
        <v/>
      </c>
      <c r="AS16" s="4"/>
      <c r="AT16" s="4"/>
      <c r="AU16" s="4"/>
      <c r="AV16" s="4"/>
      <c r="AW16" s="4"/>
      <c r="AX16" s="21">
        <f t="shared" si="30"/>
        <v>1</v>
      </c>
      <c r="AY16" s="20" t="str">
        <f t="shared" si="31"/>
        <v>Holanda</v>
      </c>
      <c r="AZ16" s="20">
        <f t="shared" si="32"/>
        <v>3</v>
      </c>
      <c r="BA16" s="20">
        <f t="shared" si="33"/>
        <v>0</v>
      </c>
      <c r="BB16" s="20" t="str">
        <f t="shared" si="34"/>
        <v>Chile</v>
      </c>
      <c r="BC16" s="21">
        <f t="shared" si="35"/>
        <v>-1</v>
      </c>
      <c r="BD16" s="4"/>
      <c r="BE16" s="21">
        <f t="shared" si="36"/>
        <v>1</v>
      </c>
      <c r="BF16" s="20" t="str">
        <f t="shared" si="37"/>
        <v>Bosnia Herzegovina</v>
      </c>
      <c r="BG16" s="20">
        <f t="shared" si="38"/>
        <v>3</v>
      </c>
      <c r="BH16" s="20">
        <f t="shared" si="39"/>
        <v>0</v>
      </c>
      <c r="BI16" s="20" t="str">
        <f t="shared" si="40"/>
        <v>Irán</v>
      </c>
      <c r="BJ16" s="20">
        <f t="shared" si="41"/>
        <v>-1</v>
      </c>
      <c r="BK16" s="4"/>
      <c r="BL16" s="59"/>
      <c r="BM16" s="4"/>
      <c r="BN16" s="9"/>
      <c r="BO16" s="9"/>
      <c r="BP16" s="9"/>
      <c r="BQ16" s="9"/>
      <c r="BR16" s="45"/>
      <c r="BS16" s="9"/>
      <c r="BT16" s="9"/>
      <c r="BU16" s="4"/>
      <c r="BV16" s="4"/>
      <c r="BW16" s="59"/>
      <c r="BX16" s="4"/>
      <c r="BY16" s="20"/>
      <c r="BZ16" s="9"/>
      <c r="CA16" s="9"/>
      <c r="CB16" s="9"/>
      <c r="CC16" s="45"/>
      <c r="CD16" s="9"/>
      <c r="CE16" s="9"/>
      <c r="CF16" s="4"/>
      <c r="CG16" s="4"/>
      <c r="CH16" s="4"/>
      <c r="CI16" s="4"/>
      <c r="CJ16" s="20"/>
      <c r="CK16" s="20"/>
      <c r="CL16" s="20"/>
      <c r="CM16" s="9"/>
      <c r="CN16" s="4"/>
      <c r="CO16" s="20"/>
      <c r="CP16" s="20"/>
      <c r="CQ16" s="20"/>
      <c r="CR16" s="10"/>
    </row>
    <row r="17" spans="1:96" ht="16.5" customHeight="1">
      <c r="A17" s="25"/>
      <c r="B17" s="121" t="s">
        <v>155</v>
      </c>
      <c r="C17" s="120"/>
      <c r="D17" s="134" t="s">
        <v>156</v>
      </c>
      <c r="E17" s="120"/>
      <c r="F17" s="120"/>
      <c r="G17" s="120"/>
      <c r="H17" s="14"/>
      <c r="I17" s="15" t="s">
        <v>157</v>
      </c>
      <c r="J17" s="122" t="s">
        <v>158</v>
      </c>
      <c r="K17" s="120"/>
      <c r="L17" s="122" t="s">
        <v>159</v>
      </c>
      <c r="M17" s="120"/>
      <c r="N17" s="16"/>
      <c r="O17" s="69"/>
      <c r="P17" s="69"/>
      <c r="Q17" s="69"/>
      <c r="R17" s="70"/>
      <c r="S17" s="121" t="s">
        <v>160</v>
      </c>
      <c r="T17" s="120"/>
      <c r="U17" s="17" t="s">
        <v>161</v>
      </c>
      <c r="V17" s="17"/>
      <c r="W17" s="17"/>
      <c r="X17" s="14"/>
      <c r="Y17" s="18"/>
      <c r="Z17" s="15" t="s">
        <v>162</v>
      </c>
      <c r="AA17" s="122" t="s">
        <v>163</v>
      </c>
      <c r="AB17" s="120"/>
      <c r="AC17" s="122" t="s">
        <v>164</v>
      </c>
      <c r="AD17" s="120"/>
      <c r="AE17" s="16"/>
      <c r="AF17" s="19"/>
      <c r="AG17" s="69"/>
      <c r="AH17" s="19"/>
      <c r="AI17" s="19"/>
      <c r="AJ17" s="19"/>
      <c r="AK17" s="20" t="s">
        <v>165</v>
      </c>
      <c r="AL17" s="20" t="s">
        <v>166</v>
      </c>
      <c r="AM17" s="20" t="s">
        <v>167</v>
      </c>
      <c r="AN17" s="20" t="s">
        <v>168</v>
      </c>
      <c r="AO17" s="20" t="s">
        <v>169</v>
      </c>
      <c r="AP17" s="20" t="s">
        <v>170</v>
      </c>
      <c r="AQ17" s="20" t="s">
        <v>171</v>
      </c>
      <c r="AR17" s="20" t="s">
        <v>172</v>
      </c>
      <c r="AS17" s="4"/>
      <c r="AT17" s="4"/>
      <c r="AU17" s="4"/>
      <c r="AV17" s="4"/>
      <c r="AW17" s="4"/>
      <c r="AX17" s="4"/>
      <c r="AY17" s="9"/>
      <c r="AZ17" s="9"/>
      <c r="BA17" s="9"/>
      <c r="BB17" s="9"/>
      <c r="BC17" s="4"/>
      <c r="BD17" s="4"/>
      <c r="BE17" s="4"/>
      <c r="BF17" s="20"/>
      <c r="BG17" s="20"/>
      <c r="BH17" s="20"/>
      <c r="BI17" s="20"/>
      <c r="BJ17" s="20"/>
      <c r="BK17" s="4"/>
      <c r="BL17" s="59"/>
      <c r="BM17" s="24" t="s">
        <v>173</v>
      </c>
      <c r="BN17" s="9"/>
      <c r="BO17" s="9"/>
      <c r="BP17" s="9"/>
      <c r="BQ17" s="9"/>
      <c r="BR17" s="45"/>
      <c r="BS17" s="9"/>
      <c r="BT17" s="9"/>
      <c r="BU17" s="24" t="s">
        <v>174</v>
      </c>
      <c r="BV17" s="4"/>
      <c r="BW17" s="59"/>
      <c r="BX17" s="24" t="s">
        <v>175</v>
      </c>
      <c r="BY17" s="20"/>
      <c r="BZ17" s="9"/>
      <c r="CA17" s="9"/>
      <c r="CB17" s="9"/>
      <c r="CC17" s="45"/>
      <c r="CD17" s="9"/>
      <c r="CE17" s="9"/>
      <c r="CF17" s="24" t="s">
        <v>176</v>
      </c>
      <c r="CG17" s="4"/>
      <c r="CH17" s="4"/>
      <c r="CI17" s="24" t="s">
        <v>177</v>
      </c>
      <c r="CJ17" s="20"/>
      <c r="CK17" s="20"/>
      <c r="CL17" s="20"/>
      <c r="CM17" s="9"/>
      <c r="CN17" s="24" t="s">
        <v>178</v>
      </c>
      <c r="CO17" s="20"/>
      <c r="CP17" s="20"/>
      <c r="CQ17" s="20"/>
      <c r="CR17" s="10"/>
    </row>
    <row r="18" spans="1:96" ht="19.5" customHeight="1">
      <c r="A18" s="25"/>
      <c r="B18" s="71"/>
      <c r="C18" s="27" t="str">
        <f>WC_C1</f>
        <v>Colombia</v>
      </c>
      <c r="D18" s="28">
        <v>1</v>
      </c>
      <c r="E18" s="29" t="s">
        <v>179</v>
      </c>
      <c r="F18" s="28">
        <v>0</v>
      </c>
      <c r="G18" s="30" t="str">
        <f>WC_C2</f>
        <v>Grecia</v>
      </c>
      <c r="H18" s="72"/>
      <c r="I18" s="32" t="s">
        <v>180</v>
      </c>
      <c r="J18" s="123">
        <v>41804</v>
      </c>
      <c r="K18" s="120"/>
      <c r="L18" s="132">
        <v>0.45833333333333298</v>
      </c>
      <c r="M18" s="120"/>
      <c r="N18" s="33"/>
      <c r="O18" s="34">
        <v>3</v>
      </c>
      <c r="P18" s="35"/>
      <c r="Q18" s="36">
        <v>0</v>
      </c>
      <c r="R18" s="37"/>
      <c r="S18" s="71"/>
      <c r="T18" s="27" t="str">
        <f>WC_G1</f>
        <v>Alemania</v>
      </c>
      <c r="U18" s="28">
        <v>2</v>
      </c>
      <c r="V18" s="29" t="s">
        <v>181</v>
      </c>
      <c r="W18" s="28">
        <v>1</v>
      </c>
      <c r="X18" s="30" t="str">
        <f>WC_G2</f>
        <v>Portugal</v>
      </c>
      <c r="Y18" s="73"/>
      <c r="Z18" s="32" t="s">
        <v>182</v>
      </c>
      <c r="AA18" s="125">
        <v>41806</v>
      </c>
      <c r="AB18" s="120"/>
      <c r="AC18" s="126">
        <v>0.45833333333333298</v>
      </c>
      <c r="AD18" s="120"/>
      <c r="AE18" s="33"/>
      <c r="AF18" s="39">
        <v>4</v>
      </c>
      <c r="AG18" s="35"/>
      <c r="AH18" s="36">
        <v>0</v>
      </c>
      <c r="AI18" s="40"/>
      <c r="AJ18" s="41">
        <f t="shared" ref="AJ18:AJ23" si="42">IF(OR(O18="",Q18=""),"",SUM(AO18,AQ18,AP18,AR18))</f>
        <v>6</v>
      </c>
      <c r="AK18" s="20" t="str">
        <f t="shared" ref="AK18:AK23" si="43">IF(D18&gt;F18,"V",IF(D18=F18,"E","D"))</f>
        <v>V</v>
      </c>
      <c r="AL18" s="20" t="str">
        <f t="shared" ref="AL18:AL23" si="44">IF(U18&gt;W18,"V",IF(U18=W18,"E","D"))</f>
        <v>V</v>
      </c>
      <c r="AM18" s="20" t="str">
        <f t="shared" ref="AM18:AM23" si="45">IF(O18&gt;Q18,"V",IF(O18=Q18,"E","D"))</f>
        <v>V</v>
      </c>
      <c r="AN18" s="20" t="str">
        <f t="shared" ref="AN18:AN23" si="46">IF(AF18&gt;AH18,"V",IF(AF18=AH18,"E","D"))</f>
        <v>V</v>
      </c>
      <c r="AO18" s="20">
        <f t="shared" ref="AO18:AO23" si="47">IF(OR(O18="",Q18=""),"",IF(AK18=AM18,PFASE1,0))</f>
        <v>3</v>
      </c>
      <c r="AP18" s="20">
        <f t="shared" ref="AP18:AP23" si="48">IF(OR(AF18="",AH18=""),"",IF(AL18=AN18,PFASE1,0))</f>
        <v>3</v>
      </c>
      <c r="AQ18" s="20">
        <f t="shared" ref="AQ18:AQ23" si="49">IF(OR(O18="",Q18=""),"",IF(AND(D18=O18,F18=Q18),EFASE1,0))</f>
        <v>0</v>
      </c>
      <c r="AR18" s="20">
        <f t="shared" ref="AR18:AR23" si="50">IF(OR(AF18="",AH18=""),"",IF(AND(U18=AF18,W18=AH18),2,0))</f>
        <v>0</v>
      </c>
      <c r="AS18" s="4"/>
      <c r="AT18" s="4"/>
      <c r="AU18" s="4"/>
      <c r="AV18" s="4"/>
      <c r="AW18" s="4"/>
      <c r="AX18" s="21">
        <f t="shared" ref="AX18:AX23" si="51">D18-F18</f>
        <v>1</v>
      </c>
      <c r="AY18" s="20" t="str">
        <f t="shared" ref="AY18:AY23" si="52">C18</f>
        <v>Colombia</v>
      </c>
      <c r="AZ18" s="20">
        <f t="shared" ref="AZ18:AZ23" si="53">IF(AK18="V",3,IF(AK18="E",1,0))</f>
        <v>3</v>
      </c>
      <c r="BA18" s="20">
        <f t="shared" ref="BA18:BA23" si="54">IF(AK18="V",0,IF(AK18="E",1,3))</f>
        <v>0</v>
      </c>
      <c r="BB18" s="20" t="str">
        <f t="shared" ref="BB18:BB23" si="55">G18</f>
        <v>Grecia</v>
      </c>
      <c r="BC18" s="21">
        <f t="shared" ref="BC18:BC23" si="56">F18-D18</f>
        <v>-1</v>
      </c>
      <c r="BD18" s="4"/>
      <c r="BE18" s="21">
        <f t="shared" ref="BE18:BE23" si="57">U18-W18</f>
        <v>1</v>
      </c>
      <c r="BF18" s="20" t="str">
        <f t="shared" ref="BF18:BF23" si="58">T18</f>
        <v>Alemania</v>
      </c>
      <c r="BG18" s="20">
        <f t="shared" ref="BG18:BG23" si="59">IF(AL18="V",3,IF(AL18="E",1,0))</f>
        <v>3</v>
      </c>
      <c r="BH18" s="20">
        <f t="shared" ref="BH18:BH23" si="60">IF(AL18="V",0,IF(AL18="E",1,3))</f>
        <v>0</v>
      </c>
      <c r="BI18" s="20" t="str">
        <f t="shared" ref="BI18:BI23" si="61">X18</f>
        <v>Portugal</v>
      </c>
      <c r="BJ18" s="20">
        <f t="shared" ref="BJ18:BJ23" si="62">W18-U18</f>
        <v>-1</v>
      </c>
      <c r="BK18" s="4"/>
      <c r="BL18" s="20" t="s">
        <v>183</v>
      </c>
      <c r="BM18" s="42" t="str">
        <f>WC_C1</f>
        <v>Colombia</v>
      </c>
      <c r="BN18" s="20">
        <f>SUMIF(AY$18:AY$23,BM18,AZ$18:AZ$23)+SUMIF(BB$18:BB$23,BM18,BA$18:BA$23)</f>
        <v>9</v>
      </c>
      <c r="BO18" s="20">
        <f>SUMIF(AY$18:AY$23,BM18,AX$18:AX$23)+SUMIF(BB$18:BB$23,BM18,BC$18:BC$23)</f>
        <v>3</v>
      </c>
      <c r="BP18" s="20">
        <f>SUMIF(C18:C23,BM18,D18:D23)+SUMIF(G18:G23,BM18,F18:F23)</f>
        <v>5</v>
      </c>
      <c r="BQ18" s="20">
        <f>CM18</f>
        <v>4.0000000000000001E-3</v>
      </c>
      <c r="BR18" s="20">
        <f>BS18+BQ18</f>
        <v>1.0289999999999999</v>
      </c>
      <c r="BS18" s="44">
        <f t="array" ref="BS18">(BN18/MAX(ABS(BN$18:BN$21)))+((BO18/MAX(ABS(BO$18:BO$21)))/50)+((BP18/MAX(ABS(BP$18:BP$21)))/100)</f>
        <v>1.0249999999999999</v>
      </c>
      <c r="BT18" s="20">
        <f>RANK(BR18,BR18:BR21)</f>
        <v>1</v>
      </c>
      <c r="BU18" s="42" t="str">
        <f ca="1">OFFSET(BM18,MATCH(SMALL(BT18:BT21,ROW()-ROW(BT18)+1),BT18:BT21,0)-1,0)</f>
        <v>Colombia</v>
      </c>
      <c r="BV18" s="4"/>
      <c r="BW18" s="20" t="s">
        <v>184</v>
      </c>
      <c r="BX18" s="42" t="str">
        <f>WC_G1</f>
        <v>Alemania</v>
      </c>
      <c r="BY18" s="20">
        <f>SUMIF(BF$18:BF$23,BX18,BG$18:BG$23)+SUMIF(BI$18:BI$23,BX18,BH$18:BH$23)</f>
        <v>9</v>
      </c>
      <c r="BZ18" s="20">
        <f>SUMIF(BF$18:BF$23,BX18,BE$18:BE$23)+SUMIF(BI$18:BI$23,BX18,BJ$18:BJ$23)</f>
        <v>4</v>
      </c>
      <c r="CA18" s="20">
        <f>SUMIF(T18:T23,BX18,U18:U23)+SUMIF(X18:X23,BX18,W18:W23)</f>
        <v>7</v>
      </c>
      <c r="CB18" s="20">
        <f>CR18</f>
        <v>4.0000000000000001E-3</v>
      </c>
      <c r="CC18" s="45">
        <f>CD18+CB18</f>
        <v>1.0273333333333334</v>
      </c>
      <c r="CD18" s="44">
        <f t="array" ref="CD18">(BY18/MAX(ABS(BY$18:BY$21)))+((BZ18/MAX(ABS(BZ$18:BZ$21)))/50)+((CA18/MAX(ABS(CA$18:CA$21)))/100)</f>
        <v>1.0233333333333334</v>
      </c>
      <c r="CE18" s="20">
        <f>RANK(CC18,CC18:CC21)</f>
        <v>1</v>
      </c>
      <c r="CF18" s="42" t="str">
        <f ca="1">OFFSET(BX18,MATCH(SMALL(CE18:CE21,ROW()-ROW(CE18)+1),CE18:CE21,0)-1,0)</f>
        <v>Alemania</v>
      </c>
      <c r="CG18" s="4"/>
      <c r="CH18" s="4"/>
      <c r="CI18" s="42" t="str">
        <f>WC_C1</f>
        <v>Colombia</v>
      </c>
      <c r="CJ18" s="22">
        <v>30</v>
      </c>
      <c r="CK18" s="22">
        <v>14</v>
      </c>
      <c r="CL18" s="22">
        <v>27</v>
      </c>
      <c r="CM18" s="46">
        <v>4.0000000000000001E-3</v>
      </c>
      <c r="CN18" s="42" t="str">
        <f>WC_G1</f>
        <v>Alemania</v>
      </c>
      <c r="CO18" s="22">
        <v>28</v>
      </c>
      <c r="CP18" s="22">
        <v>26</v>
      </c>
      <c r="CQ18" s="22">
        <v>36</v>
      </c>
      <c r="CR18" s="46">
        <v>4.0000000000000001E-3</v>
      </c>
    </row>
    <row r="19" spans="1:96" ht="19.5" customHeight="1">
      <c r="A19" s="25"/>
      <c r="B19" s="47"/>
      <c r="C19" s="48" t="str">
        <f>WC_C3</f>
        <v>Costa de Marfil</v>
      </c>
      <c r="D19" s="28">
        <v>2</v>
      </c>
      <c r="E19" s="53" t="s">
        <v>185</v>
      </c>
      <c r="F19" s="28">
        <v>0</v>
      </c>
      <c r="G19" s="49" t="str">
        <f>WC_C4</f>
        <v>Japón</v>
      </c>
      <c r="H19" s="50"/>
      <c r="I19" s="51" t="s">
        <v>186</v>
      </c>
      <c r="J19" s="125">
        <v>41804</v>
      </c>
      <c r="K19" s="120"/>
      <c r="L19" s="126">
        <v>0.66666666666666596</v>
      </c>
      <c r="M19" s="120"/>
      <c r="N19" s="52"/>
      <c r="O19" s="34">
        <v>2</v>
      </c>
      <c r="P19" s="35"/>
      <c r="Q19" s="36">
        <v>1</v>
      </c>
      <c r="R19" s="37"/>
      <c r="S19" s="47"/>
      <c r="T19" s="48" t="str">
        <f>WC_G3</f>
        <v>Ghana</v>
      </c>
      <c r="U19" s="28">
        <v>3</v>
      </c>
      <c r="V19" s="53" t="s">
        <v>187</v>
      </c>
      <c r="W19" s="28">
        <v>1</v>
      </c>
      <c r="X19" s="49" t="str">
        <f>WC_G4</f>
        <v>Estados Unidos</v>
      </c>
      <c r="Y19" s="58"/>
      <c r="Z19" s="51" t="s">
        <v>188</v>
      </c>
      <c r="AA19" s="125">
        <v>41806</v>
      </c>
      <c r="AB19" s="120"/>
      <c r="AC19" s="126">
        <v>0.70833333333333304</v>
      </c>
      <c r="AD19" s="120"/>
      <c r="AE19" s="52"/>
      <c r="AF19" s="39">
        <v>1</v>
      </c>
      <c r="AG19" s="35"/>
      <c r="AH19" s="36">
        <v>2</v>
      </c>
      <c r="AI19" s="40"/>
      <c r="AJ19" s="41">
        <f t="shared" si="42"/>
        <v>3</v>
      </c>
      <c r="AK19" s="20" t="str">
        <f t="shared" si="43"/>
        <v>V</v>
      </c>
      <c r="AL19" s="20" t="str">
        <f t="shared" si="44"/>
        <v>V</v>
      </c>
      <c r="AM19" s="20" t="str">
        <f t="shared" si="45"/>
        <v>V</v>
      </c>
      <c r="AN19" s="20" t="str">
        <f t="shared" si="46"/>
        <v>D</v>
      </c>
      <c r="AO19" s="20">
        <f t="shared" si="47"/>
        <v>3</v>
      </c>
      <c r="AP19" s="20">
        <f t="shared" si="48"/>
        <v>0</v>
      </c>
      <c r="AQ19" s="20">
        <f t="shared" si="49"/>
        <v>0</v>
      </c>
      <c r="AR19" s="20">
        <f t="shared" si="50"/>
        <v>0</v>
      </c>
      <c r="AS19" s="4"/>
      <c r="AT19" s="4"/>
      <c r="AU19" s="4"/>
      <c r="AV19" s="4"/>
      <c r="AW19" s="4"/>
      <c r="AX19" s="21">
        <f t="shared" si="51"/>
        <v>2</v>
      </c>
      <c r="AY19" s="20" t="str">
        <f t="shared" si="52"/>
        <v>Costa de Marfil</v>
      </c>
      <c r="AZ19" s="20">
        <f t="shared" si="53"/>
        <v>3</v>
      </c>
      <c r="BA19" s="20">
        <f t="shared" si="54"/>
        <v>0</v>
      </c>
      <c r="BB19" s="20" t="str">
        <f t="shared" si="55"/>
        <v>Japón</v>
      </c>
      <c r="BC19" s="21">
        <f t="shared" si="56"/>
        <v>-2</v>
      </c>
      <c r="BD19" s="4"/>
      <c r="BE19" s="21">
        <f t="shared" si="57"/>
        <v>2</v>
      </c>
      <c r="BF19" s="20" t="str">
        <f t="shared" si="58"/>
        <v>Ghana</v>
      </c>
      <c r="BG19" s="20">
        <f t="shared" si="59"/>
        <v>3</v>
      </c>
      <c r="BH19" s="20">
        <f t="shared" si="60"/>
        <v>0</v>
      </c>
      <c r="BI19" s="20" t="str">
        <f t="shared" si="61"/>
        <v>Estados Unidos</v>
      </c>
      <c r="BJ19" s="20">
        <f t="shared" si="62"/>
        <v>-2</v>
      </c>
      <c r="BK19" s="4"/>
      <c r="BL19" s="55" t="s">
        <v>189</v>
      </c>
      <c r="BM19" s="42" t="str">
        <f>WC_C2</f>
        <v>Grecia</v>
      </c>
      <c r="BN19" s="20">
        <f>SUMIF(AY$18:AY$23,BM19,AZ$18:AZ$23)+SUMIF(BB$18:BB$23,BM19,BA$18:BA$23)</f>
        <v>3</v>
      </c>
      <c r="BO19" s="20">
        <f>SUMIF(AY$18:AY$23,BM19,AX$18:AX$23)+SUMIF(BB$18:BB$23,BM19,BC$18:BC$23)</f>
        <v>-1</v>
      </c>
      <c r="BP19" s="20">
        <f>SUMIF(C18:C23,BM19,D18:D23)+SUMIF(G18:G23,BM19,F18:F23)</f>
        <v>3</v>
      </c>
      <c r="BQ19" s="20">
        <f>CM19</f>
        <v>3.0000000000000001E-3</v>
      </c>
      <c r="BR19" s="45">
        <f>BS19+BQ19</f>
        <v>0.33733333333333332</v>
      </c>
      <c r="BS19" s="44">
        <f t="array" ref="BS19">(BN19/MAX(ABS(BN$18:BN$21)))+((BO19/MAX(ABS(BO$18:BO$21)))/50)+((BP19/MAX(ABS(BP$18:BP$21)))/100)</f>
        <v>0.33433333333333332</v>
      </c>
      <c r="BT19" s="20">
        <f>RANK(BR19,BR18:BR21)</f>
        <v>3</v>
      </c>
      <c r="BU19" s="42" t="str">
        <f ca="1">OFFSET(BM18,MATCH(SMALL(BT18:BT21,ROW()-ROW(BT18)+1),BT18:BT21,0)-1,0)</f>
        <v>Costa de Marfil</v>
      </c>
      <c r="BV19" s="4"/>
      <c r="BW19" s="55" t="s">
        <v>190</v>
      </c>
      <c r="BX19" s="42" t="str">
        <f>WC_G2</f>
        <v>Portugal</v>
      </c>
      <c r="BY19" s="20">
        <f>SUMIF(BF$18:BF$23,BX19,BG$18:BG$23)+SUMIF(BI$18:BI$23,BX19,BH$18:BH$23)</f>
        <v>6</v>
      </c>
      <c r="BZ19" s="20">
        <f>SUMIF(BF$18:BF$23,BX19,BE$18:BE$23)+SUMIF(BI$18:BI$23,BX19,BJ$18:BJ$23)</f>
        <v>3</v>
      </c>
      <c r="CA19" s="20">
        <f>SUMIF(T18:T23,BX19,U18:U23)+SUMIF(X18:X23,BX19,W18:W23)</f>
        <v>7</v>
      </c>
      <c r="CB19" s="20">
        <f>CR19</f>
        <v>3.0000000000000001E-3</v>
      </c>
      <c r="CC19" s="45">
        <f>CD19+CB19</f>
        <v>0.68966666666666665</v>
      </c>
      <c r="CD19" s="44">
        <f t="array" ref="CD19">(BY19/MAX(ABS(BY$18:BY$21)))+((BZ19/MAX(ABS(BZ$18:BZ$21)))/50)+((CA19/MAX(ABS(CA$18:CA$21)))/100)</f>
        <v>0.68666666666666665</v>
      </c>
      <c r="CE19" s="20">
        <f>RANK(CC19,CC18:CC21)</f>
        <v>2</v>
      </c>
      <c r="CF19" s="42" t="str">
        <f ca="1">OFFSET(BX18,MATCH(SMALL(CE18:CE21,ROW()-ROW(CE18)+1),CE18:CE21,0)-1,0)</f>
        <v>Portugal</v>
      </c>
      <c r="CG19" s="4"/>
      <c r="CH19" s="4"/>
      <c r="CI19" s="42" t="str">
        <f>WC_C2</f>
        <v>Grecia</v>
      </c>
      <c r="CJ19" s="22">
        <v>25</v>
      </c>
      <c r="CK19" s="22">
        <v>8</v>
      </c>
      <c r="CL19" s="22">
        <v>12</v>
      </c>
      <c r="CM19" s="46">
        <v>3.0000000000000001E-3</v>
      </c>
      <c r="CN19" s="42" t="str">
        <f>WC_G2</f>
        <v>Portugal</v>
      </c>
      <c r="CO19" s="22">
        <v>21</v>
      </c>
      <c r="CP19" s="22">
        <v>11</v>
      </c>
      <c r="CQ19" s="22">
        <v>20</v>
      </c>
      <c r="CR19" s="46">
        <v>3.0000000000000001E-3</v>
      </c>
    </row>
    <row r="20" spans="1:96" ht="19.5" customHeight="1">
      <c r="A20" s="25"/>
      <c r="B20" s="56"/>
      <c r="C20" s="48" t="str">
        <f>WC_C1</f>
        <v>Colombia</v>
      </c>
      <c r="D20" s="28">
        <v>2</v>
      </c>
      <c r="E20" s="53" t="s">
        <v>191</v>
      </c>
      <c r="F20" s="28">
        <v>1</v>
      </c>
      <c r="G20" s="49" t="str">
        <f>WC_C3</f>
        <v>Costa de Marfil</v>
      </c>
      <c r="H20" s="50"/>
      <c r="I20" s="51" t="s">
        <v>192</v>
      </c>
      <c r="J20" s="125">
        <v>41809</v>
      </c>
      <c r="K20" s="120"/>
      <c r="L20" s="126">
        <v>0.45833333333333298</v>
      </c>
      <c r="M20" s="120"/>
      <c r="N20" s="52"/>
      <c r="O20" s="34"/>
      <c r="P20" s="35"/>
      <c r="Q20" s="36"/>
      <c r="R20" s="37"/>
      <c r="S20" s="56"/>
      <c r="T20" s="48" t="str">
        <f>WC_G1</f>
        <v>Alemania</v>
      </c>
      <c r="U20" s="28">
        <v>2</v>
      </c>
      <c r="V20" s="53" t="s">
        <v>193</v>
      </c>
      <c r="W20" s="28">
        <v>1</v>
      </c>
      <c r="X20" s="49" t="str">
        <f>WC_G3</f>
        <v>Ghana</v>
      </c>
      <c r="Y20" s="57"/>
      <c r="Z20" s="51" t="s">
        <v>194</v>
      </c>
      <c r="AA20" s="125">
        <v>41811</v>
      </c>
      <c r="AB20" s="120"/>
      <c r="AC20" s="126">
        <v>0.58333333333333304</v>
      </c>
      <c r="AD20" s="120"/>
      <c r="AE20" s="52"/>
      <c r="AF20" s="39"/>
      <c r="AG20" s="35"/>
      <c r="AH20" s="36"/>
      <c r="AI20" s="40"/>
      <c r="AJ20" s="41" t="str">
        <f t="shared" si="42"/>
        <v/>
      </c>
      <c r="AK20" s="20" t="str">
        <f t="shared" si="43"/>
        <v>V</v>
      </c>
      <c r="AL20" s="20" t="str">
        <f t="shared" si="44"/>
        <v>V</v>
      </c>
      <c r="AM20" s="20" t="str">
        <f t="shared" si="45"/>
        <v>E</v>
      </c>
      <c r="AN20" s="20" t="str">
        <f t="shared" si="46"/>
        <v>E</v>
      </c>
      <c r="AO20" s="20" t="str">
        <f t="shared" si="47"/>
        <v/>
      </c>
      <c r="AP20" s="20" t="str">
        <f t="shared" si="48"/>
        <v/>
      </c>
      <c r="AQ20" s="20" t="str">
        <f t="shared" si="49"/>
        <v/>
      </c>
      <c r="AR20" s="20" t="str">
        <f t="shared" si="50"/>
        <v/>
      </c>
      <c r="AS20" s="4"/>
      <c r="AT20" s="4"/>
      <c r="AU20" s="4"/>
      <c r="AV20" s="4"/>
      <c r="AW20" s="4"/>
      <c r="AX20" s="21">
        <f t="shared" si="51"/>
        <v>1</v>
      </c>
      <c r="AY20" s="20" t="str">
        <f t="shared" si="52"/>
        <v>Colombia</v>
      </c>
      <c r="AZ20" s="20">
        <f t="shared" si="53"/>
        <v>3</v>
      </c>
      <c r="BA20" s="20">
        <f t="shared" si="54"/>
        <v>0</v>
      </c>
      <c r="BB20" s="20" t="str">
        <f t="shared" si="55"/>
        <v>Costa de Marfil</v>
      </c>
      <c r="BC20" s="21">
        <f t="shared" si="56"/>
        <v>-1</v>
      </c>
      <c r="BD20" s="4"/>
      <c r="BE20" s="21">
        <f t="shared" si="57"/>
        <v>1</v>
      </c>
      <c r="BF20" s="20" t="str">
        <f t="shared" si="58"/>
        <v>Alemania</v>
      </c>
      <c r="BG20" s="20">
        <f t="shared" si="59"/>
        <v>3</v>
      </c>
      <c r="BH20" s="20">
        <f t="shared" si="60"/>
        <v>0</v>
      </c>
      <c r="BI20" s="20" t="str">
        <f t="shared" si="61"/>
        <v>Ghana</v>
      </c>
      <c r="BJ20" s="20">
        <f t="shared" si="62"/>
        <v>-1</v>
      </c>
      <c r="BK20" s="4"/>
      <c r="BL20" s="55" t="s">
        <v>195</v>
      </c>
      <c r="BM20" s="42" t="str">
        <f>WC_C3</f>
        <v>Costa de Marfil</v>
      </c>
      <c r="BN20" s="20">
        <f>SUMIF(AY$18:AY$23,BM20,AZ$18:AZ$23)+SUMIF(BB$18:BB$23,BM20,BA$18:BA$23)</f>
        <v>6</v>
      </c>
      <c r="BO20" s="20">
        <f>SUMIF(AY$18:AY$23,BM20,AX$18:AX$23)+SUMIF(BB$18:BB$23,BM20,BC$18:BC$23)</f>
        <v>2</v>
      </c>
      <c r="BP20" s="20">
        <f>SUMIF(C18:C23,BM20,D18:D23)+SUMIF(G18:G23,BM20,F18:F23)</f>
        <v>5</v>
      </c>
      <c r="BQ20" s="20">
        <f>CM20</f>
        <v>2E-3</v>
      </c>
      <c r="BR20" s="45">
        <f>BS20+BQ20</f>
        <v>0.68866666666666665</v>
      </c>
      <c r="BS20" s="44">
        <f t="array" ref="BS20">(BN20/MAX(ABS(BN$18:BN$21)))+((BO20/MAX(ABS(BO$18:BO$21)))/50)+((BP20/MAX(ABS(BP$18:BP$21)))/100)</f>
        <v>0.68666666666666665</v>
      </c>
      <c r="BT20" s="20">
        <f>RANK(BR20,BR18:BR21)</f>
        <v>2</v>
      </c>
      <c r="BU20" s="42" t="str">
        <f ca="1">OFFSET(BM18,MATCH(SMALL(BT18:BT21,ROW()-ROW(BT18)+1),BT18:BT21,0)-1,0)</f>
        <v>Grecia</v>
      </c>
      <c r="BV20" s="4"/>
      <c r="BW20" s="55" t="s">
        <v>196</v>
      </c>
      <c r="BX20" s="42" t="str">
        <f>WC_G3</f>
        <v>Ghana</v>
      </c>
      <c r="BY20" s="20">
        <f>SUMIF(BF$18:BF$23,BX20,BG$18:BG$23)+SUMIF(BI$18:BI$23,BX20,BH$18:BH$23)</f>
        <v>3</v>
      </c>
      <c r="BZ20" s="20">
        <f>SUMIF(BF$18:BF$23,BX20,BE$18:BE$23)+SUMIF(BI$18:BI$23,BX20,BJ$18:BJ$23)</f>
        <v>-1</v>
      </c>
      <c r="CA20" s="20">
        <f>SUMIF(T18:T23,BX20,U18:U23)+SUMIF(X18:X23,BX20,W18:W23)</f>
        <v>5</v>
      </c>
      <c r="CB20" s="20">
        <f>CR20</f>
        <v>2E-3</v>
      </c>
      <c r="CC20" s="45">
        <f>CD20+CB20</f>
        <v>0.33914285714285708</v>
      </c>
      <c r="CD20" s="44">
        <f t="array" ref="CD20">(BY20/MAX(ABS(BY$18:BY$21)))+((BZ20/MAX(ABS(BZ$18:BZ$21)))/50)+((CA20/MAX(ABS(CA$18:CA$21)))/100)</f>
        <v>0.33714285714285708</v>
      </c>
      <c r="CE20" s="20">
        <f>RANK(CC20,CC18:CC21)</f>
        <v>3</v>
      </c>
      <c r="CF20" s="42" t="str">
        <f ca="1">OFFSET(BX18,MATCH(SMALL(CE18:CE21,ROW()-ROW(CE18)+1),CE18:CE21,0)-1,0)</f>
        <v>Ghana</v>
      </c>
      <c r="CG20" s="4"/>
      <c r="CH20" s="4"/>
      <c r="CI20" s="42" t="str">
        <f>WC_C3</f>
        <v>Costa de Marfil</v>
      </c>
      <c r="CJ20" s="22">
        <v>14</v>
      </c>
      <c r="CK20" s="22">
        <v>10</v>
      </c>
      <c r="CL20" s="22">
        <v>15</v>
      </c>
      <c r="CM20" s="46">
        <v>2E-3</v>
      </c>
      <c r="CN20" s="42" t="str">
        <f>WC_G3</f>
        <v>Ghana</v>
      </c>
      <c r="CO20" s="22">
        <v>15</v>
      </c>
      <c r="CP20" s="22">
        <v>15</v>
      </c>
      <c r="CQ20" s="22">
        <v>18</v>
      </c>
      <c r="CR20" s="46">
        <v>2E-3</v>
      </c>
    </row>
    <row r="21" spans="1:96" ht="19.5" customHeight="1">
      <c r="A21" s="25"/>
      <c r="B21" s="47"/>
      <c r="C21" s="48" t="str">
        <f>WC_C4</f>
        <v>Japón</v>
      </c>
      <c r="D21" s="28">
        <v>1</v>
      </c>
      <c r="E21" s="53" t="s">
        <v>197</v>
      </c>
      <c r="F21" s="28">
        <v>2</v>
      </c>
      <c r="G21" s="49" t="str">
        <f>WC_C2</f>
        <v>Grecia</v>
      </c>
      <c r="H21" s="50"/>
      <c r="I21" s="51" t="s">
        <v>198</v>
      </c>
      <c r="J21" s="125">
        <v>41809</v>
      </c>
      <c r="K21" s="120"/>
      <c r="L21" s="126">
        <v>0.70833333333333304</v>
      </c>
      <c r="M21" s="120"/>
      <c r="N21" s="52"/>
      <c r="O21" s="34"/>
      <c r="P21" s="35"/>
      <c r="Q21" s="36"/>
      <c r="R21" s="37"/>
      <c r="S21" s="47"/>
      <c r="T21" s="48" t="str">
        <f>WC_G4</f>
        <v>Estados Unidos</v>
      </c>
      <c r="U21" s="28">
        <v>1</v>
      </c>
      <c r="V21" s="53" t="s">
        <v>199</v>
      </c>
      <c r="W21" s="28">
        <v>3</v>
      </c>
      <c r="X21" s="49" t="str">
        <f>WC_G2</f>
        <v>Portugal</v>
      </c>
      <c r="Y21" s="58"/>
      <c r="Z21" s="51" t="s">
        <v>200</v>
      </c>
      <c r="AA21" s="125">
        <v>41812</v>
      </c>
      <c r="AB21" s="120"/>
      <c r="AC21" s="126">
        <v>0.66666666666666596</v>
      </c>
      <c r="AD21" s="120"/>
      <c r="AE21" s="52"/>
      <c r="AF21" s="39"/>
      <c r="AG21" s="35"/>
      <c r="AH21" s="36"/>
      <c r="AI21" s="40"/>
      <c r="AJ21" s="41" t="str">
        <f t="shared" si="42"/>
        <v/>
      </c>
      <c r="AK21" s="20" t="str">
        <f t="shared" si="43"/>
        <v>D</v>
      </c>
      <c r="AL21" s="20" t="str">
        <f t="shared" si="44"/>
        <v>D</v>
      </c>
      <c r="AM21" s="20" t="str">
        <f t="shared" si="45"/>
        <v>E</v>
      </c>
      <c r="AN21" s="20" t="str">
        <f t="shared" si="46"/>
        <v>E</v>
      </c>
      <c r="AO21" s="20" t="str">
        <f t="shared" si="47"/>
        <v/>
      </c>
      <c r="AP21" s="20" t="str">
        <f t="shared" si="48"/>
        <v/>
      </c>
      <c r="AQ21" s="20" t="str">
        <f t="shared" si="49"/>
        <v/>
      </c>
      <c r="AR21" s="20" t="str">
        <f t="shared" si="50"/>
        <v/>
      </c>
      <c r="AS21" s="4"/>
      <c r="AT21" s="4"/>
      <c r="AU21" s="4"/>
      <c r="AV21" s="4"/>
      <c r="AW21" s="4"/>
      <c r="AX21" s="21">
        <f t="shared" si="51"/>
        <v>-1</v>
      </c>
      <c r="AY21" s="20" t="str">
        <f t="shared" si="52"/>
        <v>Japón</v>
      </c>
      <c r="AZ21" s="20">
        <f t="shared" si="53"/>
        <v>0</v>
      </c>
      <c r="BA21" s="20">
        <f t="shared" si="54"/>
        <v>3</v>
      </c>
      <c r="BB21" s="20" t="str">
        <f t="shared" si="55"/>
        <v>Grecia</v>
      </c>
      <c r="BC21" s="21">
        <f t="shared" si="56"/>
        <v>1</v>
      </c>
      <c r="BD21" s="4"/>
      <c r="BE21" s="21">
        <f t="shared" si="57"/>
        <v>-2</v>
      </c>
      <c r="BF21" s="20" t="str">
        <f t="shared" si="58"/>
        <v>Estados Unidos</v>
      </c>
      <c r="BG21" s="20">
        <f t="shared" si="59"/>
        <v>0</v>
      </c>
      <c r="BH21" s="20">
        <f t="shared" si="60"/>
        <v>3</v>
      </c>
      <c r="BI21" s="20" t="str">
        <f t="shared" si="61"/>
        <v>Portugal</v>
      </c>
      <c r="BJ21" s="20">
        <f t="shared" si="62"/>
        <v>2</v>
      </c>
      <c r="BK21" s="4"/>
      <c r="BL21" s="55" t="s">
        <v>201</v>
      </c>
      <c r="BM21" s="42" t="str">
        <f>WC_C4</f>
        <v>Japón</v>
      </c>
      <c r="BN21" s="20">
        <f>SUMIF(AY$18:AY$23,BM21,AZ$18:AZ$23)+SUMIF(BB$18:BB$23,BM21,BA$18:BA$23)</f>
        <v>0</v>
      </c>
      <c r="BO21" s="20">
        <f>SUMIF(AY$18:AY$23,BM21,AX$18:AX$23)+SUMIF(BB$18:BB$23,BM21,BC$18:BC$23)</f>
        <v>-4</v>
      </c>
      <c r="BP21" s="20">
        <f>SUMIF(C18:C23,BM21,D18:D23)+SUMIF(G18:G23,BM21,F18:F23)</f>
        <v>2</v>
      </c>
      <c r="BQ21" s="20">
        <f>CM21</f>
        <v>1E-3</v>
      </c>
      <c r="BR21" s="45">
        <f>BS21+BQ21</f>
        <v>-1.4999999999999999E-2</v>
      </c>
      <c r="BS21" s="44">
        <f t="array" ref="BS21">(BN21/MAX(ABS(BN$18:BN$21)))+((BO21/MAX(ABS(BO$18:BO$21)))/50)+((BP21/MAX(ABS(BP$18:BP$21)))/100)</f>
        <v>-1.6E-2</v>
      </c>
      <c r="BT21" s="20">
        <f>RANK(BR21,BR18:BR21)</f>
        <v>4</v>
      </c>
      <c r="BU21" s="42" t="str">
        <f ca="1">OFFSET(BM18,MATCH(SMALL(BT18:BT21,ROW()-ROW(BT18)+1),BT18:BT21,0)-1,0)</f>
        <v>Japón</v>
      </c>
      <c r="BV21" s="4"/>
      <c r="BW21" s="55" t="s">
        <v>202</v>
      </c>
      <c r="BX21" s="42" t="str">
        <f>WC_G4</f>
        <v>Estados Unidos</v>
      </c>
      <c r="BY21" s="20">
        <f>SUMIF(BF$18:BF$23,BX21,BG$18:BG$23)+SUMIF(BI$18:BI$23,BX21,BH$18:BH$23)</f>
        <v>0</v>
      </c>
      <c r="BZ21" s="20">
        <f>SUMIF(BF$18:BF$23,BX21,BE$18:BE$23)+SUMIF(BI$18:BI$23,BX21,BJ$18:BJ$23)</f>
        <v>-6</v>
      </c>
      <c r="CA21" s="20">
        <f>SUMIF(T18:T23,BX21,U18:U23)+SUMIF(X18:X23,BX21,W18:W23)</f>
        <v>3</v>
      </c>
      <c r="CB21" s="20">
        <f>CR21</f>
        <v>1E-3</v>
      </c>
      <c r="CC21" s="45">
        <f>CD21+CB21</f>
        <v>-1.4714285714285714E-2</v>
      </c>
      <c r="CD21" s="44">
        <f t="array" ref="CD21">(BY21/MAX(ABS(BY$18:BY$21)))+((BZ21/MAX(ABS(BZ$18:BZ$21)))/50)+((CA21/MAX(ABS(CA$18:CA$21)))/100)</f>
        <v>-1.5714285714285715E-2</v>
      </c>
      <c r="CE21" s="20">
        <f>RANK(CC21,CC18:CC21)</f>
        <v>4</v>
      </c>
      <c r="CF21" s="42" t="str">
        <f ca="1">OFFSET(BX18,MATCH(SMALL(CE18:CE21,ROW()-ROW(CE18)+1),CE18:CE21,0)-1,0)</f>
        <v>Estados Unidos</v>
      </c>
      <c r="CG21" s="4"/>
      <c r="CH21" s="4"/>
      <c r="CI21" s="42" t="str">
        <f>WC_C4</f>
        <v>Japón</v>
      </c>
      <c r="CJ21" s="22">
        <v>17</v>
      </c>
      <c r="CK21" s="22">
        <v>11</v>
      </c>
      <c r="CL21" s="22">
        <v>16</v>
      </c>
      <c r="CM21" s="46">
        <v>1E-3</v>
      </c>
      <c r="CN21" s="42" t="str">
        <f>WC_G4</f>
        <v>Estados Unidos</v>
      </c>
      <c r="CO21" s="22">
        <v>22</v>
      </c>
      <c r="CP21" s="22">
        <v>7</v>
      </c>
      <c r="CQ21" s="22">
        <v>15</v>
      </c>
      <c r="CR21" s="46">
        <v>1E-3</v>
      </c>
    </row>
    <row r="22" spans="1:96" ht="19.5" customHeight="1">
      <c r="A22" s="25"/>
      <c r="B22" s="47"/>
      <c r="C22" s="48" t="str">
        <f>WC_C4</f>
        <v>Japón</v>
      </c>
      <c r="D22" s="28">
        <v>1</v>
      </c>
      <c r="E22" s="53" t="s">
        <v>203</v>
      </c>
      <c r="F22" s="28">
        <v>2</v>
      </c>
      <c r="G22" s="49" t="str">
        <f>WC_C1</f>
        <v>Colombia</v>
      </c>
      <c r="H22" s="50"/>
      <c r="I22" s="51" t="s">
        <v>204</v>
      </c>
      <c r="J22" s="125">
        <v>41814</v>
      </c>
      <c r="K22" s="120"/>
      <c r="L22" s="126">
        <v>0.625</v>
      </c>
      <c r="M22" s="120"/>
      <c r="N22" s="52"/>
      <c r="O22" s="34"/>
      <c r="P22" s="35"/>
      <c r="Q22" s="36"/>
      <c r="R22" s="37"/>
      <c r="S22" s="47"/>
      <c r="T22" s="48" t="str">
        <f>WC_G4</f>
        <v>Estados Unidos</v>
      </c>
      <c r="U22" s="28">
        <v>1</v>
      </c>
      <c r="V22" s="53" t="s">
        <v>205</v>
      </c>
      <c r="W22" s="28">
        <v>3</v>
      </c>
      <c r="X22" s="49" t="str">
        <f>WC_G1</f>
        <v>Alemania</v>
      </c>
      <c r="Y22" s="58"/>
      <c r="Z22" s="51" t="s">
        <v>206</v>
      </c>
      <c r="AA22" s="125">
        <v>41816</v>
      </c>
      <c r="AB22" s="120"/>
      <c r="AC22" s="126">
        <v>0.45833333333333298</v>
      </c>
      <c r="AD22" s="120"/>
      <c r="AE22" s="52"/>
      <c r="AF22" s="39"/>
      <c r="AG22" s="35"/>
      <c r="AH22" s="36"/>
      <c r="AI22" s="40"/>
      <c r="AJ22" s="41" t="str">
        <f t="shared" si="42"/>
        <v/>
      </c>
      <c r="AK22" s="20" t="str">
        <f t="shared" si="43"/>
        <v>D</v>
      </c>
      <c r="AL22" s="20" t="str">
        <f t="shared" si="44"/>
        <v>D</v>
      </c>
      <c r="AM22" s="20" t="str">
        <f t="shared" si="45"/>
        <v>E</v>
      </c>
      <c r="AN22" s="20" t="str">
        <f t="shared" si="46"/>
        <v>E</v>
      </c>
      <c r="AO22" s="20" t="str">
        <f t="shared" si="47"/>
        <v/>
      </c>
      <c r="AP22" s="20" t="str">
        <f t="shared" si="48"/>
        <v/>
      </c>
      <c r="AQ22" s="20" t="str">
        <f t="shared" si="49"/>
        <v/>
      </c>
      <c r="AR22" s="20" t="str">
        <f t="shared" si="50"/>
        <v/>
      </c>
      <c r="AS22" s="4"/>
      <c r="AT22" s="4"/>
      <c r="AU22" s="4"/>
      <c r="AV22" s="4"/>
      <c r="AW22" s="4"/>
      <c r="AX22" s="21">
        <f t="shared" si="51"/>
        <v>-1</v>
      </c>
      <c r="AY22" s="20" t="str">
        <f t="shared" si="52"/>
        <v>Japón</v>
      </c>
      <c r="AZ22" s="20">
        <f t="shared" si="53"/>
        <v>0</v>
      </c>
      <c r="BA22" s="20">
        <f t="shared" si="54"/>
        <v>3</v>
      </c>
      <c r="BB22" s="20" t="str">
        <f t="shared" si="55"/>
        <v>Colombia</v>
      </c>
      <c r="BC22" s="21">
        <f t="shared" si="56"/>
        <v>1</v>
      </c>
      <c r="BD22" s="4"/>
      <c r="BE22" s="21">
        <f t="shared" si="57"/>
        <v>-2</v>
      </c>
      <c r="BF22" s="20" t="str">
        <f t="shared" si="58"/>
        <v>Estados Unidos</v>
      </c>
      <c r="BG22" s="20">
        <f t="shared" si="59"/>
        <v>0</v>
      </c>
      <c r="BH22" s="20">
        <f t="shared" si="60"/>
        <v>3</v>
      </c>
      <c r="BI22" s="20" t="str">
        <f t="shared" si="61"/>
        <v>Alemania</v>
      </c>
      <c r="BJ22" s="20">
        <f t="shared" si="62"/>
        <v>2</v>
      </c>
      <c r="BK22" s="4"/>
      <c r="BL22" s="59"/>
      <c r="BM22" s="4"/>
      <c r="BN22" s="9"/>
      <c r="BO22" s="9"/>
      <c r="BP22" s="9"/>
      <c r="BQ22" s="9"/>
      <c r="BR22" s="45"/>
      <c r="BS22" s="9"/>
      <c r="BT22" s="9"/>
      <c r="BU22" s="4"/>
      <c r="BV22" s="4"/>
      <c r="BW22" s="59"/>
      <c r="BX22" s="4"/>
      <c r="BY22" s="20"/>
      <c r="BZ22" s="9"/>
      <c r="CA22" s="9"/>
      <c r="CB22" s="9"/>
      <c r="CC22" s="45"/>
      <c r="CD22" s="9"/>
      <c r="CE22" s="9"/>
      <c r="CF22" s="4"/>
      <c r="CG22" s="4"/>
      <c r="CH22" s="4"/>
      <c r="CI22" s="4"/>
      <c r="CJ22" s="20"/>
      <c r="CK22" s="20"/>
      <c r="CL22" s="20"/>
      <c r="CM22" s="9"/>
      <c r="CN22" s="4"/>
      <c r="CO22" s="20"/>
      <c r="CP22" s="20"/>
      <c r="CQ22" s="20"/>
      <c r="CR22" s="10"/>
    </row>
    <row r="23" spans="1:96" ht="19.5" customHeight="1">
      <c r="A23" s="25"/>
      <c r="B23" s="60"/>
      <c r="C23" s="61" t="str">
        <f>WC_C2</f>
        <v>Grecia</v>
      </c>
      <c r="D23" s="28">
        <v>1</v>
      </c>
      <c r="E23" s="66" t="s">
        <v>207</v>
      </c>
      <c r="F23" s="28">
        <v>2</v>
      </c>
      <c r="G23" s="62" t="str">
        <f>WC_C3</f>
        <v>Costa de Marfil</v>
      </c>
      <c r="H23" s="63"/>
      <c r="I23" s="64" t="s">
        <v>208</v>
      </c>
      <c r="J23" s="131">
        <v>41814</v>
      </c>
      <c r="K23" s="120"/>
      <c r="L23" s="135">
        <v>0.625</v>
      </c>
      <c r="M23" s="120"/>
      <c r="N23" s="65"/>
      <c r="O23" s="34"/>
      <c r="P23" s="35"/>
      <c r="Q23" s="36"/>
      <c r="R23" s="37"/>
      <c r="S23" s="60"/>
      <c r="T23" s="61" t="str">
        <f>WC_G2</f>
        <v>Portugal</v>
      </c>
      <c r="U23" s="28">
        <v>3</v>
      </c>
      <c r="V23" s="66" t="s">
        <v>209</v>
      </c>
      <c r="W23" s="28">
        <v>1</v>
      </c>
      <c r="X23" s="62" t="str">
        <f>WC_G3</f>
        <v>Ghana</v>
      </c>
      <c r="Y23" s="67"/>
      <c r="Z23" s="64" t="s">
        <v>210</v>
      </c>
      <c r="AA23" s="125">
        <v>41816</v>
      </c>
      <c r="AB23" s="120"/>
      <c r="AC23" s="126">
        <v>0.45833333333333298</v>
      </c>
      <c r="AD23" s="120"/>
      <c r="AE23" s="65"/>
      <c r="AF23" s="39"/>
      <c r="AG23" s="35"/>
      <c r="AH23" s="36"/>
      <c r="AI23" s="40"/>
      <c r="AJ23" s="68" t="str">
        <f t="shared" si="42"/>
        <v/>
      </c>
      <c r="AK23" s="20" t="str">
        <f t="shared" si="43"/>
        <v>D</v>
      </c>
      <c r="AL23" s="20" t="str">
        <f t="shared" si="44"/>
        <v>V</v>
      </c>
      <c r="AM23" s="20" t="str">
        <f t="shared" si="45"/>
        <v>E</v>
      </c>
      <c r="AN23" s="20" t="str">
        <f t="shared" si="46"/>
        <v>E</v>
      </c>
      <c r="AO23" s="20" t="str">
        <f t="shared" si="47"/>
        <v/>
      </c>
      <c r="AP23" s="20" t="str">
        <f t="shared" si="48"/>
        <v/>
      </c>
      <c r="AQ23" s="20" t="str">
        <f t="shared" si="49"/>
        <v/>
      </c>
      <c r="AR23" s="20" t="str">
        <f t="shared" si="50"/>
        <v/>
      </c>
      <c r="AS23" s="4"/>
      <c r="AT23" s="4"/>
      <c r="AU23" s="4"/>
      <c r="AV23" s="4"/>
      <c r="AW23" s="4"/>
      <c r="AX23" s="21">
        <f t="shared" si="51"/>
        <v>-1</v>
      </c>
      <c r="AY23" s="20" t="str">
        <f t="shared" si="52"/>
        <v>Grecia</v>
      </c>
      <c r="AZ23" s="20">
        <f t="shared" si="53"/>
        <v>0</v>
      </c>
      <c r="BA23" s="20">
        <f t="shared" si="54"/>
        <v>3</v>
      </c>
      <c r="BB23" s="20" t="str">
        <f t="shared" si="55"/>
        <v>Costa de Marfil</v>
      </c>
      <c r="BC23" s="21">
        <f t="shared" si="56"/>
        <v>1</v>
      </c>
      <c r="BD23" s="4"/>
      <c r="BE23" s="21">
        <f t="shared" si="57"/>
        <v>2</v>
      </c>
      <c r="BF23" s="20" t="str">
        <f t="shared" si="58"/>
        <v>Portugal</v>
      </c>
      <c r="BG23" s="20">
        <f t="shared" si="59"/>
        <v>3</v>
      </c>
      <c r="BH23" s="20">
        <f t="shared" si="60"/>
        <v>0</v>
      </c>
      <c r="BI23" s="20" t="str">
        <f t="shared" si="61"/>
        <v>Ghana</v>
      </c>
      <c r="BJ23" s="20">
        <f t="shared" si="62"/>
        <v>-2</v>
      </c>
      <c r="BK23" s="4"/>
      <c r="BL23" s="59"/>
      <c r="BM23" s="4"/>
      <c r="BN23" s="9"/>
      <c r="BO23" s="9"/>
      <c r="BP23" s="9"/>
      <c r="BQ23" s="9"/>
      <c r="BR23" s="45"/>
      <c r="BS23" s="9"/>
      <c r="BT23" s="9"/>
      <c r="BU23" s="4"/>
      <c r="BV23" s="4"/>
      <c r="BW23" s="59"/>
      <c r="BX23" s="4"/>
      <c r="BY23" s="20"/>
      <c r="BZ23" s="9"/>
      <c r="CA23" s="9"/>
      <c r="CB23" s="9"/>
      <c r="CC23" s="45"/>
      <c r="CD23" s="9"/>
      <c r="CE23" s="9"/>
      <c r="CF23" s="4"/>
      <c r="CG23" s="4"/>
      <c r="CH23" s="4"/>
      <c r="CI23" s="4"/>
      <c r="CJ23" s="20"/>
      <c r="CK23" s="20"/>
      <c r="CL23" s="20"/>
      <c r="CM23" s="9"/>
      <c r="CN23" s="4"/>
      <c r="CO23" s="20"/>
      <c r="CP23" s="20"/>
      <c r="CQ23" s="20"/>
      <c r="CR23" s="10"/>
    </row>
    <row r="24" spans="1:96" ht="16.5" customHeight="1">
      <c r="A24" s="25"/>
      <c r="B24" s="121" t="s">
        <v>211</v>
      </c>
      <c r="C24" s="120"/>
      <c r="D24" s="134" t="s">
        <v>212</v>
      </c>
      <c r="E24" s="120"/>
      <c r="F24" s="120"/>
      <c r="G24" s="120"/>
      <c r="H24" s="14"/>
      <c r="I24" s="15" t="s">
        <v>213</v>
      </c>
      <c r="J24" s="122" t="s">
        <v>214</v>
      </c>
      <c r="K24" s="120"/>
      <c r="L24" s="122" t="s">
        <v>215</v>
      </c>
      <c r="M24" s="120"/>
      <c r="N24" s="16"/>
      <c r="O24" s="40"/>
      <c r="P24" s="40"/>
      <c r="Q24" s="40"/>
      <c r="R24" s="37"/>
      <c r="S24" s="121" t="s">
        <v>216</v>
      </c>
      <c r="T24" s="120"/>
      <c r="U24" s="17" t="s">
        <v>217</v>
      </c>
      <c r="V24" s="17"/>
      <c r="W24" s="17"/>
      <c r="X24" s="14"/>
      <c r="Y24" s="18"/>
      <c r="Z24" s="15" t="s">
        <v>218</v>
      </c>
      <c r="AA24" s="122" t="s">
        <v>219</v>
      </c>
      <c r="AB24" s="120"/>
      <c r="AC24" s="122" t="s">
        <v>220</v>
      </c>
      <c r="AD24" s="120"/>
      <c r="AE24" s="16"/>
      <c r="AF24" s="19"/>
      <c r="AG24" s="40"/>
      <c r="AH24" s="19"/>
      <c r="AI24" s="19"/>
      <c r="AJ24" s="19"/>
      <c r="AK24" s="20" t="s">
        <v>221</v>
      </c>
      <c r="AL24" s="20" t="s">
        <v>222</v>
      </c>
      <c r="AM24" s="20" t="s">
        <v>223</v>
      </c>
      <c r="AN24" s="20" t="s">
        <v>224</v>
      </c>
      <c r="AO24" s="20" t="s">
        <v>225</v>
      </c>
      <c r="AP24" s="20" t="s">
        <v>226</v>
      </c>
      <c r="AQ24" s="20" t="s">
        <v>227</v>
      </c>
      <c r="AR24" s="20" t="s">
        <v>228</v>
      </c>
      <c r="AS24" s="4"/>
      <c r="AT24" s="4"/>
      <c r="AU24" s="4"/>
      <c r="AV24" s="4"/>
      <c r="AW24" s="4"/>
      <c r="AX24" s="4"/>
      <c r="AY24" s="9"/>
      <c r="AZ24" s="9"/>
      <c r="BA24" s="9"/>
      <c r="BB24" s="9"/>
      <c r="BC24" s="4"/>
      <c r="BD24" s="4"/>
      <c r="BE24" s="4"/>
      <c r="BF24" s="20"/>
      <c r="BG24" s="20"/>
      <c r="BH24" s="20"/>
      <c r="BI24" s="20"/>
      <c r="BJ24" s="20"/>
      <c r="BK24" s="4"/>
      <c r="BL24" s="59"/>
      <c r="BM24" s="24" t="s">
        <v>229</v>
      </c>
      <c r="BN24" s="9"/>
      <c r="BO24" s="9"/>
      <c r="BP24" s="9"/>
      <c r="BQ24" s="9"/>
      <c r="BR24" s="45"/>
      <c r="BS24" s="9"/>
      <c r="BT24" s="9"/>
      <c r="BU24" s="24" t="s">
        <v>230</v>
      </c>
      <c r="BV24" s="4"/>
      <c r="BW24" s="59"/>
      <c r="BX24" s="24" t="s">
        <v>231</v>
      </c>
      <c r="BY24" s="20"/>
      <c r="BZ24" s="9"/>
      <c r="CA24" s="9"/>
      <c r="CB24" s="9"/>
      <c r="CC24" s="45"/>
      <c r="CD24" s="9"/>
      <c r="CE24" s="9"/>
      <c r="CF24" s="24" t="s">
        <v>232</v>
      </c>
      <c r="CG24" s="4"/>
      <c r="CH24" s="4"/>
      <c r="CI24" s="24" t="s">
        <v>233</v>
      </c>
      <c r="CJ24" s="20"/>
      <c r="CK24" s="20"/>
      <c r="CL24" s="20"/>
      <c r="CM24" s="9"/>
      <c r="CN24" s="24" t="s">
        <v>234</v>
      </c>
      <c r="CO24" s="20"/>
      <c r="CP24" s="20"/>
      <c r="CQ24" s="20"/>
      <c r="CR24" s="10"/>
    </row>
    <row r="25" spans="1:96" ht="19.5" customHeight="1">
      <c r="A25" s="25"/>
      <c r="B25" s="71"/>
      <c r="C25" s="27" t="str">
        <f>WC_D1</f>
        <v>Uruguay</v>
      </c>
      <c r="D25" s="28">
        <v>2</v>
      </c>
      <c r="E25" s="29" t="s">
        <v>235</v>
      </c>
      <c r="F25" s="28">
        <v>0</v>
      </c>
      <c r="G25" s="30" t="str">
        <f>WC_D2</f>
        <v>Costa Rica</v>
      </c>
      <c r="H25" s="72"/>
      <c r="I25" s="32" t="s">
        <v>236</v>
      </c>
      <c r="J25" s="123">
        <v>41804</v>
      </c>
      <c r="K25" s="120"/>
      <c r="L25" s="132">
        <v>0.58333333333333304</v>
      </c>
      <c r="M25" s="120"/>
      <c r="N25" s="33"/>
      <c r="O25" s="34">
        <v>1</v>
      </c>
      <c r="P25" s="35"/>
      <c r="Q25" s="36">
        <v>3</v>
      </c>
      <c r="R25" s="37"/>
      <c r="S25" s="71"/>
      <c r="T25" s="27" t="str">
        <f>WC_H1</f>
        <v>Bélgica</v>
      </c>
      <c r="U25" s="28">
        <v>2</v>
      </c>
      <c r="V25" s="29" t="s">
        <v>237</v>
      </c>
      <c r="W25" s="28">
        <v>0</v>
      </c>
      <c r="X25" s="30" t="str">
        <f>WC_H2</f>
        <v>Algeria</v>
      </c>
      <c r="Y25" s="73"/>
      <c r="Z25" s="32" t="s">
        <v>238</v>
      </c>
      <c r="AA25" s="125">
        <v>41807</v>
      </c>
      <c r="AB25" s="120"/>
      <c r="AC25" s="126">
        <v>0.45833333333333298</v>
      </c>
      <c r="AD25" s="120"/>
      <c r="AE25" s="33"/>
      <c r="AF25" s="39">
        <v>2</v>
      </c>
      <c r="AG25" s="35"/>
      <c r="AH25" s="36">
        <v>1</v>
      </c>
      <c r="AI25" s="40"/>
      <c r="AJ25" s="41">
        <f t="shared" ref="AJ25:AJ30" si="63">IF(OR(O25="",Q25=""),"",SUM(AO25,AQ25,AP25,AR25))</f>
        <v>3</v>
      </c>
      <c r="AK25" s="20" t="str">
        <f t="shared" ref="AK25:AK30" si="64">IF(D25&gt;F25,"V",IF(D25=F25,"E","D"))</f>
        <v>V</v>
      </c>
      <c r="AL25" s="20" t="str">
        <f t="shared" ref="AL25:AL30" si="65">IF(U25&gt;W25,"V",IF(U25=W25,"E","D"))</f>
        <v>V</v>
      </c>
      <c r="AM25" s="20" t="str">
        <f t="shared" ref="AM25:AM30" si="66">IF(O25&gt;Q25,"V",IF(O25=Q25,"E","D"))</f>
        <v>D</v>
      </c>
      <c r="AN25" s="20" t="str">
        <f t="shared" ref="AN25:AN30" si="67">IF(AF25&gt;AH25,"V",IF(AF25=AH25,"E","D"))</f>
        <v>V</v>
      </c>
      <c r="AO25" s="20">
        <f t="shared" ref="AO25:AO30" si="68">IF(OR(O25="",Q25=""),"",IF(AK25=AM25,PFASE1,0))</f>
        <v>0</v>
      </c>
      <c r="AP25" s="20">
        <f t="shared" ref="AP25:AP30" si="69">IF(OR(AF25="",AH25=""),"",IF(AL25=AN25,PFASE1,0))</f>
        <v>3</v>
      </c>
      <c r="AQ25" s="20">
        <f t="shared" ref="AQ25:AQ30" si="70">IF(OR(O25="",Q25=""),"",IF(AND(D25=O25,F25=Q25),EFASE1,0))</f>
        <v>0</v>
      </c>
      <c r="AR25" s="20">
        <f t="shared" ref="AR25:AR30" si="71">IF(OR(AF25="",AH25=""),"",IF(AND(U25=AF25,W25=AH25),2,0))</f>
        <v>0</v>
      </c>
      <c r="AS25" s="4"/>
      <c r="AT25" s="4"/>
      <c r="AU25" s="4"/>
      <c r="AV25" s="4"/>
      <c r="AW25" s="4"/>
      <c r="AX25" s="21">
        <f t="shared" ref="AX25:AX30" si="72">D25-F25</f>
        <v>2</v>
      </c>
      <c r="AY25" s="20" t="str">
        <f t="shared" ref="AY25:AY30" si="73">C25</f>
        <v>Uruguay</v>
      </c>
      <c r="AZ25" s="20">
        <f t="shared" ref="AZ25:AZ30" si="74">IF(AK25="V",3,IF(AK25="E",1,0))</f>
        <v>3</v>
      </c>
      <c r="BA25" s="20">
        <f t="shared" ref="BA25:BA30" si="75">IF(AK25="V",0,IF(AK25="E",1,3))</f>
        <v>0</v>
      </c>
      <c r="BB25" s="20" t="str">
        <f t="shared" ref="BB25:BB30" si="76">G25</f>
        <v>Costa Rica</v>
      </c>
      <c r="BC25" s="21">
        <f t="shared" ref="BC25:BC30" si="77">F25-D25</f>
        <v>-2</v>
      </c>
      <c r="BD25" s="4"/>
      <c r="BE25" s="21">
        <f t="shared" ref="BE25:BE30" si="78">U25-W25</f>
        <v>2</v>
      </c>
      <c r="BF25" s="20" t="str">
        <f t="shared" ref="BF25:BF30" si="79">T25</f>
        <v>Bélgica</v>
      </c>
      <c r="BG25" s="20">
        <f t="shared" ref="BG25:BG30" si="80">IF(AL25="V",3,IF(AL25="E",1,0))</f>
        <v>3</v>
      </c>
      <c r="BH25" s="20">
        <f t="shared" ref="BH25:BH30" si="81">IF(AL25="V",0,IF(AL25="E",1,3))</f>
        <v>0</v>
      </c>
      <c r="BI25" s="20" t="str">
        <f t="shared" ref="BI25:BI30" si="82">X25</f>
        <v>Algeria</v>
      </c>
      <c r="BJ25" s="20">
        <f t="shared" ref="BJ25:BJ30" si="83">W25-U25</f>
        <v>-2</v>
      </c>
      <c r="BK25" s="4"/>
      <c r="BL25" s="20" t="s">
        <v>239</v>
      </c>
      <c r="BM25" s="42" t="str">
        <f>WC_D1</f>
        <v>Uruguay</v>
      </c>
      <c r="BN25" s="20">
        <f>SUMIF(AY$25:AY$30,BM25,AZ$25:AZ$30)+SUMIF(BB$25:BB$30,BM25,BA$25:BA$30)</f>
        <v>6</v>
      </c>
      <c r="BO25" s="20">
        <f>SUMIF(AY$25:AY$30,BM25,AX$25:AX$30)+SUMIF(BB$25:BB$30,BM25,BC$25:BC$30)</f>
        <v>2</v>
      </c>
      <c r="BP25" s="20">
        <f>SUMIF(C25:C30,BM25,D25:D30)+SUMIF(G25:G30,BM25,F25:F30)</f>
        <v>6</v>
      </c>
      <c r="BQ25" s="20">
        <f>CM25</f>
        <v>4.0000000000000001E-3</v>
      </c>
      <c r="BR25" s="45">
        <f>BS25+BQ25</f>
        <v>1.0192380952380953</v>
      </c>
      <c r="BS25" s="44">
        <f t="array" ref="BS25">(BN25/MAX(ABS(BN$25:BN$28)))+((BO25/MAX(ABS(BO$25:BO$28)))/50)+((BP25/MAX(ABS(BP$25:BP$28)))/100)</f>
        <v>1.0152380952380953</v>
      </c>
      <c r="BT25" s="20">
        <f>RANK(BR25,BR25:BR28)</f>
        <v>1</v>
      </c>
      <c r="BU25" s="42" t="str">
        <f ca="1">OFFSET(BM25,MATCH(SMALL(BT25:BT28,ROW()-ROW(BT25)+1),BT25:BT28,0)-1,0)</f>
        <v>Uruguay</v>
      </c>
      <c r="BV25" s="4"/>
      <c r="BW25" s="20" t="s">
        <v>240</v>
      </c>
      <c r="BX25" s="42" t="str">
        <f>WC_H1</f>
        <v>Bélgica</v>
      </c>
      <c r="BY25" s="20">
        <f>SUMIF(BF$25:BF$30,BX25,BG$25:BG$30)+SUMIF(BI$25:BI$30,BX25,BH$25:BH$30)</f>
        <v>9</v>
      </c>
      <c r="BZ25" s="20">
        <f>SUMIF(BF$25:BF$30,BX25,BE$25:BE$30)+SUMIF(BI$25:BI$30,BX25,BJ$25:BJ$30)</f>
        <v>5</v>
      </c>
      <c r="CA25" s="20">
        <f>SUMIF(T25:T30,BX25,U25:U30)+SUMIF(X25:X30,BX25,W25:W30)</f>
        <v>7</v>
      </c>
      <c r="CB25" s="20">
        <f>CR25</f>
        <v>4.0000000000000001E-3</v>
      </c>
      <c r="CC25" s="45">
        <f>CD25+CB25</f>
        <v>1.034</v>
      </c>
      <c r="CD25" s="44">
        <f t="array" ref="CD25">(BY25/MAX(ABS(BY$25:BY$28)))+((BZ25/MAX(ABS(BZ$25:BZ$28)))/50)+((CA25/MAX(ABS(CA$25:CA$28)))/100)</f>
        <v>1.03</v>
      </c>
      <c r="CE25" s="20">
        <f>RANK(CC25,CC25:CC28)</f>
        <v>1</v>
      </c>
      <c r="CF25" s="42" t="str">
        <f ca="1">OFFSET(BX25,MATCH(SMALL(CE25:CE28,ROW()-ROW(CE25)+1),CE25:CE28,0)-1,0)</f>
        <v>Bélgica</v>
      </c>
      <c r="CG25" s="4"/>
      <c r="CH25" s="4"/>
      <c r="CI25" s="42" t="str">
        <f>WC_D1</f>
        <v>Uruguay</v>
      </c>
      <c r="CJ25" s="22">
        <v>25</v>
      </c>
      <c r="CK25" s="22">
        <v>0</v>
      </c>
      <c r="CL25" s="22">
        <v>25</v>
      </c>
      <c r="CM25" s="46">
        <v>4.0000000000000001E-3</v>
      </c>
      <c r="CN25" s="42" t="str">
        <f>WC_H1</f>
        <v>Bélgica</v>
      </c>
      <c r="CO25" s="22">
        <v>26</v>
      </c>
      <c r="CP25" s="22">
        <v>14</v>
      </c>
      <c r="CQ25" s="22">
        <v>18</v>
      </c>
      <c r="CR25" s="46">
        <v>4.0000000000000001E-3</v>
      </c>
    </row>
    <row r="26" spans="1:96" ht="19.5" customHeight="1">
      <c r="A26" s="25"/>
      <c r="B26" s="47"/>
      <c r="C26" s="48" t="str">
        <f>WC_D3</f>
        <v>Inglaterra</v>
      </c>
      <c r="D26" s="28">
        <v>2</v>
      </c>
      <c r="E26" s="53" t="s">
        <v>241</v>
      </c>
      <c r="F26" s="28">
        <v>1</v>
      </c>
      <c r="G26" s="49" t="str">
        <f>WC_D4</f>
        <v>Italia</v>
      </c>
      <c r="H26" s="50"/>
      <c r="I26" s="51" t="s">
        <v>242</v>
      </c>
      <c r="J26" s="125">
        <v>41804</v>
      </c>
      <c r="K26" s="120"/>
      <c r="L26" s="126">
        <v>0.66666666666666596</v>
      </c>
      <c r="M26" s="120"/>
      <c r="N26" s="52"/>
      <c r="O26" s="34">
        <v>1</v>
      </c>
      <c r="P26" s="35"/>
      <c r="Q26" s="36">
        <v>2</v>
      </c>
      <c r="R26" s="37"/>
      <c r="S26" s="47"/>
      <c r="T26" s="48" t="str">
        <f>WC_H3</f>
        <v>Rusia</v>
      </c>
      <c r="U26" s="28">
        <v>2</v>
      </c>
      <c r="V26" s="53" t="s">
        <v>243</v>
      </c>
      <c r="W26" s="28">
        <v>1</v>
      </c>
      <c r="X26" s="49" t="str">
        <f>WC_H4</f>
        <v>Corea del Sur</v>
      </c>
      <c r="Y26" s="58"/>
      <c r="Z26" s="51" t="s">
        <v>244</v>
      </c>
      <c r="AA26" s="125">
        <v>41807</v>
      </c>
      <c r="AB26" s="120"/>
      <c r="AC26" s="126">
        <v>0.58333333333333304</v>
      </c>
      <c r="AD26" s="120"/>
      <c r="AE26" s="52"/>
      <c r="AF26" s="39">
        <v>1</v>
      </c>
      <c r="AG26" s="35"/>
      <c r="AH26" s="36">
        <v>1</v>
      </c>
      <c r="AI26" s="40"/>
      <c r="AJ26" s="41">
        <f t="shared" si="63"/>
        <v>0</v>
      </c>
      <c r="AK26" s="20" t="str">
        <f t="shared" si="64"/>
        <v>V</v>
      </c>
      <c r="AL26" s="20" t="str">
        <f t="shared" si="65"/>
        <v>V</v>
      </c>
      <c r="AM26" s="20" t="str">
        <f t="shared" si="66"/>
        <v>D</v>
      </c>
      <c r="AN26" s="20" t="str">
        <f t="shared" si="67"/>
        <v>E</v>
      </c>
      <c r="AO26" s="20">
        <f t="shared" si="68"/>
        <v>0</v>
      </c>
      <c r="AP26" s="20">
        <f t="shared" si="69"/>
        <v>0</v>
      </c>
      <c r="AQ26" s="20">
        <f t="shared" si="70"/>
        <v>0</v>
      </c>
      <c r="AR26" s="20">
        <f t="shared" si="71"/>
        <v>0</v>
      </c>
      <c r="AS26" s="4"/>
      <c r="AT26" s="4"/>
      <c r="AU26" s="4"/>
      <c r="AV26" s="4"/>
      <c r="AW26" s="4"/>
      <c r="AX26" s="21">
        <f t="shared" si="72"/>
        <v>1</v>
      </c>
      <c r="AY26" s="20" t="str">
        <f t="shared" si="73"/>
        <v>Inglaterra</v>
      </c>
      <c r="AZ26" s="20">
        <f t="shared" si="74"/>
        <v>3</v>
      </c>
      <c r="BA26" s="20">
        <f t="shared" si="75"/>
        <v>0</v>
      </c>
      <c r="BB26" s="20" t="str">
        <f t="shared" si="76"/>
        <v>Italia</v>
      </c>
      <c r="BC26" s="21">
        <f t="shared" si="77"/>
        <v>-1</v>
      </c>
      <c r="BD26" s="4"/>
      <c r="BE26" s="21">
        <f t="shared" si="78"/>
        <v>1</v>
      </c>
      <c r="BF26" s="20" t="str">
        <f t="shared" si="79"/>
        <v>Rusia</v>
      </c>
      <c r="BG26" s="20">
        <f t="shared" si="80"/>
        <v>3</v>
      </c>
      <c r="BH26" s="20">
        <f t="shared" si="81"/>
        <v>0</v>
      </c>
      <c r="BI26" s="20" t="str">
        <f t="shared" si="82"/>
        <v>Corea del Sur</v>
      </c>
      <c r="BJ26" s="20">
        <f t="shared" si="83"/>
        <v>-1</v>
      </c>
      <c r="BK26" s="4"/>
      <c r="BL26" s="55" t="s">
        <v>245</v>
      </c>
      <c r="BM26" s="42" t="str">
        <f>WC_D2</f>
        <v>Costa Rica</v>
      </c>
      <c r="BN26" s="20">
        <f>SUMIF(AY$25:AY$30,BM26,AZ$25:AZ$30)+SUMIF(BB$25:BB$30,BM26,BA$25:BA$30)</f>
        <v>0</v>
      </c>
      <c r="BO26" s="20">
        <f>SUMIF(AY$25:AY$30,BM26,AX$25:AX$30)+SUMIF(BB$25:BB$30,BM26,BC$25:BC$30)</f>
        <v>-6</v>
      </c>
      <c r="BP26" s="20">
        <f>SUMIF(C25:C30,BM26,D25:D30)+SUMIF(G25:G30,BM26,F25:F30)</f>
        <v>2</v>
      </c>
      <c r="BQ26" s="20">
        <f>CM26</f>
        <v>3.0000000000000001E-3</v>
      </c>
      <c r="BR26" s="45">
        <f>BS26+BQ26</f>
        <v>-1.4142857142857145E-2</v>
      </c>
      <c r="BS26" s="44">
        <f t="array" ref="BS26">(BN26/MAX(ABS(BN$25:BN$28)))+((BO26/MAX(ABS(BO$25:BO$28)))/50)+((BP26/MAX(ABS(BP$25:BP$28)))/100)</f>
        <v>-1.7142857142857144E-2</v>
      </c>
      <c r="BT26" s="20">
        <f>RANK(BR26,BR25:BR28)</f>
        <v>4</v>
      </c>
      <c r="BU26" s="42" t="str">
        <f ca="1">OFFSET(BM25,MATCH(SMALL(BT25:BT28,ROW()-ROW(BT25)+1),BT25:BT28,0)-1,0)</f>
        <v>Italia</v>
      </c>
      <c r="BV26" s="4"/>
      <c r="BW26" s="55" t="s">
        <v>246</v>
      </c>
      <c r="BX26" s="42" t="str">
        <f>WC_H2</f>
        <v>Algeria</v>
      </c>
      <c r="BY26" s="20">
        <f>SUMIF(BF$25:BF$30,BX26,BG$25:BG$30)+SUMIF(BI$25:BI$30,BX26,BH$25:BH$30)</f>
        <v>0</v>
      </c>
      <c r="BZ26" s="20">
        <f>SUMIF(BF$25:BF$30,BX26,BE$25:BE$30)+SUMIF(BI$25:BI$30,BX26,BJ$25:BJ$30)</f>
        <v>-5</v>
      </c>
      <c r="CA26" s="20">
        <f>SUMIF(T25:T30,BX26,U25:U30)+SUMIF(X25:X30,BX26,W25:W30)</f>
        <v>1</v>
      </c>
      <c r="CB26" s="20">
        <f>CR26</f>
        <v>3.0000000000000001E-3</v>
      </c>
      <c r="CC26" s="45">
        <f>CD26+CB26</f>
        <v>-1.5571428571428573E-2</v>
      </c>
      <c r="CD26" s="44">
        <f t="array" ref="CD26">(BY26/MAX(ABS(BY$25:BY$28)))+((BZ26/MAX(ABS(BZ$25:BZ$28)))/50)+((CA26/MAX(ABS(CA$25:CA$28)))/100)</f>
        <v>-1.8571428571428572E-2</v>
      </c>
      <c r="CE26" s="20">
        <f>RANK(CC26,CC25:CC28)</f>
        <v>4</v>
      </c>
      <c r="CF26" s="42" t="str">
        <f ca="1">OFFSET(BX25,MATCH(SMALL(CE25:CE28,ROW()-ROW(CE25)+1),CE25:CE28,0)-1,0)</f>
        <v>Rusia</v>
      </c>
      <c r="CG26" s="4"/>
      <c r="CH26" s="4"/>
      <c r="CI26" s="42" t="str">
        <f>WC_D2</f>
        <v>Costa Rica</v>
      </c>
      <c r="CJ26" s="22">
        <v>18</v>
      </c>
      <c r="CK26" s="22">
        <v>6</v>
      </c>
      <c r="CL26" s="22">
        <v>13</v>
      </c>
      <c r="CM26" s="46">
        <v>3.0000000000000001E-3</v>
      </c>
      <c r="CN26" s="42" t="str">
        <f>WC_H2</f>
        <v>Algeria</v>
      </c>
      <c r="CO26" s="22">
        <v>15</v>
      </c>
      <c r="CP26" s="22">
        <v>9</v>
      </c>
      <c r="CQ26" s="22">
        <v>13</v>
      </c>
      <c r="CR26" s="46">
        <v>3.0000000000000001E-3</v>
      </c>
    </row>
    <row r="27" spans="1:96" ht="19.5" customHeight="1">
      <c r="A27" s="25"/>
      <c r="B27" s="56"/>
      <c r="C27" s="48" t="str">
        <f>WC_D1</f>
        <v>Uruguay</v>
      </c>
      <c r="D27" s="28">
        <v>2</v>
      </c>
      <c r="E27" s="53" t="s">
        <v>247</v>
      </c>
      <c r="F27" s="28">
        <v>1</v>
      </c>
      <c r="G27" s="49" t="str">
        <f>WC_D3</f>
        <v>Inglaterra</v>
      </c>
      <c r="H27" s="50"/>
      <c r="I27" s="51" t="s">
        <v>248</v>
      </c>
      <c r="J27" s="125">
        <v>41809</v>
      </c>
      <c r="K27" s="120"/>
      <c r="L27" s="126">
        <v>0.58333333333333304</v>
      </c>
      <c r="M27" s="120"/>
      <c r="N27" s="52"/>
      <c r="O27" s="34"/>
      <c r="P27" s="35"/>
      <c r="Q27" s="36"/>
      <c r="R27" s="37"/>
      <c r="S27" s="56"/>
      <c r="T27" s="48" t="str">
        <f>WC_H1</f>
        <v>Bélgica</v>
      </c>
      <c r="U27" s="28">
        <v>2</v>
      </c>
      <c r="V27" s="53" t="s">
        <v>249</v>
      </c>
      <c r="W27" s="28">
        <v>1</v>
      </c>
      <c r="X27" s="49" t="str">
        <f>WC_H3</f>
        <v>Rusia</v>
      </c>
      <c r="Y27" s="57"/>
      <c r="Z27" s="51" t="s">
        <v>250</v>
      </c>
      <c r="AA27" s="125">
        <v>41812</v>
      </c>
      <c r="AB27" s="120"/>
      <c r="AC27" s="126">
        <v>0.45833333333333298</v>
      </c>
      <c r="AD27" s="120"/>
      <c r="AE27" s="52"/>
      <c r="AF27" s="39"/>
      <c r="AG27" s="35"/>
      <c r="AH27" s="36"/>
      <c r="AI27" s="40"/>
      <c r="AJ27" s="41" t="str">
        <f t="shared" si="63"/>
        <v/>
      </c>
      <c r="AK27" s="20" t="str">
        <f t="shared" si="64"/>
        <v>V</v>
      </c>
      <c r="AL27" s="20" t="str">
        <f t="shared" si="65"/>
        <v>V</v>
      </c>
      <c r="AM27" s="20" t="str">
        <f t="shared" si="66"/>
        <v>E</v>
      </c>
      <c r="AN27" s="20" t="str">
        <f t="shared" si="67"/>
        <v>E</v>
      </c>
      <c r="AO27" s="20" t="str">
        <f t="shared" si="68"/>
        <v/>
      </c>
      <c r="AP27" s="20" t="str">
        <f t="shared" si="69"/>
        <v/>
      </c>
      <c r="AQ27" s="20" t="str">
        <f t="shared" si="70"/>
        <v/>
      </c>
      <c r="AR27" s="20" t="str">
        <f t="shared" si="71"/>
        <v/>
      </c>
      <c r="AS27" s="4"/>
      <c r="AT27" s="4"/>
      <c r="AU27" s="4"/>
      <c r="AV27" s="4"/>
      <c r="AW27" s="4"/>
      <c r="AX27" s="21">
        <f t="shared" si="72"/>
        <v>1</v>
      </c>
      <c r="AY27" s="20" t="str">
        <f t="shared" si="73"/>
        <v>Uruguay</v>
      </c>
      <c r="AZ27" s="20">
        <f t="shared" si="74"/>
        <v>3</v>
      </c>
      <c r="BA27" s="20">
        <f t="shared" si="75"/>
        <v>0</v>
      </c>
      <c r="BB27" s="20" t="str">
        <f t="shared" si="76"/>
        <v>Inglaterra</v>
      </c>
      <c r="BC27" s="21">
        <f t="shared" si="77"/>
        <v>-1</v>
      </c>
      <c r="BD27" s="4"/>
      <c r="BE27" s="21">
        <f t="shared" si="78"/>
        <v>1</v>
      </c>
      <c r="BF27" s="20" t="str">
        <f t="shared" si="79"/>
        <v>Bélgica</v>
      </c>
      <c r="BG27" s="20">
        <f t="shared" si="80"/>
        <v>3</v>
      </c>
      <c r="BH27" s="20">
        <f t="shared" si="81"/>
        <v>0</v>
      </c>
      <c r="BI27" s="20" t="str">
        <f t="shared" si="82"/>
        <v>Rusia</v>
      </c>
      <c r="BJ27" s="20">
        <f t="shared" si="83"/>
        <v>-1</v>
      </c>
      <c r="BK27" s="4"/>
      <c r="BL27" s="55" t="s">
        <v>251</v>
      </c>
      <c r="BM27" s="42" t="str">
        <f>WC_D3</f>
        <v>Inglaterra</v>
      </c>
      <c r="BN27" s="20">
        <f>SUMIF(AY$25:AY$30,BM27,AZ$25:AZ$30)+SUMIF(BB$25:BB$30,BM27,BA$25:BA$30)</f>
        <v>6</v>
      </c>
      <c r="BO27" s="20">
        <f>SUMIF(AY$25:AY$30,BM27,AX$25:AX$30)+SUMIF(BB$25:BB$30,BM27,BC$25:BC$30)</f>
        <v>2</v>
      </c>
      <c r="BP27" s="20">
        <f>SUMIF(C25:C30,BM27,D25:D30)+SUMIF(G25:G30,BM27,F25:F30)</f>
        <v>6</v>
      </c>
      <c r="BQ27" s="20">
        <f>CM27</f>
        <v>2E-3</v>
      </c>
      <c r="BR27" s="45">
        <f>BS27+BQ27</f>
        <v>1.0172380952380953</v>
      </c>
      <c r="BS27" s="44">
        <f t="array" ref="BS27">(BN27/MAX(ABS(BN$25:BN$28)))+((BO27/MAX(ABS(BO$25:BO$28)))/50)+((BP27/MAX(ABS(BP$25:BP$28)))/100)</f>
        <v>1.0152380952380953</v>
      </c>
      <c r="BT27" s="20">
        <f>RANK(BR27,BR25:BR28)</f>
        <v>3</v>
      </c>
      <c r="BU27" s="42" t="str">
        <f ca="1">OFFSET(BM25,MATCH(SMALL(BT25:BT28,ROW()-ROW(BT25)+1),BT25:BT28,0)-1,0)</f>
        <v>Inglaterra</v>
      </c>
      <c r="BV27" s="4"/>
      <c r="BW27" s="55" t="s">
        <v>252</v>
      </c>
      <c r="BX27" s="42" t="str">
        <f>WC_H3</f>
        <v>Rusia</v>
      </c>
      <c r="BY27" s="20">
        <f>SUMIF(BF$25:BF$30,BX27,BG$25:BG$30)+SUMIF(BI$25:BI$30,BX27,BH$25:BH$30)</f>
        <v>6</v>
      </c>
      <c r="BZ27" s="20">
        <f>SUMIF(BF$25:BF$30,BX27,BE$25:BE$30)+SUMIF(BI$25:BI$30,BX27,BJ$25:BJ$30)</f>
        <v>2</v>
      </c>
      <c r="CA27" s="20">
        <f>SUMIF(T25:T30,BX27,U25:U30)+SUMIF(X25:X30,BX27,W25:W30)</f>
        <v>5</v>
      </c>
      <c r="CB27" s="20">
        <f>CR27</f>
        <v>2E-3</v>
      </c>
      <c r="CC27" s="45">
        <f>CD27+CB27</f>
        <v>0.68380952380952376</v>
      </c>
      <c r="CD27" s="44">
        <f t="array" ref="CD27">(BY27/MAX(ABS(BY$25:BY$28)))+((BZ27/MAX(ABS(BZ$25:BZ$28)))/50)+((CA27/MAX(ABS(CA$25:CA$28)))/100)</f>
        <v>0.68180952380952375</v>
      </c>
      <c r="CE27" s="20">
        <f>RANK(CC27,CC25:CC28)</f>
        <v>2</v>
      </c>
      <c r="CF27" s="42" t="str">
        <f ca="1">OFFSET(BX25,MATCH(SMALL(CE25:CE28,ROW()-ROW(CE25)+1),CE25:CE28,0)-1,0)</f>
        <v>Corea del Sur</v>
      </c>
      <c r="CG27" s="4"/>
      <c r="CH27" s="4"/>
      <c r="CI27" s="42" t="str">
        <f>WC_D3</f>
        <v>Inglaterra</v>
      </c>
      <c r="CJ27" s="22">
        <v>22</v>
      </c>
      <c r="CK27" s="22">
        <v>27</v>
      </c>
      <c r="CL27" s="22">
        <v>31</v>
      </c>
      <c r="CM27" s="46">
        <v>2E-3</v>
      </c>
      <c r="CN27" s="42" t="str">
        <f>WC_H3</f>
        <v>Rusia</v>
      </c>
      <c r="CO27" s="22">
        <v>22</v>
      </c>
      <c r="CP27" s="22">
        <v>15</v>
      </c>
      <c r="CQ27" s="22">
        <v>20</v>
      </c>
      <c r="CR27" s="46">
        <v>2E-3</v>
      </c>
    </row>
    <row r="28" spans="1:96" ht="19.5" customHeight="1">
      <c r="A28" s="25"/>
      <c r="B28" s="47"/>
      <c r="C28" s="48" t="str">
        <f>WC_D4</f>
        <v>Italia</v>
      </c>
      <c r="D28" s="28">
        <v>3</v>
      </c>
      <c r="E28" s="53" t="s">
        <v>253</v>
      </c>
      <c r="F28" s="28">
        <v>1</v>
      </c>
      <c r="G28" s="49" t="str">
        <f>WC_D2</f>
        <v>Costa Rica</v>
      </c>
      <c r="H28" s="50"/>
      <c r="I28" s="51" t="s">
        <v>254</v>
      </c>
      <c r="J28" s="125">
        <v>41810</v>
      </c>
      <c r="K28" s="120"/>
      <c r="L28" s="126">
        <v>0.45833333333333298</v>
      </c>
      <c r="M28" s="120"/>
      <c r="N28" s="52"/>
      <c r="O28" s="34"/>
      <c r="P28" s="35"/>
      <c r="Q28" s="36"/>
      <c r="R28" s="37"/>
      <c r="S28" s="47"/>
      <c r="T28" s="48" t="str">
        <f>WC_H4</f>
        <v>Corea del Sur</v>
      </c>
      <c r="U28" s="28">
        <v>2</v>
      </c>
      <c r="V28" s="53" t="s">
        <v>255</v>
      </c>
      <c r="W28" s="28">
        <v>1</v>
      </c>
      <c r="X28" s="49" t="str">
        <f>WC_H2</f>
        <v>Algeria</v>
      </c>
      <c r="Y28" s="58"/>
      <c r="Z28" s="51" t="s">
        <v>256</v>
      </c>
      <c r="AA28" s="125">
        <v>41812</v>
      </c>
      <c r="AB28" s="120"/>
      <c r="AC28" s="126">
        <v>0.58333333333333304</v>
      </c>
      <c r="AD28" s="120"/>
      <c r="AE28" s="52"/>
      <c r="AF28" s="39"/>
      <c r="AG28" s="35"/>
      <c r="AH28" s="36"/>
      <c r="AI28" s="40"/>
      <c r="AJ28" s="41" t="str">
        <f t="shared" si="63"/>
        <v/>
      </c>
      <c r="AK28" s="20" t="str">
        <f t="shared" si="64"/>
        <v>V</v>
      </c>
      <c r="AL28" s="20" t="str">
        <f t="shared" si="65"/>
        <v>V</v>
      </c>
      <c r="AM28" s="20" t="str">
        <f t="shared" si="66"/>
        <v>E</v>
      </c>
      <c r="AN28" s="20" t="str">
        <f t="shared" si="67"/>
        <v>E</v>
      </c>
      <c r="AO28" s="20" t="str">
        <f t="shared" si="68"/>
        <v/>
      </c>
      <c r="AP28" s="20" t="str">
        <f t="shared" si="69"/>
        <v/>
      </c>
      <c r="AQ28" s="20" t="str">
        <f t="shared" si="70"/>
        <v/>
      </c>
      <c r="AR28" s="20" t="str">
        <f t="shared" si="71"/>
        <v/>
      </c>
      <c r="AS28" s="4"/>
      <c r="AT28" s="4"/>
      <c r="AU28" s="4"/>
      <c r="AV28" s="4"/>
      <c r="AW28" s="4"/>
      <c r="AX28" s="21">
        <f t="shared" si="72"/>
        <v>2</v>
      </c>
      <c r="AY28" s="20" t="str">
        <f t="shared" si="73"/>
        <v>Italia</v>
      </c>
      <c r="AZ28" s="20">
        <f t="shared" si="74"/>
        <v>3</v>
      </c>
      <c r="BA28" s="20">
        <f t="shared" si="75"/>
        <v>0</v>
      </c>
      <c r="BB28" s="20" t="str">
        <f t="shared" si="76"/>
        <v>Costa Rica</v>
      </c>
      <c r="BC28" s="21">
        <f t="shared" si="77"/>
        <v>-2</v>
      </c>
      <c r="BD28" s="4"/>
      <c r="BE28" s="21">
        <f t="shared" si="78"/>
        <v>1</v>
      </c>
      <c r="BF28" s="20" t="str">
        <f t="shared" si="79"/>
        <v>Corea del Sur</v>
      </c>
      <c r="BG28" s="20">
        <f t="shared" si="80"/>
        <v>3</v>
      </c>
      <c r="BH28" s="20">
        <f t="shared" si="81"/>
        <v>0</v>
      </c>
      <c r="BI28" s="20" t="str">
        <f t="shared" si="82"/>
        <v>Algeria</v>
      </c>
      <c r="BJ28" s="20">
        <f t="shared" si="83"/>
        <v>-1</v>
      </c>
      <c r="BK28" s="4"/>
      <c r="BL28" s="55" t="s">
        <v>257</v>
      </c>
      <c r="BM28" s="42" t="str">
        <f>WC_D4</f>
        <v>Italia</v>
      </c>
      <c r="BN28" s="20">
        <f>SUMIF(AY$25:AY$30,BM28,AZ$25:AZ$30)+SUMIF(BB$25:BB$30,BM28,BA$25:BA$30)</f>
        <v>6</v>
      </c>
      <c r="BO28" s="20">
        <f>SUMIF(AY$25:AY$30,BM28,AX$25:AX$30)+SUMIF(BB$25:BB$30,BM28,BC$25:BC$30)</f>
        <v>2</v>
      </c>
      <c r="BP28" s="20">
        <f>SUMIF(C25:C30,BM28,D25:D30)+SUMIF(G25:G30,BM28,F25:F30)</f>
        <v>7</v>
      </c>
      <c r="BQ28" s="20">
        <f>CM28</f>
        <v>1E-3</v>
      </c>
      <c r="BR28" s="45">
        <f>BS28+BQ28</f>
        <v>1.0176666666666665</v>
      </c>
      <c r="BS28" s="44">
        <f t="array" ref="BS28">(BN28/MAX(ABS(BN$25:BN$28)))+((BO28/MAX(ABS(BO$25:BO$28)))/50)+((BP28/MAX(ABS(BP$25:BP$28)))/100)</f>
        <v>1.0166666666666666</v>
      </c>
      <c r="BT28" s="20">
        <f>RANK(BR28,BR25:BR28)</f>
        <v>2</v>
      </c>
      <c r="BU28" s="42" t="str">
        <f ca="1">OFFSET(BM25,MATCH(SMALL(BT25:BT28,ROW()-ROW(BT25)+1),BT25:BT28,0)-1,0)</f>
        <v>Costa Rica</v>
      </c>
      <c r="BV28" s="4"/>
      <c r="BW28" s="55" t="s">
        <v>258</v>
      </c>
      <c r="BX28" s="42" t="str">
        <f>WC_H4</f>
        <v>Corea del Sur</v>
      </c>
      <c r="BY28" s="20">
        <f>SUMIF(BF$25:BF$30,BX28,BG$25:BG$30)+SUMIF(BI$25:BI$30,BX28,BH$25:BH$30)</f>
        <v>3</v>
      </c>
      <c r="BZ28" s="20">
        <f>SUMIF(BF$25:BF$30,BX28,BE$25:BE$30)+SUMIF(BI$25:BI$30,BX28,BJ$25:BJ$30)</f>
        <v>-2</v>
      </c>
      <c r="CA28" s="20">
        <f>SUMIF(T25:T30,BX28,U25:U30)+SUMIF(X25:X30,BX28,W25:W30)</f>
        <v>4</v>
      </c>
      <c r="CB28" s="20">
        <f>CR28</f>
        <v>1E-3</v>
      </c>
      <c r="CC28" s="45">
        <f>CD28+CB28</f>
        <v>0.33204761904761904</v>
      </c>
      <c r="CD28" s="44">
        <f t="array" ref="CD28">(BY28/MAX(ABS(BY$25:BY$28)))+((BZ28/MAX(ABS(BZ$25:BZ$28)))/50)+((CA28/MAX(ABS(CA$25:CA$28)))/100)</f>
        <v>0.33104761904761904</v>
      </c>
      <c r="CE28" s="20">
        <f>RANK(CC28,CC25:CC28)</f>
        <v>3</v>
      </c>
      <c r="CF28" s="42" t="str">
        <f ca="1">OFFSET(BX25,MATCH(SMALL(CE25:CE28,ROW()-ROW(CE25)+1),CE25:CE28,0)-1,0)</f>
        <v>Algeria</v>
      </c>
      <c r="CG28" s="4"/>
      <c r="CH28" s="4"/>
      <c r="CI28" s="42" t="str">
        <f>WC_D4</f>
        <v>Italia</v>
      </c>
      <c r="CJ28" s="22">
        <v>22</v>
      </c>
      <c r="CK28" s="22">
        <v>10</v>
      </c>
      <c r="CL28" s="22">
        <v>19</v>
      </c>
      <c r="CM28" s="46">
        <v>1E-3</v>
      </c>
      <c r="CN28" s="42" t="str">
        <f>WC_H4</f>
        <v>Corea del Sur</v>
      </c>
      <c r="CO28" s="22">
        <v>14</v>
      </c>
      <c r="CP28" s="22">
        <v>6</v>
      </c>
      <c r="CQ28" s="22">
        <v>13</v>
      </c>
      <c r="CR28" s="46">
        <v>1E-3</v>
      </c>
    </row>
    <row r="29" spans="1:96" ht="19.5" customHeight="1">
      <c r="A29" s="25"/>
      <c r="B29" s="47"/>
      <c r="C29" s="48" t="str">
        <f>WC_D4</f>
        <v>Italia</v>
      </c>
      <c r="D29" s="28">
        <v>3</v>
      </c>
      <c r="E29" s="53" t="s">
        <v>259</v>
      </c>
      <c r="F29" s="28">
        <v>2</v>
      </c>
      <c r="G29" s="49" t="str">
        <f>WC_D1</f>
        <v>Uruguay</v>
      </c>
      <c r="H29" s="50"/>
      <c r="I29" s="51" t="s">
        <v>260</v>
      </c>
      <c r="J29" s="125">
        <v>41814</v>
      </c>
      <c r="K29" s="120"/>
      <c r="L29" s="126">
        <v>0.45833333333333298</v>
      </c>
      <c r="M29" s="120"/>
      <c r="N29" s="52"/>
      <c r="O29" s="34"/>
      <c r="P29" s="35"/>
      <c r="Q29" s="36"/>
      <c r="R29" s="37"/>
      <c r="S29" s="47"/>
      <c r="T29" s="48" t="str">
        <f>WC_H4</f>
        <v>Corea del Sur</v>
      </c>
      <c r="U29" s="28">
        <v>1</v>
      </c>
      <c r="V29" s="53" t="s">
        <v>261</v>
      </c>
      <c r="W29" s="28">
        <v>3</v>
      </c>
      <c r="X29" s="49" t="str">
        <f>WC_H1</f>
        <v>Bélgica</v>
      </c>
      <c r="Y29" s="58"/>
      <c r="Z29" s="51" t="s">
        <v>262</v>
      </c>
      <c r="AA29" s="125">
        <v>41816</v>
      </c>
      <c r="AB29" s="120"/>
      <c r="AC29" s="126">
        <v>0.625</v>
      </c>
      <c r="AD29" s="120"/>
      <c r="AE29" s="52"/>
      <c r="AF29" s="39"/>
      <c r="AG29" s="35"/>
      <c r="AH29" s="36"/>
      <c r="AI29" s="40"/>
      <c r="AJ29" s="41" t="str">
        <f t="shared" si="63"/>
        <v/>
      </c>
      <c r="AK29" s="20" t="str">
        <f t="shared" si="64"/>
        <v>V</v>
      </c>
      <c r="AL29" s="20" t="str">
        <f t="shared" si="65"/>
        <v>D</v>
      </c>
      <c r="AM29" s="20" t="str">
        <f t="shared" si="66"/>
        <v>E</v>
      </c>
      <c r="AN29" s="20" t="str">
        <f t="shared" si="67"/>
        <v>E</v>
      </c>
      <c r="AO29" s="20" t="str">
        <f t="shared" si="68"/>
        <v/>
      </c>
      <c r="AP29" s="20" t="str">
        <f t="shared" si="69"/>
        <v/>
      </c>
      <c r="AQ29" s="20" t="str">
        <f t="shared" si="70"/>
        <v/>
      </c>
      <c r="AR29" s="20" t="str">
        <f t="shared" si="71"/>
        <v/>
      </c>
      <c r="AS29" s="4"/>
      <c r="AT29" s="4"/>
      <c r="AU29" s="4"/>
      <c r="AV29" s="4"/>
      <c r="AW29" s="4"/>
      <c r="AX29" s="21">
        <f t="shared" si="72"/>
        <v>1</v>
      </c>
      <c r="AY29" s="20" t="str">
        <f t="shared" si="73"/>
        <v>Italia</v>
      </c>
      <c r="AZ29" s="20">
        <f t="shared" si="74"/>
        <v>3</v>
      </c>
      <c r="BA29" s="20">
        <f t="shared" si="75"/>
        <v>0</v>
      </c>
      <c r="BB29" s="20" t="str">
        <f t="shared" si="76"/>
        <v>Uruguay</v>
      </c>
      <c r="BC29" s="21">
        <f t="shared" si="77"/>
        <v>-1</v>
      </c>
      <c r="BD29" s="4"/>
      <c r="BE29" s="21">
        <f t="shared" si="78"/>
        <v>-2</v>
      </c>
      <c r="BF29" s="20" t="str">
        <f t="shared" si="79"/>
        <v>Corea del Sur</v>
      </c>
      <c r="BG29" s="20">
        <f t="shared" si="80"/>
        <v>0</v>
      </c>
      <c r="BH29" s="20">
        <f t="shared" si="81"/>
        <v>3</v>
      </c>
      <c r="BI29" s="20" t="str">
        <f t="shared" si="82"/>
        <v>Bélgica</v>
      </c>
      <c r="BJ29" s="20">
        <f t="shared" si="83"/>
        <v>2</v>
      </c>
      <c r="BK29" s="4"/>
      <c r="BL29" s="4"/>
      <c r="BM29" s="4"/>
      <c r="BN29" s="9"/>
      <c r="BO29" s="9"/>
      <c r="BP29" s="9"/>
      <c r="BQ29" s="9"/>
      <c r="BR29" s="9"/>
      <c r="BS29" s="9"/>
      <c r="BT29" s="9"/>
      <c r="BU29" s="4"/>
      <c r="BV29" s="4"/>
      <c r="BW29" s="4"/>
      <c r="BX29" s="4"/>
      <c r="BY29" s="4"/>
      <c r="BZ29" s="9"/>
      <c r="CA29" s="9"/>
      <c r="CB29" s="9"/>
      <c r="CC29" s="9"/>
      <c r="CD29" s="9"/>
      <c r="CE29" s="9"/>
      <c r="CF29" s="4"/>
      <c r="CG29" s="4"/>
      <c r="CH29" s="4"/>
      <c r="CI29" s="24"/>
      <c r="CJ29" s="20"/>
      <c r="CK29" s="20"/>
      <c r="CL29" s="20"/>
      <c r="CM29" s="9"/>
      <c r="CN29" s="24"/>
      <c r="CO29" s="20"/>
      <c r="CP29" s="20"/>
      <c r="CQ29" s="20"/>
      <c r="CR29" s="10"/>
    </row>
    <row r="30" spans="1:96" ht="19.5" customHeight="1">
      <c r="A30" s="25"/>
      <c r="B30" s="56"/>
      <c r="C30" s="48" t="str">
        <f>WC_D2</f>
        <v>Costa Rica</v>
      </c>
      <c r="D30" s="28">
        <v>1</v>
      </c>
      <c r="E30" s="53" t="s">
        <v>263</v>
      </c>
      <c r="F30" s="28">
        <v>3</v>
      </c>
      <c r="G30" s="49" t="str">
        <f>WC_D3</f>
        <v>Inglaterra</v>
      </c>
      <c r="H30" s="50"/>
      <c r="I30" s="51" t="s">
        <v>264</v>
      </c>
      <c r="J30" s="125">
        <v>41814</v>
      </c>
      <c r="K30" s="120"/>
      <c r="L30" s="126">
        <v>0.45833333333333298</v>
      </c>
      <c r="M30" s="120"/>
      <c r="N30" s="52"/>
      <c r="O30" s="34"/>
      <c r="P30" s="35"/>
      <c r="Q30" s="36"/>
      <c r="R30" s="37"/>
      <c r="S30" s="56"/>
      <c r="T30" s="48" t="str">
        <f>WC_H2</f>
        <v>Algeria</v>
      </c>
      <c r="U30" s="28">
        <v>0</v>
      </c>
      <c r="V30" s="53" t="s">
        <v>265</v>
      </c>
      <c r="W30" s="28">
        <v>2</v>
      </c>
      <c r="X30" s="49" t="str">
        <f>WC_H3</f>
        <v>Rusia</v>
      </c>
      <c r="Y30" s="57"/>
      <c r="Z30" s="51" t="s">
        <v>266</v>
      </c>
      <c r="AA30" s="125">
        <v>41816</v>
      </c>
      <c r="AB30" s="120"/>
      <c r="AC30" s="126">
        <v>0.625</v>
      </c>
      <c r="AD30" s="120"/>
      <c r="AE30" s="52"/>
      <c r="AF30" s="39"/>
      <c r="AG30" s="35"/>
      <c r="AH30" s="36"/>
      <c r="AI30" s="40"/>
      <c r="AJ30" s="68" t="str">
        <f t="shared" si="63"/>
        <v/>
      </c>
      <c r="AK30" s="20" t="str">
        <f t="shared" si="64"/>
        <v>D</v>
      </c>
      <c r="AL30" s="20" t="str">
        <f t="shared" si="65"/>
        <v>D</v>
      </c>
      <c r="AM30" s="20" t="str">
        <f t="shared" si="66"/>
        <v>E</v>
      </c>
      <c r="AN30" s="20" t="str">
        <f t="shared" si="67"/>
        <v>E</v>
      </c>
      <c r="AO30" s="20" t="str">
        <f t="shared" si="68"/>
        <v/>
      </c>
      <c r="AP30" s="20" t="str">
        <f t="shared" si="69"/>
        <v/>
      </c>
      <c r="AQ30" s="20" t="str">
        <f t="shared" si="70"/>
        <v/>
      </c>
      <c r="AR30" s="20" t="str">
        <f t="shared" si="71"/>
        <v/>
      </c>
      <c r="AS30" s="4"/>
      <c r="AT30" s="4"/>
      <c r="AU30" s="4"/>
      <c r="AV30" s="4"/>
      <c r="AW30" s="4"/>
      <c r="AX30" s="21">
        <f t="shared" si="72"/>
        <v>-2</v>
      </c>
      <c r="AY30" s="20" t="str">
        <f t="shared" si="73"/>
        <v>Costa Rica</v>
      </c>
      <c r="AZ30" s="20">
        <f t="shared" si="74"/>
        <v>0</v>
      </c>
      <c r="BA30" s="20">
        <f t="shared" si="75"/>
        <v>3</v>
      </c>
      <c r="BB30" s="20" t="str">
        <f t="shared" si="76"/>
        <v>Inglaterra</v>
      </c>
      <c r="BC30" s="21">
        <f t="shared" si="77"/>
        <v>2</v>
      </c>
      <c r="BD30" s="4"/>
      <c r="BE30" s="21">
        <f t="shared" si="78"/>
        <v>-2</v>
      </c>
      <c r="BF30" s="20" t="str">
        <f t="shared" si="79"/>
        <v>Algeria</v>
      </c>
      <c r="BG30" s="20">
        <f t="shared" si="80"/>
        <v>0</v>
      </c>
      <c r="BH30" s="20">
        <f t="shared" si="81"/>
        <v>3</v>
      </c>
      <c r="BI30" s="20" t="str">
        <f t="shared" si="82"/>
        <v>Rusia</v>
      </c>
      <c r="BJ30" s="20">
        <f t="shared" si="83"/>
        <v>2</v>
      </c>
      <c r="BK30" s="4"/>
      <c r="BL30" s="4"/>
      <c r="BM30" s="4"/>
      <c r="BN30" s="9"/>
      <c r="BO30" s="9"/>
      <c r="BP30" s="9"/>
      <c r="BQ30" s="9"/>
      <c r="BR30" s="9"/>
      <c r="BS30" s="9"/>
      <c r="BT30" s="9"/>
      <c r="BU30" s="4"/>
      <c r="BV30" s="4"/>
      <c r="BW30" s="4"/>
      <c r="BX30" s="4"/>
      <c r="BY30" s="4"/>
      <c r="BZ30" s="9"/>
      <c r="CA30" s="9"/>
      <c r="CB30" s="9"/>
      <c r="CC30" s="9"/>
      <c r="CD30" s="9"/>
      <c r="CE30" s="9"/>
      <c r="CF30" s="4"/>
      <c r="CG30" s="4"/>
      <c r="CH30" s="4"/>
      <c r="CI30" s="42"/>
      <c r="CJ30" s="20"/>
      <c r="CK30" s="20"/>
      <c r="CL30" s="20"/>
      <c r="CM30" s="9"/>
      <c r="CN30" s="42"/>
      <c r="CO30" s="20"/>
      <c r="CP30" s="20"/>
      <c r="CQ30" s="20"/>
      <c r="CR30" s="10"/>
    </row>
    <row r="31" spans="1:96" ht="16.5" customHeight="1">
      <c r="A31" s="12"/>
      <c r="B31" s="74"/>
      <c r="C31" s="75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7"/>
      <c r="O31" s="12"/>
      <c r="P31" s="78"/>
      <c r="Q31" s="12"/>
      <c r="R31" s="12"/>
      <c r="S31" s="74"/>
      <c r="T31" s="76"/>
      <c r="U31" s="76"/>
      <c r="V31" s="76"/>
      <c r="W31" s="76"/>
      <c r="X31" s="76"/>
      <c r="Y31" s="75"/>
      <c r="Z31" s="76"/>
      <c r="AA31" s="76"/>
      <c r="AB31" s="76"/>
      <c r="AC31" s="76"/>
      <c r="AD31" s="76"/>
      <c r="AE31" s="77"/>
      <c r="AF31" s="19"/>
      <c r="AG31" s="40"/>
      <c r="AH31" s="19"/>
      <c r="AI31" s="19"/>
      <c r="AJ31" s="19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9"/>
      <c r="AZ31" s="9"/>
      <c r="BA31" s="9"/>
      <c r="BB31" s="9"/>
      <c r="BC31" s="4"/>
      <c r="BD31" s="4"/>
      <c r="BE31" s="4"/>
      <c r="BF31" s="20"/>
      <c r="BG31" s="20"/>
      <c r="BH31" s="20"/>
      <c r="BI31" s="20"/>
      <c r="BJ31" s="20"/>
      <c r="BK31" s="4"/>
      <c r="BL31" s="4"/>
      <c r="BM31" s="4"/>
      <c r="BN31" s="9"/>
      <c r="BO31" s="9"/>
      <c r="BP31" s="9"/>
      <c r="BQ31" s="9"/>
      <c r="BR31" s="9"/>
      <c r="BS31" s="9"/>
      <c r="BT31" s="9"/>
      <c r="BU31" s="4"/>
      <c r="BV31" s="4"/>
      <c r="BW31" s="4"/>
      <c r="BX31" s="4"/>
      <c r="BY31" s="4"/>
      <c r="BZ31" s="9"/>
      <c r="CA31" s="9"/>
      <c r="CB31" s="9"/>
      <c r="CC31" s="9"/>
      <c r="CD31" s="9"/>
      <c r="CE31" s="9"/>
      <c r="CF31" s="4"/>
      <c r="CG31" s="4"/>
      <c r="CH31" s="4"/>
      <c r="CI31" s="42"/>
      <c r="CJ31" s="20"/>
      <c r="CK31" s="20"/>
      <c r="CL31" s="20"/>
      <c r="CM31" s="9"/>
      <c r="CN31" s="42"/>
      <c r="CO31" s="20"/>
      <c r="CP31" s="20"/>
      <c r="CQ31" s="20"/>
      <c r="CR31" s="10"/>
    </row>
    <row r="32" spans="1:96" ht="16.5" customHeight="1">
      <c r="A32" s="79"/>
      <c r="B32" s="79"/>
      <c r="C32" s="80"/>
      <c r="D32" s="79"/>
      <c r="E32" s="79"/>
      <c r="F32" s="79"/>
      <c r="G32" s="79"/>
      <c r="H32" s="79"/>
      <c r="I32" s="79"/>
      <c r="J32" s="79"/>
      <c r="K32" s="79"/>
      <c r="L32" s="12"/>
      <c r="M32" s="12"/>
      <c r="N32" s="12"/>
      <c r="O32" s="12"/>
      <c r="P32" s="12"/>
      <c r="Q32" s="12"/>
      <c r="R32" s="12"/>
      <c r="S32" s="79"/>
      <c r="T32" s="12"/>
      <c r="U32" s="12"/>
      <c r="V32" s="12"/>
      <c r="W32" s="12"/>
      <c r="X32" s="12"/>
      <c r="Y32" s="79"/>
      <c r="Z32" s="12"/>
      <c r="AA32" s="12"/>
      <c r="AB32" s="12"/>
      <c r="AC32" s="12"/>
      <c r="AD32" s="12"/>
      <c r="AE32" s="12"/>
      <c r="AF32" s="19"/>
      <c r="AG32" s="40"/>
      <c r="AH32" s="19"/>
      <c r="AI32" s="19"/>
      <c r="AJ32" s="19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9"/>
      <c r="AZ32" s="9"/>
      <c r="BA32" s="9"/>
      <c r="BB32" s="9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9"/>
      <c r="BO32" s="9"/>
      <c r="BP32" s="9"/>
      <c r="BQ32" s="9"/>
      <c r="BR32" s="9"/>
      <c r="BS32" s="9"/>
      <c r="BT32" s="9"/>
      <c r="BU32" s="4"/>
      <c r="BV32" s="4"/>
      <c r="BW32" s="4"/>
      <c r="BX32" s="4"/>
      <c r="BY32" s="4"/>
      <c r="BZ32" s="9"/>
      <c r="CA32" s="9"/>
      <c r="CB32" s="9"/>
      <c r="CC32" s="9"/>
      <c r="CD32" s="9"/>
      <c r="CE32" s="9"/>
      <c r="CF32" s="4"/>
      <c r="CG32" s="4"/>
      <c r="CH32" s="4"/>
      <c r="CI32" s="42"/>
      <c r="CJ32" s="20"/>
      <c r="CK32" s="20"/>
      <c r="CL32" s="20"/>
      <c r="CM32" s="9"/>
      <c r="CN32" s="42"/>
      <c r="CO32" s="20"/>
      <c r="CP32" s="20"/>
      <c r="CQ32" s="20"/>
      <c r="CR32" s="10"/>
    </row>
    <row r="33" spans="1:96" ht="16.5" customHeight="1">
      <c r="A33" s="81"/>
      <c r="B33" s="81"/>
      <c r="C33" s="82"/>
      <c r="D33" s="81"/>
      <c r="E33" s="81"/>
      <c r="F33" s="81"/>
      <c r="G33" s="81"/>
      <c r="H33" s="81"/>
      <c r="I33" s="81"/>
      <c r="J33" s="121" t="s">
        <v>267</v>
      </c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"/>
      <c r="V33" s="83" t="s">
        <v>268</v>
      </c>
      <c r="W33" s="12"/>
      <c r="X33" s="37"/>
      <c r="Y33" s="37"/>
      <c r="Z33" s="13" t="s">
        <v>269</v>
      </c>
      <c r="AA33" s="122" t="s">
        <v>270</v>
      </c>
      <c r="AB33" s="120"/>
      <c r="AC33" s="122" t="s">
        <v>271</v>
      </c>
      <c r="AD33" s="120"/>
      <c r="AE33" s="16"/>
      <c r="AF33" s="84"/>
      <c r="AG33" s="2"/>
      <c r="AH33" s="2"/>
      <c r="AI33" s="2"/>
      <c r="AJ33" s="19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9"/>
      <c r="AZ33" s="9"/>
      <c r="BA33" s="9"/>
      <c r="BB33" s="9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9"/>
      <c r="BO33" s="9"/>
      <c r="BP33" s="9"/>
      <c r="BQ33" s="9"/>
      <c r="BR33" s="9"/>
      <c r="BS33" s="9"/>
      <c r="BT33" s="9"/>
      <c r="BU33" s="4"/>
      <c r="BV33" s="4"/>
      <c r="BW33" s="4"/>
      <c r="BX33" s="4"/>
      <c r="BY33" s="4"/>
      <c r="BZ33" s="9"/>
      <c r="CA33" s="9"/>
      <c r="CB33" s="9"/>
      <c r="CC33" s="9"/>
      <c r="CD33" s="9"/>
      <c r="CE33" s="9"/>
      <c r="CF33" s="4"/>
      <c r="CG33" s="4"/>
      <c r="CH33" s="4"/>
      <c r="CI33" s="42"/>
      <c r="CJ33" s="20"/>
      <c r="CK33" s="20"/>
      <c r="CL33" s="20"/>
      <c r="CM33" s="9"/>
      <c r="CN33" s="42"/>
      <c r="CO33" s="20"/>
      <c r="CP33" s="20"/>
      <c r="CQ33" s="20"/>
      <c r="CR33" s="10"/>
    </row>
    <row r="34" spans="1:96" ht="16.5" customHeight="1">
      <c r="A34" s="81"/>
      <c r="B34" s="21"/>
      <c r="C34" s="85" t="str">
        <f t="shared" ref="C34:C41" ca="1" si="84">IF(O34="","",IF(O34&gt;Q34,J34,IF(AND(O34=Q34,U34&gt;W34),J34,R34)))</f>
        <v>Brasil</v>
      </c>
      <c r="D34" s="21"/>
      <c r="E34" s="21"/>
      <c r="F34" s="21"/>
      <c r="G34" s="21"/>
      <c r="H34" s="81"/>
      <c r="I34" s="81"/>
      <c r="J34" s="149" t="str">
        <f ca="1">IF(F9="","",BU4)</f>
        <v>Brasil</v>
      </c>
      <c r="K34" s="120"/>
      <c r="L34" s="120"/>
      <c r="M34" s="120"/>
      <c r="N34" s="120"/>
      <c r="O34" s="86">
        <v>2</v>
      </c>
      <c r="P34" s="87" t="s">
        <v>272</v>
      </c>
      <c r="Q34" s="86">
        <v>1</v>
      </c>
      <c r="R34" s="139" t="str">
        <f ca="1">IF(F16="","",BU12)</f>
        <v>Holanda</v>
      </c>
      <c r="S34" s="120"/>
      <c r="T34" s="120"/>
      <c r="U34" s="88"/>
      <c r="V34" s="35" t="s">
        <v>273</v>
      </c>
      <c r="W34" s="89"/>
      <c r="X34" s="90">
        <v>1</v>
      </c>
      <c r="Y34" s="91"/>
      <c r="Z34" s="92" t="s">
        <v>274</v>
      </c>
      <c r="AA34" s="140">
        <v>41818</v>
      </c>
      <c r="AB34" s="120"/>
      <c r="AC34" s="141">
        <v>0.45833333333333298</v>
      </c>
      <c r="AD34" s="120"/>
      <c r="AE34" s="12"/>
      <c r="AF34" s="36"/>
      <c r="AG34" s="35"/>
      <c r="AH34" s="36"/>
      <c r="AI34" s="40"/>
      <c r="AJ34" s="93" t="str">
        <f t="shared" ref="AJ34:AJ41" si="85">IF(OR(AF34="",AH34=""),"",SUM(AO34,AQ34))</f>
        <v/>
      </c>
      <c r="AK34" s="20" t="str">
        <f t="shared" ref="AK34:AK41" si="86">IF(O34&gt;Q34,"V",IF(O34=Q34,"E","D"))</f>
        <v>V</v>
      </c>
      <c r="AL34" s="4"/>
      <c r="AM34" s="20" t="str">
        <f t="shared" ref="AM34:AM41" si="87">IF(AF34&gt;AH34,"V",IF(AF34=AH34,"E","D"))</f>
        <v>E</v>
      </c>
      <c r="AN34" s="4"/>
      <c r="AO34" s="20" t="str">
        <f t="shared" ref="AO34:AO41" si="88">IF(OR(AF34="",AH34=""),"",IF(AK34=AM34,POCT,0))</f>
        <v/>
      </c>
      <c r="AP34" s="20"/>
      <c r="AQ34" s="20" t="str">
        <f t="shared" ref="AQ34:AQ41" si="89">IF(OR(AF34="",AH34=""),"",IF(AND(O34=AF34,Q34=AH34),EOCT,0))</f>
        <v/>
      </c>
      <c r="AR34" s="20"/>
      <c r="AS34" s="4"/>
      <c r="AT34" s="4"/>
      <c r="AU34" s="4"/>
      <c r="AV34" s="4"/>
      <c r="AW34" s="4"/>
      <c r="AX34" s="4"/>
      <c r="AY34" s="9"/>
      <c r="AZ34" s="9"/>
      <c r="BA34" s="9"/>
      <c r="BB34" s="9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9"/>
      <c r="BO34" s="9"/>
      <c r="BP34" s="9"/>
      <c r="BQ34" s="9"/>
      <c r="BR34" s="9"/>
      <c r="BS34" s="9"/>
      <c r="BT34" s="9"/>
      <c r="BU34" s="4"/>
      <c r="BV34" s="4"/>
      <c r="BW34" s="4"/>
      <c r="BX34" s="4"/>
      <c r="BY34" s="4"/>
      <c r="BZ34" s="9"/>
      <c r="CA34" s="9"/>
      <c r="CB34" s="9"/>
      <c r="CC34" s="9"/>
      <c r="CD34" s="9"/>
      <c r="CE34" s="9"/>
      <c r="CF34" s="4"/>
      <c r="CG34" s="4"/>
      <c r="CH34" s="4"/>
      <c r="CI34" s="4"/>
      <c r="CJ34" s="4"/>
      <c r="CK34" s="4"/>
      <c r="CL34" s="4"/>
      <c r="CM34" s="9"/>
      <c r="CN34" s="4"/>
      <c r="CO34" s="4"/>
      <c r="CP34" s="4"/>
      <c r="CQ34" s="4"/>
      <c r="CR34" s="10"/>
    </row>
    <row r="35" spans="1:96" ht="16.5" customHeight="1">
      <c r="A35" s="81"/>
      <c r="B35" s="21"/>
      <c r="C35" s="85" t="str">
        <f t="shared" ca="1" si="84"/>
        <v>Italia</v>
      </c>
      <c r="D35" s="21"/>
      <c r="E35" s="21"/>
      <c r="F35" s="21"/>
      <c r="G35" s="21"/>
      <c r="H35" s="81"/>
      <c r="I35" s="81"/>
      <c r="J35" s="119" t="str">
        <f ca="1">IF(F23="","",BU18)</f>
        <v>Colombia</v>
      </c>
      <c r="K35" s="120"/>
      <c r="L35" s="120"/>
      <c r="M35" s="120"/>
      <c r="N35" s="120"/>
      <c r="O35" s="94">
        <v>1</v>
      </c>
      <c r="P35" s="53" t="s">
        <v>275</v>
      </c>
      <c r="Q35" s="94">
        <v>3</v>
      </c>
      <c r="R35" s="138" t="str">
        <f ca="1">IF(F30="","",BU26)</f>
        <v>Italia</v>
      </c>
      <c r="S35" s="120"/>
      <c r="T35" s="120"/>
      <c r="U35" s="88"/>
      <c r="V35" s="35" t="s">
        <v>276</v>
      </c>
      <c r="W35" s="89"/>
      <c r="X35" s="95" t="s">
        <v>277</v>
      </c>
      <c r="Y35" s="91"/>
      <c r="Z35" s="92" t="s">
        <v>278</v>
      </c>
      <c r="AA35" s="140">
        <v>41818</v>
      </c>
      <c r="AB35" s="120"/>
      <c r="AC35" s="141">
        <v>0.625</v>
      </c>
      <c r="AD35" s="120"/>
      <c r="AE35" s="12"/>
      <c r="AF35" s="36"/>
      <c r="AG35" s="35"/>
      <c r="AH35" s="36"/>
      <c r="AI35" s="40"/>
      <c r="AJ35" s="96" t="str">
        <f t="shared" si="85"/>
        <v/>
      </c>
      <c r="AK35" s="20" t="str">
        <f t="shared" si="86"/>
        <v>D</v>
      </c>
      <c r="AL35" s="4"/>
      <c r="AM35" s="20" t="str">
        <f t="shared" si="87"/>
        <v>E</v>
      </c>
      <c r="AN35" s="4"/>
      <c r="AO35" s="20" t="str">
        <f t="shared" si="88"/>
        <v/>
      </c>
      <c r="AP35" s="20"/>
      <c r="AQ35" s="20" t="str">
        <f t="shared" si="89"/>
        <v/>
      </c>
      <c r="AR35" s="20"/>
      <c r="AS35" s="4"/>
      <c r="AT35" s="4"/>
      <c r="AU35" s="4"/>
      <c r="AV35" s="4"/>
      <c r="AW35" s="4"/>
      <c r="AX35" s="4"/>
      <c r="AY35" s="9"/>
      <c r="AZ35" s="9"/>
      <c r="BA35" s="9"/>
      <c r="BB35" s="9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9"/>
      <c r="BO35" s="9"/>
      <c r="BP35" s="9"/>
      <c r="BQ35" s="9"/>
      <c r="BR35" s="9"/>
      <c r="BS35" s="9"/>
      <c r="BT35" s="9"/>
      <c r="BU35" s="4"/>
      <c r="BV35" s="4"/>
      <c r="BW35" s="4"/>
      <c r="BX35" s="4"/>
      <c r="BY35" s="4"/>
      <c r="BZ35" s="9"/>
      <c r="CA35" s="9"/>
      <c r="CB35" s="9"/>
      <c r="CC35" s="9"/>
      <c r="CD35" s="9"/>
      <c r="CE35" s="9"/>
      <c r="CF35" s="4"/>
      <c r="CG35" s="4"/>
      <c r="CH35" s="4"/>
      <c r="CI35" s="4"/>
      <c r="CJ35" s="4"/>
      <c r="CK35" s="4"/>
      <c r="CL35" s="4"/>
      <c r="CM35" s="9"/>
      <c r="CN35" s="4"/>
      <c r="CO35" s="4"/>
      <c r="CP35" s="4"/>
      <c r="CQ35" s="4"/>
      <c r="CR35" s="10"/>
    </row>
    <row r="36" spans="1:96" ht="16.5" customHeight="1">
      <c r="A36" s="81"/>
      <c r="B36" s="21"/>
      <c r="C36" s="85" t="str">
        <f t="shared" ca="1" si="84"/>
        <v>España</v>
      </c>
      <c r="D36" s="21"/>
      <c r="E36" s="21"/>
      <c r="F36" s="21"/>
      <c r="G36" s="21"/>
      <c r="H36" s="81"/>
      <c r="I36" s="81"/>
      <c r="J36" s="119" t="str">
        <f ca="1">IF(F16="","",BU11)</f>
        <v>España</v>
      </c>
      <c r="K36" s="120"/>
      <c r="L36" s="120"/>
      <c r="M36" s="120"/>
      <c r="N36" s="120"/>
      <c r="O36" s="94">
        <v>2</v>
      </c>
      <c r="P36" s="53" t="s">
        <v>279</v>
      </c>
      <c r="Q36" s="94">
        <v>1</v>
      </c>
      <c r="R36" s="138" t="str">
        <f ca="1">IF(F9="","",BU5)</f>
        <v>Croacia</v>
      </c>
      <c r="S36" s="120"/>
      <c r="T36" s="120"/>
      <c r="U36" s="88"/>
      <c r="V36" s="35" t="s">
        <v>280</v>
      </c>
      <c r="W36" s="89"/>
      <c r="X36" s="95" t="s">
        <v>281</v>
      </c>
      <c r="Y36" s="91"/>
      <c r="Z36" s="92" t="s">
        <v>282</v>
      </c>
      <c r="AA36" s="140">
        <v>41819</v>
      </c>
      <c r="AB36" s="120"/>
      <c r="AC36" s="141">
        <v>0.45833333333333298</v>
      </c>
      <c r="AD36" s="120"/>
      <c r="AE36" s="12"/>
      <c r="AF36" s="36"/>
      <c r="AG36" s="35"/>
      <c r="AH36" s="36"/>
      <c r="AI36" s="40"/>
      <c r="AJ36" s="96" t="str">
        <f t="shared" si="85"/>
        <v/>
      </c>
      <c r="AK36" s="20" t="str">
        <f t="shared" si="86"/>
        <v>V</v>
      </c>
      <c r="AL36" s="4"/>
      <c r="AM36" s="20" t="str">
        <f t="shared" si="87"/>
        <v>E</v>
      </c>
      <c r="AN36" s="4"/>
      <c r="AO36" s="20" t="str">
        <f t="shared" si="88"/>
        <v/>
      </c>
      <c r="AP36" s="20"/>
      <c r="AQ36" s="20" t="str">
        <f t="shared" si="89"/>
        <v/>
      </c>
      <c r="AR36" s="20"/>
      <c r="AS36" s="4"/>
      <c r="AT36" s="4"/>
      <c r="AU36" s="4"/>
      <c r="AV36" s="4"/>
      <c r="AW36" s="4"/>
      <c r="AX36" s="4"/>
      <c r="AY36" s="9"/>
      <c r="AZ36" s="9"/>
      <c r="BA36" s="9"/>
      <c r="BB36" s="9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9"/>
      <c r="BO36" s="9"/>
      <c r="BP36" s="9"/>
      <c r="BQ36" s="9"/>
      <c r="BR36" s="9"/>
      <c r="BS36" s="9"/>
      <c r="BT36" s="9"/>
      <c r="BU36" s="4"/>
      <c r="BV36" s="4"/>
      <c r="BW36" s="4"/>
      <c r="BX36" s="4"/>
      <c r="BY36" s="4"/>
      <c r="BZ36" s="9"/>
      <c r="CA36" s="9"/>
      <c r="CB36" s="9"/>
      <c r="CC36" s="9"/>
      <c r="CD36" s="9"/>
      <c r="CE36" s="9"/>
      <c r="CF36" s="4"/>
      <c r="CG36" s="4"/>
      <c r="CH36" s="4"/>
      <c r="CI36" s="4"/>
      <c r="CJ36" s="4"/>
      <c r="CK36" s="4"/>
      <c r="CL36" s="4"/>
      <c r="CM36" s="9"/>
      <c r="CN36" s="4"/>
      <c r="CO36" s="4"/>
      <c r="CP36" s="4"/>
      <c r="CQ36" s="4"/>
      <c r="CR36" s="10"/>
    </row>
    <row r="37" spans="1:96" ht="16.5" customHeight="1">
      <c r="A37" s="81"/>
      <c r="B37" s="21"/>
      <c r="C37" s="85" t="str">
        <f t="shared" ca="1" si="84"/>
        <v>Uruguay</v>
      </c>
      <c r="D37" s="21"/>
      <c r="E37" s="21"/>
      <c r="F37" s="21"/>
      <c r="G37" s="21"/>
      <c r="H37" s="81"/>
      <c r="I37" s="81"/>
      <c r="J37" s="119" t="str">
        <f ca="1">IF(F30="","",BU25)</f>
        <v>Uruguay</v>
      </c>
      <c r="K37" s="120"/>
      <c r="L37" s="120"/>
      <c r="M37" s="120"/>
      <c r="N37" s="120"/>
      <c r="O37" s="94">
        <v>2</v>
      </c>
      <c r="P37" s="53" t="s">
        <v>283</v>
      </c>
      <c r="Q37" s="94">
        <v>1</v>
      </c>
      <c r="R37" s="138" t="str">
        <f ca="1">IF(F23="","",BU19)</f>
        <v>Costa de Marfil</v>
      </c>
      <c r="S37" s="120"/>
      <c r="T37" s="120"/>
      <c r="U37" s="88"/>
      <c r="V37" s="35" t="s">
        <v>284</v>
      </c>
      <c r="W37" s="89"/>
      <c r="X37" s="95" t="s">
        <v>285</v>
      </c>
      <c r="Y37" s="91"/>
      <c r="Z37" s="92" t="s">
        <v>286</v>
      </c>
      <c r="AA37" s="140">
        <v>41819</v>
      </c>
      <c r="AB37" s="120"/>
      <c r="AC37" s="141">
        <v>0.625</v>
      </c>
      <c r="AD37" s="120"/>
      <c r="AE37" s="12"/>
      <c r="AF37" s="36"/>
      <c r="AG37" s="35"/>
      <c r="AH37" s="36"/>
      <c r="AI37" s="40"/>
      <c r="AJ37" s="96" t="str">
        <f t="shared" si="85"/>
        <v/>
      </c>
      <c r="AK37" s="20" t="str">
        <f t="shared" si="86"/>
        <v>V</v>
      </c>
      <c r="AL37" s="4"/>
      <c r="AM37" s="20" t="str">
        <f t="shared" si="87"/>
        <v>E</v>
      </c>
      <c r="AN37" s="4"/>
      <c r="AO37" s="20" t="str">
        <f t="shared" si="88"/>
        <v/>
      </c>
      <c r="AP37" s="20"/>
      <c r="AQ37" s="20" t="str">
        <f t="shared" si="89"/>
        <v/>
      </c>
      <c r="AR37" s="20"/>
      <c r="AS37" s="4"/>
      <c r="AT37" s="4"/>
      <c r="AU37" s="4"/>
      <c r="AV37" s="4"/>
      <c r="AW37" s="4"/>
      <c r="AX37" s="4"/>
      <c r="AY37" s="9"/>
      <c r="AZ37" s="9"/>
      <c r="BA37" s="9"/>
      <c r="BB37" s="9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9"/>
      <c r="BO37" s="9"/>
      <c r="BP37" s="9"/>
      <c r="BQ37" s="9"/>
      <c r="BR37" s="9"/>
      <c r="BS37" s="9"/>
      <c r="BT37" s="9"/>
      <c r="BU37" s="4"/>
      <c r="BV37" s="4"/>
      <c r="BW37" s="4"/>
      <c r="BX37" s="4"/>
      <c r="BY37" s="4"/>
      <c r="BZ37" s="9"/>
      <c r="CA37" s="9"/>
      <c r="CB37" s="9"/>
      <c r="CC37" s="9"/>
      <c r="CD37" s="9"/>
      <c r="CE37" s="9"/>
      <c r="CF37" s="4"/>
      <c r="CG37" s="4"/>
      <c r="CH37" s="4"/>
      <c r="CI37" s="4"/>
      <c r="CJ37" s="4"/>
      <c r="CK37" s="4"/>
      <c r="CL37" s="4"/>
      <c r="CM37" s="9"/>
      <c r="CN37" s="4"/>
      <c r="CO37" s="4"/>
      <c r="CP37" s="4"/>
      <c r="CQ37" s="4"/>
      <c r="CR37" s="10"/>
    </row>
    <row r="38" spans="1:96" ht="16.5" customHeight="1">
      <c r="A38" s="81"/>
      <c r="B38" s="21"/>
      <c r="C38" s="85" t="str">
        <f t="shared" ca="1" si="84"/>
        <v>Francia</v>
      </c>
      <c r="D38" s="21"/>
      <c r="E38" s="21"/>
      <c r="F38" s="21"/>
      <c r="G38" s="21"/>
      <c r="H38" s="81"/>
      <c r="I38" s="81"/>
      <c r="J38" s="119" t="str">
        <f ca="1">IF(W9="","",CF4)</f>
        <v>Francia</v>
      </c>
      <c r="K38" s="120"/>
      <c r="L38" s="120"/>
      <c r="M38" s="120"/>
      <c r="N38" s="120"/>
      <c r="O38" s="94">
        <v>1</v>
      </c>
      <c r="P38" s="53" t="s">
        <v>287</v>
      </c>
      <c r="Q38" s="94">
        <v>0</v>
      </c>
      <c r="R38" s="138" t="str">
        <f ca="1">IF(W16="","",CF12)</f>
        <v>Nigeria</v>
      </c>
      <c r="S38" s="120"/>
      <c r="T38" s="120"/>
      <c r="U38" s="88"/>
      <c r="V38" s="35" t="s">
        <v>288</v>
      </c>
      <c r="W38" s="89"/>
      <c r="X38" s="95" t="s">
        <v>289</v>
      </c>
      <c r="Y38" s="91"/>
      <c r="Z38" s="92" t="s">
        <v>290</v>
      </c>
      <c r="AA38" s="140">
        <v>41820</v>
      </c>
      <c r="AB38" s="120"/>
      <c r="AC38" s="141">
        <v>0.45833333333333298</v>
      </c>
      <c r="AD38" s="120"/>
      <c r="AE38" s="12"/>
      <c r="AF38" s="36"/>
      <c r="AG38" s="35"/>
      <c r="AH38" s="36"/>
      <c r="AI38" s="40"/>
      <c r="AJ38" s="96" t="str">
        <f t="shared" si="85"/>
        <v/>
      </c>
      <c r="AK38" s="20" t="str">
        <f t="shared" si="86"/>
        <v>V</v>
      </c>
      <c r="AL38" s="4"/>
      <c r="AM38" s="20" t="str">
        <f t="shared" si="87"/>
        <v>E</v>
      </c>
      <c r="AN38" s="4"/>
      <c r="AO38" s="20" t="str">
        <f t="shared" si="88"/>
        <v/>
      </c>
      <c r="AP38" s="20"/>
      <c r="AQ38" s="20" t="str">
        <f t="shared" si="89"/>
        <v/>
      </c>
      <c r="AR38" s="20"/>
      <c r="AS38" s="4"/>
      <c r="AT38" s="4"/>
      <c r="AU38" s="4"/>
      <c r="AV38" s="4"/>
      <c r="AW38" s="4"/>
      <c r="AX38" s="4"/>
      <c r="AY38" s="9"/>
      <c r="AZ38" s="9"/>
      <c r="BA38" s="9"/>
      <c r="BB38" s="9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9"/>
      <c r="BO38" s="9"/>
      <c r="BP38" s="9"/>
      <c r="BQ38" s="9"/>
      <c r="BR38" s="9"/>
      <c r="BS38" s="9"/>
      <c r="BT38" s="9"/>
      <c r="BU38" s="4"/>
      <c r="BV38" s="4"/>
      <c r="BW38" s="4"/>
      <c r="BX38" s="4"/>
      <c r="BY38" s="4"/>
      <c r="BZ38" s="9"/>
      <c r="CA38" s="9"/>
      <c r="CB38" s="9"/>
      <c r="CC38" s="9"/>
      <c r="CD38" s="9"/>
      <c r="CE38" s="9"/>
      <c r="CF38" s="4"/>
      <c r="CG38" s="4"/>
      <c r="CH38" s="4"/>
      <c r="CI38" s="4"/>
      <c r="CJ38" s="4"/>
      <c r="CK38" s="4"/>
      <c r="CL38" s="4"/>
      <c r="CM38" s="9"/>
      <c r="CN38" s="4"/>
      <c r="CO38" s="4"/>
      <c r="CP38" s="4"/>
      <c r="CQ38" s="4"/>
      <c r="CR38" s="10"/>
    </row>
    <row r="39" spans="1:96" ht="16.5" customHeight="1">
      <c r="A39" s="81"/>
      <c r="B39" s="21"/>
      <c r="C39" s="85" t="str">
        <f t="shared" ca="1" si="84"/>
        <v>Alemania</v>
      </c>
      <c r="D39" s="21"/>
      <c r="E39" s="21"/>
      <c r="F39" s="21"/>
      <c r="G39" s="21"/>
      <c r="H39" s="81"/>
      <c r="I39" s="81"/>
      <c r="J39" s="119" t="str">
        <f ca="1">IF(W23="","",CF18)</f>
        <v>Alemania</v>
      </c>
      <c r="K39" s="120"/>
      <c r="L39" s="120"/>
      <c r="M39" s="120"/>
      <c r="N39" s="120"/>
      <c r="O39" s="94">
        <v>3</v>
      </c>
      <c r="P39" s="53" t="s">
        <v>291</v>
      </c>
      <c r="Q39" s="94">
        <v>0</v>
      </c>
      <c r="R39" s="138" t="str">
        <f ca="1">IF(W30="","",CF26)</f>
        <v>Rusia</v>
      </c>
      <c r="S39" s="120"/>
      <c r="T39" s="120"/>
      <c r="U39" s="88"/>
      <c r="V39" s="35" t="s">
        <v>292</v>
      </c>
      <c r="W39" s="89"/>
      <c r="X39" s="95" t="s">
        <v>293</v>
      </c>
      <c r="Y39" s="91"/>
      <c r="Z39" s="92" t="s">
        <v>294</v>
      </c>
      <c r="AA39" s="140">
        <v>41820</v>
      </c>
      <c r="AB39" s="120"/>
      <c r="AC39" s="141">
        <v>0.625</v>
      </c>
      <c r="AD39" s="120"/>
      <c r="AE39" s="12"/>
      <c r="AF39" s="36"/>
      <c r="AG39" s="35"/>
      <c r="AH39" s="36"/>
      <c r="AI39" s="40"/>
      <c r="AJ39" s="96" t="str">
        <f t="shared" si="85"/>
        <v/>
      </c>
      <c r="AK39" s="20" t="str">
        <f t="shared" si="86"/>
        <v>V</v>
      </c>
      <c r="AL39" s="4"/>
      <c r="AM39" s="20" t="str">
        <f t="shared" si="87"/>
        <v>E</v>
      </c>
      <c r="AN39" s="4"/>
      <c r="AO39" s="20" t="str">
        <f t="shared" si="88"/>
        <v/>
      </c>
      <c r="AP39" s="20"/>
      <c r="AQ39" s="20" t="str">
        <f t="shared" si="89"/>
        <v/>
      </c>
      <c r="AR39" s="20"/>
      <c r="AS39" s="4"/>
      <c r="AT39" s="4"/>
      <c r="AU39" s="4"/>
      <c r="AV39" s="4"/>
      <c r="AW39" s="4"/>
      <c r="AX39" s="4"/>
      <c r="AY39" s="9"/>
      <c r="AZ39" s="9"/>
      <c r="BA39" s="9"/>
      <c r="BB39" s="9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9"/>
      <c r="BO39" s="9"/>
      <c r="BP39" s="9"/>
      <c r="BQ39" s="9"/>
      <c r="BR39" s="9"/>
      <c r="BS39" s="9"/>
      <c r="BT39" s="9"/>
      <c r="BU39" s="4"/>
      <c r="BV39" s="4"/>
      <c r="BW39" s="4"/>
      <c r="BX39" s="4"/>
      <c r="BY39" s="4"/>
      <c r="BZ39" s="9"/>
      <c r="CA39" s="9"/>
      <c r="CB39" s="9"/>
      <c r="CC39" s="9"/>
      <c r="CD39" s="9"/>
      <c r="CE39" s="9"/>
      <c r="CF39" s="4"/>
      <c r="CG39" s="4"/>
      <c r="CH39" s="4"/>
      <c r="CI39" s="4"/>
      <c r="CJ39" s="4"/>
      <c r="CK39" s="4"/>
      <c r="CL39" s="4"/>
      <c r="CM39" s="9"/>
      <c r="CN39" s="4"/>
      <c r="CO39" s="4"/>
      <c r="CP39" s="4"/>
      <c r="CQ39" s="4"/>
      <c r="CR39" s="10"/>
    </row>
    <row r="40" spans="1:96" ht="16.5" customHeight="1">
      <c r="A40" s="81"/>
      <c r="B40" s="21"/>
      <c r="C40" s="85" t="str">
        <f t="shared" ca="1" si="84"/>
        <v>Argentina</v>
      </c>
      <c r="D40" s="21"/>
      <c r="E40" s="21"/>
      <c r="F40" s="21"/>
      <c r="G40" s="21"/>
      <c r="H40" s="81"/>
      <c r="I40" s="81"/>
      <c r="J40" s="119" t="str">
        <f ca="1">IF(W16="","",CF11)</f>
        <v>Argentina</v>
      </c>
      <c r="K40" s="120"/>
      <c r="L40" s="120"/>
      <c r="M40" s="120"/>
      <c r="N40" s="120"/>
      <c r="O40" s="94">
        <v>2</v>
      </c>
      <c r="P40" s="53" t="s">
        <v>295</v>
      </c>
      <c r="Q40" s="94">
        <v>0</v>
      </c>
      <c r="R40" s="138" t="str">
        <f ca="1">IF(W9="","",CF5)</f>
        <v>Honduras</v>
      </c>
      <c r="S40" s="120"/>
      <c r="T40" s="120"/>
      <c r="U40" s="88"/>
      <c r="V40" s="35" t="s">
        <v>296</v>
      </c>
      <c r="W40" s="89"/>
      <c r="X40" s="95" t="s">
        <v>297</v>
      </c>
      <c r="Y40" s="91"/>
      <c r="Z40" s="92" t="s">
        <v>298</v>
      </c>
      <c r="AA40" s="140">
        <v>41821</v>
      </c>
      <c r="AB40" s="120"/>
      <c r="AC40" s="141">
        <v>0.45833333333333298</v>
      </c>
      <c r="AD40" s="120"/>
      <c r="AE40" s="12"/>
      <c r="AF40" s="36"/>
      <c r="AG40" s="35"/>
      <c r="AH40" s="36"/>
      <c r="AI40" s="40"/>
      <c r="AJ40" s="96" t="str">
        <f t="shared" si="85"/>
        <v/>
      </c>
      <c r="AK40" s="20" t="str">
        <f t="shared" si="86"/>
        <v>V</v>
      </c>
      <c r="AL40" s="4"/>
      <c r="AM40" s="20" t="str">
        <f t="shared" si="87"/>
        <v>E</v>
      </c>
      <c r="AN40" s="4"/>
      <c r="AO40" s="20" t="str">
        <f t="shared" si="88"/>
        <v/>
      </c>
      <c r="AP40" s="20"/>
      <c r="AQ40" s="20" t="str">
        <f t="shared" si="89"/>
        <v/>
      </c>
      <c r="AR40" s="20"/>
      <c r="AS40" s="4"/>
      <c r="AT40" s="4"/>
      <c r="AU40" s="4"/>
      <c r="AV40" s="4"/>
      <c r="AW40" s="4"/>
      <c r="AX40" s="4"/>
      <c r="AY40" s="9"/>
      <c r="AZ40" s="9"/>
      <c r="BA40" s="9"/>
      <c r="BB40" s="9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9"/>
      <c r="BO40" s="9"/>
      <c r="BP40" s="9"/>
      <c r="BQ40" s="9"/>
      <c r="BR40" s="9"/>
      <c r="BS40" s="9"/>
      <c r="BT40" s="9"/>
      <c r="BU40" s="4"/>
      <c r="BV40" s="4"/>
      <c r="BW40" s="4"/>
      <c r="BX40" s="4"/>
      <c r="BY40" s="4"/>
      <c r="BZ40" s="9"/>
      <c r="CA40" s="9"/>
      <c r="CB40" s="9"/>
      <c r="CC40" s="9"/>
      <c r="CD40" s="9"/>
      <c r="CE40" s="9"/>
      <c r="CF40" s="4"/>
      <c r="CG40" s="4"/>
      <c r="CH40" s="4"/>
      <c r="CI40" s="4"/>
      <c r="CJ40" s="4"/>
      <c r="CK40" s="4"/>
      <c r="CL40" s="4"/>
      <c r="CM40" s="9"/>
      <c r="CN40" s="4"/>
      <c r="CO40" s="4"/>
      <c r="CP40" s="4"/>
      <c r="CQ40" s="4"/>
      <c r="CR40" s="10"/>
    </row>
    <row r="41" spans="1:96" ht="16.5" customHeight="1">
      <c r="A41" s="81"/>
      <c r="B41" s="21"/>
      <c r="C41" s="85" t="str">
        <f t="shared" ca="1" si="84"/>
        <v>Portugal</v>
      </c>
      <c r="D41" s="21"/>
      <c r="E41" s="21"/>
      <c r="F41" s="21"/>
      <c r="G41" s="21"/>
      <c r="H41" s="81"/>
      <c r="I41" s="81"/>
      <c r="J41" s="143" t="str">
        <f ca="1">IF(W30="","",CF25)</f>
        <v>Bélgica</v>
      </c>
      <c r="K41" s="120"/>
      <c r="L41" s="120"/>
      <c r="M41" s="120"/>
      <c r="N41" s="120"/>
      <c r="O41" s="97">
        <v>1</v>
      </c>
      <c r="P41" s="98" t="s">
        <v>299</v>
      </c>
      <c r="Q41" s="97">
        <v>2</v>
      </c>
      <c r="R41" s="142" t="str">
        <f ca="1">IF(W23="","",CF19)</f>
        <v>Portugal</v>
      </c>
      <c r="S41" s="120"/>
      <c r="T41" s="120"/>
      <c r="U41" s="88"/>
      <c r="V41" s="35" t="s">
        <v>300</v>
      </c>
      <c r="W41" s="89"/>
      <c r="X41" s="95" t="s">
        <v>301</v>
      </c>
      <c r="Y41" s="91"/>
      <c r="Z41" s="92" t="s">
        <v>302</v>
      </c>
      <c r="AA41" s="140">
        <v>41821</v>
      </c>
      <c r="AB41" s="120"/>
      <c r="AC41" s="141">
        <v>0.625</v>
      </c>
      <c r="AD41" s="120"/>
      <c r="AE41" s="12"/>
      <c r="AF41" s="36"/>
      <c r="AG41" s="35"/>
      <c r="AH41" s="36"/>
      <c r="AI41" s="40"/>
      <c r="AJ41" s="99" t="str">
        <f t="shared" si="85"/>
        <v/>
      </c>
      <c r="AK41" s="20" t="str">
        <f t="shared" si="86"/>
        <v>D</v>
      </c>
      <c r="AL41" s="4"/>
      <c r="AM41" s="20" t="str">
        <f t="shared" si="87"/>
        <v>E</v>
      </c>
      <c r="AN41" s="4"/>
      <c r="AO41" s="20" t="str">
        <f t="shared" si="88"/>
        <v/>
      </c>
      <c r="AP41" s="20"/>
      <c r="AQ41" s="20" t="str">
        <f t="shared" si="89"/>
        <v/>
      </c>
      <c r="AR41" s="20"/>
      <c r="AS41" s="4"/>
      <c r="AT41" s="4"/>
      <c r="AU41" s="4"/>
      <c r="AV41" s="4"/>
      <c r="AW41" s="4"/>
      <c r="AX41" s="4"/>
      <c r="AY41" s="9"/>
      <c r="AZ41" s="9"/>
      <c r="BA41" s="9"/>
      <c r="BB41" s="9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9"/>
      <c r="BO41" s="9"/>
      <c r="BP41" s="9"/>
      <c r="BQ41" s="9"/>
      <c r="BR41" s="9"/>
      <c r="BS41" s="9"/>
      <c r="BT41" s="9"/>
      <c r="BU41" s="4"/>
      <c r="BV41" s="4"/>
      <c r="BW41" s="4"/>
      <c r="BX41" s="4"/>
      <c r="BY41" s="4"/>
      <c r="BZ41" s="9"/>
      <c r="CA41" s="9"/>
      <c r="CB41" s="9"/>
      <c r="CC41" s="9"/>
      <c r="CD41" s="9"/>
      <c r="CE41" s="9"/>
      <c r="CF41" s="4"/>
      <c r="CG41" s="4"/>
      <c r="CH41" s="4"/>
      <c r="CI41" s="4"/>
      <c r="CJ41" s="4"/>
      <c r="CK41" s="4"/>
      <c r="CL41" s="4"/>
      <c r="CM41" s="9"/>
      <c r="CN41" s="4"/>
      <c r="CO41" s="4"/>
      <c r="CP41" s="4"/>
      <c r="CQ41" s="4"/>
      <c r="CR41" s="10"/>
    </row>
    <row r="42" spans="1:96" ht="16.5" customHeight="1">
      <c r="A42" s="81"/>
      <c r="B42" s="21"/>
      <c r="C42" s="85"/>
      <c r="D42" s="21"/>
      <c r="E42" s="21"/>
      <c r="F42" s="21"/>
      <c r="G42" s="21"/>
      <c r="H42" s="81"/>
      <c r="I42" s="81"/>
      <c r="J42" s="79"/>
      <c r="K42" s="79"/>
      <c r="L42" s="12"/>
      <c r="M42" s="12"/>
      <c r="N42" s="12"/>
      <c r="O42" s="12"/>
      <c r="P42" s="12"/>
      <c r="Q42" s="12"/>
      <c r="R42" s="12"/>
      <c r="S42" s="79"/>
      <c r="T42" s="12"/>
      <c r="U42" s="12"/>
      <c r="V42" s="12"/>
      <c r="W42" s="12"/>
      <c r="X42" s="21"/>
      <c r="Y42" s="79"/>
      <c r="Z42" s="12"/>
      <c r="AA42" s="100"/>
      <c r="AB42" s="100"/>
      <c r="AC42" s="101"/>
      <c r="AD42" s="101"/>
      <c r="AE42" s="12"/>
      <c r="AF42" s="19"/>
      <c r="AG42" s="40"/>
      <c r="AH42" s="19"/>
      <c r="AI42" s="19"/>
      <c r="AJ42" s="1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9"/>
      <c r="AZ42" s="9"/>
      <c r="BA42" s="9"/>
      <c r="BB42" s="9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9"/>
      <c r="BO42" s="9"/>
      <c r="BP42" s="9"/>
      <c r="BQ42" s="9"/>
      <c r="BR42" s="9"/>
      <c r="BS42" s="9"/>
      <c r="BT42" s="9"/>
      <c r="BU42" s="4"/>
      <c r="BV42" s="4"/>
      <c r="BW42" s="4"/>
      <c r="BX42" s="4"/>
      <c r="BY42" s="4"/>
      <c r="BZ42" s="9"/>
      <c r="CA42" s="9"/>
      <c r="CB42" s="9"/>
      <c r="CC42" s="9"/>
      <c r="CD42" s="9"/>
      <c r="CE42" s="9"/>
      <c r="CF42" s="4"/>
      <c r="CG42" s="4"/>
      <c r="CH42" s="4"/>
      <c r="CI42" s="4"/>
      <c r="CJ42" s="4"/>
      <c r="CK42" s="4"/>
      <c r="CL42" s="4"/>
      <c r="CM42" s="9"/>
      <c r="CN42" s="4"/>
      <c r="CO42" s="4"/>
      <c r="CP42" s="4"/>
      <c r="CQ42" s="4"/>
      <c r="CR42" s="10"/>
    </row>
    <row r="43" spans="1:96" ht="16.5" customHeight="1">
      <c r="A43" s="81"/>
      <c r="B43" s="21"/>
      <c r="C43" s="85"/>
      <c r="D43" s="21"/>
      <c r="E43" s="21"/>
      <c r="F43" s="21"/>
      <c r="G43" s="21"/>
      <c r="H43" s="81"/>
      <c r="I43" s="81"/>
      <c r="J43" s="147" t="s">
        <v>303</v>
      </c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"/>
      <c r="V43" s="83" t="s">
        <v>304</v>
      </c>
      <c r="W43" s="12"/>
      <c r="X43" s="21"/>
      <c r="Y43" s="78"/>
      <c r="Z43" s="13" t="s">
        <v>305</v>
      </c>
      <c r="AA43" s="122" t="s">
        <v>306</v>
      </c>
      <c r="AB43" s="120"/>
      <c r="AC43" s="122" t="s">
        <v>307</v>
      </c>
      <c r="AD43" s="120"/>
      <c r="AE43" s="16"/>
      <c r="AF43" s="84"/>
      <c r="AG43" s="2"/>
      <c r="AH43" s="2"/>
      <c r="AI43" s="2"/>
      <c r="AJ43" s="1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9"/>
      <c r="AZ43" s="9"/>
      <c r="BA43" s="9"/>
      <c r="BB43" s="9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9"/>
      <c r="BO43" s="9"/>
      <c r="BP43" s="9"/>
      <c r="BQ43" s="9"/>
      <c r="BR43" s="9"/>
      <c r="BS43" s="9"/>
      <c r="BT43" s="9"/>
      <c r="BU43" s="4"/>
      <c r="BV43" s="4"/>
      <c r="BW43" s="4"/>
      <c r="BX43" s="4"/>
      <c r="BY43" s="4"/>
      <c r="BZ43" s="9"/>
      <c r="CA43" s="9"/>
      <c r="CB43" s="9"/>
      <c r="CC43" s="9"/>
      <c r="CD43" s="9"/>
      <c r="CE43" s="9"/>
      <c r="CF43" s="4"/>
      <c r="CG43" s="4"/>
      <c r="CH43" s="4"/>
      <c r="CI43" s="4"/>
      <c r="CJ43" s="4"/>
      <c r="CK43" s="4"/>
      <c r="CL43" s="4"/>
      <c r="CM43" s="9"/>
      <c r="CN43" s="4"/>
      <c r="CO43" s="4"/>
      <c r="CP43" s="4"/>
      <c r="CQ43" s="4"/>
      <c r="CR43" s="10"/>
    </row>
    <row r="44" spans="1:96" ht="16.5" customHeight="1">
      <c r="A44" s="81"/>
      <c r="B44" s="21"/>
      <c r="C44" s="85" t="str">
        <f ca="1">IF(O44="","",IF(O44&gt;Q44,J44,IF(AND(O44=Q44,U44&gt;W44),J44,R44)))</f>
        <v>Brasil</v>
      </c>
      <c r="D44" s="21"/>
      <c r="E44" s="21"/>
      <c r="F44" s="21"/>
      <c r="G44" s="21"/>
      <c r="H44" s="81"/>
      <c r="I44" s="81"/>
      <c r="J44" s="119" t="str">
        <f ca="1">C34</f>
        <v>Brasil</v>
      </c>
      <c r="K44" s="120"/>
      <c r="L44" s="120"/>
      <c r="M44" s="120"/>
      <c r="N44" s="120"/>
      <c r="O44" s="94">
        <v>3</v>
      </c>
      <c r="P44" s="53" t="s">
        <v>308</v>
      </c>
      <c r="Q44" s="94">
        <v>1</v>
      </c>
      <c r="R44" s="138" t="str">
        <f ca="1">C35</f>
        <v>Italia</v>
      </c>
      <c r="S44" s="120"/>
      <c r="T44" s="120"/>
      <c r="U44" s="88"/>
      <c r="V44" s="102" t="s">
        <v>309</v>
      </c>
      <c r="W44" s="89"/>
      <c r="X44" s="103" t="s">
        <v>310</v>
      </c>
      <c r="Y44" s="79"/>
      <c r="Z44" s="92" t="s">
        <v>311</v>
      </c>
      <c r="AA44" s="140">
        <v>41824</v>
      </c>
      <c r="AB44" s="120"/>
      <c r="AC44" s="141">
        <v>0.625</v>
      </c>
      <c r="AD44" s="120"/>
      <c r="AE44" s="12"/>
      <c r="AF44" s="36"/>
      <c r="AG44" s="35"/>
      <c r="AH44" s="36"/>
      <c r="AI44" s="40"/>
      <c r="AJ44" s="93" t="str">
        <f>IF(OR(AF44="",AH44=""),"",SUM(AO44,AQ44))</f>
        <v/>
      </c>
      <c r="AK44" s="20" t="str">
        <f>IF(O44&gt;Q44,"V",IF(O44=Q44,"E","D"))</f>
        <v>V</v>
      </c>
      <c r="AL44" s="4"/>
      <c r="AM44" s="20" t="str">
        <f>IF(AF44&gt;AH44,"V",IF(AF44=AH44,"E","D"))</f>
        <v>E</v>
      </c>
      <c r="AN44" s="4"/>
      <c r="AO44" s="20" t="str">
        <f>IF(OR(AF44="",AH44=""),"",IF(AK44=AM44,PCUA,0))</f>
        <v/>
      </c>
      <c r="AP44" s="20"/>
      <c r="AQ44" s="20" t="str">
        <f>IF(OR(AF44="",AH44=""),"",IF(AND(O44=AF44,Q44=AH44),ECUA,0))</f>
        <v/>
      </c>
      <c r="AR44" s="4"/>
      <c r="AS44" s="4"/>
      <c r="AT44" s="4"/>
      <c r="AU44" s="4"/>
      <c r="AV44" s="4"/>
      <c r="AW44" s="4"/>
      <c r="AX44" s="4"/>
      <c r="AY44" s="9"/>
      <c r="AZ44" s="9"/>
      <c r="BA44" s="9"/>
      <c r="BB44" s="9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9"/>
      <c r="BO44" s="9"/>
      <c r="BP44" s="9"/>
      <c r="BQ44" s="9"/>
      <c r="BR44" s="9"/>
      <c r="BS44" s="9"/>
      <c r="BT44" s="9"/>
      <c r="BU44" s="4"/>
      <c r="BV44" s="4"/>
      <c r="BW44" s="4"/>
      <c r="BX44" s="4"/>
      <c r="BY44" s="4"/>
      <c r="BZ44" s="9"/>
      <c r="CA44" s="9"/>
      <c r="CB44" s="9"/>
      <c r="CC44" s="9"/>
      <c r="CD44" s="9"/>
      <c r="CE44" s="9"/>
      <c r="CF44" s="4"/>
      <c r="CG44" s="4"/>
      <c r="CH44" s="4"/>
      <c r="CI44" s="4"/>
      <c r="CJ44" s="4"/>
      <c r="CK44" s="4"/>
      <c r="CL44" s="4"/>
      <c r="CM44" s="9"/>
      <c r="CN44" s="4"/>
      <c r="CO44" s="4"/>
      <c r="CP44" s="4"/>
      <c r="CQ44" s="4"/>
      <c r="CR44" s="10"/>
    </row>
    <row r="45" spans="1:96" ht="16.5" customHeight="1">
      <c r="A45" s="81"/>
      <c r="B45" s="21"/>
      <c r="C45" s="85" t="str">
        <f ca="1">IF(O45="","",IF(O45&gt;Q45,J45,IF(AND(O45=Q45,U45&gt;W45),J45,R45)))</f>
        <v>Alemania</v>
      </c>
      <c r="D45" s="21"/>
      <c r="E45" s="21"/>
      <c r="F45" s="21"/>
      <c r="G45" s="21"/>
      <c r="H45" s="81"/>
      <c r="I45" s="81"/>
      <c r="J45" s="119" t="str">
        <f ca="1">C38</f>
        <v>Francia</v>
      </c>
      <c r="K45" s="120"/>
      <c r="L45" s="120"/>
      <c r="M45" s="120"/>
      <c r="N45" s="120"/>
      <c r="O45" s="94">
        <v>0</v>
      </c>
      <c r="P45" s="53" t="s">
        <v>312</v>
      </c>
      <c r="Q45" s="94">
        <v>2</v>
      </c>
      <c r="R45" s="138" t="str">
        <f ca="1">C39</f>
        <v>Alemania</v>
      </c>
      <c r="S45" s="120"/>
      <c r="T45" s="120"/>
      <c r="U45" s="88"/>
      <c r="V45" s="102" t="s">
        <v>313</v>
      </c>
      <c r="W45" s="89"/>
      <c r="X45" s="103" t="s">
        <v>314</v>
      </c>
      <c r="Y45" s="79"/>
      <c r="Z45" s="92" t="s">
        <v>315</v>
      </c>
      <c r="AA45" s="140">
        <v>41824</v>
      </c>
      <c r="AB45" s="120"/>
      <c r="AC45" s="141">
        <v>0.45833333333333298</v>
      </c>
      <c r="AD45" s="120"/>
      <c r="AE45" s="12"/>
      <c r="AF45" s="36"/>
      <c r="AG45" s="35"/>
      <c r="AH45" s="36"/>
      <c r="AI45" s="40"/>
      <c r="AJ45" s="96" t="str">
        <f>IF(OR(AF45="",AH45=""),"",SUM(AO45,AQ45))</f>
        <v/>
      </c>
      <c r="AK45" s="20" t="str">
        <f>IF(O45&gt;Q45,"V",IF(O45=Q45,"E","D"))</f>
        <v>D</v>
      </c>
      <c r="AL45" s="4"/>
      <c r="AM45" s="20" t="str">
        <f>IF(AF45&gt;AH45,"V",IF(AF45=AH45,"E","D"))</f>
        <v>E</v>
      </c>
      <c r="AN45" s="4"/>
      <c r="AO45" s="20" t="str">
        <f>IF(OR(AF45="",AH45=""),"",IF(AK45=AM45,PCUA,0))</f>
        <v/>
      </c>
      <c r="AP45" s="20"/>
      <c r="AQ45" s="20" t="str">
        <f>IF(OR(AF45="",AH45=""),"",IF(AND(O45=AF45,Q45=AH45),ECUA,0))</f>
        <v/>
      </c>
      <c r="AR45" s="4"/>
      <c r="AS45" s="4"/>
      <c r="AT45" s="4"/>
      <c r="AU45" s="4"/>
      <c r="AV45" s="4"/>
      <c r="AW45" s="4"/>
      <c r="AX45" s="4"/>
      <c r="AY45" s="9"/>
      <c r="AZ45" s="9"/>
      <c r="BA45" s="9"/>
      <c r="BB45" s="9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9"/>
      <c r="BO45" s="9"/>
      <c r="BP45" s="9"/>
      <c r="BQ45" s="9"/>
      <c r="BR45" s="9"/>
      <c r="BS45" s="9"/>
      <c r="BT45" s="9"/>
      <c r="BU45" s="4"/>
      <c r="BV45" s="4"/>
      <c r="BW45" s="4"/>
      <c r="BX45" s="4"/>
      <c r="BY45" s="4"/>
      <c r="BZ45" s="9"/>
      <c r="CA45" s="9"/>
      <c r="CB45" s="9"/>
      <c r="CC45" s="9"/>
      <c r="CD45" s="9"/>
      <c r="CE45" s="9"/>
      <c r="CF45" s="4"/>
      <c r="CG45" s="4"/>
      <c r="CH45" s="4"/>
      <c r="CI45" s="4"/>
      <c r="CJ45" s="4"/>
      <c r="CK45" s="4"/>
      <c r="CL45" s="4"/>
      <c r="CM45" s="9"/>
      <c r="CN45" s="4"/>
      <c r="CO45" s="4"/>
      <c r="CP45" s="4"/>
      <c r="CQ45" s="4"/>
      <c r="CR45" s="10"/>
    </row>
    <row r="46" spans="1:96" ht="16.5" customHeight="1">
      <c r="A46" s="81"/>
      <c r="B46" s="21"/>
      <c r="C46" s="85" t="str">
        <f ca="1">IF(O46="","",IF(O46&gt;Q46,J46,IF(AND(O46=Q46,U46&gt;W46),J46,R46)))</f>
        <v>España</v>
      </c>
      <c r="D46" s="21"/>
      <c r="E46" s="21"/>
      <c r="F46" s="21"/>
      <c r="G46" s="21"/>
      <c r="H46" s="81"/>
      <c r="I46" s="81"/>
      <c r="J46" s="119" t="str">
        <f ca="1">C36</f>
        <v>España</v>
      </c>
      <c r="K46" s="120"/>
      <c r="L46" s="120"/>
      <c r="M46" s="120"/>
      <c r="N46" s="120"/>
      <c r="O46" s="94">
        <v>2</v>
      </c>
      <c r="P46" s="53" t="s">
        <v>316</v>
      </c>
      <c r="Q46" s="94">
        <v>1</v>
      </c>
      <c r="R46" s="138" t="str">
        <f ca="1">C37</f>
        <v>Uruguay</v>
      </c>
      <c r="S46" s="120"/>
      <c r="T46" s="120"/>
      <c r="U46" s="88"/>
      <c r="V46" s="102" t="s">
        <v>317</v>
      </c>
      <c r="W46" s="89"/>
      <c r="X46" s="103" t="s">
        <v>318</v>
      </c>
      <c r="Y46" s="79"/>
      <c r="Z46" s="92" t="s">
        <v>319</v>
      </c>
      <c r="AA46" s="140">
        <v>41825</v>
      </c>
      <c r="AB46" s="120"/>
      <c r="AC46" s="141">
        <v>0.625</v>
      </c>
      <c r="AD46" s="120"/>
      <c r="AE46" s="12"/>
      <c r="AF46" s="36"/>
      <c r="AG46" s="35"/>
      <c r="AH46" s="36"/>
      <c r="AI46" s="40"/>
      <c r="AJ46" s="96" t="str">
        <f>IF(OR(AF46="",AH46=""),"",SUM(AO46,AQ46))</f>
        <v/>
      </c>
      <c r="AK46" s="20" t="str">
        <f>IF(O46&gt;Q46,"V",IF(O46=Q46,"E","D"))</f>
        <v>V</v>
      </c>
      <c r="AL46" s="4"/>
      <c r="AM46" s="20" t="str">
        <f>IF(AF46&gt;AH46,"V",IF(AF46=AH46,"E","D"))</f>
        <v>E</v>
      </c>
      <c r="AN46" s="4"/>
      <c r="AO46" s="20" t="str">
        <f>IF(OR(AF46="",AH46=""),"",IF(AK46=AM46,PCUA,0))</f>
        <v/>
      </c>
      <c r="AP46" s="20"/>
      <c r="AQ46" s="20" t="str">
        <f>IF(OR(AF46="",AH46=""),"",IF(AND(O46=AF46,Q46=AH46),ECUA,0))</f>
        <v/>
      </c>
      <c r="AR46" s="4"/>
      <c r="AS46" s="4"/>
      <c r="AT46" s="4"/>
      <c r="AU46" s="4"/>
      <c r="AV46" s="4"/>
      <c r="AW46" s="4"/>
      <c r="AX46" s="4"/>
      <c r="AY46" s="9"/>
      <c r="AZ46" s="9"/>
      <c r="BA46" s="9"/>
      <c r="BB46" s="9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9"/>
      <c r="BO46" s="9"/>
      <c r="BP46" s="9"/>
      <c r="BQ46" s="9"/>
      <c r="BR46" s="9"/>
      <c r="BS46" s="9"/>
      <c r="BT46" s="9"/>
      <c r="BU46" s="4"/>
      <c r="BV46" s="4"/>
      <c r="BW46" s="4"/>
      <c r="BX46" s="4"/>
      <c r="BY46" s="4"/>
      <c r="BZ46" s="9"/>
      <c r="CA46" s="9"/>
      <c r="CB46" s="9"/>
      <c r="CC46" s="9"/>
      <c r="CD46" s="9"/>
      <c r="CE46" s="9"/>
      <c r="CF46" s="4"/>
      <c r="CG46" s="4"/>
      <c r="CH46" s="4"/>
      <c r="CI46" s="4"/>
      <c r="CJ46" s="4"/>
      <c r="CK46" s="4"/>
      <c r="CL46" s="4"/>
      <c r="CM46" s="9"/>
      <c r="CN46" s="4"/>
      <c r="CO46" s="4"/>
      <c r="CP46" s="4"/>
      <c r="CQ46" s="4"/>
      <c r="CR46" s="10"/>
    </row>
    <row r="47" spans="1:96" ht="16.5" customHeight="1">
      <c r="A47" s="81"/>
      <c r="B47" s="21"/>
      <c r="C47" s="85" t="str">
        <f ca="1">IF(O47="","",IF(O47&gt;Q47,J47,IF(AND(O47=Q47,U47&gt;W47),J47,R47)))</f>
        <v>Argentina</v>
      </c>
      <c r="D47" s="21"/>
      <c r="E47" s="21"/>
      <c r="F47" s="21"/>
      <c r="G47" s="21"/>
      <c r="H47" s="81"/>
      <c r="I47" s="81"/>
      <c r="J47" s="143" t="str">
        <f ca="1">C40</f>
        <v>Argentina</v>
      </c>
      <c r="K47" s="120"/>
      <c r="L47" s="120"/>
      <c r="M47" s="120"/>
      <c r="N47" s="120"/>
      <c r="O47" s="97">
        <v>2</v>
      </c>
      <c r="P47" s="98" t="s">
        <v>320</v>
      </c>
      <c r="Q47" s="97">
        <v>1</v>
      </c>
      <c r="R47" s="142" t="str">
        <f ca="1">C41</f>
        <v>Portugal</v>
      </c>
      <c r="S47" s="120"/>
      <c r="T47" s="120"/>
      <c r="U47" s="88"/>
      <c r="V47" s="102" t="s">
        <v>321</v>
      </c>
      <c r="W47" s="89"/>
      <c r="X47" s="103" t="s">
        <v>322</v>
      </c>
      <c r="Y47" s="79"/>
      <c r="Z47" s="92" t="s">
        <v>323</v>
      </c>
      <c r="AA47" s="140">
        <v>41825</v>
      </c>
      <c r="AB47" s="120"/>
      <c r="AC47" s="141">
        <v>0.45833333333333298</v>
      </c>
      <c r="AD47" s="120"/>
      <c r="AE47" s="12"/>
      <c r="AF47" s="36"/>
      <c r="AG47" s="35"/>
      <c r="AH47" s="36"/>
      <c r="AI47" s="40"/>
      <c r="AJ47" s="99" t="str">
        <f>IF(OR(AF47="",AH47=""),"",SUM(AO47,AQ47))</f>
        <v/>
      </c>
      <c r="AK47" s="20" t="str">
        <f>IF(O47&gt;Q47,"V",IF(O47=Q47,"E","D"))</f>
        <v>V</v>
      </c>
      <c r="AL47" s="4"/>
      <c r="AM47" s="20" t="str">
        <f>IF(AF47&gt;AH47,"V",IF(AF47=AH47,"E","D"))</f>
        <v>E</v>
      </c>
      <c r="AN47" s="4"/>
      <c r="AO47" s="20" t="str">
        <f>IF(OR(AF47="",AH47=""),"",IF(AK47=AM47,PCUA,0))</f>
        <v/>
      </c>
      <c r="AP47" s="20"/>
      <c r="AQ47" s="20" t="str">
        <f>IF(OR(AF47="",AH47=""),"",IF(AND(O47=AF47,Q47=AH47),ECUA,0))</f>
        <v/>
      </c>
      <c r="AR47" s="4"/>
      <c r="AS47" s="4"/>
      <c r="AT47" s="4"/>
      <c r="AU47" s="4"/>
      <c r="AV47" s="4"/>
      <c r="AW47" s="4"/>
      <c r="AX47" s="4"/>
      <c r="AY47" s="9"/>
      <c r="AZ47" s="9"/>
      <c r="BA47" s="9"/>
      <c r="BB47" s="9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9"/>
      <c r="BO47" s="9"/>
      <c r="BP47" s="9"/>
      <c r="BQ47" s="9"/>
      <c r="BR47" s="9"/>
      <c r="BS47" s="9"/>
      <c r="BT47" s="9"/>
      <c r="BU47" s="4"/>
      <c r="BV47" s="4"/>
      <c r="BW47" s="4"/>
      <c r="BX47" s="4"/>
      <c r="BY47" s="4"/>
      <c r="BZ47" s="9"/>
      <c r="CA47" s="9"/>
      <c r="CB47" s="9"/>
      <c r="CC47" s="9"/>
      <c r="CD47" s="9"/>
      <c r="CE47" s="9"/>
      <c r="CF47" s="4"/>
      <c r="CG47" s="4"/>
      <c r="CH47" s="4"/>
      <c r="CI47" s="4"/>
      <c r="CJ47" s="4"/>
      <c r="CK47" s="4"/>
      <c r="CL47" s="4"/>
      <c r="CM47" s="9"/>
      <c r="CN47" s="4"/>
      <c r="CO47" s="4"/>
      <c r="CP47" s="4"/>
      <c r="CQ47" s="4"/>
      <c r="CR47" s="10"/>
    </row>
    <row r="48" spans="1:96" ht="16.5" customHeight="1">
      <c r="A48" s="79"/>
      <c r="B48" s="21"/>
      <c r="C48" s="85"/>
      <c r="D48" s="21"/>
      <c r="E48" s="21"/>
      <c r="F48" s="21"/>
      <c r="G48" s="21"/>
      <c r="H48" s="79"/>
      <c r="I48" s="79"/>
      <c r="J48" s="79"/>
      <c r="K48" s="79"/>
      <c r="L48" s="12"/>
      <c r="M48" s="12"/>
      <c r="N48" s="12"/>
      <c r="O48" s="12"/>
      <c r="P48" s="12"/>
      <c r="Q48" s="12"/>
      <c r="R48" s="12"/>
      <c r="S48" s="79"/>
      <c r="T48" s="12"/>
      <c r="U48" s="12"/>
      <c r="V48" s="12"/>
      <c r="W48" s="12"/>
      <c r="X48" s="21"/>
      <c r="Y48" s="79"/>
      <c r="Z48" s="12"/>
      <c r="AA48" s="100"/>
      <c r="AB48" s="100"/>
      <c r="AC48" s="101"/>
      <c r="AD48" s="101"/>
      <c r="AE48" s="12"/>
      <c r="AF48" s="19"/>
      <c r="AG48" s="40"/>
      <c r="AH48" s="19"/>
      <c r="AI48" s="19"/>
      <c r="AJ48" s="1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9"/>
      <c r="AZ48" s="9"/>
      <c r="BA48" s="9"/>
      <c r="BB48" s="9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9"/>
      <c r="BO48" s="9"/>
      <c r="BP48" s="9"/>
      <c r="BQ48" s="9"/>
      <c r="BR48" s="9"/>
      <c r="BS48" s="9"/>
      <c r="BT48" s="9"/>
      <c r="BU48" s="4"/>
      <c r="BV48" s="4"/>
      <c r="BW48" s="4"/>
      <c r="BX48" s="4"/>
      <c r="BY48" s="4"/>
      <c r="BZ48" s="9"/>
      <c r="CA48" s="9"/>
      <c r="CB48" s="9"/>
      <c r="CC48" s="9"/>
      <c r="CD48" s="9"/>
      <c r="CE48" s="9"/>
      <c r="CF48" s="4"/>
      <c r="CG48" s="4"/>
      <c r="CH48" s="4"/>
      <c r="CI48" s="4"/>
      <c r="CJ48" s="4"/>
      <c r="CK48" s="4"/>
      <c r="CL48" s="4"/>
      <c r="CM48" s="9"/>
      <c r="CN48" s="4"/>
      <c r="CO48" s="4"/>
      <c r="CP48" s="4"/>
      <c r="CQ48" s="4"/>
      <c r="CR48" s="10"/>
    </row>
    <row r="49" spans="1:96" ht="16.5" customHeight="1">
      <c r="A49" s="79"/>
      <c r="B49" s="21"/>
      <c r="C49" s="85"/>
      <c r="D49" s="21"/>
      <c r="E49" s="21"/>
      <c r="F49" s="21"/>
      <c r="G49" s="21"/>
      <c r="H49" s="79"/>
      <c r="I49" s="79"/>
      <c r="J49" s="121" t="s">
        <v>324</v>
      </c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"/>
      <c r="V49" s="83" t="s">
        <v>325</v>
      </c>
      <c r="W49" s="12"/>
      <c r="X49" s="21"/>
      <c r="Y49" s="78"/>
      <c r="Z49" s="13" t="s">
        <v>326</v>
      </c>
      <c r="AA49" s="122" t="s">
        <v>327</v>
      </c>
      <c r="AB49" s="120"/>
      <c r="AC49" s="122" t="s">
        <v>328</v>
      </c>
      <c r="AD49" s="120"/>
      <c r="AE49" s="16"/>
      <c r="AF49" s="84"/>
      <c r="AG49" s="2"/>
      <c r="AH49" s="2"/>
      <c r="AI49" s="2"/>
      <c r="AJ49" s="1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9"/>
      <c r="AZ49" s="9"/>
      <c r="BA49" s="9"/>
      <c r="BB49" s="9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9"/>
      <c r="BO49" s="9"/>
      <c r="BP49" s="9"/>
      <c r="BQ49" s="9"/>
      <c r="BR49" s="9"/>
      <c r="BS49" s="9"/>
      <c r="BT49" s="9"/>
      <c r="BU49" s="4"/>
      <c r="BV49" s="4"/>
      <c r="BW49" s="4"/>
      <c r="BX49" s="4"/>
      <c r="BY49" s="4"/>
      <c r="BZ49" s="9"/>
      <c r="CA49" s="9"/>
      <c r="CB49" s="9"/>
      <c r="CC49" s="9"/>
      <c r="CD49" s="9"/>
      <c r="CE49" s="9"/>
      <c r="CF49" s="4"/>
      <c r="CG49" s="4"/>
      <c r="CH49" s="4"/>
      <c r="CI49" s="4"/>
      <c r="CJ49" s="4"/>
      <c r="CK49" s="4"/>
      <c r="CL49" s="4"/>
      <c r="CM49" s="9"/>
      <c r="CN49" s="4"/>
      <c r="CO49" s="4"/>
      <c r="CP49" s="4"/>
      <c r="CQ49" s="4"/>
      <c r="CR49" s="10"/>
    </row>
    <row r="50" spans="1:96" ht="16.5" customHeight="1">
      <c r="A50" s="79"/>
      <c r="B50" s="21"/>
      <c r="C50" s="85" t="str">
        <f ca="1">IF(O50="","",IF(O50&gt;Q50,J50,IF(AND(O50=Q50,U50&gt;W50),J50,R50)))</f>
        <v>Brasil</v>
      </c>
      <c r="D50" s="21" t="str">
        <f ca="1">IF(O50="","",IF(O50&gt;Q50,R50,IF(AND(O50=Q50,U50&gt;W50),R50,J50)))</f>
        <v>Alemania</v>
      </c>
      <c r="E50" s="21"/>
      <c r="F50" s="21"/>
      <c r="G50" s="21"/>
      <c r="H50" s="79"/>
      <c r="I50" s="79"/>
      <c r="J50" s="144" t="str">
        <f ca="1">C44</f>
        <v>Brasil</v>
      </c>
      <c r="K50" s="120"/>
      <c r="L50" s="120"/>
      <c r="M50" s="120"/>
      <c r="N50" s="120"/>
      <c r="O50" s="28">
        <v>3</v>
      </c>
      <c r="P50" s="29" t="s">
        <v>329</v>
      </c>
      <c r="Q50" s="28">
        <v>2</v>
      </c>
      <c r="R50" s="148" t="str">
        <f ca="1">C45</f>
        <v>Alemania</v>
      </c>
      <c r="S50" s="120"/>
      <c r="T50" s="120"/>
      <c r="U50" s="88"/>
      <c r="V50" s="102" t="s">
        <v>330</v>
      </c>
      <c r="W50" s="89"/>
      <c r="X50" s="103" t="s">
        <v>331</v>
      </c>
      <c r="Y50" s="79"/>
      <c r="Z50" s="92" t="s">
        <v>332</v>
      </c>
      <c r="AA50" s="140">
        <v>41828</v>
      </c>
      <c r="AB50" s="120"/>
      <c r="AC50" s="141">
        <v>0.45833333333333298</v>
      </c>
      <c r="AD50" s="120"/>
      <c r="AE50" s="12"/>
      <c r="AF50" s="36"/>
      <c r="AG50" s="35"/>
      <c r="AH50" s="36"/>
      <c r="AI50" s="40"/>
      <c r="AJ50" s="104" t="str">
        <f>IF(OR(AF50="",AH50=""),"",SUM(AO50,AQ50))</f>
        <v/>
      </c>
      <c r="AK50" s="20" t="str">
        <f>IF(O50&gt;Q50,"V",IF(O50=Q50,"E","D"))</f>
        <v>V</v>
      </c>
      <c r="AL50" s="4"/>
      <c r="AM50" s="20" t="str">
        <f>IF(AF50&gt;AH50,"V",IF(AF50=AH50,"E","D"))</f>
        <v>E</v>
      </c>
      <c r="AN50" s="4"/>
      <c r="AO50" s="20" t="str">
        <f>IF(OR(AF50="",AH50=""),"",IF(AK50=AM50,PSEM,0))</f>
        <v/>
      </c>
      <c r="AP50" s="20"/>
      <c r="AQ50" s="20" t="str">
        <f>IF(OR(AF50="",AH50=""),"",IF(AND(O50=AF50,Q50=AH50),ESEM,0))</f>
        <v/>
      </c>
      <c r="AR50" s="4"/>
      <c r="AS50" s="4"/>
      <c r="AT50" s="4"/>
      <c r="AU50" s="4"/>
      <c r="AV50" s="4"/>
      <c r="AW50" s="4"/>
      <c r="AX50" s="4"/>
      <c r="AY50" s="9"/>
      <c r="AZ50" s="9"/>
      <c r="BA50" s="9"/>
      <c r="BB50" s="9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9"/>
      <c r="BO50" s="9"/>
      <c r="BP50" s="9"/>
      <c r="BQ50" s="9"/>
      <c r="BR50" s="9"/>
      <c r="BS50" s="9"/>
      <c r="BT50" s="9"/>
      <c r="BU50" s="4"/>
      <c r="BV50" s="4"/>
      <c r="BW50" s="4"/>
      <c r="BX50" s="4"/>
      <c r="BY50" s="4"/>
      <c r="BZ50" s="9"/>
      <c r="CA50" s="9"/>
      <c r="CB50" s="9"/>
      <c r="CC50" s="9"/>
      <c r="CD50" s="9"/>
      <c r="CE50" s="9"/>
      <c r="CF50" s="4"/>
      <c r="CG50" s="4"/>
      <c r="CH50" s="4"/>
      <c r="CI50" s="4"/>
      <c r="CJ50" s="4"/>
      <c r="CK50" s="4"/>
      <c r="CL50" s="4"/>
      <c r="CM50" s="9"/>
      <c r="CN50" s="4"/>
      <c r="CO50" s="4"/>
      <c r="CP50" s="4"/>
      <c r="CQ50" s="4"/>
      <c r="CR50" s="10"/>
    </row>
    <row r="51" spans="1:96" ht="16.5" customHeight="1">
      <c r="A51" s="79"/>
      <c r="B51" s="21"/>
      <c r="C51" s="85" t="str">
        <f ca="1">IF(O51="","",IF(O51&gt;Q51,J51,IF(AND(O51=Q51,U51&gt;W51),J51,R51)))</f>
        <v>Argentina</v>
      </c>
      <c r="D51" s="21" t="str">
        <f ca="1">IF(O51="","",IF(O51&gt;Q51,R51,IF(AND(O51=Q51,U51&gt;W51),R51,J51)))</f>
        <v>España</v>
      </c>
      <c r="E51" s="21"/>
      <c r="F51" s="21"/>
      <c r="G51" s="21"/>
      <c r="H51" s="79"/>
      <c r="I51" s="79"/>
      <c r="J51" s="143" t="str">
        <f ca="1">C46</f>
        <v>España</v>
      </c>
      <c r="K51" s="120"/>
      <c r="L51" s="120"/>
      <c r="M51" s="120"/>
      <c r="N51" s="120"/>
      <c r="O51" s="97">
        <v>1</v>
      </c>
      <c r="P51" s="98" t="s">
        <v>333</v>
      </c>
      <c r="Q51" s="97">
        <v>2</v>
      </c>
      <c r="R51" s="142" t="str">
        <f ca="1">C47</f>
        <v>Argentina</v>
      </c>
      <c r="S51" s="120"/>
      <c r="T51" s="120"/>
      <c r="U51" s="88"/>
      <c r="V51" s="102" t="s">
        <v>334</v>
      </c>
      <c r="W51" s="89"/>
      <c r="X51" s="103" t="s">
        <v>335</v>
      </c>
      <c r="Y51" s="79"/>
      <c r="Z51" s="92" t="s">
        <v>336</v>
      </c>
      <c r="AA51" s="140">
        <v>41829</v>
      </c>
      <c r="AB51" s="120"/>
      <c r="AC51" s="141">
        <v>0.625</v>
      </c>
      <c r="AD51" s="120"/>
      <c r="AE51" s="12"/>
      <c r="AF51" s="36"/>
      <c r="AG51" s="35"/>
      <c r="AH51" s="36"/>
      <c r="AI51" s="40"/>
      <c r="AJ51" s="105" t="str">
        <f>IF(OR(AF51="",AH51=""),"",SUM(AO51,AQ51))</f>
        <v/>
      </c>
      <c r="AK51" s="20" t="str">
        <f>IF(O51&gt;Q51,"V",IF(O51=Q51,"E","D"))</f>
        <v>D</v>
      </c>
      <c r="AL51" s="4"/>
      <c r="AM51" s="20" t="str">
        <f>IF(AF51&gt;AH51,"V",IF(AF51=AH51,"E","D"))</f>
        <v>E</v>
      </c>
      <c r="AN51" s="4"/>
      <c r="AO51" s="20" t="str">
        <f>IF(OR(AF51="",AH51=""),"",IF(AK51=AM51,PSEM,0))</f>
        <v/>
      </c>
      <c r="AP51" s="20"/>
      <c r="AQ51" s="20" t="str">
        <f>IF(OR(AF51="",AH51=""),"",IF(AND(O51=AF51,Q51=AH51),ESEM,0))</f>
        <v/>
      </c>
      <c r="AR51" s="4"/>
      <c r="AS51" s="4"/>
      <c r="AT51" s="4"/>
      <c r="AU51" s="4"/>
      <c r="AV51" s="4"/>
      <c r="AW51" s="4"/>
      <c r="AX51" s="4"/>
      <c r="AY51" s="9"/>
      <c r="AZ51" s="9"/>
      <c r="BA51" s="9"/>
      <c r="BB51" s="9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9"/>
      <c r="BO51" s="9"/>
      <c r="BP51" s="9"/>
      <c r="BQ51" s="9"/>
      <c r="BR51" s="9"/>
      <c r="BS51" s="9"/>
      <c r="BT51" s="9"/>
      <c r="BU51" s="4"/>
      <c r="BV51" s="4"/>
      <c r="BW51" s="4"/>
      <c r="BX51" s="4"/>
      <c r="BY51" s="4"/>
      <c r="BZ51" s="9"/>
      <c r="CA51" s="9"/>
      <c r="CB51" s="9"/>
      <c r="CC51" s="9"/>
      <c r="CD51" s="9"/>
      <c r="CE51" s="9"/>
      <c r="CF51" s="4"/>
      <c r="CG51" s="4"/>
      <c r="CH51" s="4"/>
      <c r="CI51" s="4"/>
      <c r="CJ51" s="4"/>
      <c r="CK51" s="4"/>
      <c r="CL51" s="4"/>
      <c r="CM51" s="9"/>
      <c r="CN51" s="4"/>
      <c r="CO51" s="4"/>
      <c r="CP51" s="4"/>
      <c r="CQ51" s="4"/>
      <c r="CR51" s="10"/>
    </row>
    <row r="52" spans="1:96" ht="16.5" customHeight="1">
      <c r="A52" s="79"/>
      <c r="B52" s="21"/>
      <c r="C52" s="85"/>
      <c r="D52" s="21"/>
      <c r="E52" s="21"/>
      <c r="F52" s="21"/>
      <c r="G52" s="21"/>
      <c r="H52" s="79"/>
      <c r="I52" s="79"/>
      <c r="J52" s="79"/>
      <c r="K52" s="79"/>
      <c r="L52" s="12"/>
      <c r="M52" s="12"/>
      <c r="N52" s="12"/>
      <c r="O52" s="12"/>
      <c r="P52" s="12"/>
      <c r="Q52" s="12"/>
      <c r="R52" s="12"/>
      <c r="S52" s="79"/>
      <c r="T52" s="12"/>
      <c r="U52" s="12"/>
      <c r="V52" s="12"/>
      <c r="W52" s="12"/>
      <c r="X52" s="21"/>
      <c r="Y52" s="79"/>
      <c r="Z52" s="12"/>
      <c r="AA52" s="100"/>
      <c r="AB52" s="100"/>
      <c r="AC52" s="101"/>
      <c r="AD52" s="101"/>
      <c r="AE52" s="12"/>
      <c r="AF52" s="19"/>
      <c r="AG52" s="40"/>
      <c r="AH52" s="19"/>
      <c r="AI52" s="19"/>
      <c r="AJ52" s="1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9"/>
      <c r="AZ52" s="9"/>
      <c r="BA52" s="9"/>
      <c r="BB52" s="9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9"/>
      <c r="BO52" s="9"/>
      <c r="BP52" s="9"/>
      <c r="BQ52" s="9"/>
      <c r="BR52" s="9"/>
      <c r="BS52" s="9"/>
      <c r="BT52" s="9"/>
      <c r="BU52" s="4"/>
      <c r="BV52" s="4"/>
      <c r="BW52" s="4"/>
      <c r="BX52" s="4"/>
      <c r="BY52" s="4"/>
      <c r="BZ52" s="9"/>
      <c r="CA52" s="9"/>
      <c r="CB52" s="9"/>
      <c r="CC52" s="9"/>
      <c r="CD52" s="9"/>
      <c r="CE52" s="9"/>
      <c r="CF52" s="4"/>
      <c r="CG52" s="4"/>
      <c r="CH52" s="4"/>
      <c r="CI52" s="4"/>
      <c r="CJ52" s="4"/>
      <c r="CK52" s="4"/>
      <c r="CL52" s="4"/>
      <c r="CM52" s="9"/>
      <c r="CN52" s="4"/>
      <c r="CO52" s="4"/>
      <c r="CP52" s="4"/>
      <c r="CQ52" s="4"/>
      <c r="CR52" s="10"/>
    </row>
    <row r="53" spans="1:96" ht="16.5" customHeight="1">
      <c r="A53" s="79"/>
      <c r="B53" s="21"/>
      <c r="C53" s="85"/>
      <c r="D53" s="21"/>
      <c r="E53" s="21"/>
      <c r="F53" s="21"/>
      <c r="G53" s="21"/>
      <c r="H53" s="79"/>
      <c r="I53" s="79"/>
      <c r="J53" s="121" t="s">
        <v>337</v>
      </c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"/>
      <c r="V53" s="83" t="s">
        <v>338</v>
      </c>
      <c r="W53" s="12"/>
      <c r="X53" s="21"/>
      <c r="Y53" s="78"/>
      <c r="Z53" s="13" t="s">
        <v>339</v>
      </c>
      <c r="AA53" s="122" t="s">
        <v>340</v>
      </c>
      <c r="AB53" s="120"/>
      <c r="AC53" s="122" t="s">
        <v>341</v>
      </c>
      <c r="AD53" s="120"/>
      <c r="AE53" s="16"/>
      <c r="AF53" s="84"/>
      <c r="AG53" s="2"/>
      <c r="AH53" s="2"/>
      <c r="AI53" s="2"/>
      <c r="AJ53" s="1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9"/>
      <c r="AZ53" s="9"/>
      <c r="BA53" s="9"/>
      <c r="BB53" s="9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9"/>
      <c r="BO53" s="9"/>
      <c r="BP53" s="9"/>
      <c r="BQ53" s="9"/>
      <c r="BR53" s="9"/>
      <c r="BS53" s="9"/>
      <c r="BT53" s="9"/>
      <c r="BU53" s="4"/>
      <c r="BV53" s="4"/>
      <c r="BW53" s="4"/>
      <c r="BX53" s="4"/>
      <c r="BY53" s="4"/>
      <c r="BZ53" s="9"/>
      <c r="CA53" s="9"/>
      <c r="CB53" s="9"/>
      <c r="CC53" s="9"/>
      <c r="CD53" s="9"/>
      <c r="CE53" s="9"/>
      <c r="CF53" s="4"/>
      <c r="CG53" s="4"/>
      <c r="CH53" s="4"/>
      <c r="CI53" s="4"/>
      <c r="CJ53" s="4"/>
      <c r="CK53" s="4"/>
      <c r="CL53" s="4"/>
      <c r="CM53" s="9"/>
      <c r="CN53" s="4"/>
      <c r="CO53" s="4"/>
      <c r="CP53" s="4"/>
      <c r="CQ53" s="4"/>
      <c r="CR53" s="10"/>
    </row>
    <row r="54" spans="1:96" ht="16.5" customHeight="1">
      <c r="A54" s="79"/>
      <c r="B54" s="21"/>
      <c r="C54" s="85" t="str">
        <f ca="1">IF(O54="","",IF(O54&gt;Q54,J54,IF(AND(O54=Q54,U54&gt;W54),J54,R54)))</f>
        <v>Alemania</v>
      </c>
      <c r="D54" s="21" t="str">
        <f ca="1">IF(O54="","",IF(O54&gt;Q54,R54,IF(AND(O54=Q54,U54&gt;W54),R54,J54)))</f>
        <v>España</v>
      </c>
      <c r="E54" s="21"/>
      <c r="F54" s="21"/>
      <c r="G54" s="21"/>
      <c r="H54" s="79"/>
      <c r="I54" s="79"/>
      <c r="J54" s="136" t="str">
        <f ca="1">D50</f>
        <v>Alemania</v>
      </c>
      <c r="K54" s="120"/>
      <c r="L54" s="120"/>
      <c r="M54" s="120"/>
      <c r="N54" s="120"/>
      <c r="O54" s="106">
        <v>2</v>
      </c>
      <c r="P54" s="107" t="s">
        <v>342</v>
      </c>
      <c r="Q54" s="106">
        <v>1</v>
      </c>
      <c r="R54" s="137" t="str">
        <f ca="1">D51</f>
        <v>España</v>
      </c>
      <c r="S54" s="120"/>
      <c r="T54" s="120"/>
      <c r="U54" s="88"/>
      <c r="V54" s="102" t="s">
        <v>343</v>
      </c>
      <c r="W54" s="89"/>
      <c r="X54" s="103" t="s">
        <v>344</v>
      </c>
      <c r="Y54" s="79"/>
      <c r="Z54" s="92" t="s">
        <v>345</v>
      </c>
      <c r="AA54" s="140">
        <v>41832</v>
      </c>
      <c r="AB54" s="120"/>
      <c r="AC54" s="141">
        <v>0.625</v>
      </c>
      <c r="AD54" s="120"/>
      <c r="AE54" s="12"/>
      <c r="AF54" s="36"/>
      <c r="AG54" s="35"/>
      <c r="AH54" s="36"/>
      <c r="AI54" s="40"/>
      <c r="AJ54" s="108" t="str">
        <f>IF(OR(AF54="",AH54=""),"",SUM(AO54,AQ54))</f>
        <v/>
      </c>
      <c r="AK54" s="20" t="str">
        <f>IF(O54&gt;Q54,"V",IF(O54=Q54,"E","D"))</f>
        <v>V</v>
      </c>
      <c r="AL54" s="4"/>
      <c r="AM54" s="20" t="str">
        <f>IF(AF54&gt;AH54,"V",IF(AF54=AH54,"E","D"))</f>
        <v>E</v>
      </c>
      <c r="AN54" s="4"/>
      <c r="AO54" s="20" t="str">
        <f>IF(OR(AF54="",AH54=""),"",IF(AK54=AM54,PTER,0))</f>
        <v/>
      </c>
      <c r="AP54" s="20"/>
      <c r="AQ54" s="20" t="str">
        <f>IF(OR(AF54="",AH54=""),"",IF(AND(O54=AF54,Q54=AH54),ETER,0))</f>
        <v/>
      </c>
      <c r="AR54" s="4"/>
      <c r="AS54" s="4"/>
      <c r="AT54" s="4"/>
      <c r="AU54" s="4"/>
      <c r="AV54" s="4"/>
      <c r="AW54" s="4"/>
      <c r="AX54" s="4"/>
      <c r="AY54" s="9"/>
      <c r="AZ54" s="9"/>
      <c r="BA54" s="9"/>
      <c r="BB54" s="9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9"/>
      <c r="BO54" s="9"/>
      <c r="BP54" s="9"/>
      <c r="BQ54" s="9"/>
      <c r="BR54" s="9"/>
      <c r="BS54" s="9"/>
      <c r="BT54" s="9"/>
      <c r="BU54" s="4"/>
      <c r="BV54" s="4"/>
      <c r="BW54" s="4"/>
      <c r="BX54" s="4"/>
      <c r="BY54" s="4"/>
      <c r="BZ54" s="9"/>
      <c r="CA54" s="9"/>
      <c r="CB54" s="9"/>
      <c r="CC54" s="9"/>
      <c r="CD54" s="9"/>
      <c r="CE54" s="9"/>
      <c r="CF54" s="4"/>
      <c r="CG54" s="4"/>
      <c r="CH54" s="4"/>
      <c r="CI54" s="4"/>
      <c r="CJ54" s="4"/>
      <c r="CK54" s="4"/>
      <c r="CL54" s="4"/>
      <c r="CM54" s="9"/>
      <c r="CN54" s="4"/>
      <c r="CO54" s="4"/>
      <c r="CP54" s="4"/>
      <c r="CQ54" s="4"/>
      <c r="CR54" s="10"/>
    </row>
    <row r="55" spans="1:96" ht="16.5" customHeight="1">
      <c r="A55" s="79"/>
      <c r="B55" s="21"/>
      <c r="C55" s="85"/>
      <c r="D55" s="21"/>
      <c r="E55" s="21"/>
      <c r="F55" s="21"/>
      <c r="G55" s="21"/>
      <c r="H55" s="79"/>
      <c r="I55" s="79"/>
      <c r="J55" s="79"/>
      <c r="K55" s="79"/>
      <c r="L55" s="12"/>
      <c r="M55" s="12"/>
      <c r="N55" s="12"/>
      <c r="O55" s="12"/>
      <c r="P55" s="12"/>
      <c r="Q55" s="12"/>
      <c r="R55" s="12"/>
      <c r="S55" s="79"/>
      <c r="T55" s="12"/>
      <c r="U55" s="12"/>
      <c r="V55" s="12"/>
      <c r="W55" s="12"/>
      <c r="X55" s="21"/>
      <c r="Y55" s="79"/>
      <c r="Z55" s="12"/>
      <c r="AA55" s="100"/>
      <c r="AB55" s="100"/>
      <c r="AC55" s="101"/>
      <c r="AD55" s="101"/>
      <c r="AE55" s="12"/>
      <c r="AF55" s="19"/>
      <c r="AG55" s="40"/>
      <c r="AH55" s="19"/>
      <c r="AI55" s="19"/>
      <c r="AJ55" s="1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9"/>
      <c r="AZ55" s="9"/>
      <c r="BA55" s="9"/>
      <c r="BB55" s="9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9"/>
      <c r="BO55" s="9"/>
      <c r="BP55" s="9"/>
      <c r="BQ55" s="9"/>
      <c r="BR55" s="9"/>
      <c r="BS55" s="9"/>
      <c r="BT55" s="9"/>
      <c r="BU55" s="4"/>
      <c r="BV55" s="4"/>
      <c r="BW55" s="4"/>
      <c r="BX55" s="4"/>
      <c r="BY55" s="4"/>
      <c r="BZ55" s="9"/>
      <c r="CA55" s="9"/>
      <c r="CB55" s="9"/>
      <c r="CC55" s="9"/>
      <c r="CD55" s="9"/>
      <c r="CE55" s="9"/>
      <c r="CF55" s="4"/>
      <c r="CG55" s="4"/>
      <c r="CH55" s="4"/>
      <c r="CI55" s="4"/>
      <c r="CJ55" s="4"/>
      <c r="CK55" s="4"/>
      <c r="CL55" s="4"/>
      <c r="CM55" s="9"/>
      <c r="CN55" s="4"/>
      <c r="CO55" s="4"/>
      <c r="CP55" s="4"/>
      <c r="CQ55" s="4"/>
      <c r="CR55" s="10"/>
    </row>
    <row r="56" spans="1:96" ht="16.5" customHeight="1">
      <c r="A56" s="79"/>
      <c r="B56" s="21"/>
      <c r="C56" s="85"/>
      <c r="D56" s="21"/>
      <c r="E56" s="21"/>
      <c r="F56" s="21"/>
      <c r="G56" s="21"/>
      <c r="H56" s="79"/>
      <c r="I56" s="79"/>
      <c r="J56" s="121" t="s">
        <v>346</v>
      </c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"/>
      <c r="V56" s="83" t="s">
        <v>347</v>
      </c>
      <c r="W56" s="12"/>
      <c r="X56" s="21"/>
      <c r="Y56" s="78"/>
      <c r="Z56" s="13" t="s">
        <v>348</v>
      </c>
      <c r="AA56" s="122" t="s">
        <v>349</v>
      </c>
      <c r="AB56" s="120"/>
      <c r="AC56" s="122" t="s">
        <v>350</v>
      </c>
      <c r="AD56" s="120"/>
      <c r="AE56" s="16"/>
      <c r="AF56" s="84"/>
      <c r="AG56" s="2"/>
      <c r="AH56" s="2"/>
      <c r="AI56" s="2"/>
      <c r="AJ56" s="1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9"/>
      <c r="AZ56" s="9"/>
      <c r="BA56" s="9"/>
      <c r="BB56" s="9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9"/>
      <c r="BO56" s="9"/>
      <c r="BP56" s="9"/>
      <c r="BQ56" s="9"/>
      <c r="BR56" s="9"/>
      <c r="BS56" s="9"/>
      <c r="BT56" s="9"/>
      <c r="BU56" s="4"/>
      <c r="BV56" s="4"/>
      <c r="BW56" s="4"/>
      <c r="BX56" s="4"/>
      <c r="BY56" s="4"/>
      <c r="BZ56" s="9"/>
      <c r="CA56" s="9"/>
      <c r="CB56" s="9"/>
      <c r="CC56" s="9"/>
      <c r="CD56" s="9"/>
      <c r="CE56" s="9"/>
      <c r="CF56" s="4"/>
      <c r="CG56" s="4"/>
      <c r="CH56" s="4"/>
      <c r="CI56" s="4"/>
      <c r="CJ56" s="4"/>
      <c r="CK56" s="4"/>
      <c r="CL56" s="4"/>
      <c r="CM56" s="9"/>
      <c r="CN56" s="4"/>
      <c r="CO56" s="4"/>
      <c r="CP56" s="4"/>
      <c r="CQ56" s="4"/>
      <c r="CR56" s="10"/>
    </row>
    <row r="57" spans="1:96" ht="16.5" customHeight="1">
      <c r="A57" s="79"/>
      <c r="B57" s="21"/>
      <c r="C57" s="85" t="str">
        <f ca="1">IF(O57="","",IF(O57&gt;Q57,J57,IF(AND(O57=Q57,U57&gt;W57),J57,R57)))</f>
        <v>Brasil</v>
      </c>
      <c r="D57" s="21" t="str">
        <f ca="1">IF(O57="","",IF(O57&gt;Q57,R57,IF(AND(O57=Q57,U57&gt;W57),R57,J57)))</f>
        <v>Argentina</v>
      </c>
      <c r="E57" s="21"/>
      <c r="F57" s="21"/>
      <c r="G57" s="21"/>
      <c r="H57" s="79"/>
      <c r="I57" s="79"/>
      <c r="J57" s="136" t="str">
        <f ca="1">C50</f>
        <v>Brasil</v>
      </c>
      <c r="K57" s="120"/>
      <c r="L57" s="120"/>
      <c r="M57" s="120"/>
      <c r="N57" s="120"/>
      <c r="O57" s="106">
        <v>3</v>
      </c>
      <c r="P57" s="107" t="s">
        <v>351</v>
      </c>
      <c r="Q57" s="106">
        <v>2</v>
      </c>
      <c r="R57" s="137" t="str">
        <f ca="1">C51</f>
        <v>Argentina</v>
      </c>
      <c r="S57" s="120"/>
      <c r="T57" s="120"/>
      <c r="U57" s="88"/>
      <c r="V57" s="102" t="s">
        <v>352</v>
      </c>
      <c r="W57" s="89"/>
      <c r="X57" s="109">
        <v>1</v>
      </c>
      <c r="Y57" s="79"/>
      <c r="Z57" s="92" t="s">
        <v>353</v>
      </c>
      <c r="AA57" s="140">
        <v>41833</v>
      </c>
      <c r="AB57" s="120"/>
      <c r="AC57" s="141">
        <v>0.58333333333333304</v>
      </c>
      <c r="AD57" s="120"/>
      <c r="AE57" s="12"/>
      <c r="AF57" s="36"/>
      <c r="AG57" s="35"/>
      <c r="AH57" s="36"/>
      <c r="AI57" s="40"/>
      <c r="AJ57" s="108" t="str">
        <f>IF(OR(AF57="",AH57=""),"",SUM(AO57,AQ57))</f>
        <v/>
      </c>
      <c r="AK57" s="20" t="str">
        <f>IF(O57&gt;Q57,"V",IF(O57=Q57,"E","D"))</f>
        <v>V</v>
      </c>
      <c r="AL57" s="4"/>
      <c r="AM57" s="20" t="str">
        <f>IF(AF57&gt;AH57,"V",IF(AF57=AH57,"E","D"))</f>
        <v>E</v>
      </c>
      <c r="AN57" s="4"/>
      <c r="AO57" s="20" t="str">
        <f>IF(OR(AF57="",AH57=""),"",IF(AK57=AM57,PFIN,0))</f>
        <v/>
      </c>
      <c r="AP57" s="20"/>
      <c r="AQ57" s="20" t="str">
        <f>IF(OR(AF57="",AH57=""),"",IF(AND(O57=AF57,Q57=AH57),EFIN,0))</f>
        <v/>
      </c>
      <c r="AR57" s="4"/>
      <c r="AS57" s="4"/>
      <c r="AT57" s="4"/>
      <c r="AU57" s="4"/>
      <c r="AV57" s="4"/>
      <c r="AW57" s="4"/>
      <c r="AX57" s="4"/>
      <c r="AY57" s="9"/>
      <c r="AZ57" s="9"/>
      <c r="BA57" s="9"/>
      <c r="BB57" s="9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9"/>
      <c r="BO57" s="9"/>
      <c r="BP57" s="9"/>
      <c r="BQ57" s="9"/>
      <c r="BR57" s="9"/>
      <c r="BS57" s="9"/>
      <c r="BT57" s="9"/>
      <c r="BU57" s="4"/>
      <c r="BV57" s="4"/>
      <c r="BW57" s="4"/>
      <c r="BX57" s="4"/>
      <c r="BY57" s="4"/>
      <c r="BZ57" s="9"/>
      <c r="CA57" s="9"/>
      <c r="CB57" s="9"/>
      <c r="CC57" s="9"/>
      <c r="CD57" s="9"/>
      <c r="CE57" s="9"/>
      <c r="CF57" s="4"/>
      <c r="CG57" s="4"/>
      <c r="CH57" s="4"/>
      <c r="CI57" s="4"/>
      <c r="CJ57" s="4"/>
      <c r="CK57" s="4"/>
      <c r="CL57" s="4"/>
      <c r="CM57" s="9"/>
      <c r="CN57" s="4"/>
      <c r="CO57" s="4"/>
      <c r="CP57" s="4"/>
      <c r="CQ57" s="4"/>
      <c r="CR57" s="10"/>
    </row>
    <row r="58" spans="1:96" ht="16.5" customHeight="1">
      <c r="A58" s="79"/>
      <c r="B58" s="79"/>
      <c r="C58" s="80"/>
      <c r="D58" s="79"/>
      <c r="E58" s="79"/>
      <c r="F58" s="79"/>
      <c r="G58" s="79"/>
      <c r="H58" s="79"/>
      <c r="I58" s="79"/>
      <c r="J58" s="79"/>
      <c r="K58" s="79"/>
      <c r="L58" s="12"/>
      <c r="M58" s="12"/>
      <c r="N58" s="12"/>
      <c r="O58" s="12"/>
      <c r="P58" s="12"/>
      <c r="Q58" s="12"/>
      <c r="R58" s="12"/>
      <c r="S58" s="79"/>
      <c r="T58" s="12"/>
      <c r="U58" s="12"/>
      <c r="V58" s="12"/>
      <c r="W58" s="12"/>
      <c r="X58" s="12"/>
      <c r="Y58" s="79"/>
      <c r="Z58" s="12"/>
      <c r="AA58" s="12"/>
      <c r="AB58" s="12"/>
      <c r="AC58" s="12"/>
      <c r="AD58" s="12"/>
      <c r="AE58" s="12"/>
      <c r="AF58" s="19"/>
      <c r="AG58" s="40"/>
      <c r="AH58" s="19"/>
      <c r="AI58" s="19"/>
      <c r="AJ58" s="1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9"/>
      <c r="AZ58" s="9"/>
      <c r="BA58" s="9"/>
      <c r="BB58" s="9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9"/>
      <c r="BO58" s="9"/>
      <c r="BP58" s="9"/>
      <c r="BQ58" s="9"/>
      <c r="BR58" s="9"/>
      <c r="BS58" s="9"/>
      <c r="BT58" s="9"/>
      <c r="BU58" s="4"/>
      <c r="BV58" s="4"/>
      <c r="BW58" s="4"/>
      <c r="BX58" s="4"/>
      <c r="BY58" s="4"/>
      <c r="BZ58" s="9"/>
      <c r="CA58" s="9"/>
      <c r="CB58" s="9"/>
      <c r="CC58" s="9"/>
      <c r="CD58" s="9"/>
      <c r="CE58" s="9"/>
      <c r="CF58" s="4"/>
      <c r="CG58" s="4"/>
      <c r="CH58" s="4"/>
      <c r="CI58" s="4"/>
      <c r="CJ58" s="4"/>
      <c r="CK58" s="4"/>
      <c r="CL58" s="4"/>
      <c r="CM58" s="9"/>
      <c r="CN58" s="4"/>
      <c r="CO58" s="4"/>
      <c r="CP58" s="4"/>
      <c r="CQ58" s="4"/>
      <c r="CR58" s="10"/>
    </row>
    <row r="59" spans="1:96" ht="16.5" customHeight="1">
      <c r="A59" s="79"/>
      <c r="B59" s="79"/>
      <c r="C59" s="80"/>
      <c r="D59" s="79"/>
      <c r="E59" s="79"/>
      <c r="F59" s="79"/>
      <c r="G59" s="79"/>
      <c r="H59" s="79"/>
      <c r="I59" s="79"/>
      <c r="J59" s="79"/>
      <c r="K59" s="79"/>
      <c r="L59" s="12"/>
      <c r="M59" s="12"/>
      <c r="N59" s="12"/>
      <c r="O59" s="40"/>
      <c r="P59" s="110" t="s">
        <v>354</v>
      </c>
      <c r="Q59" s="40"/>
      <c r="R59" s="12"/>
      <c r="S59" s="79"/>
      <c r="T59" s="12"/>
      <c r="U59" s="12"/>
      <c r="V59" s="12"/>
      <c r="W59" s="12"/>
      <c r="X59" s="12"/>
      <c r="Y59" s="79"/>
      <c r="Z59" s="12"/>
      <c r="AA59" s="12"/>
      <c r="AB59" s="12"/>
      <c r="AC59" s="12"/>
      <c r="AD59" s="12"/>
      <c r="AE59" s="12"/>
      <c r="AF59" s="130"/>
      <c r="AG59" s="120"/>
      <c r="AH59" s="120"/>
      <c r="AI59" s="2"/>
      <c r="AJ59" s="1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9"/>
      <c r="AZ59" s="9"/>
      <c r="BA59" s="9"/>
      <c r="BB59" s="9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9"/>
      <c r="BO59" s="9"/>
      <c r="BP59" s="9"/>
      <c r="BQ59" s="9"/>
      <c r="BR59" s="9"/>
      <c r="BS59" s="9"/>
      <c r="BT59" s="9"/>
      <c r="BU59" s="4"/>
      <c r="BV59" s="4"/>
      <c r="BW59" s="4"/>
      <c r="BX59" s="4"/>
      <c r="BY59" s="4"/>
      <c r="BZ59" s="9"/>
      <c r="CA59" s="9"/>
      <c r="CB59" s="9"/>
      <c r="CC59" s="9"/>
      <c r="CD59" s="9"/>
      <c r="CE59" s="9"/>
      <c r="CF59" s="4"/>
      <c r="CG59" s="4"/>
      <c r="CH59" s="4"/>
      <c r="CI59" s="4"/>
      <c r="CJ59" s="4"/>
      <c r="CK59" s="4"/>
      <c r="CL59" s="4"/>
      <c r="CM59" s="9"/>
      <c r="CN59" s="4"/>
      <c r="CO59" s="4"/>
      <c r="CP59" s="4"/>
      <c r="CQ59" s="4"/>
      <c r="CR59" s="10"/>
    </row>
    <row r="60" spans="1:96" ht="16.5" customHeight="1">
      <c r="A60" s="79"/>
      <c r="B60" s="79"/>
      <c r="C60" s="80"/>
      <c r="D60" s="79"/>
      <c r="E60" s="79"/>
      <c r="F60" s="79"/>
      <c r="G60" s="79"/>
      <c r="H60" s="79"/>
      <c r="I60" s="79"/>
      <c r="J60" s="79"/>
      <c r="K60" s="79"/>
      <c r="L60" s="12"/>
      <c r="M60" s="12"/>
      <c r="N60" s="12"/>
      <c r="O60" s="146" t="str">
        <f ca="1">C57</f>
        <v>Brasil</v>
      </c>
      <c r="P60" s="120"/>
      <c r="Q60" s="120"/>
      <c r="R60" s="37"/>
      <c r="S60" s="79"/>
      <c r="T60" s="12"/>
      <c r="U60" s="12"/>
      <c r="V60" s="12"/>
      <c r="W60" s="12"/>
      <c r="X60" s="12"/>
      <c r="Y60" s="79"/>
      <c r="Z60" s="12"/>
      <c r="AA60" s="12"/>
      <c r="AB60" s="12"/>
      <c r="AC60" s="12"/>
      <c r="AD60" s="12"/>
      <c r="AE60" s="12"/>
      <c r="AF60" s="145"/>
      <c r="AG60" s="120"/>
      <c r="AH60" s="120"/>
      <c r="AI60" s="40"/>
      <c r="AJ60" s="108" t="str">
        <f>IF(AF60="","",IF(AF60=O60,20,0))</f>
        <v/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9"/>
      <c r="AZ60" s="9"/>
      <c r="BA60" s="9"/>
      <c r="BB60" s="9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9"/>
      <c r="BO60" s="9"/>
      <c r="BP60" s="9"/>
      <c r="BQ60" s="9"/>
      <c r="BR60" s="9"/>
      <c r="BS60" s="9"/>
      <c r="BT60" s="9"/>
      <c r="BU60" s="4"/>
      <c r="BV60" s="4"/>
      <c r="BW60" s="4"/>
      <c r="BX60" s="4"/>
      <c r="BY60" s="4"/>
      <c r="BZ60" s="9"/>
      <c r="CA60" s="9"/>
      <c r="CB60" s="9"/>
      <c r="CC60" s="9"/>
      <c r="CD60" s="9"/>
      <c r="CE60" s="9"/>
      <c r="CF60" s="4"/>
      <c r="CG60" s="4"/>
      <c r="CH60" s="4"/>
      <c r="CI60" s="4"/>
      <c r="CJ60" s="4"/>
      <c r="CK60" s="4"/>
      <c r="CL60" s="4"/>
      <c r="CM60" s="9"/>
      <c r="CN60" s="4"/>
      <c r="CO60" s="4"/>
      <c r="CP60" s="4"/>
      <c r="CQ60" s="4"/>
      <c r="CR60" s="10"/>
    </row>
    <row r="61" spans="1:96" ht="16.5" customHeight="1">
      <c r="A61" s="79"/>
      <c r="B61" s="79"/>
      <c r="C61" s="80"/>
      <c r="D61" s="79"/>
      <c r="E61" s="79"/>
      <c r="F61" s="79"/>
      <c r="G61" s="79"/>
      <c r="H61" s="79"/>
      <c r="I61" s="79"/>
      <c r="J61" s="79"/>
      <c r="K61" s="79"/>
      <c r="L61" s="12"/>
      <c r="M61" s="12"/>
      <c r="N61" s="12"/>
      <c r="O61" s="40"/>
      <c r="P61" s="110" t="s">
        <v>355</v>
      </c>
      <c r="Q61" s="40"/>
      <c r="R61" s="12"/>
      <c r="S61" s="79"/>
      <c r="T61" s="12"/>
      <c r="U61" s="12"/>
      <c r="V61" s="12"/>
      <c r="W61" s="12"/>
      <c r="X61" s="12"/>
      <c r="Y61" s="79"/>
      <c r="Z61" s="12"/>
      <c r="AA61" s="12"/>
      <c r="AB61" s="12"/>
      <c r="AC61" s="12"/>
      <c r="AD61" s="12"/>
      <c r="AE61" s="12"/>
      <c r="AF61" s="19"/>
      <c r="AG61" s="19"/>
      <c r="AH61" s="19"/>
      <c r="AI61" s="19"/>
      <c r="AJ61" s="1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9"/>
      <c r="AZ61" s="9"/>
      <c r="BA61" s="9"/>
      <c r="BB61" s="9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9"/>
      <c r="BO61" s="9"/>
      <c r="BP61" s="9"/>
      <c r="BQ61" s="9"/>
      <c r="BR61" s="9"/>
      <c r="BS61" s="9"/>
      <c r="BT61" s="9"/>
      <c r="BU61" s="4"/>
      <c r="BV61" s="4"/>
      <c r="BW61" s="4"/>
      <c r="BX61" s="4"/>
      <c r="BY61" s="4"/>
      <c r="BZ61" s="9"/>
      <c r="CA61" s="9"/>
      <c r="CB61" s="9"/>
      <c r="CC61" s="9"/>
      <c r="CD61" s="9"/>
      <c r="CE61" s="9"/>
      <c r="CF61" s="4"/>
      <c r="CG61" s="4"/>
      <c r="CH61" s="4"/>
      <c r="CI61" s="4"/>
      <c r="CJ61" s="4"/>
      <c r="CK61" s="4"/>
      <c r="CL61" s="4"/>
      <c r="CM61" s="9"/>
      <c r="CN61" s="4"/>
      <c r="CO61" s="4"/>
      <c r="CP61" s="4"/>
      <c r="CQ61" s="4"/>
      <c r="CR61" s="10"/>
    </row>
    <row r="62" spans="1:96" ht="16.5" customHeight="1">
      <c r="A62" s="79"/>
      <c r="B62" s="79"/>
      <c r="C62" s="80"/>
      <c r="D62" s="79"/>
      <c r="E62" s="79"/>
      <c r="F62" s="79"/>
      <c r="G62" s="79"/>
      <c r="H62" s="79"/>
      <c r="I62" s="79"/>
      <c r="J62" s="79"/>
      <c r="K62" s="79"/>
      <c r="L62" s="12"/>
      <c r="M62" s="12"/>
      <c r="N62" s="12"/>
      <c r="O62" s="146" t="str">
        <f ca="1">D57</f>
        <v>Argentina</v>
      </c>
      <c r="P62" s="120"/>
      <c r="Q62" s="120"/>
      <c r="R62" s="37"/>
      <c r="S62" s="79"/>
      <c r="T62" s="12"/>
      <c r="U62" s="12"/>
      <c r="V62" s="12"/>
      <c r="W62" s="12"/>
      <c r="X62" s="12"/>
      <c r="Y62" s="79"/>
      <c r="Z62" s="12"/>
      <c r="AA62" s="12"/>
      <c r="AB62" s="12"/>
      <c r="AC62" s="12"/>
      <c r="AD62" s="12"/>
      <c r="AE62" s="12"/>
      <c r="AF62" s="145"/>
      <c r="AG62" s="120"/>
      <c r="AH62" s="120"/>
      <c r="AI62" s="40"/>
      <c r="AJ62" s="108" t="str">
        <f>IF(AF62="","",IF(AF62=O62,20,0))</f>
        <v/>
      </c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9"/>
      <c r="AZ62" s="9"/>
      <c r="BA62" s="9"/>
      <c r="BB62" s="9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9"/>
      <c r="BO62" s="9"/>
      <c r="BP62" s="9"/>
      <c r="BQ62" s="9"/>
      <c r="BR62" s="9"/>
      <c r="BS62" s="9"/>
      <c r="BT62" s="9"/>
      <c r="BU62" s="4"/>
      <c r="BV62" s="4"/>
      <c r="BW62" s="4"/>
      <c r="BX62" s="4"/>
      <c r="BY62" s="4"/>
      <c r="BZ62" s="9"/>
      <c r="CA62" s="9"/>
      <c r="CB62" s="9"/>
      <c r="CC62" s="9"/>
      <c r="CD62" s="9"/>
      <c r="CE62" s="9"/>
      <c r="CF62" s="4"/>
      <c r="CG62" s="4"/>
      <c r="CH62" s="4"/>
      <c r="CI62" s="4"/>
      <c r="CJ62" s="4"/>
      <c r="CK62" s="4"/>
      <c r="CL62" s="4"/>
      <c r="CM62" s="9"/>
      <c r="CN62" s="4"/>
      <c r="CO62" s="4"/>
      <c r="CP62" s="4"/>
      <c r="CQ62" s="4"/>
      <c r="CR62" s="10"/>
    </row>
    <row r="63" spans="1:96" ht="16.5" customHeight="1">
      <c r="A63" s="79"/>
      <c r="B63" s="79"/>
      <c r="C63" s="80"/>
      <c r="D63" s="79"/>
      <c r="E63" s="79"/>
      <c r="F63" s="79"/>
      <c r="G63" s="79"/>
      <c r="H63" s="79"/>
      <c r="I63" s="79"/>
      <c r="J63" s="79"/>
      <c r="K63" s="79"/>
      <c r="L63" s="12"/>
      <c r="M63" s="12"/>
      <c r="N63" s="12"/>
      <c r="O63" s="40"/>
      <c r="P63" s="110" t="s">
        <v>356</v>
      </c>
      <c r="Q63" s="40"/>
      <c r="R63" s="12"/>
      <c r="S63" s="79"/>
      <c r="T63" s="12"/>
      <c r="U63" s="12"/>
      <c r="V63" s="12"/>
      <c r="W63" s="12"/>
      <c r="X63" s="12"/>
      <c r="Y63" s="79"/>
      <c r="Z63" s="12"/>
      <c r="AA63" s="12"/>
      <c r="AB63" s="12"/>
      <c r="AC63" s="12"/>
      <c r="AD63" s="12"/>
      <c r="AE63" s="12"/>
      <c r="AF63" s="19"/>
      <c r="AG63" s="19"/>
      <c r="AH63" s="19"/>
      <c r="AI63" s="19"/>
      <c r="AJ63" s="1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9"/>
      <c r="AZ63" s="9"/>
      <c r="BA63" s="9"/>
      <c r="BB63" s="9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9"/>
      <c r="BO63" s="9"/>
      <c r="BP63" s="9"/>
      <c r="BQ63" s="9"/>
      <c r="BR63" s="9"/>
      <c r="BS63" s="9"/>
      <c r="BT63" s="9"/>
      <c r="BU63" s="4"/>
      <c r="BV63" s="4"/>
      <c r="BW63" s="4"/>
      <c r="BX63" s="4"/>
      <c r="BY63" s="4"/>
      <c r="BZ63" s="9"/>
      <c r="CA63" s="9"/>
      <c r="CB63" s="9"/>
      <c r="CC63" s="9"/>
      <c r="CD63" s="9"/>
      <c r="CE63" s="9"/>
      <c r="CF63" s="4"/>
      <c r="CG63" s="4"/>
      <c r="CH63" s="4"/>
      <c r="CI63" s="4"/>
      <c r="CJ63" s="4"/>
      <c r="CK63" s="4"/>
      <c r="CL63" s="4"/>
      <c r="CM63" s="9"/>
      <c r="CN63" s="4"/>
      <c r="CO63" s="4"/>
      <c r="CP63" s="4"/>
      <c r="CQ63" s="4"/>
      <c r="CR63" s="10"/>
    </row>
    <row r="64" spans="1:96" ht="16.5" customHeight="1">
      <c r="A64" s="79"/>
      <c r="B64" s="79"/>
      <c r="C64" s="80"/>
      <c r="D64" s="79"/>
      <c r="E64" s="79"/>
      <c r="F64" s="79"/>
      <c r="G64" s="79"/>
      <c r="H64" s="79"/>
      <c r="I64" s="79"/>
      <c r="J64" s="79"/>
      <c r="K64" s="79"/>
      <c r="L64" s="12"/>
      <c r="M64" s="12"/>
      <c r="N64" s="12"/>
      <c r="O64" s="146" t="str">
        <f ca="1">C54</f>
        <v>Alemania</v>
      </c>
      <c r="P64" s="120"/>
      <c r="Q64" s="120"/>
      <c r="R64" s="37"/>
      <c r="S64" s="79"/>
      <c r="T64" s="12"/>
      <c r="U64" s="12"/>
      <c r="V64" s="12"/>
      <c r="W64" s="12"/>
      <c r="X64" s="12"/>
      <c r="Y64" s="79"/>
      <c r="Z64" s="12"/>
      <c r="AA64" s="12"/>
      <c r="AB64" s="12"/>
      <c r="AC64" s="12"/>
      <c r="AD64" s="12"/>
      <c r="AE64" s="12"/>
      <c r="AF64" s="145"/>
      <c r="AG64" s="120"/>
      <c r="AH64" s="120"/>
      <c r="AI64" s="40"/>
      <c r="AJ64" s="108" t="str">
        <f>IF(AF64="","",IF(AF64=O64,20,0))</f>
        <v/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9"/>
      <c r="AZ64" s="9"/>
      <c r="BA64" s="9"/>
      <c r="BB64" s="9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9"/>
      <c r="BO64" s="9"/>
      <c r="BP64" s="9"/>
      <c r="BQ64" s="9"/>
      <c r="BR64" s="9"/>
      <c r="BS64" s="9"/>
      <c r="BT64" s="9"/>
      <c r="BU64" s="4"/>
      <c r="BV64" s="4"/>
      <c r="BW64" s="4"/>
      <c r="BX64" s="4"/>
      <c r="BY64" s="4"/>
      <c r="BZ64" s="9"/>
      <c r="CA64" s="9"/>
      <c r="CB64" s="9"/>
      <c r="CC64" s="9"/>
      <c r="CD64" s="9"/>
      <c r="CE64" s="9"/>
      <c r="CF64" s="4"/>
      <c r="CG64" s="4"/>
      <c r="CH64" s="4"/>
      <c r="CI64" s="4"/>
      <c r="CJ64" s="4"/>
      <c r="CK64" s="4"/>
      <c r="CL64" s="4"/>
      <c r="CM64" s="9"/>
      <c r="CN64" s="4"/>
      <c r="CO64" s="4"/>
      <c r="CP64" s="4"/>
      <c r="CQ64" s="4"/>
      <c r="CR64" s="10"/>
    </row>
    <row r="65" spans="1:96" ht="16.5" customHeight="1">
      <c r="A65" s="79"/>
      <c r="B65" s="79"/>
      <c r="C65" s="80"/>
      <c r="D65" s="79"/>
      <c r="E65" s="79"/>
      <c r="F65" s="79"/>
      <c r="G65" s="79"/>
      <c r="H65" s="79"/>
      <c r="I65" s="79"/>
      <c r="J65" s="79"/>
      <c r="K65" s="79"/>
      <c r="L65" s="12"/>
      <c r="M65" s="12"/>
      <c r="N65" s="12"/>
      <c r="O65" s="40"/>
      <c r="P65" s="110" t="s">
        <v>357</v>
      </c>
      <c r="Q65" s="40"/>
      <c r="R65" s="12"/>
      <c r="S65" s="79"/>
      <c r="T65" s="12"/>
      <c r="U65" s="12"/>
      <c r="V65" s="12"/>
      <c r="W65" s="12"/>
      <c r="X65" s="12"/>
      <c r="Y65" s="79"/>
      <c r="Z65" s="12"/>
      <c r="AA65" s="12"/>
      <c r="AB65" s="12"/>
      <c r="AC65" s="12"/>
      <c r="AD65" s="12"/>
      <c r="AE65" s="12"/>
      <c r="AF65" s="19"/>
      <c r="AG65" s="19"/>
      <c r="AH65" s="19"/>
      <c r="AI65" s="19"/>
      <c r="AJ65" s="1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9"/>
      <c r="AZ65" s="9"/>
      <c r="BA65" s="9"/>
      <c r="BB65" s="9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9"/>
      <c r="BO65" s="9"/>
      <c r="BP65" s="9"/>
      <c r="BQ65" s="9"/>
      <c r="BR65" s="9"/>
      <c r="BS65" s="9"/>
      <c r="BT65" s="9"/>
      <c r="BU65" s="4"/>
      <c r="BV65" s="4"/>
      <c r="BW65" s="4"/>
      <c r="BX65" s="4"/>
      <c r="BY65" s="4"/>
      <c r="BZ65" s="9"/>
      <c r="CA65" s="9"/>
      <c r="CB65" s="9"/>
      <c r="CC65" s="9"/>
      <c r="CD65" s="9"/>
      <c r="CE65" s="9"/>
      <c r="CF65" s="4"/>
      <c r="CG65" s="4"/>
      <c r="CH65" s="4"/>
      <c r="CI65" s="4"/>
      <c r="CJ65" s="4"/>
      <c r="CK65" s="4"/>
      <c r="CL65" s="4"/>
      <c r="CM65" s="9"/>
      <c r="CN65" s="4"/>
      <c r="CO65" s="4"/>
      <c r="CP65" s="4"/>
      <c r="CQ65" s="4"/>
      <c r="CR65" s="10"/>
    </row>
    <row r="66" spans="1:96" ht="16.5" customHeight="1">
      <c r="A66" s="79"/>
      <c r="B66" s="79"/>
      <c r="C66" s="80"/>
      <c r="D66" s="79"/>
      <c r="E66" s="79"/>
      <c r="F66" s="79"/>
      <c r="G66" s="79"/>
      <c r="H66" s="79"/>
      <c r="I66" s="79"/>
      <c r="J66" s="79"/>
      <c r="K66" s="79"/>
      <c r="L66" s="12"/>
      <c r="M66" s="12"/>
      <c r="N66" s="12"/>
      <c r="O66" s="146" t="str">
        <f ca="1">D54</f>
        <v>España</v>
      </c>
      <c r="P66" s="120"/>
      <c r="Q66" s="120"/>
      <c r="R66" s="37"/>
      <c r="S66" s="79"/>
      <c r="T66" s="12"/>
      <c r="U66" s="12"/>
      <c r="V66" s="12"/>
      <c r="W66" s="12"/>
      <c r="X66" s="12"/>
      <c r="Y66" s="79"/>
      <c r="Z66" s="12"/>
      <c r="AA66" s="12"/>
      <c r="AB66" s="12"/>
      <c r="AC66" s="12"/>
      <c r="AD66" s="12"/>
      <c r="AE66" s="12"/>
      <c r="AF66" s="145"/>
      <c r="AG66" s="120"/>
      <c r="AH66" s="120"/>
      <c r="AI66" s="40"/>
      <c r="AJ66" s="108" t="str">
        <f>IF(AF66="","",IF(AF66=O66,20,0))</f>
        <v/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9"/>
      <c r="AZ66" s="9"/>
      <c r="BA66" s="9"/>
      <c r="BB66" s="9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9"/>
      <c r="BO66" s="9"/>
      <c r="BP66" s="9"/>
      <c r="BQ66" s="9"/>
      <c r="BR66" s="9"/>
      <c r="BS66" s="9"/>
      <c r="BT66" s="9"/>
      <c r="BU66" s="4"/>
      <c r="BV66" s="4"/>
      <c r="BW66" s="4"/>
      <c r="BX66" s="4"/>
      <c r="BY66" s="4"/>
      <c r="BZ66" s="9"/>
      <c r="CA66" s="9"/>
      <c r="CB66" s="9"/>
      <c r="CC66" s="9"/>
      <c r="CD66" s="9"/>
      <c r="CE66" s="9"/>
      <c r="CF66" s="4"/>
      <c r="CG66" s="4"/>
      <c r="CH66" s="4"/>
      <c r="CI66" s="4"/>
      <c r="CJ66" s="4"/>
      <c r="CK66" s="4"/>
      <c r="CL66" s="4"/>
      <c r="CM66" s="9"/>
      <c r="CN66" s="4"/>
      <c r="CO66" s="4"/>
      <c r="CP66" s="4"/>
      <c r="CQ66" s="4"/>
      <c r="CR66" s="10"/>
    </row>
    <row r="67" spans="1:96" ht="16.5" customHeight="1">
      <c r="A67" s="79"/>
      <c r="B67" s="79"/>
      <c r="C67" s="80"/>
      <c r="D67" s="79"/>
      <c r="E67" s="79"/>
      <c r="F67" s="79"/>
      <c r="G67" s="79"/>
      <c r="H67" s="79"/>
      <c r="I67" s="79"/>
      <c r="J67" s="79"/>
      <c r="K67" s="79"/>
      <c r="L67" s="12"/>
      <c r="M67" s="12"/>
      <c r="N67" s="12"/>
      <c r="O67" s="12"/>
      <c r="P67" s="12"/>
      <c r="Q67" s="12"/>
      <c r="R67" s="12"/>
      <c r="S67" s="79"/>
      <c r="T67" s="12"/>
      <c r="U67" s="12"/>
      <c r="V67" s="12"/>
      <c r="W67" s="12"/>
      <c r="X67" s="12"/>
      <c r="Y67" s="79"/>
      <c r="Z67" s="12"/>
      <c r="AA67" s="12"/>
      <c r="AB67" s="12"/>
      <c r="AC67" s="12"/>
      <c r="AD67" s="12"/>
      <c r="AE67" s="12"/>
      <c r="AF67" s="19"/>
      <c r="AG67" s="19"/>
      <c r="AH67" s="19"/>
      <c r="AI67" s="19"/>
      <c r="AJ67" s="1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9"/>
      <c r="AZ67" s="9"/>
      <c r="BA67" s="9"/>
      <c r="BB67" s="9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9"/>
      <c r="BO67" s="9"/>
      <c r="BP67" s="9"/>
      <c r="BQ67" s="9"/>
      <c r="BR67" s="9"/>
      <c r="BS67" s="9"/>
      <c r="BT67" s="9"/>
      <c r="BU67" s="4"/>
      <c r="BV67" s="4"/>
      <c r="BW67" s="4"/>
      <c r="BX67" s="4"/>
      <c r="BY67" s="4"/>
      <c r="BZ67" s="9"/>
      <c r="CA67" s="9"/>
      <c r="CB67" s="9"/>
      <c r="CC67" s="9"/>
      <c r="CD67" s="9"/>
      <c r="CE67" s="9"/>
      <c r="CF67" s="4"/>
      <c r="CG67" s="4"/>
      <c r="CH67" s="4"/>
      <c r="CI67" s="4"/>
      <c r="CJ67" s="4"/>
      <c r="CK67" s="4"/>
      <c r="CL67" s="4"/>
      <c r="CM67" s="9"/>
      <c r="CN67" s="4"/>
      <c r="CO67" s="4"/>
      <c r="CP67" s="4"/>
      <c r="CQ67" s="4"/>
      <c r="CR67" s="10"/>
    </row>
    <row r="68" spans="1:96" ht="16.5" customHeight="1">
      <c r="A68" s="79"/>
      <c r="B68" s="79"/>
      <c r="C68" s="80"/>
      <c r="D68" s="79"/>
      <c r="E68" s="79"/>
      <c r="F68" s="79"/>
      <c r="G68" s="79"/>
      <c r="H68" s="79"/>
      <c r="I68" s="79"/>
      <c r="J68" s="79"/>
      <c r="K68" s="79"/>
      <c r="L68" s="12"/>
      <c r="M68" s="12"/>
      <c r="N68" s="12"/>
      <c r="O68" s="12"/>
      <c r="P68" s="12"/>
      <c r="Q68" s="12"/>
      <c r="R68" s="12"/>
      <c r="S68" s="79"/>
      <c r="T68" s="12"/>
      <c r="U68" s="12"/>
      <c r="V68" s="12"/>
      <c r="W68" s="12"/>
      <c r="X68" s="12"/>
      <c r="Y68" s="79"/>
      <c r="Z68" s="12"/>
      <c r="AA68" s="12"/>
      <c r="AB68" s="12"/>
      <c r="AC68" s="12"/>
      <c r="AD68" s="12"/>
      <c r="AE68" s="12"/>
      <c r="AF68" s="19"/>
      <c r="AG68" s="19"/>
      <c r="AH68" s="19"/>
      <c r="AI68" s="19"/>
      <c r="AJ68" s="1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9"/>
      <c r="AZ68" s="9"/>
      <c r="BA68" s="9"/>
      <c r="BB68" s="9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9"/>
      <c r="BO68" s="9"/>
      <c r="BP68" s="9"/>
      <c r="BQ68" s="9"/>
      <c r="BR68" s="9"/>
      <c r="BS68" s="9"/>
      <c r="BT68" s="9"/>
      <c r="BU68" s="4"/>
      <c r="BV68" s="4"/>
      <c r="BW68" s="4"/>
      <c r="BX68" s="4"/>
      <c r="BY68" s="4"/>
      <c r="BZ68" s="9"/>
      <c r="CA68" s="9"/>
      <c r="CB68" s="9"/>
      <c r="CC68" s="9"/>
      <c r="CD68" s="9"/>
      <c r="CE68" s="9"/>
      <c r="CF68" s="4"/>
      <c r="CG68" s="4"/>
      <c r="CH68" s="4"/>
      <c r="CI68" s="4"/>
      <c r="CJ68" s="4"/>
      <c r="CK68" s="4"/>
      <c r="CL68" s="4"/>
      <c r="CM68" s="9"/>
      <c r="CN68" s="4"/>
      <c r="CO68" s="4"/>
      <c r="CP68" s="4"/>
      <c r="CQ68" s="4"/>
      <c r="CR68" s="10"/>
    </row>
    <row r="69" spans="1:96" ht="16.5" customHeight="1">
      <c r="A69" s="79"/>
      <c r="B69" s="79"/>
      <c r="C69" s="80"/>
      <c r="D69" s="79"/>
      <c r="E69" s="79"/>
      <c r="F69" s="79"/>
      <c r="G69" s="79"/>
      <c r="H69" s="79"/>
      <c r="I69" s="79"/>
      <c r="J69" s="79"/>
      <c r="K69" s="79"/>
      <c r="L69" s="12"/>
      <c r="M69" s="12"/>
      <c r="N69" s="12"/>
      <c r="O69" s="12"/>
      <c r="P69" s="12"/>
      <c r="Q69" s="12"/>
      <c r="R69" s="12"/>
      <c r="S69" s="79"/>
      <c r="T69" s="12"/>
      <c r="U69" s="12"/>
      <c r="V69" s="12"/>
      <c r="W69" s="12"/>
      <c r="X69" s="12"/>
      <c r="Y69" s="79"/>
      <c r="Z69" s="12"/>
      <c r="AA69" s="12"/>
      <c r="AB69" s="12"/>
      <c r="AC69" s="12"/>
      <c r="AD69" s="12"/>
      <c r="AE69" s="12"/>
      <c r="AF69" s="19"/>
      <c r="AG69" s="19"/>
      <c r="AH69" s="19"/>
      <c r="AI69" s="19"/>
      <c r="AJ69" s="1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9"/>
      <c r="AZ69" s="9"/>
      <c r="BA69" s="9"/>
      <c r="BB69" s="9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9"/>
      <c r="BO69" s="9"/>
      <c r="BP69" s="9"/>
      <c r="BQ69" s="9"/>
      <c r="BR69" s="9"/>
      <c r="BS69" s="9"/>
      <c r="BT69" s="9"/>
      <c r="BU69" s="4"/>
      <c r="BV69" s="4"/>
      <c r="BW69" s="4"/>
      <c r="BX69" s="4"/>
      <c r="BY69" s="4"/>
      <c r="BZ69" s="9"/>
      <c r="CA69" s="9"/>
      <c r="CB69" s="9"/>
      <c r="CC69" s="9"/>
      <c r="CD69" s="9"/>
      <c r="CE69" s="9"/>
      <c r="CF69" s="4"/>
      <c r="CG69" s="4"/>
      <c r="CH69" s="4"/>
      <c r="CI69" s="4"/>
      <c r="CJ69" s="4"/>
      <c r="CK69" s="4"/>
      <c r="CL69" s="4"/>
      <c r="CM69" s="9"/>
      <c r="CN69" s="4"/>
      <c r="CO69" s="4"/>
      <c r="CP69" s="4"/>
      <c r="CQ69" s="4"/>
      <c r="CR69" s="10"/>
    </row>
    <row r="70" spans="1:96" ht="16.5" customHeight="1">
      <c r="A70" s="79"/>
      <c r="B70" s="79"/>
      <c r="C70" s="80"/>
      <c r="D70" s="79"/>
      <c r="E70" s="79"/>
      <c r="F70" s="79"/>
      <c r="G70" s="79"/>
      <c r="H70" s="79"/>
      <c r="I70" s="79"/>
      <c r="J70" s="79"/>
      <c r="K70" s="79"/>
      <c r="L70" s="12"/>
      <c r="M70" s="12"/>
      <c r="N70" s="12"/>
      <c r="O70" s="12"/>
      <c r="P70" s="12"/>
      <c r="Q70" s="12"/>
      <c r="R70" s="12"/>
      <c r="S70" s="79"/>
      <c r="T70" s="12"/>
      <c r="U70" s="12"/>
      <c r="V70" s="12"/>
      <c r="W70" s="12"/>
      <c r="X70" s="12"/>
      <c r="Y70" s="79"/>
      <c r="Z70" s="12"/>
      <c r="AA70" s="12"/>
      <c r="AB70" s="12"/>
      <c r="AC70" s="12"/>
      <c r="AD70" s="12"/>
      <c r="AE70" s="12"/>
      <c r="AF70" s="19"/>
      <c r="AG70" s="19"/>
      <c r="AH70" s="19"/>
      <c r="AI70" s="19"/>
      <c r="AJ70" s="1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9"/>
      <c r="AZ70" s="9"/>
      <c r="BA70" s="9"/>
      <c r="BB70" s="9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9"/>
      <c r="BO70" s="9"/>
      <c r="BP70" s="9"/>
      <c r="BQ70" s="9"/>
      <c r="BR70" s="9"/>
      <c r="BS70" s="9"/>
      <c r="BT70" s="9"/>
      <c r="BU70" s="4"/>
      <c r="BV70" s="4"/>
      <c r="BW70" s="4"/>
      <c r="BX70" s="4"/>
      <c r="BY70" s="4"/>
      <c r="BZ70" s="9"/>
      <c r="CA70" s="9"/>
      <c r="CB70" s="9"/>
      <c r="CC70" s="9"/>
      <c r="CD70" s="9"/>
      <c r="CE70" s="9"/>
      <c r="CF70" s="4"/>
      <c r="CG70" s="4"/>
      <c r="CH70" s="4"/>
      <c r="CI70" s="4"/>
      <c r="CJ70" s="4"/>
      <c r="CK70" s="4"/>
      <c r="CL70" s="4"/>
      <c r="CM70" s="9"/>
      <c r="CN70" s="4"/>
      <c r="CO70" s="4"/>
      <c r="CP70" s="4"/>
      <c r="CQ70" s="4"/>
      <c r="CR70" s="10"/>
    </row>
    <row r="71" spans="1:96" ht="16.5" customHeight="1">
      <c r="A71" s="79"/>
      <c r="B71" s="79"/>
      <c r="C71" s="80"/>
      <c r="D71" s="79"/>
      <c r="E71" s="79"/>
      <c r="F71" s="79"/>
      <c r="G71" s="79"/>
      <c r="H71" s="79"/>
      <c r="I71" s="79"/>
      <c r="J71" s="79"/>
      <c r="K71" s="79"/>
      <c r="L71" s="12"/>
      <c r="M71" s="12"/>
      <c r="N71" s="12"/>
      <c r="O71" s="12"/>
      <c r="P71" s="12"/>
      <c r="Q71" s="12"/>
      <c r="R71" s="12"/>
      <c r="S71" s="79"/>
      <c r="T71" s="12"/>
      <c r="U71" s="12"/>
      <c r="V71" s="12"/>
      <c r="W71" s="12"/>
      <c r="X71" s="12"/>
      <c r="Y71" s="79"/>
      <c r="Z71" s="12"/>
      <c r="AA71" s="12"/>
      <c r="AB71" s="12"/>
      <c r="AC71" s="12"/>
      <c r="AD71" s="12"/>
      <c r="AE71" s="12"/>
      <c r="AF71" s="19"/>
      <c r="AG71" s="19"/>
      <c r="AH71" s="19"/>
      <c r="AI71" s="19"/>
      <c r="AJ71" s="1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9"/>
      <c r="AZ71" s="9"/>
      <c r="BA71" s="9"/>
      <c r="BB71" s="9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9"/>
      <c r="BO71" s="9"/>
      <c r="BP71" s="9"/>
      <c r="BQ71" s="9"/>
      <c r="BR71" s="9"/>
      <c r="BS71" s="9"/>
      <c r="BT71" s="9"/>
      <c r="BU71" s="4"/>
      <c r="BV71" s="4"/>
      <c r="BW71" s="4"/>
      <c r="BX71" s="4"/>
      <c r="BY71" s="4"/>
      <c r="BZ71" s="9"/>
      <c r="CA71" s="9"/>
      <c r="CB71" s="9"/>
      <c r="CC71" s="9"/>
      <c r="CD71" s="9"/>
      <c r="CE71" s="9"/>
      <c r="CF71" s="4"/>
      <c r="CG71" s="4"/>
      <c r="CH71" s="4"/>
      <c r="CI71" s="4"/>
      <c r="CJ71" s="4"/>
      <c r="CK71" s="4"/>
      <c r="CL71" s="4"/>
      <c r="CM71" s="9"/>
      <c r="CN71" s="4"/>
      <c r="CO71" s="4"/>
      <c r="CP71" s="4"/>
      <c r="CQ71" s="4"/>
      <c r="CR71" s="10"/>
    </row>
    <row r="72" spans="1:96" ht="16.5" customHeight="1">
      <c r="A72" s="79"/>
      <c r="B72" s="79"/>
      <c r="C72" s="80"/>
      <c r="D72" s="79"/>
      <c r="E72" s="79"/>
      <c r="F72" s="79"/>
      <c r="G72" s="79"/>
      <c r="H72" s="79"/>
      <c r="I72" s="79"/>
      <c r="J72" s="79"/>
      <c r="K72" s="79"/>
      <c r="L72" s="12"/>
      <c r="M72" s="12"/>
      <c r="N72" s="12"/>
      <c r="O72" s="12"/>
      <c r="P72" s="12"/>
      <c r="Q72" s="12"/>
      <c r="R72" s="12"/>
      <c r="S72" s="79"/>
      <c r="T72" s="12"/>
      <c r="U72" s="12"/>
      <c r="V72" s="12"/>
      <c r="W72" s="12"/>
      <c r="X72" s="12"/>
      <c r="Y72" s="79"/>
      <c r="Z72" s="12"/>
      <c r="AA72" s="12"/>
      <c r="AB72" s="12"/>
      <c r="AC72" s="12"/>
      <c r="AD72" s="12"/>
      <c r="AE72" s="12"/>
      <c r="AF72" s="19"/>
      <c r="AG72" s="19"/>
      <c r="AH72" s="19"/>
      <c r="AI72" s="19"/>
      <c r="AJ72" s="1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9"/>
      <c r="AZ72" s="9"/>
      <c r="BA72" s="9"/>
      <c r="BB72" s="9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9"/>
      <c r="BO72" s="9"/>
      <c r="BP72" s="9"/>
      <c r="BQ72" s="9"/>
      <c r="BR72" s="9"/>
      <c r="BS72" s="9"/>
      <c r="BT72" s="9"/>
      <c r="BU72" s="4"/>
      <c r="BV72" s="4"/>
      <c r="BW72" s="4"/>
      <c r="BX72" s="4"/>
      <c r="BY72" s="4"/>
      <c r="BZ72" s="9"/>
      <c r="CA72" s="9"/>
      <c r="CB72" s="9"/>
      <c r="CC72" s="9"/>
      <c r="CD72" s="9"/>
      <c r="CE72" s="9"/>
      <c r="CF72" s="4"/>
      <c r="CG72" s="4"/>
      <c r="CH72" s="4"/>
      <c r="CI72" s="4"/>
      <c r="CJ72" s="4"/>
      <c r="CK72" s="4"/>
      <c r="CL72" s="4"/>
      <c r="CM72" s="9"/>
      <c r="CN72" s="4"/>
      <c r="CO72" s="4"/>
      <c r="CP72" s="4"/>
      <c r="CQ72" s="4"/>
      <c r="CR72" s="10"/>
    </row>
    <row r="73" spans="1:96" ht="16.5" customHeight="1">
      <c r="A73" s="79"/>
      <c r="B73" s="79"/>
      <c r="C73" s="80"/>
      <c r="D73" s="79"/>
      <c r="E73" s="79"/>
      <c r="F73" s="79"/>
      <c r="G73" s="79"/>
      <c r="H73" s="79"/>
      <c r="I73" s="79"/>
      <c r="J73" s="79"/>
      <c r="K73" s="79"/>
      <c r="L73" s="12"/>
      <c r="M73" s="12"/>
      <c r="N73" s="12"/>
      <c r="O73" s="12"/>
      <c r="P73" s="12"/>
      <c r="Q73" s="12"/>
      <c r="R73" s="12"/>
      <c r="S73" s="79"/>
      <c r="T73" s="12"/>
      <c r="U73" s="12"/>
      <c r="V73" s="12"/>
      <c r="W73" s="12"/>
      <c r="X73" s="12"/>
      <c r="Y73" s="79"/>
      <c r="Z73" s="12"/>
      <c r="AA73" s="12"/>
      <c r="AB73" s="12"/>
      <c r="AC73" s="12"/>
      <c r="AD73" s="12"/>
      <c r="AE73" s="12"/>
      <c r="AF73" s="19"/>
      <c r="AG73" s="19"/>
      <c r="AH73" s="19"/>
      <c r="AI73" s="19"/>
      <c r="AJ73" s="1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9"/>
      <c r="AZ73" s="9"/>
      <c r="BA73" s="9"/>
      <c r="BB73" s="9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9"/>
      <c r="BO73" s="9"/>
      <c r="BP73" s="9"/>
      <c r="BQ73" s="9"/>
      <c r="BR73" s="9"/>
      <c r="BS73" s="9"/>
      <c r="BT73" s="9"/>
      <c r="BU73" s="4"/>
      <c r="BV73" s="4"/>
      <c r="BW73" s="4"/>
      <c r="BX73" s="4"/>
      <c r="BY73" s="4"/>
      <c r="BZ73" s="9"/>
      <c r="CA73" s="9"/>
      <c r="CB73" s="9"/>
      <c r="CC73" s="9"/>
      <c r="CD73" s="9"/>
      <c r="CE73" s="9"/>
      <c r="CF73" s="4"/>
      <c r="CG73" s="4"/>
      <c r="CH73" s="4"/>
      <c r="CI73" s="4"/>
      <c r="CJ73" s="4"/>
      <c r="CK73" s="4"/>
      <c r="CL73" s="4"/>
      <c r="CM73" s="9"/>
      <c r="CN73" s="4"/>
      <c r="CO73" s="4"/>
      <c r="CP73" s="4"/>
      <c r="CQ73" s="4"/>
      <c r="CR73" s="10"/>
    </row>
    <row r="74" spans="1:96" ht="16.5" hidden="1" customHeight="1">
      <c r="A74" s="79"/>
      <c r="B74" s="79"/>
      <c r="C74" s="80"/>
      <c r="D74" s="79"/>
      <c r="E74" s="79"/>
      <c r="F74" s="79"/>
      <c r="G74" s="79"/>
      <c r="H74" s="79"/>
      <c r="I74" s="79"/>
      <c r="J74" s="79"/>
      <c r="K74" s="79"/>
      <c r="L74" s="12"/>
      <c r="M74" s="12"/>
      <c r="N74" s="12"/>
      <c r="O74" s="12"/>
      <c r="P74" s="12"/>
      <c r="Q74" s="12"/>
      <c r="R74" s="12"/>
      <c r="S74" s="79"/>
      <c r="T74" s="12"/>
      <c r="U74" s="12"/>
      <c r="V74" s="12"/>
      <c r="W74" s="12"/>
      <c r="X74" s="12"/>
      <c r="Y74" s="79"/>
      <c r="Z74" s="12"/>
      <c r="AA74" s="12"/>
      <c r="AB74" s="12"/>
      <c r="AC74" s="12"/>
      <c r="AD74" s="12"/>
      <c r="AE74" s="12"/>
      <c r="AF74" s="19"/>
      <c r="AG74" s="19"/>
      <c r="AH74" s="19"/>
      <c r="AI74" s="19"/>
      <c r="AJ74" s="1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9"/>
      <c r="AZ74" s="9"/>
      <c r="BA74" s="9"/>
      <c r="BB74" s="9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9"/>
      <c r="BO74" s="9"/>
      <c r="BP74" s="9"/>
      <c r="BQ74" s="9"/>
      <c r="BR74" s="9"/>
      <c r="BS74" s="9"/>
      <c r="BT74" s="9"/>
      <c r="BU74" s="4"/>
      <c r="BV74" s="4"/>
      <c r="BW74" s="4"/>
      <c r="BX74" s="4"/>
      <c r="BY74" s="4"/>
      <c r="BZ74" s="9"/>
      <c r="CA74" s="9"/>
      <c r="CB74" s="9"/>
      <c r="CC74" s="9"/>
      <c r="CD74" s="9"/>
      <c r="CE74" s="9"/>
      <c r="CF74" s="4"/>
      <c r="CG74" s="4"/>
      <c r="CH74" s="4"/>
      <c r="CI74" s="4"/>
      <c r="CJ74" s="4"/>
      <c r="CK74" s="4"/>
      <c r="CL74" s="4"/>
      <c r="CM74" s="9"/>
      <c r="CN74" s="4"/>
      <c r="CO74" s="4"/>
      <c r="CP74" s="4"/>
      <c r="CQ74" s="4"/>
      <c r="CR74" s="10"/>
    </row>
    <row r="75" spans="1:96" ht="16.5" hidden="1" customHeight="1">
      <c r="A75" s="79"/>
      <c r="B75" s="79"/>
      <c r="C75" s="80"/>
      <c r="D75" s="79"/>
      <c r="E75" s="79"/>
      <c r="F75" s="79"/>
      <c r="G75" s="79"/>
      <c r="H75" s="79"/>
      <c r="I75" s="79"/>
      <c r="J75" s="79"/>
      <c r="K75" s="79"/>
      <c r="L75" s="12"/>
      <c r="M75" s="12"/>
      <c r="N75" s="12"/>
      <c r="O75" s="12"/>
      <c r="P75" s="12"/>
      <c r="Q75" s="12"/>
      <c r="R75" s="12"/>
      <c r="S75" s="79"/>
      <c r="T75" s="12"/>
      <c r="U75" s="12"/>
      <c r="V75" s="12"/>
      <c r="W75" s="12"/>
      <c r="X75" s="12"/>
      <c r="Y75" s="79"/>
      <c r="Z75" s="12"/>
      <c r="AA75" s="12"/>
      <c r="AB75" s="12"/>
      <c r="AC75" s="12"/>
      <c r="AD75" s="12"/>
      <c r="AE75" s="12"/>
      <c r="AF75" s="19"/>
      <c r="AG75" s="19"/>
      <c r="AH75" s="19"/>
      <c r="AI75" s="19"/>
      <c r="AJ75" s="1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9"/>
      <c r="AZ75" s="9"/>
      <c r="BA75" s="9"/>
      <c r="BB75" s="9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9"/>
      <c r="BO75" s="9"/>
      <c r="BP75" s="9"/>
      <c r="BQ75" s="9"/>
      <c r="BR75" s="9"/>
      <c r="BS75" s="9"/>
      <c r="BT75" s="9"/>
      <c r="BU75" s="4"/>
      <c r="BV75" s="4"/>
      <c r="BW75" s="4"/>
      <c r="BX75" s="4"/>
      <c r="BY75" s="4"/>
      <c r="BZ75" s="9"/>
      <c r="CA75" s="9"/>
      <c r="CB75" s="9"/>
      <c r="CC75" s="9"/>
      <c r="CD75" s="9"/>
      <c r="CE75" s="9"/>
      <c r="CF75" s="4"/>
      <c r="CG75" s="4"/>
      <c r="CH75" s="4"/>
      <c r="CI75" s="4"/>
      <c r="CJ75" s="4"/>
      <c r="CK75" s="4"/>
      <c r="CL75" s="4"/>
      <c r="CM75" s="9"/>
      <c r="CN75" s="4"/>
      <c r="CO75" s="4"/>
      <c r="CP75" s="4"/>
      <c r="CQ75" s="4"/>
      <c r="CR75" s="10"/>
    </row>
    <row r="76" spans="1:96" ht="16.5" hidden="1" customHeight="1">
      <c r="A76" s="79"/>
      <c r="B76" s="79"/>
      <c r="C76" s="80"/>
      <c r="D76" s="79"/>
      <c r="E76" s="79"/>
      <c r="F76" s="79"/>
      <c r="G76" s="79"/>
      <c r="H76" s="79"/>
      <c r="I76" s="79"/>
      <c r="J76" s="79"/>
      <c r="K76" s="79"/>
      <c r="L76" s="12"/>
      <c r="M76" s="12"/>
      <c r="N76" s="12"/>
      <c r="O76" s="12"/>
      <c r="P76" s="12"/>
      <c r="Q76" s="12"/>
      <c r="R76" s="12"/>
      <c r="S76" s="79"/>
      <c r="T76" s="12"/>
      <c r="U76" s="12"/>
      <c r="V76" s="12"/>
      <c r="W76" s="12"/>
      <c r="X76" s="12"/>
      <c r="Y76" s="79"/>
      <c r="Z76" s="12"/>
      <c r="AA76" s="12"/>
      <c r="AB76" s="12"/>
      <c r="AC76" s="12"/>
      <c r="AD76" s="12"/>
      <c r="AE76" s="12"/>
      <c r="AF76" s="19"/>
      <c r="AG76" s="19"/>
      <c r="AH76" s="19"/>
      <c r="AI76" s="19"/>
      <c r="AJ76" s="1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9"/>
      <c r="AZ76" s="9"/>
      <c r="BA76" s="9"/>
      <c r="BB76" s="9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9"/>
      <c r="BO76" s="9"/>
      <c r="BP76" s="9"/>
      <c r="BQ76" s="9"/>
      <c r="BR76" s="9"/>
      <c r="BS76" s="9"/>
      <c r="BT76" s="9"/>
      <c r="BU76" s="4"/>
      <c r="BV76" s="4"/>
      <c r="BW76" s="4"/>
      <c r="BX76" s="4"/>
      <c r="BY76" s="4"/>
      <c r="BZ76" s="9"/>
      <c r="CA76" s="9"/>
      <c r="CB76" s="9"/>
      <c r="CC76" s="9"/>
      <c r="CD76" s="9"/>
      <c r="CE76" s="9"/>
      <c r="CF76" s="4"/>
      <c r="CG76" s="4"/>
      <c r="CH76" s="4"/>
      <c r="CI76" s="4"/>
      <c r="CJ76" s="4"/>
      <c r="CK76" s="4"/>
      <c r="CL76" s="4"/>
      <c r="CM76" s="9"/>
      <c r="CN76" s="4"/>
      <c r="CO76" s="4"/>
      <c r="CP76" s="4"/>
      <c r="CQ76" s="4"/>
      <c r="CR76" s="10"/>
    </row>
    <row r="77" spans="1:96" ht="16.5" hidden="1" customHeight="1">
      <c r="A77" s="79"/>
      <c r="B77" s="79"/>
      <c r="C77" s="80"/>
      <c r="D77" s="79"/>
      <c r="E77" s="79"/>
      <c r="F77" s="79"/>
      <c r="G77" s="79"/>
      <c r="H77" s="79"/>
      <c r="I77" s="79"/>
      <c r="J77" s="79"/>
      <c r="K77" s="79"/>
      <c r="L77" s="12"/>
      <c r="M77" s="12"/>
      <c r="N77" s="12"/>
      <c r="O77" s="12"/>
      <c r="P77" s="12"/>
      <c r="Q77" s="12"/>
      <c r="R77" s="12"/>
      <c r="S77" s="79"/>
      <c r="T77" s="12"/>
      <c r="U77" s="12"/>
      <c r="V77" s="12"/>
      <c r="W77" s="12"/>
      <c r="X77" s="12"/>
      <c r="Y77" s="79"/>
      <c r="Z77" s="12"/>
      <c r="AA77" s="12"/>
      <c r="AB77" s="12"/>
      <c r="AC77" s="12"/>
      <c r="AD77" s="12"/>
      <c r="AE77" s="12"/>
      <c r="AF77" s="19"/>
      <c r="AG77" s="19"/>
      <c r="AH77" s="19"/>
      <c r="AI77" s="19"/>
      <c r="AJ77" s="1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9"/>
      <c r="AZ77" s="9"/>
      <c r="BA77" s="9"/>
      <c r="BB77" s="9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9"/>
      <c r="BO77" s="9"/>
      <c r="BP77" s="9"/>
      <c r="BQ77" s="9"/>
      <c r="BR77" s="9"/>
      <c r="BS77" s="9"/>
      <c r="BT77" s="9"/>
      <c r="BU77" s="4"/>
      <c r="BV77" s="4"/>
      <c r="BW77" s="4"/>
      <c r="BX77" s="4"/>
      <c r="BY77" s="4"/>
      <c r="BZ77" s="9"/>
      <c r="CA77" s="9"/>
      <c r="CB77" s="9"/>
      <c r="CC77" s="9"/>
      <c r="CD77" s="9"/>
      <c r="CE77" s="9"/>
      <c r="CF77" s="4"/>
      <c r="CG77" s="4"/>
      <c r="CH77" s="4"/>
      <c r="CI77" s="4"/>
      <c r="CJ77" s="4"/>
      <c r="CK77" s="4"/>
      <c r="CL77" s="4"/>
      <c r="CM77" s="9"/>
      <c r="CN77" s="4"/>
      <c r="CO77" s="4"/>
      <c r="CP77" s="4"/>
      <c r="CQ77" s="4"/>
      <c r="CR77" s="10"/>
    </row>
    <row r="78" spans="1:96" ht="16.5" hidden="1" customHeight="1">
      <c r="A78" s="79"/>
      <c r="B78" s="79"/>
      <c r="C78" s="80"/>
      <c r="D78" s="79"/>
      <c r="E78" s="79"/>
      <c r="F78" s="79"/>
      <c r="G78" s="79"/>
      <c r="H78" s="79"/>
      <c r="I78" s="79"/>
      <c r="J78" s="79"/>
      <c r="K78" s="79"/>
      <c r="L78" s="12"/>
      <c r="M78" s="12"/>
      <c r="N78" s="12"/>
      <c r="O78" s="12"/>
      <c r="P78" s="12"/>
      <c r="Q78" s="12"/>
      <c r="R78" s="12"/>
      <c r="S78" s="79"/>
      <c r="T78" s="12"/>
      <c r="U78" s="12"/>
      <c r="V78" s="12"/>
      <c r="W78" s="12"/>
      <c r="X78" s="12"/>
      <c r="Y78" s="79"/>
      <c r="Z78" s="12"/>
      <c r="AA78" s="12"/>
      <c r="AB78" s="12"/>
      <c r="AC78" s="12"/>
      <c r="AD78" s="12"/>
      <c r="AE78" s="12"/>
      <c r="AF78" s="19"/>
      <c r="AG78" s="19"/>
      <c r="AH78" s="19"/>
      <c r="AI78" s="19"/>
      <c r="AJ78" s="1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9"/>
      <c r="AZ78" s="9"/>
      <c r="BA78" s="9"/>
      <c r="BB78" s="9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9"/>
      <c r="BO78" s="9"/>
      <c r="BP78" s="9"/>
      <c r="BQ78" s="9"/>
      <c r="BR78" s="9"/>
      <c r="BS78" s="9"/>
      <c r="BT78" s="9"/>
      <c r="BU78" s="4"/>
      <c r="BV78" s="4"/>
      <c r="BW78" s="4"/>
      <c r="BX78" s="4"/>
      <c r="BY78" s="4"/>
      <c r="BZ78" s="9"/>
      <c r="CA78" s="9"/>
      <c r="CB78" s="9"/>
      <c r="CC78" s="9"/>
      <c r="CD78" s="9"/>
      <c r="CE78" s="9"/>
      <c r="CF78" s="4"/>
      <c r="CG78" s="4"/>
      <c r="CH78" s="4"/>
      <c r="CI78" s="4"/>
      <c r="CJ78" s="4"/>
      <c r="CK78" s="4"/>
      <c r="CL78" s="4"/>
      <c r="CM78" s="9"/>
      <c r="CN78" s="4"/>
      <c r="CO78" s="4"/>
      <c r="CP78" s="4"/>
      <c r="CQ78" s="4"/>
      <c r="CR78" s="10"/>
    </row>
    <row r="79" spans="1:96" ht="16.5" hidden="1" customHeight="1">
      <c r="A79" s="79"/>
      <c r="B79" s="79"/>
      <c r="C79" s="80"/>
      <c r="D79" s="79"/>
      <c r="E79" s="79"/>
      <c r="F79" s="79"/>
      <c r="G79" s="79"/>
      <c r="H79" s="79"/>
      <c r="I79" s="79"/>
      <c r="J79" s="79"/>
      <c r="K79" s="79"/>
      <c r="L79" s="12"/>
      <c r="M79" s="12"/>
      <c r="N79" s="12"/>
      <c r="O79" s="12"/>
      <c r="P79" s="12"/>
      <c r="Q79" s="12"/>
      <c r="R79" s="12"/>
      <c r="S79" s="79"/>
      <c r="T79" s="12"/>
      <c r="U79" s="12"/>
      <c r="V79" s="12"/>
      <c r="W79" s="12"/>
      <c r="X79" s="12"/>
      <c r="Y79" s="79"/>
      <c r="Z79" s="12"/>
      <c r="AA79" s="12"/>
      <c r="AB79" s="12"/>
      <c r="AC79" s="12"/>
      <c r="AD79" s="12"/>
      <c r="AE79" s="12"/>
      <c r="AF79" s="19"/>
      <c r="AG79" s="19"/>
      <c r="AH79" s="19"/>
      <c r="AI79" s="19"/>
      <c r="AJ79" s="1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9"/>
      <c r="AZ79" s="9"/>
      <c r="BA79" s="9"/>
      <c r="BB79" s="9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9"/>
      <c r="BO79" s="9"/>
      <c r="BP79" s="9"/>
      <c r="BQ79" s="9"/>
      <c r="BR79" s="9"/>
      <c r="BS79" s="9"/>
      <c r="BT79" s="9"/>
      <c r="BU79" s="4"/>
      <c r="BV79" s="4"/>
      <c r="BW79" s="4"/>
      <c r="BX79" s="4"/>
      <c r="BY79" s="4"/>
      <c r="BZ79" s="9"/>
      <c r="CA79" s="9"/>
      <c r="CB79" s="9"/>
      <c r="CC79" s="9"/>
      <c r="CD79" s="9"/>
      <c r="CE79" s="9"/>
      <c r="CF79" s="4"/>
      <c r="CG79" s="4"/>
      <c r="CH79" s="4"/>
      <c r="CI79" s="4"/>
      <c r="CJ79" s="4"/>
      <c r="CK79" s="4"/>
      <c r="CL79" s="4"/>
      <c r="CM79" s="9"/>
      <c r="CN79" s="4"/>
      <c r="CO79" s="4"/>
      <c r="CP79" s="4"/>
      <c r="CQ79" s="4"/>
      <c r="CR79" s="10"/>
    </row>
    <row r="80" spans="1:96" ht="16.5" hidden="1" customHeight="1">
      <c r="A80" s="79"/>
      <c r="B80" s="79"/>
      <c r="C80" s="80"/>
      <c r="D80" s="79"/>
      <c r="E80" s="79"/>
      <c r="F80" s="79"/>
      <c r="G80" s="79"/>
      <c r="H80" s="79"/>
      <c r="I80" s="79"/>
      <c r="J80" s="79"/>
      <c r="K80" s="79"/>
      <c r="L80" s="12"/>
      <c r="M80" s="12"/>
      <c r="N80" s="12"/>
      <c r="O80" s="12"/>
      <c r="P80" s="12"/>
      <c r="Q80" s="12"/>
      <c r="R80" s="12"/>
      <c r="S80" s="79"/>
      <c r="T80" s="12"/>
      <c r="U80" s="12"/>
      <c r="V80" s="12"/>
      <c r="W80" s="12"/>
      <c r="X80" s="12"/>
      <c r="Y80" s="79"/>
      <c r="Z80" s="12"/>
      <c r="AA80" s="12"/>
      <c r="AB80" s="12"/>
      <c r="AC80" s="12"/>
      <c r="AD80" s="12"/>
      <c r="AE80" s="12"/>
      <c r="AF80" s="19"/>
      <c r="AG80" s="19"/>
      <c r="AH80" s="19"/>
      <c r="AI80" s="19"/>
      <c r="AJ80" s="1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9"/>
      <c r="AZ80" s="9"/>
      <c r="BA80" s="9"/>
      <c r="BB80" s="9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9"/>
      <c r="BO80" s="9"/>
      <c r="BP80" s="9"/>
      <c r="BQ80" s="9"/>
      <c r="BR80" s="9"/>
      <c r="BS80" s="9"/>
      <c r="BT80" s="9"/>
      <c r="BU80" s="4"/>
      <c r="BV80" s="4"/>
      <c r="BW80" s="4"/>
      <c r="BX80" s="4"/>
      <c r="BY80" s="4"/>
      <c r="BZ80" s="9"/>
      <c r="CA80" s="9"/>
      <c r="CB80" s="9"/>
      <c r="CC80" s="9"/>
      <c r="CD80" s="9"/>
      <c r="CE80" s="9"/>
      <c r="CF80" s="4"/>
      <c r="CG80" s="4"/>
      <c r="CH80" s="4"/>
      <c r="CI80" s="4"/>
      <c r="CJ80" s="4"/>
      <c r="CK80" s="4"/>
      <c r="CL80" s="4"/>
      <c r="CM80" s="9"/>
      <c r="CN80" s="4"/>
      <c r="CO80" s="4"/>
      <c r="CP80" s="4"/>
      <c r="CQ80" s="4"/>
      <c r="CR80" s="10"/>
    </row>
    <row r="81" spans="1:96" ht="16.5" hidden="1" customHeight="1">
      <c r="A81" s="79"/>
      <c r="B81" s="79"/>
      <c r="C81" s="80"/>
      <c r="D81" s="79"/>
      <c r="E81" s="79"/>
      <c r="F81" s="79"/>
      <c r="G81" s="79"/>
      <c r="H81" s="79"/>
      <c r="I81" s="79"/>
      <c r="J81" s="79"/>
      <c r="K81" s="79"/>
      <c r="L81" s="12"/>
      <c r="M81" s="12"/>
      <c r="N81" s="12"/>
      <c r="O81" s="12"/>
      <c r="P81" s="12"/>
      <c r="Q81" s="12"/>
      <c r="R81" s="12"/>
      <c r="S81" s="79"/>
      <c r="T81" s="12"/>
      <c r="U81" s="12"/>
      <c r="V81" s="12"/>
      <c r="W81" s="12"/>
      <c r="X81" s="12"/>
      <c r="Y81" s="79"/>
      <c r="Z81" s="12"/>
      <c r="AA81" s="12"/>
      <c r="AB81" s="12"/>
      <c r="AC81" s="12"/>
      <c r="AD81" s="12"/>
      <c r="AE81" s="12"/>
      <c r="AF81" s="19"/>
      <c r="AG81" s="19"/>
      <c r="AH81" s="19"/>
      <c r="AI81" s="19"/>
      <c r="AJ81" s="1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9"/>
      <c r="AZ81" s="9"/>
      <c r="BA81" s="9"/>
      <c r="BB81" s="9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9"/>
      <c r="BO81" s="9"/>
      <c r="BP81" s="9"/>
      <c r="BQ81" s="9"/>
      <c r="BR81" s="9"/>
      <c r="BS81" s="9"/>
      <c r="BT81" s="9"/>
      <c r="BU81" s="4"/>
      <c r="BV81" s="4"/>
      <c r="BW81" s="4"/>
      <c r="BX81" s="4"/>
      <c r="BY81" s="4"/>
      <c r="BZ81" s="9"/>
      <c r="CA81" s="9"/>
      <c r="CB81" s="9"/>
      <c r="CC81" s="9"/>
      <c r="CD81" s="9"/>
      <c r="CE81" s="9"/>
      <c r="CF81" s="4"/>
      <c r="CG81" s="4"/>
      <c r="CH81" s="4"/>
      <c r="CI81" s="4"/>
      <c r="CJ81" s="4"/>
      <c r="CK81" s="4"/>
      <c r="CL81" s="4"/>
      <c r="CM81" s="9"/>
      <c r="CN81" s="4"/>
      <c r="CO81" s="4"/>
      <c r="CP81" s="4"/>
      <c r="CQ81" s="4"/>
      <c r="CR81" s="10"/>
    </row>
    <row r="82" spans="1:96" ht="16.5" hidden="1" customHeight="1">
      <c r="A82" s="79"/>
      <c r="B82" s="79"/>
      <c r="C82" s="80"/>
      <c r="D82" s="79"/>
      <c r="E82" s="79"/>
      <c r="F82" s="79"/>
      <c r="G82" s="79"/>
      <c r="H82" s="79"/>
      <c r="I82" s="79"/>
      <c r="J82" s="79"/>
      <c r="K82" s="79"/>
      <c r="L82" s="12"/>
      <c r="M82" s="12"/>
      <c r="N82" s="12"/>
      <c r="O82" s="12"/>
      <c r="P82" s="12"/>
      <c r="Q82" s="12"/>
      <c r="R82" s="12"/>
      <c r="S82" s="79"/>
      <c r="T82" s="12"/>
      <c r="U82" s="12"/>
      <c r="V82" s="12"/>
      <c r="W82" s="12"/>
      <c r="X82" s="12"/>
      <c r="Y82" s="79"/>
      <c r="Z82" s="12"/>
      <c r="AA82" s="12"/>
      <c r="AB82" s="12"/>
      <c r="AC82" s="12"/>
      <c r="AD82" s="12"/>
      <c r="AE82" s="12"/>
      <c r="AF82" s="19"/>
      <c r="AG82" s="19"/>
      <c r="AH82" s="19"/>
      <c r="AI82" s="19"/>
      <c r="AJ82" s="1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9"/>
      <c r="AZ82" s="9"/>
      <c r="BA82" s="9"/>
      <c r="BB82" s="9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9"/>
      <c r="BO82" s="9"/>
      <c r="BP82" s="9"/>
      <c r="BQ82" s="9"/>
      <c r="BR82" s="9"/>
      <c r="BS82" s="9"/>
      <c r="BT82" s="9"/>
      <c r="BU82" s="4"/>
      <c r="BV82" s="4"/>
      <c r="BW82" s="4"/>
      <c r="BX82" s="4"/>
      <c r="BY82" s="4"/>
      <c r="BZ82" s="9"/>
      <c r="CA82" s="9"/>
      <c r="CB82" s="9"/>
      <c r="CC82" s="9"/>
      <c r="CD82" s="9"/>
      <c r="CE82" s="9"/>
      <c r="CF82" s="4"/>
      <c r="CG82" s="4"/>
      <c r="CH82" s="4"/>
      <c r="CI82" s="4"/>
      <c r="CJ82" s="4"/>
      <c r="CK82" s="4"/>
      <c r="CL82" s="4"/>
      <c r="CM82" s="9"/>
      <c r="CN82" s="4"/>
      <c r="CO82" s="4"/>
      <c r="CP82" s="4"/>
      <c r="CQ82" s="4"/>
      <c r="CR82" s="10"/>
    </row>
    <row r="83" spans="1:96" ht="16.5" hidden="1" customHeight="1">
      <c r="A83" s="79"/>
      <c r="B83" s="79"/>
      <c r="C83" s="80"/>
      <c r="D83" s="79"/>
      <c r="E83" s="79"/>
      <c r="F83" s="79"/>
      <c r="G83" s="79"/>
      <c r="H83" s="79"/>
      <c r="I83" s="79"/>
      <c r="J83" s="79"/>
      <c r="K83" s="79"/>
      <c r="L83" s="12"/>
      <c r="M83" s="12"/>
      <c r="N83" s="12"/>
      <c r="O83" s="12"/>
      <c r="P83" s="12"/>
      <c r="Q83" s="12"/>
      <c r="R83" s="12"/>
      <c r="S83" s="79"/>
      <c r="T83" s="12"/>
      <c r="U83" s="12"/>
      <c r="V83" s="12"/>
      <c r="W83" s="12"/>
      <c r="X83" s="12"/>
      <c r="Y83" s="79"/>
      <c r="Z83" s="12"/>
      <c r="AA83" s="12"/>
      <c r="AB83" s="12"/>
      <c r="AC83" s="12"/>
      <c r="AD83" s="12"/>
      <c r="AE83" s="12"/>
      <c r="AF83" s="19"/>
      <c r="AG83" s="19"/>
      <c r="AH83" s="19"/>
      <c r="AI83" s="19"/>
      <c r="AJ83" s="1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9"/>
      <c r="AZ83" s="9"/>
      <c r="BA83" s="9"/>
      <c r="BB83" s="9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9"/>
      <c r="BO83" s="9"/>
      <c r="BP83" s="9"/>
      <c r="BQ83" s="9"/>
      <c r="BR83" s="9"/>
      <c r="BS83" s="9"/>
      <c r="BT83" s="9"/>
      <c r="BU83" s="4"/>
      <c r="BV83" s="4"/>
      <c r="BW83" s="4"/>
      <c r="BX83" s="4"/>
      <c r="BY83" s="4"/>
      <c r="BZ83" s="9"/>
      <c r="CA83" s="9"/>
      <c r="CB83" s="9"/>
      <c r="CC83" s="9"/>
      <c r="CD83" s="9"/>
      <c r="CE83" s="9"/>
      <c r="CF83" s="4"/>
      <c r="CG83" s="4"/>
      <c r="CH83" s="4"/>
      <c r="CI83" s="4"/>
      <c r="CJ83" s="4"/>
      <c r="CK83" s="4"/>
      <c r="CL83" s="4"/>
      <c r="CM83" s="9"/>
      <c r="CN83" s="4"/>
      <c r="CO83" s="4"/>
      <c r="CP83" s="4"/>
      <c r="CQ83" s="4"/>
      <c r="CR83" s="10"/>
    </row>
    <row r="84" spans="1:96" ht="16.5" hidden="1" customHeight="1">
      <c r="A84" s="79"/>
      <c r="B84" s="79"/>
      <c r="C84" s="80"/>
      <c r="D84" s="79"/>
      <c r="E84" s="79"/>
      <c r="F84" s="79"/>
      <c r="G84" s="79"/>
      <c r="H84" s="79"/>
      <c r="I84" s="79"/>
      <c r="J84" s="79"/>
      <c r="K84" s="79"/>
      <c r="L84" s="12"/>
      <c r="M84" s="12"/>
      <c r="N84" s="12"/>
      <c r="O84" s="12"/>
      <c r="P84" s="12"/>
      <c r="Q84" s="12"/>
      <c r="R84" s="12"/>
      <c r="S84" s="79"/>
      <c r="T84" s="12"/>
      <c r="U84" s="12"/>
      <c r="V84" s="12"/>
      <c r="W84" s="12"/>
      <c r="X84" s="12"/>
      <c r="Y84" s="79"/>
      <c r="Z84" s="12"/>
      <c r="AA84" s="12"/>
      <c r="AB84" s="12"/>
      <c r="AC84" s="12"/>
      <c r="AD84" s="12"/>
      <c r="AE84" s="12"/>
      <c r="AF84" s="19"/>
      <c r="AG84" s="19"/>
      <c r="AH84" s="19"/>
      <c r="AI84" s="19"/>
      <c r="AJ84" s="1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9"/>
      <c r="AZ84" s="9"/>
      <c r="BA84" s="9"/>
      <c r="BB84" s="9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9"/>
      <c r="BO84" s="9"/>
      <c r="BP84" s="9"/>
      <c r="BQ84" s="9"/>
      <c r="BR84" s="9"/>
      <c r="BS84" s="9"/>
      <c r="BT84" s="9"/>
      <c r="BU84" s="4"/>
      <c r="BV84" s="4"/>
      <c r="BW84" s="4"/>
      <c r="BX84" s="4"/>
      <c r="BY84" s="4"/>
      <c r="BZ84" s="9"/>
      <c r="CA84" s="9"/>
      <c r="CB84" s="9"/>
      <c r="CC84" s="9"/>
      <c r="CD84" s="9"/>
      <c r="CE84" s="9"/>
      <c r="CF84" s="4"/>
      <c r="CG84" s="4"/>
      <c r="CH84" s="4"/>
      <c r="CI84" s="4"/>
      <c r="CJ84" s="4"/>
      <c r="CK84" s="4"/>
      <c r="CL84" s="4"/>
      <c r="CM84" s="9"/>
      <c r="CN84" s="4"/>
      <c r="CO84" s="4"/>
      <c r="CP84" s="4"/>
      <c r="CQ84" s="4"/>
      <c r="CR84" s="10"/>
    </row>
    <row r="85" spans="1:96" ht="16.5" hidden="1" customHeight="1">
      <c r="A85" s="79"/>
      <c r="B85" s="79"/>
      <c r="C85" s="80"/>
      <c r="D85" s="79"/>
      <c r="E85" s="79"/>
      <c r="F85" s="79"/>
      <c r="G85" s="79"/>
      <c r="H85" s="79"/>
      <c r="I85" s="79"/>
      <c r="J85" s="79"/>
      <c r="K85" s="12"/>
      <c r="L85" s="12"/>
      <c r="M85" s="12"/>
      <c r="N85" s="12"/>
      <c r="O85" s="12"/>
      <c r="P85" s="12"/>
      <c r="Q85" s="12"/>
      <c r="R85" s="12"/>
      <c r="S85" s="79"/>
      <c r="T85" s="12"/>
      <c r="U85" s="12"/>
      <c r="V85" s="12"/>
      <c r="W85" s="12"/>
      <c r="X85" s="12"/>
      <c r="Y85" s="79"/>
      <c r="Z85" s="12"/>
      <c r="AA85" s="12"/>
      <c r="AB85" s="12"/>
      <c r="AC85" s="12"/>
      <c r="AD85" s="12"/>
      <c r="AE85" s="12"/>
      <c r="AF85" s="19"/>
      <c r="AG85" s="19"/>
      <c r="AH85" s="19"/>
      <c r="AI85" s="19"/>
      <c r="AJ85" s="1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9"/>
      <c r="AZ85" s="9"/>
      <c r="BA85" s="9"/>
      <c r="BB85" s="9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9"/>
      <c r="BO85" s="9"/>
      <c r="BP85" s="9"/>
      <c r="BQ85" s="9"/>
      <c r="BR85" s="9"/>
      <c r="BS85" s="9"/>
      <c r="BT85" s="9"/>
      <c r="BU85" s="4"/>
      <c r="BV85" s="4"/>
      <c r="BW85" s="4"/>
      <c r="BX85" s="4"/>
      <c r="BY85" s="4"/>
      <c r="BZ85" s="9"/>
      <c r="CA85" s="9"/>
      <c r="CB85" s="9"/>
      <c r="CC85" s="9"/>
      <c r="CD85" s="9"/>
      <c r="CE85" s="9"/>
      <c r="CF85" s="4"/>
      <c r="CG85" s="4"/>
      <c r="CH85" s="4"/>
      <c r="CI85" s="4"/>
      <c r="CJ85" s="4"/>
      <c r="CK85" s="4"/>
      <c r="CL85" s="4"/>
      <c r="CM85" s="9"/>
      <c r="CN85" s="4"/>
      <c r="CO85" s="4"/>
      <c r="CP85" s="4"/>
      <c r="CQ85" s="4"/>
      <c r="CR85" s="10"/>
    </row>
  </sheetData>
  <mergeCells count="216">
    <mergeCell ref="AA38:AB38"/>
    <mergeCell ref="AA37:AB37"/>
    <mergeCell ref="J36:N36"/>
    <mergeCell ref="J35:N35"/>
    <mergeCell ref="R38:T38"/>
    <mergeCell ref="AC39:AD39"/>
    <mergeCell ref="AC50:AD50"/>
    <mergeCell ref="AA49:AB49"/>
    <mergeCell ref="AC51:AD51"/>
    <mergeCell ref="AC46:AD46"/>
    <mergeCell ref="AC47:AD47"/>
    <mergeCell ref="AC49:AD49"/>
    <mergeCell ref="AA39:AB39"/>
    <mergeCell ref="AC44:AD44"/>
    <mergeCell ref="AC45:AD45"/>
    <mergeCell ref="AA47:AB47"/>
    <mergeCell ref="AC41:AD41"/>
    <mergeCell ref="AA41:AB41"/>
    <mergeCell ref="AA44:AB44"/>
    <mergeCell ref="AA43:AB43"/>
    <mergeCell ref="AA45:AB45"/>
    <mergeCell ref="AA46:AB46"/>
    <mergeCell ref="R39:T39"/>
    <mergeCell ref="J39:N39"/>
    <mergeCell ref="AC12:AD12"/>
    <mergeCell ref="J17:K17"/>
    <mergeCell ref="J20:K20"/>
    <mergeCell ref="J18:K18"/>
    <mergeCell ref="J19:K19"/>
    <mergeCell ref="J34:N34"/>
    <mergeCell ref="AA28:AB28"/>
    <mergeCell ref="AA18:AB18"/>
    <mergeCell ref="AA19:AB19"/>
    <mergeCell ref="AA20:AB20"/>
    <mergeCell ref="L26:M26"/>
    <mergeCell ref="L25:M25"/>
    <mergeCell ref="AA27:AB27"/>
    <mergeCell ref="J30:K30"/>
    <mergeCell ref="L30:M30"/>
    <mergeCell ref="J28:K28"/>
    <mergeCell ref="J29:K29"/>
    <mergeCell ref="L27:M27"/>
    <mergeCell ref="J25:K25"/>
    <mergeCell ref="L29:M29"/>
    <mergeCell ref="AC25:AD25"/>
    <mergeCell ref="J27:K27"/>
    <mergeCell ref="J54:N54"/>
    <mergeCell ref="J53:T53"/>
    <mergeCell ref="AA57:AB57"/>
    <mergeCell ref="AC57:AD57"/>
    <mergeCell ref="D10:G10"/>
    <mergeCell ref="B17:C17"/>
    <mergeCell ref="D17:G17"/>
    <mergeCell ref="R45:T45"/>
    <mergeCell ref="J44:N44"/>
    <mergeCell ref="R44:T44"/>
    <mergeCell ref="J45:N45"/>
    <mergeCell ref="J51:N51"/>
    <mergeCell ref="J49:T49"/>
    <mergeCell ref="R46:T46"/>
    <mergeCell ref="R47:T47"/>
    <mergeCell ref="AC43:AD43"/>
    <mergeCell ref="J43:T43"/>
    <mergeCell ref="J46:N46"/>
    <mergeCell ref="R50:T50"/>
    <mergeCell ref="R51:T51"/>
    <mergeCell ref="AA51:AB51"/>
    <mergeCell ref="AA50:AB50"/>
    <mergeCell ref="AC38:AD38"/>
    <mergeCell ref="AC37:AD37"/>
    <mergeCell ref="D3:G3"/>
    <mergeCell ref="AC40:AD40"/>
    <mergeCell ref="AA40:AB40"/>
    <mergeCell ref="AA11:AB11"/>
    <mergeCell ref="AA22:AB22"/>
    <mergeCell ref="AA23:AB23"/>
    <mergeCell ref="AA24:AB24"/>
    <mergeCell ref="AA13:AB13"/>
    <mergeCell ref="AC19:AD19"/>
    <mergeCell ref="AA30:AB30"/>
    <mergeCell ref="AA29:AB29"/>
    <mergeCell ref="L28:M28"/>
    <mergeCell ref="AC28:AD28"/>
    <mergeCell ref="AC30:AD30"/>
    <mergeCell ref="AC29:AD29"/>
    <mergeCell ref="AC33:AD33"/>
    <mergeCell ref="AC34:AD34"/>
    <mergeCell ref="AC26:AD26"/>
    <mergeCell ref="AC27:AD27"/>
    <mergeCell ref="AC20:AD20"/>
    <mergeCell ref="AC17:AD17"/>
    <mergeCell ref="J26:K26"/>
    <mergeCell ref="AA26:AB26"/>
    <mergeCell ref="AA21:AB21"/>
    <mergeCell ref="AF60:AH60"/>
    <mergeCell ref="AF59:AH59"/>
    <mergeCell ref="AF62:AH62"/>
    <mergeCell ref="AF64:AH64"/>
    <mergeCell ref="AF66:AH66"/>
    <mergeCell ref="O66:Q66"/>
    <mergeCell ref="AA54:AB54"/>
    <mergeCell ref="AA53:AB53"/>
    <mergeCell ref="O62:Q62"/>
    <mergeCell ref="O64:Q64"/>
    <mergeCell ref="O60:Q60"/>
    <mergeCell ref="J57:N57"/>
    <mergeCell ref="R57:T57"/>
    <mergeCell ref="R37:T37"/>
    <mergeCell ref="J56:T56"/>
    <mergeCell ref="R54:T54"/>
    <mergeCell ref="AA33:AB33"/>
    <mergeCell ref="R34:T34"/>
    <mergeCell ref="AA34:AB34"/>
    <mergeCell ref="AC35:AD35"/>
    <mergeCell ref="R35:T35"/>
    <mergeCell ref="AA35:AB35"/>
    <mergeCell ref="R40:T40"/>
    <mergeCell ref="R41:T41"/>
    <mergeCell ref="J41:N41"/>
    <mergeCell ref="J40:N40"/>
    <mergeCell ref="AC56:AD56"/>
    <mergeCell ref="AC54:AD54"/>
    <mergeCell ref="AC53:AD53"/>
    <mergeCell ref="AA56:AB56"/>
    <mergeCell ref="AC36:AD36"/>
    <mergeCell ref="AA36:AB36"/>
    <mergeCell ref="R36:T36"/>
    <mergeCell ref="J50:N50"/>
    <mergeCell ref="J47:N47"/>
    <mergeCell ref="B3:C3"/>
    <mergeCell ref="J23:K23"/>
    <mergeCell ref="J24:K24"/>
    <mergeCell ref="S24:T24"/>
    <mergeCell ref="AA25:AB25"/>
    <mergeCell ref="AC18:AD18"/>
    <mergeCell ref="L8:M8"/>
    <mergeCell ref="L9:M9"/>
    <mergeCell ref="J6:K6"/>
    <mergeCell ref="J8:K8"/>
    <mergeCell ref="J9:K9"/>
    <mergeCell ref="J10:K10"/>
    <mergeCell ref="J12:K12"/>
    <mergeCell ref="L12:M12"/>
    <mergeCell ref="J13:K13"/>
    <mergeCell ref="L13:M13"/>
    <mergeCell ref="L16:M16"/>
    <mergeCell ref="L7:M7"/>
    <mergeCell ref="J22:K22"/>
    <mergeCell ref="AA17:AB17"/>
    <mergeCell ref="J7:K7"/>
    <mergeCell ref="AA5:AB5"/>
    <mergeCell ref="B10:C10"/>
    <mergeCell ref="AC21:AD21"/>
    <mergeCell ref="B24:C24"/>
    <mergeCell ref="D24:G24"/>
    <mergeCell ref="AC24:AD24"/>
    <mergeCell ref="L20:M20"/>
    <mergeCell ref="L17:M17"/>
    <mergeCell ref="L18:M18"/>
    <mergeCell ref="L19:M19"/>
    <mergeCell ref="L21:M21"/>
    <mergeCell ref="L22:M22"/>
    <mergeCell ref="L23:M23"/>
    <mergeCell ref="L24:M24"/>
    <mergeCell ref="J21:K21"/>
    <mergeCell ref="AC22:AD22"/>
    <mergeCell ref="AC23:AD23"/>
    <mergeCell ref="S17:T17"/>
    <mergeCell ref="AF1:AH1"/>
    <mergeCell ref="J15:K15"/>
    <mergeCell ref="J16:K16"/>
    <mergeCell ref="J11:K11"/>
    <mergeCell ref="L3:M3"/>
    <mergeCell ref="L5:M5"/>
    <mergeCell ref="L4:M4"/>
    <mergeCell ref="L6:M6"/>
    <mergeCell ref="L10:M10"/>
    <mergeCell ref="L11:M11"/>
    <mergeCell ref="AA10:AB10"/>
    <mergeCell ref="AC10:AD10"/>
    <mergeCell ref="AC7:AD7"/>
    <mergeCell ref="AC8:AD8"/>
    <mergeCell ref="AC6:AD6"/>
    <mergeCell ref="AA6:AB6"/>
    <mergeCell ref="AA7:AB7"/>
    <mergeCell ref="AA16:AB16"/>
    <mergeCell ref="AA3:AB3"/>
    <mergeCell ref="AC3:AD3"/>
    <mergeCell ref="B1:AE2"/>
    <mergeCell ref="AA14:AB14"/>
    <mergeCell ref="AA15:AB15"/>
    <mergeCell ref="AC16:AD16"/>
    <mergeCell ref="J37:N37"/>
    <mergeCell ref="J38:N38"/>
    <mergeCell ref="J33:T33"/>
    <mergeCell ref="J3:K3"/>
    <mergeCell ref="J4:K4"/>
    <mergeCell ref="AF3:AI3"/>
    <mergeCell ref="AA12:AB12"/>
    <mergeCell ref="AC14:AD14"/>
    <mergeCell ref="AC5:AD5"/>
    <mergeCell ref="L15:M15"/>
    <mergeCell ref="L14:M14"/>
    <mergeCell ref="J5:K5"/>
    <mergeCell ref="J14:K14"/>
    <mergeCell ref="AC15:AD15"/>
    <mergeCell ref="AC11:AD11"/>
    <mergeCell ref="AC4:AD4"/>
    <mergeCell ref="AA4:AB4"/>
    <mergeCell ref="S3:T3"/>
    <mergeCell ref="O3:R3"/>
    <mergeCell ref="AA8:AB8"/>
    <mergeCell ref="AA9:AB9"/>
    <mergeCell ref="AC9:AD9"/>
    <mergeCell ref="S10:T10"/>
    <mergeCell ref="AC13:AD13"/>
  </mergeCells>
  <conditionalFormatting sqref="I14 O54:Q54 C4:E4 V4 V11 O57:Q57 G11:I11 G18:I18 I4 G4 O40:Q41 O44:Q47 O50:Q51 C30 N4 N11 N18 L4 D5:E9">
    <cfRule type="expression" dxfId="119" priority="1" stopIfTrue="1">
      <formula>IF(OR($M$7="en juego",$M$7="hoy!"),1,0)</formula>
    </cfRule>
  </conditionalFormatting>
  <conditionalFormatting sqref="N12 N5 C5 V5 V12 I5 G12:I12 G19:I19 N19">
    <cfRule type="expression" dxfId="118" priority="2" stopIfTrue="1">
      <formula>IF(OR($M$8="en juego",$M$8="hoy!"),1,0)</formula>
    </cfRule>
  </conditionalFormatting>
  <conditionalFormatting sqref="I4 I11 I14 V6 V13 G13:I13 I6 G20:I20 N6 N13 N20">
    <cfRule type="expression" dxfId="117" priority="3" stopIfTrue="1">
      <formula>IF(OR($M$9="en juego",$M$9="hoy!"),1,0)</formula>
    </cfRule>
  </conditionalFormatting>
  <conditionalFormatting sqref="N14 N21 V7 V14 G14:I14 I7 G21:I21 N7">
    <cfRule type="expression" dxfId="116" priority="4" stopIfTrue="1">
      <formula>IF(OR(#REF!="en juego",#REF!="hoy!"),1,0)</formula>
    </cfRule>
  </conditionalFormatting>
  <conditionalFormatting sqref="V8 V15 G15:I15 I8 G22:I22 N8 N15 N22">
    <cfRule type="expression" dxfId="115" priority="5" stopIfTrue="1">
      <formula>IF(OR($M$10="en juego",$M$10="hoy!"),1,0)</formula>
    </cfRule>
  </conditionalFormatting>
  <conditionalFormatting sqref="N9 N16 N23 V9 V16 G16:I16 I9 G23:I23">
    <cfRule type="expression" dxfId="114" priority="6" stopIfTrue="1">
      <formula>IF(OR($M$11="en juego",$M$11="hoy!"),1,0)</formula>
    </cfRule>
  </conditionalFormatting>
  <conditionalFormatting sqref="AE26 AE5 X5 X12 AE19 X19 T5 T12 T19 T26 X26 G26:I26 Z26 Z19 Z12 Z5 N26 AE12">
    <cfRule type="expression" dxfId="113" priority="7" stopIfTrue="1">
      <formula>IF(OR(#REF!="en juego",#REF!="hoy!"),1,0)</formula>
    </cfRule>
  </conditionalFormatting>
  <conditionalFormatting sqref="T25 X25 X18 AA5 T4 X4 X11 T11 T18 G25:J25 Z11 Z4:AA4 Z18 Z25 N25 L25 AE4 AE11 AE18 AE25">
    <cfRule type="expression" dxfId="112" priority="8" stopIfTrue="1">
      <formula>IF(OR(#REF!="en juego",#REF!="hoy!"),1,0)</formula>
    </cfRule>
  </conditionalFormatting>
  <conditionalFormatting sqref="X6 AE13 X13 AE20 X20 T6 T13 T20 T27 X27 N27 G27:I27 Z27 Z20 Z13 Z6 AE6 AE27">
    <cfRule type="expression" dxfId="111" priority="9" stopIfTrue="1">
      <formula>IF(OR(#REF!="en juego",#REF!="hoy!"),1,0)</formula>
    </cfRule>
  </conditionalFormatting>
  <conditionalFormatting sqref="AE7 X7 AE14 X14 X21 AE28 T7 T14 T21 T28 X28 G28:I28 Z28 Z21 Z14 Z7 N28 AE21">
    <cfRule type="expression" dxfId="110" priority="10" stopIfTrue="1">
      <formula>IF(OR(#REF!="en juego",#REF!="hoy!"),1,0)</formula>
    </cfRule>
  </conditionalFormatting>
  <conditionalFormatting sqref="AE29 X8 AE15 X15 X22 T8 T15 T22 T29 X29 N29 G29:I29 X34:X41 X44:X47 X50:X51 X54 X57 Z57 Z54 Z50:Z51 Z44:Z47 Z34:AA34 Z29 Z22 Z15 Z8 AE8 AE22 Z35:Z41">
    <cfRule type="expression" dxfId="109" priority="11" stopIfTrue="1">
      <formula>IF(OR(#REF!="en juego",#REF!="hoy!"),1,0)</formula>
    </cfRule>
  </conditionalFormatting>
  <conditionalFormatting sqref="AE30 AE9 X9 AE16 X16 AE23 X23 T9 T16 T23 T30 X30 N30 G30:I30 Z30 Z23 Z16 Z9">
    <cfRule type="expression" dxfId="108" priority="12" stopIfTrue="1">
      <formula>IF(OR(#REF!="en juego",#REF!="hoy!"),1,0)</formula>
    </cfRule>
  </conditionalFormatting>
  <conditionalFormatting sqref="G5:H9">
    <cfRule type="expression" dxfId="107" priority="13" stopIfTrue="1">
      <formula>IF(OR($M$7="en juego",$M$7="hoy!"),1,0)</formula>
    </cfRule>
  </conditionalFormatting>
  <conditionalFormatting sqref="C6:C9">
    <cfRule type="expression" dxfId="106" priority="14" stopIfTrue="1">
      <formula>IF(OR($M$7="en juego",$M$7="hoy!"),1,0)</formula>
    </cfRule>
  </conditionalFormatting>
  <conditionalFormatting sqref="E11">
    <cfRule type="expression" dxfId="105" priority="15" stopIfTrue="1">
      <formula>IF(OR($M$7="en juego",$M$7="hoy!"),1,0)</formula>
    </cfRule>
  </conditionalFormatting>
  <conditionalFormatting sqref="E12">
    <cfRule type="expression" dxfId="104" priority="16" stopIfTrue="1">
      <formula>IF(OR($M$8="en juego",$M$8="hoy!"),1,0)</formula>
    </cfRule>
  </conditionalFormatting>
  <conditionalFormatting sqref="E13">
    <cfRule type="expression" dxfId="103" priority="17" stopIfTrue="1">
      <formula>IF(OR($M$9="en juego",$M$9="hoy!"),1,0)</formula>
    </cfRule>
  </conditionalFormatting>
  <conditionalFormatting sqref="E14">
    <cfRule type="expression" dxfId="102" priority="18" stopIfTrue="1">
      <formula>IF(OR(#REF!="en juego",#REF!="hoy!"),1,0)</formula>
    </cfRule>
  </conditionalFormatting>
  <conditionalFormatting sqref="E15">
    <cfRule type="expression" dxfId="101" priority="19" stopIfTrue="1">
      <formula>IF(OR($M$10="en juego",$M$10="hoy!"),1,0)</formula>
    </cfRule>
  </conditionalFormatting>
  <conditionalFormatting sqref="E16">
    <cfRule type="expression" dxfId="100" priority="20" stopIfTrue="1">
      <formula>IF(OR($M$11="en juego",$M$11="hoy!"),1,0)</formula>
    </cfRule>
  </conditionalFormatting>
  <conditionalFormatting sqref="F4:F9">
    <cfRule type="expression" dxfId="99" priority="21" stopIfTrue="1">
      <formula>IF(OR($M$7="en juego",$M$7="hoy!"),1,0)</formula>
    </cfRule>
  </conditionalFormatting>
  <conditionalFormatting sqref="C11">
    <cfRule type="expression" dxfId="98" priority="22" stopIfTrue="1">
      <formula>IF(OR($M$7="en juego",$M$7="hoy!"),1,0)</formula>
    </cfRule>
  </conditionalFormatting>
  <conditionalFormatting sqref="C12">
    <cfRule type="expression" dxfId="97" priority="23" stopIfTrue="1">
      <formula>IF(OR($M$8="en juego",$M$8="hoy!"),1,0)</formula>
    </cfRule>
  </conditionalFormatting>
  <conditionalFormatting sqref="C13:C16">
    <cfRule type="expression" dxfId="96" priority="24" stopIfTrue="1">
      <formula>IF(OR($M$7="en juego",$M$7="hoy!"),1,0)</formula>
    </cfRule>
  </conditionalFormatting>
  <conditionalFormatting sqref="C18">
    <cfRule type="expression" dxfId="95" priority="25" stopIfTrue="1">
      <formula>IF(OR($M$7="en juego",$M$7="hoy!"),1,0)</formula>
    </cfRule>
  </conditionalFormatting>
  <conditionalFormatting sqref="C19">
    <cfRule type="expression" dxfId="94" priority="26" stopIfTrue="1">
      <formula>IF(OR($M$8="en juego",$M$8="hoy!"),1,0)</formula>
    </cfRule>
  </conditionalFormatting>
  <conditionalFormatting sqref="C20:C23">
    <cfRule type="expression" dxfId="93" priority="27" stopIfTrue="1">
      <formula>IF(OR($M$7="en juego",$M$7="hoy!"),1,0)</formula>
    </cfRule>
  </conditionalFormatting>
  <conditionalFormatting sqref="C25">
    <cfRule type="expression" dxfId="92" priority="28" stopIfTrue="1">
      <formula>IF(OR($M$7="en juego",$M$7="hoy!"),1,0)</formula>
    </cfRule>
  </conditionalFormatting>
  <conditionalFormatting sqref="C26">
    <cfRule type="expression" dxfId="91" priority="29" stopIfTrue="1">
      <formula>IF(OR($M$8="en juego",$M$8="hoy!"),1,0)</formula>
    </cfRule>
  </conditionalFormatting>
  <conditionalFormatting sqref="C27:C29">
    <cfRule type="expression" dxfId="90" priority="30" stopIfTrue="1">
      <formula>IF(OR($M$7="en juego",$M$7="hoy!"),1,0)</formula>
    </cfRule>
  </conditionalFormatting>
  <conditionalFormatting sqref="E18">
    <cfRule type="expression" dxfId="89" priority="31" stopIfTrue="1">
      <formula>IF(OR($M$7="en juego",$M$7="hoy!"),1,0)</formula>
    </cfRule>
  </conditionalFormatting>
  <conditionalFormatting sqref="E19">
    <cfRule type="expression" dxfId="88" priority="32" stopIfTrue="1">
      <formula>IF(OR($M$8="en juego",$M$8="hoy!"),1,0)</formula>
    </cfRule>
  </conditionalFormatting>
  <conditionalFormatting sqref="E20">
    <cfRule type="expression" dxfId="87" priority="33" stopIfTrue="1">
      <formula>IF(OR($M$9="en juego",$M$9="hoy!"),1,0)</formula>
    </cfRule>
  </conditionalFormatting>
  <conditionalFormatting sqref="E21">
    <cfRule type="expression" dxfId="86" priority="34" stopIfTrue="1">
      <formula>IF(OR(#REF!="en juego",#REF!="hoy!"),1,0)</formula>
    </cfRule>
  </conditionalFormatting>
  <conditionalFormatting sqref="E22">
    <cfRule type="expression" dxfId="85" priority="35" stopIfTrue="1">
      <formula>IF(OR($M$10="en juego",$M$10="hoy!"),1,0)</formula>
    </cfRule>
  </conditionalFormatting>
  <conditionalFormatting sqref="E23">
    <cfRule type="expression" dxfId="84" priority="36" stopIfTrue="1">
      <formula>IF(OR($M$11="en juego",$M$11="hoy!"),1,0)</formula>
    </cfRule>
  </conditionalFormatting>
  <conditionalFormatting sqref="E25">
    <cfRule type="expression" dxfId="83" priority="37" stopIfTrue="1">
      <formula>IF(OR($M$7="en juego",$M$7="hoy!"),1,0)</formula>
    </cfRule>
  </conditionalFormatting>
  <conditionalFormatting sqref="E26">
    <cfRule type="expression" dxfId="82" priority="38" stopIfTrue="1">
      <formula>IF(OR($M$8="en juego",$M$8="hoy!"),1,0)</formula>
    </cfRule>
  </conditionalFormatting>
  <conditionalFormatting sqref="E27">
    <cfRule type="expression" dxfId="81" priority="39" stopIfTrue="1">
      <formula>IF(OR($M$9="en juego",$M$9="hoy!"),1,0)</formula>
    </cfRule>
  </conditionalFormatting>
  <conditionalFormatting sqref="E28">
    <cfRule type="expression" dxfId="80" priority="40" stopIfTrue="1">
      <formula>IF(OR(#REF!="en juego",#REF!="hoy!"),1,0)</formula>
    </cfRule>
  </conditionalFormatting>
  <conditionalFormatting sqref="E29">
    <cfRule type="expression" dxfId="79" priority="41" stopIfTrue="1">
      <formula>IF(OR($M$10="en juego",$M$10="hoy!"),1,0)</formula>
    </cfRule>
  </conditionalFormatting>
  <conditionalFormatting sqref="E30">
    <cfRule type="expression" dxfId="78" priority="42" stopIfTrue="1">
      <formula>IF(OR($M$11="en juego",$M$11="hoy!"),1,0)</formula>
    </cfRule>
  </conditionalFormatting>
  <conditionalFormatting sqref="V18">
    <cfRule type="expression" dxfId="77" priority="43" stopIfTrue="1">
      <formula>IF(OR($M$7="en juego",$M$7="hoy!"),1,0)</formula>
    </cfRule>
  </conditionalFormatting>
  <conditionalFormatting sqref="V19">
    <cfRule type="expression" dxfId="76" priority="44" stopIfTrue="1">
      <formula>IF(OR($M$8="en juego",$M$8="hoy!"),1,0)</formula>
    </cfRule>
  </conditionalFormatting>
  <conditionalFormatting sqref="V20">
    <cfRule type="expression" dxfId="75" priority="45" stopIfTrue="1">
      <formula>IF(OR($M$9="en juego",$M$9="hoy!"),1,0)</formula>
    </cfRule>
  </conditionalFormatting>
  <conditionalFormatting sqref="V21">
    <cfRule type="expression" dxfId="74" priority="46" stopIfTrue="1">
      <formula>IF(OR(#REF!="en juego",#REF!="hoy!"),1,0)</formula>
    </cfRule>
  </conditionalFormatting>
  <conditionalFormatting sqref="V22">
    <cfRule type="expression" dxfId="73" priority="47" stopIfTrue="1">
      <formula>IF(OR($M$10="en juego",$M$10="hoy!"),1,0)</formula>
    </cfRule>
  </conditionalFormatting>
  <conditionalFormatting sqref="V23">
    <cfRule type="expression" dxfId="72" priority="48" stopIfTrue="1">
      <formula>IF(OR($M$11="en juego",$M$11="hoy!"),1,0)</formula>
    </cfRule>
  </conditionalFormatting>
  <conditionalFormatting sqref="V25">
    <cfRule type="expression" dxfId="71" priority="49" stopIfTrue="1">
      <formula>IF(OR($M$7="en juego",$M$7="hoy!"),1,0)</formula>
    </cfRule>
  </conditionalFormatting>
  <conditionalFormatting sqref="V26">
    <cfRule type="expression" dxfId="70" priority="50" stopIfTrue="1">
      <formula>IF(OR($M$8="en juego",$M$8="hoy!"),1,0)</formula>
    </cfRule>
  </conditionalFormatting>
  <conditionalFormatting sqref="V27">
    <cfRule type="expression" dxfId="69" priority="51" stopIfTrue="1">
      <formula>IF(OR($M$9="en juego",$M$9="hoy!"),1,0)</formula>
    </cfRule>
  </conditionalFormatting>
  <conditionalFormatting sqref="V28">
    <cfRule type="expression" dxfId="68" priority="52" stopIfTrue="1">
      <formula>IF(OR(#REF!="en juego",#REF!="hoy!"),1,0)</formula>
    </cfRule>
  </conditionalFormatting>
  <conditionalFormatting sqref="V29">
    <cfRule type="expression" dxfId="67" priority="53" stopIfTrue="1">
      <formula>IF(OR($M$10="en juego",$M$10="hoy!"),1,0)</formula>
    </cfRule>
  </conditionalFormatting>
  <conditionalFormatting sqref="V30">
    <cfRule type="expression" dxfId="66" priority="54" stopIfTrue="1">
      <formula>IF(OR($M$11="en juego",$M$11="hoy!"),1,0)</formula>
    </cfRule>
  </conditionalFormatting>
  <conditionalFormatting sqref="P34">
    <cfRule type="expression" dxfId="65" priority="55" stopIfTrue="1">
      <formula>IF(OR($M$7="en juego",$M$7="hoy!"),1,0)</formula>
    </cfRule>
  </conditionalFormatting>
  <conditionalFormatting sqref="P35">
    <cfRule type="expression" dxfId="64" priority="56" stopIfTrue="1">
      <formula>IF(OR($M$8="en juego",$M$8="hoy!"),1,0)</formula>
    </cfRule>
  </conditionalFormatting>
  <conditionalFormatting sqref="P36">
    <cfRule type="expression" dxfId="63" priority="57" stopIfTrue="1">
      <formula>IF(OR($M$9="en juego",$M$9="hoy!"),1,0)</formula>
    </cfRule>
  </conditionalFormatting>
  <conditionalFormatting sqref="P37">
    <cfRule type="expression" dxfId="62" priority="58" stopIfTrue="1">
      <formula>IF(OR(#REF!="en juego",#REF!="hoy!"),1,0)</formula>
    </cfRule>
  </conditionalFormatting>
  <conditionalFormatting sqref="P38">
    <cfRule type="expression" dxfId="61" priority="59" stopIfTrue="1">
      <formula>IF(OR($M$10="en juego",$M$10="hoy!"),1,0)</formula>
    </cfRule>
  </conditionalFormatting>
  <conditionalFormatting sqref="P39">
    <cfRule type="expression" dxfId="60" priority="60" stopIfTrue="1">
      <formula>IF(OR($M$11="en juego",$M$11="hoy!"),1,0)</formula>
    </cfRule>
  </conditionalFormatting>
  <conditionalFormatting sqref="O34:O39">
    <cfRule type="expression" dxfId="59" priority="61" stopIfTrue="1">
      <formula>IF(OR($M$7="en juego",$M$7="hoy!"),1,0)</formula>
    </cfRule>
  </conditionalFormatting>
  <conditionalFormatting sqref="O35:O39">
    <cfRule type="expression" dxfId="58" priority="62" stopIfTrue="1">
      <formula>IF(OR($M$8="en juego",$M$8="hoy!"),1,0)</formula>
    </cfRule>
  </conditionalFormatting>
  <conditionalFormatting sqref="O36">
    <cfRule type="expression" dxfId="57" priority="63" stopIfTrue="1">
      <formula>IF(OR($M$9="en juego",$M$9="hoy!"),1,0)</formula>
    </cfRule>
  </conditionalFormatting>
  <conditionalFormatting sqref="O37">
    <cfRule type="expression" dxfId="56" priority="64" stopIfTrue="1">
      <formula>IF(OR(#REF!="en juego",#REF!="hoy!"),1,0)</formula>
    </cfRule>
  </conditionalFormatting>
  <conditionalFormatting sqref="O38">
    <cfRule type="expression" dxfId="55" priority="65" stopIfTrue="1">
      <formula>IF(OR($M$10="en juego",$M$10="hoy!"),1,0)</formula>
    </cfRule>
  </conditionalFormatting>
  <conditionalFormatting sqref="O39">
    <cfRule type="expression" dxfId="54" priority="66" stopIfTrue="1">
      <formula>IF(OR($M$11="en juego",$M$11="hoy!"),1,0)</formula>
    </cfRule>
  </conditionalFormatting>
  <conditionalFormatting sqref="Q34:Q39">
    <cfRule type="expression" dxfId="53" priority="67" stopIfTrue="1">
      <formula>IF(OR($M$7="en juego",$M$7="hoy!"),1,0)</formula>
    </cfRule>
  </conditionalFormatting>
  <conditionalFormatting sqref="Q35:Q39">
    <cfRule type="expression" dxfId="52" priority="68" stopIfTrue="1">
      <formula>IF(OR($M$8="en juego",$M$8="hoy!"),1,0)</formula>
    </cfRule>
  </conditionalFormatting>
  <conditionalFormatting sqref="Q36">
    <cfRule type="expression" dxfId="51" priority="69" stopIfTrue="1">
      <formula>IF(OR($M$9="en juego",$M$9="hoy!"),1,0)</formula>
    </cfRule>
  </conditionalFormatting>
  <conditionalFormatting sqref="Q37">
    <cfRule type="expression" dxfId="50" priority="70" stopIfTrue="1">
      <formula>IF(OR(#REF!="en juego",#REF!="hoy!"),1,0)</formula>
    </cfRule>
  </conditionalFormatting>
  <conditionalFormatting sqref="Q38">
    <cfRule type="expression" dxfId="49" priority="71" stopIfTrue="1">
      <formula>IF(OR($M$10="en juego",$M$10="hoy!"),1,0)</formula>
    </cfRule>
  </conditionalFormatting>
  <conditionalFormatting sqref="Q39">
    <cfRule type="expression" dxfId="48" priority="72" stopIfTrue="1">
      <formula>IF(OR($M$11="en juego",$M$11="hoy!"),1,0)</formula>
    </cfRule>
  </conditionalFormatting>
  <conditionalFormatting sqref="L5">
    <cfRule type="expression" dxfId="47" priority="73" stopIfTrue="1">
      <formula>IF(OR($M$7="en juego",$M$7="hoy!"),1,0)</formula>
    </cfRule>
  </conditionalFormatting>
  <conditionalFormatting sqref="L6">
    <cfRule type="expression" dxfId="46" priority="74" stopIfTrue="1">
      <formula>IF(OR($M$7="en juego",$M$7="hoy!"),1,0)</formula>
    </cfRule>
  </conditionalFormatting>
  <conditionalFormatting sqref="L7">
    <cfRule type="expression" dxfId="45" priority="75" stopIfTrue="1">
      <formula>IF(OR($M$7="en juego",$M$7="hoy!"),1,0)</formula>
    </cfRule>
  </conditionalFormatting>
  <conditionalFormatting sqref="L8">
    <cfRule type="expression" dxfId="44" priority="76" stopIfTrue="1">
      <formula>IF(OR($M$7="en juego",$M$7="hoy!"),1,0)</formula>
    </cfRule>
  </conditionalFormatting>
  <conditionalFormatting sqref="L9">
    <cfRule type="expression" dxfId="43" priority="77" stopIfTrue="1">
      <formula>IF(OR($M$7="en juego",$M$7="hoy!"),1,0)</formula>
    </cfRule>
  </conditionalFormatting>
  <conditionalFormatting sqref="J26:J30 L26:L30">
    <cfRule type="expression" dxfId="42" priority="78" stopIfTrue="1">
      <formula>IF(OR(#REF!="en juego",#REF!="hoy!"),1,0)</formula>
    </cfRule>
  </conditionalFormatting>
  <conditionalFormatting sqref="J11 L11">
    <cfRule type="expression" dxfId="41" priority="79" stopIfTrue="1">
      <formula>IF(OR(#REF!="en juego",#REF!="hoy!"),1,0)</formula>
    </cfRule>
  </conditionalFormatting>
  <conditionalFormatting sqref="J12:J16 L12:L16">
    <cfRule type="expression" dxfId="40" priority="80" stopIfTrue="1">
      <formula>IF(OR(#REF!="en juego",#REF!="hoy!"),1,0)</formula>
    </cfRule>
  </conditionalFormatting>
  <conditionalFormatting sqref="J18 L18">
    <cfRule type="expression" dxfId="39" priority="81" stopIfTrue="1">
      <formula>IF(OR(#REF!="en juego",#REF!="hoy!"),1,0)</formula>
    </cfRule>
  </conditionalFormatting>
  <conditionalFormatting sqref="J19:J23 L19:L23">
    <cfRule type="expression" dxfId="38" priority="82" stopIfTrue="1">
      <formula>IF(OR(#REF!="en juego",#REF!="hoy!"),1,0)</formula>
    </cfRule>
  </conditionalFormatting>
  <conditionalFormatting sqref="J4">
    <cfRule type="expression" dxfId="37" priority="83" stopIfTrue="1">
      <formula>IF(OR(#REF!="en juego",#REF!="hoy!"),1,0)</formula>
    </cfRule>
  </conditionalFormatting>
  <conditionalFormatting sqref="J5:J9">
    <cfRule type="expression" dxfId="36" priority="84" stopIfTrue="1">
      <formula>IF(OR(#REF!="en juego",#REF!="hoy!"),1,0)</formula>
    </cfRule>
  </conditionalFormatting>
  <conditionalFormatting sqref="AC4:AC5">
    <cfRule type="expression" dxfId="35" priority="85" stopIfTrue="1">
      <formula>IF(OR(#REF!="en juego",#REF!="hoy!"),1,0)</formula>
    </cfRule>
  </conditionalFormatting>
  <conditionalFormatting sqref="AA35:AA41">
    <cfRule type="expression" dxfId="34" priority="86" stopIfTrue="1">
      <formula>IF(OR(#REF!="en juego",#REF!="hoy!"),1,0)</formula>
    </cfRule>
  </conditionalFormatting>
  <conditionalFormatting sqref="AC35:AC41">
    <cfRule type="expression" dxfId="33" priority="87" stopIfTrue="1">
      <formula>IF(OR(#REF!="en juego",#REF!="hoy!"),1,0)</formula>
    </cfRule>
  </conditionalFormatting>
  <conditionalFormatting sqref="AA6:AA9">
    <cfRule type="expression" dxfId="32" priority="88" stopIfTrue="1">
      <formula>IF(OR(#REF!="en juego",#REF!="hoy!"),1,0)</formula>
    </cfRule>
  </conditionalFormatting>
  <conditionalFormatting sqref="AC6:AC9">
    <cfRule type="expression" dxfId="31" priority="89" stopIfTrue="1">
      <formula>IF(OR(#REF!="en juego",#REF!="hoy!"),1,0)</formula>
    </cfRule>
  </conditionalFormatting>
  <conditionalFormatting sqref="AA11:AA16">
    <cfRule type="expression" dxfId="30" priority="90" stopIfTrue="1">
      <formula>IF(OR(#REF!="en juego",#REF!="hoy!"),1,0)</formula>
    </cfRule>
  </conditionalFormatting>
  <conditionalFormatting sqref="AC11:AC16">
    <cfRule type="expression" dxfId="29" priority="91" stopIfTrue="1">
      <formula>IF(OR(#REF!="en juego",#REF!="hoy!"),1,0)</formula>
    </cfRule>
  </conditionalFormatting>
  <conditionalFormatting sqref="AA18:AA23">
    <cfRule type="expression" dxfId="28" priority="92" stopIfTrue="1">
      <formula>IF(OR(#REF!="en juego",#REF!="hoy!"),1,0)</formula>
    </cfRule>
  </conditionalFormatting>
  <conditionalFormatting sqref="AC18:AC23">
    <cfRule type="expression" dxfId="27" priority="93" stopIfTrue="1">
      <formula>IF(OR(#REF!="en juego",#REF!="hoy!"),1,0)</formula>
    </cfRule>
  </conditionalFormatting>
  <conditionalFormatting sqref="AA25:AA30">
    <cfRule type="expression" dxfId="26" priority="94" stopIfTrue="1">
      <formula>IF(OR(#REF!="en juego",#REF!="hoy!"),1,0)</formula>
    </cfRule>
  </conditionalFormatting>
  <conditionalFormatting sqref="AC25:AC30">
    <cfRule type="expression" dxfId="25" priority="95" stopIfTrue="1">
      <formula>IF(OR(#REF!="en juego",#REF!="hoy!"),1,0)</formula>
    </cfRule>
  </conditionalFormatting>
  <conditionalFormatting sqref="AC42:AD42 AC48:AD48 AC52:AD52 AC55:AD55">
    <cfRule type="expression" dxfId="24" priority="96" stopIfTrue="1">
      <formula>IF(OR(#REF!="en juego",#REF!="hoy!"),1,0)</formula>
    </cfRule>
  </conditionalFormatting>
  <conditionalFormatting sqref="AA42:AB42 AA48:AB48 AA52:AB52 AA55:AB55">
    <cfRule type="expression" dxfId="23" priority="97" stopIfTrue="1">
      <formula>IF(OR(#REF!="en juego",#REF!="hoy!"),1,0)</formula>
    </cfRule>
  </conditionalFormatting>
  <conditionalFormatting sqref="AC34">
    <cfRule type="expression" dxfId="22" priority="98" stopIfTrue="1">
      <formula>IF(OR(#REF!="en juego",#REF!="hoy!"),1,0)</formula>
    </cfRule>
  </conditionalFormatting>
  <conditionalFormatting sqref="AC57">
    <cfRule type="expression" dxfId="21" priority="99" stopIfTrue="1">
      <formula>IF(OR(#REF!="en juego",#REF!="hoy!"),1,0)</formula>
    </cfRule>
  </conditionalFormatting>
  <conditionalFormatting sqref="AA54">
    <cfRule type="expression" dxfId="20" priority="100" stopIfTrue="1">
      <formula>IF(OR(#REF!="en juego",#REF!="hoy!"),1,0)</formula>
    </cfRule>
  </conditionalFormatting>
  <conditionalFormatting sqref="AC50:AC51">
    <cfRule type="expression" dxfId="19" priority="101" stopIfTrue="1">
      <formula>IF(OR(#REF!="en juego",#REF!="hoy!"),1,0)</formula>
    </cfRule>
  </conditionalFormatting>
  <conditionalFormatting sqref="AA50:AA51">
    <cfRule type="expression" dxfId="18" priority="102" stopIfTrue="1">
      <formula>IF(OR(#REF!="en juego",#REF!="hoy!"),1,0)</formula>
    </cfRule>
  </conditionalFormatting>
  <conditionalFormatting sqref="AC44:AC47">
    <cfRule type="expression" dxfId="17" priority="103" stopIfTrue="1">
      <formula>IF(OR(#REF!="en juego",#REF!="hoy!"),1,0)</formula>
    </cfRule>
  </conditionalFormatting>
  <conditionalFormatting sqref="AA44:AA47">
    <cfRule type="expression" dxfId="16" priority="104" stopIfTrue="1">
      <formula>IF(OR(#REF!="en juego",#REF!="hoy!"),1,0)</formula>
    </cfRule>
  </conditionalFormatting>
  <conditionalFormatting sqref="AC54">
    <cfRule type="expression" dxfId="15" priority="105" stopIfTrue="1">
      <formula>IF(OR(#REF!="en juego",#REF!="hoy!"),1,0)</formula>
    </cfRule>
  </conditionalFormatting>
  <conditionalFormatting sqref="AA57">
    <cfRule type="expression" dxfId="14" priority="106" stopIfTrue="1">
      <formula>IF(OR(#REF!="en juego",#REF!="hoy!"),1,0)</formula>
    </cfRule>
  </conditionalFormatting>
  <conditionalFormatting sqref="D11:D16">
    <cfRule type="expression" dxfId="13" priority="107" stopIfTrue="1">
      <formula>IF(OR($M$7="en juego",$M$7="hoy!"),1,0)</formula>
    </cfRule>
  </conditionalFormatting>
  <conditionalFormatting sqref="D18:D23">
    <cfRule type="expression" dxfId="12" priority="108" stopIfTrue="1">
      <formula>IF(OR($M$7="en juego",$M$7="hoy!"),1,0)</formula>
    </cfRule>
  </conditionalFormatting>
  <conditionalFormatting sqref="D25:D30">
    <cfRule type="expression" dxfId="11" priority="109" stopIfTrue="1">
      <formula>IF(OR($M$7="en juego",$M$7="hoy!"),1,0)</formula>
    </cfRule>
  </conditionalFormatting>
  <conditionalFormatting sqref="F11:F16">
    <cfRule type="expression" dxfId="10" priority="110" stopIfTrue="1">
      <formula>IF(OR($M$7="en juego",$M$7="hoy!"),1,0)</formula>
    </cfRule>
  </conditionalFormatting>
  <conditionalFormatting sqref="F18:F23">
    <cfRule type="expression" dxfId="9" priority="111" stopIfTrue="1">
      <formula>IF(OR($M$7="en juego",$M$7="hoy!"),1,0)</formula>
    </cfRule>
  </conditionalFormatting>
  <conditionalFormatting sqref="F25:F30">
    <cfRule type="expression" dxfId="8" priority="112" stopIfTrue="1">
      <formula>IF(OR($M$7="en juego",$M$7="hoy!"),1,0)</formula>
    </cfRule>
  </conditionalFormatting>
  <conditionalFormatting sqref="W4:W9">
    <cfRule type="expression" dxfId="7" priority="113" stopIfTrue="1">
      <formula>IF(OR($M$7="en juego",$M$7="hoy!"),1,0)</formula>
    </cfRule>
  </conditionalFormatting>
  <conditionalFormatting sqref="W11:W16">
    <cfRule type="expression" dxfId="6" priority="114" stopIfTrue="1">
      <formula>IF(OR($M$7="en juego",$M$7="hoy!"),1,0)</formula>
    </cfRule>
  </conditionalFormatting>
  <conditionalFormatting sqref="W18:W23">
    <cfRule type="expression" dxfId="5" priority="115" stopIfTrue="1">
      <formula>IF(OR($M$7="en juego",$M$7="hoy!"),1,0)</formula>
    </cfRule>
  </conditionalFormatting>
  <conditionalFormatting sqref="U25:U30">
    <cfRule type="expression" dxfId="4" priority="116" stopIfTrue="1">
      <formula>IF(OR($M$7="en juego",$M$7="hoy!"),1,0)</formula>
    </cfRule>
  </conditionalFormatting>
  <conditionalFormatting sqref="W25:W30">
    <cfRule type="expression" dxfId="3" priority="117" stopIfTrue="1">
      <formula>IF(OR($M$7="en juego",$M$7="hoy!"),1,0)</formula>
    </cfRule>
  </conditionalFormatting>
  <conditionalFormatting sqref="U18:U23">
    <cfRule type="expression" dxfId="2" priority="118" stopIfTrue="1">
      <formula>IF(OR($M$7="en juego",$M$7="hoy!"),1,0)</formula>
    </cfRule>
  </conditionalFormatting>
  <conditionalFormatting sqref="U11:U16">
    <cfRule type="expression" dxfId="1" priority="119" stopIfTrue="1">
      <formula>IF(OR($M$7="en juego",$M$7="hoy!"),1,0)</formula>
    </cfRule>
  </conditionalFormatting>
  <conditionalFormatting sqref="U4:U9">
    <cfRule type="expression" dxfId="0" priority="120" stopIfTrue="1">
      <formula>IF(OR($M$7="en juego",$M$7="hoy!"),1,0)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workbookViewId="0"/>
  </sheetViews>
  <sheetFormatPr baseColWidth="10" defaultColWidth="17.33203125" defaultRowHeight="15.75" customHeight="1" x14ac:dyDescent="0"/>
  <cols>
    <col min="1" max="1" width="8.83203125" customWidth="1"/>
    <col min="2" max="2" width="17.5" customWidth="1"/>
    <col min="3" max="3" width="1.83203125" customWidth="1"/>
    <col min="4" max="4" width="4.83203125" customWidth="1"/>
    <col min="5" max="5" width="1.83203125" customWidth="1"/>
    <col min="6" max="6" width="3.33203125" customWidth="1"/>
    <col min="7" max="9" width="8.83203125" customWidth="1"/>
    <col min="10" max="10" width="5.83203125" customWidth="1"/>
    <col min="11" max="11" width="8.83203125" customWidth="1"/>
    <col min="12" max="14" width="0" hidden="1" customWidth="1"/>
  </cols>
  <sheetData>
    <row r="1" spans="1:14" ht="16.5" customHeight="1">
      <c r="A1" s="111" t="s">
        <v>358</v>
      </c>
      <c r="B1" s="112" t="s">
        <v>359</v>
      </c>
      <c r="C1" s="112"/>
      <c r="D1" s="112" t="s">
        <v>360</v>
      </c>
      <c r="E1" s="112"/>
      <c r="F1" s="111"/>
      <c r="G1" s="112"/>
      <c r="H1" s="112"/>
      <c r="I1" s="112"/>
      <c r="J1" s="112"/>
      <c r="K1" s="112"/>
      <c r="L1" s="112"/>
      <c r="M1" s="112"/>
      <c r="N1" s="112"/>
    </row>
    <row r="2" spans="1:14" ht="16.5" customHeight="1">
      <c r="A2" s="113" t="s">
        <v>361</v>
      </c>
      <c r="B2" s="114" t="s">
        <v>362</v>
      </c>
      <c r="C2" s="112"/>
      <c r="D2" s="112"/>
      <c r="E2" s="112"/>
      <c r="F2" s="111"/>
      <c r="G2" s="112"/>
      <c r="H2" s="112"/>
      <c r="I2" s="112"/>
      <c r="J2" s="112"/>
      <c r="K2" s="112"/>
      <c r="L2" s="112"/>
      <c r="M2" s="112"/>
      <c r="N2" s="112"/>
    </row>
    <row r="3" spans="1:14" ht="16.5" customHeight="1">
      <c r="A3" s="115" t="s">
        <v>363</v>
      </c>
      <c r="B3" s="116" t="s">
        <v>364</v>
      </c>
      <c r="C3" s="112"/>
      <c r="D3" s="112"/>
      <c r="E3" s="112"/>
      <c r="F3" s="111"/>
      <c r="G3" s="112"/>
      <c r="H3" s="112"/>
      <c r="I3" s="112"/>
      <c r="J3" s="112"/>
      <c r="K3" s="112"/>
      <c r="L3" s="112"/>
      <c r="M3" s="112"/>
      <c r="N3" s="112"/>
    </row>
    <row r="4" spans="1:14" ht="16.5" customHeight="1">
      <c r="A4" s="115" t="s">
        <v>365</v>
      </c>
      <c r="B4" s="116" t="s">
        <v>366</v>
      </c>
      <c r="C4" s="112"/>
      <c r="D4" s="112"/>
      <c r="E4" s="112"/>
      <c r="F4" s="111"/>
      <c r="G4" s="112"/>
      <c r="H4" s="112"/>
      <c r="I4" s="112"/>
      <c r="J4" s="112"/>
      <c r="K4" s="112"/>
      <c r="L4" s="112"/>
      <c r="M4" s="112"/>
      <c r="N4" s="112"/>
    </row>
    <row r="5" spans="1:14" ht="16.5" customHeight="1">
      <c r="A5" s="117" t="s">
        <v>367</v>
      </c>
      <c r="B5" s="118" t="s">
        <v>368</v>
      </c>
      <c r="C5" s="112"/>
      <c r="D5" s="112"/>
      <c r="E5" s="112"/>
      <c r="F5" s="111"/>
      <c r="G5" s="112"/>
      <c r="H5" s="112"/>
      <c r="I5" s="112"/>
      <c r="J5" s="112"/>
      <c r="K5" s="112"/>
      <c r="L5" s="112"/>
      <c r="M5" s="112"/>
      <c r="N5" s="112"/>
    </row>
    <row r="6" spans="1:14" ht="16.5" customHeight="1">
      <c r="A6" s="113" t="s">
        <v>369</v>
      </c>
      <c r="B6" s="114" t="s">
        <v>370</v>
      </c>
      <c r="C6" s="112"/>
      <c r="D6" s="112"/>
      <c r="E6" s="112"/>
      <c r="F6" s="111"/>
      <c r="G6" s="112"/>
      <c r="H6" s="112"/>
      <c r="I6" s="112"/>
      <c r="J6" s="112"/>
      <c r="K6" s="112"/>
      <c r="L6" s="112"/>
      <c r="M6" s="112"/>
      <c r="N6" s="112"/>
    </row>
    <row r="7" spans="1:14" ht="16.5" customHeight="1">
      <c r="A7" s="115" t="s">
        <v>371</v>
      </c>
      <c r="B7" s="116" t="s">
        <v>372</v>
      </c>
      <c r="C7" s="112"/>
      <c r="D7" s="112"/>
      <c r="E7" s="112"/>
      <c r="F7" s="111"/>
      <c r="G7" s="112"/>
      <c r="H7" s="112"/>
      <c r="I7" s="112"/>
      <c r="J7" s="112"/>
      <c r="K7" s="112"/>
      <c r="L7" s="112"/>
      <c r="M7" s="112"/>
      <c r="N7" s="112"/>
    </row>
    <row r="8" spans="1:14" ht="16.5" customHeight="1">
      <c r="A8" s="115" t="s">
        <v>373</v>
      </c>
      <c r="B8" s="116" t="s">
        <v>374</v>
      </c>
      <c r="C8" s="112"/>
      <c r="D8" s="112"/>
      <c r="E8" s="112"/>
      <c r="F8" s="111"/>
      <c r="G8" s="112"/>
      <c r="H8" s="112"/>
      <c r="I8" s="112"/>
      <c r="J8" s="112"/>
      <c r="K8" s="112"/>
      <c r="L8" s="112"/>
      <c r="M8" s="112"/>
      <c r="N8" s="112"/>
    </row>
    <row r="9" spans="1:14" ht="16.5" customHeight="1">
      <c r="A9" s="117" t="s">
        <v>375</v>
      </c>
      <c r="B9" s="118" t="s">
        <v>376</v>
      </c>
      <c r="C9" s="112"/>
      <c r="D9" s="112"/>
      <c r="E9" s="112"/>
      <c r="F9" s="111"/>
      <c r="G9" s="112"/>
      <c r="H9" s="112"/>
      <c r="I9" s="112"/>
      <c r="J9" s="112"/>
      <c r="K9" s="112"/>
      <c r="L9" s="112"/>
      <c r="M9" s="112"/>
      <c r="N9" s="112"/>
    </row>
    <row r="10" spans="1:14" ht="16.5" customHeight="1">
      <c r="A10" s="113" t="s">
        <v>377</v>
      </c>
      <c r="B10" s="114" t="s">
        <v>378</v>
      </c>
      <c r="C10" s="112"/>
      <c r="D10" s="112"/>
      <c r="E10" s="112"/>
      <c r="F10" s="111"/>
      <c r="G10" s="112"/>
      <c r="H10" s="112"/>
      <c r="I10" s="112"/>
      <c r="J10" s="112"/>
      <c r="K10" s="112"/>
      <c r="L10" s="112"/>
      <c r="M10" s="112"/>
      <c r="N10" s="112"/>
    </row>
    <row r="11" spans="1:14" ht="16.5" customHeight="1">
      <c r="A11" s="115" t="s">
        <v>379</v>
      </c>
      <c r="B11" s="116" t="s">
        <v>380</v>
      </c>
      <c r="C11" s="112"/>
      <c r="D11" s="112"/>
      <c r="E11" s="112"/>
      <c r="F11" s="111"/>
      <c r="G11" s="112"/>
      <c r="H11" s="112"/>
      <c r="I11" s="112"/>
      <c r="J11" s="112"/>
      <c r="K11" s="112"/>
      <c r="L11" s="112"/>
      <c r="M11" s="112"/>
      <c r="N11" s="112"/>
    </row>
    <row r="12" spans="1:14" ht="16.5" customHeight="1">
      <c r="A12" s="115" t="s">
        <v>381</v>
      </c>
      <c r="B12" s="116" t="s">
        <v>382</v>
      </c>
      <c r="C12" s="112"/>
      <c r="D12" s="112"/>
      <c r="E12" s="112"/>
      <c r="F12" s="111"/>
      <c r="G12" s="112"/>
      <c r="H12" s="112"/>
      <c r="I12" s="112"/>
      <c r="J12" s="112"/>
      <c r="K12" s="112"/>
      <c r="L12" s="112"/>
      <c r="M12" s="112"/>
      <c r="N12" s="112"/>
    </row>
    <row r="13" spans="1:14" ht="16.5" customHeight="1">
      <c r="A13" s="117" t="s">
        <v>383</v>
      </c>
      <c r="B13" s="118" t="s">
        <v>384</v>
      </c>
      <c r="C13" s="112"/>
      <c r="D13" s="112"/>
      <c r="E13" s="112"/>
      <c r="F13" s="111"/>
      <c r="G13" s="112"/>
      <c r="H13" s="112"/>
      <c r="I13" s="112"/>
      <c r="J13" s="112"/>
      <c r="K13" s="112"/>
      <c r="L13" s="112"/>
      <c r="M13" s="112"/>
      <c r="N13" s="112"/>
    </row>
    <row r="14" spans="1:14" ht="16.5" customHeight="1">
      <c r="A14" s="113" t="s">
        <v>385</v>
      </c>
      <c r="B14" s="114" t="s">
        <v>386</v>
      </c>
      <c r="C14" s="112"/>
      <c r="D14" s="112"/>
      <c r="E14" s="112"/>
      <c r="F14" s="111"/>
      <c r="G14" s="112"/>
      <c r="H14" s="112"/>
      <c r="I14" s="112"/>
      <c r="J14" s="112"/>
      <c r="K14" s="112"/>
      <c r="L14" s="112"/>
      <c r="M14" s="112"/>
      <c r="N14" s="112"/>
    </row>
    <row r="15" spans="1:14" ht="16.5" customHeight="1">
      <c r="A15" s="115" t="s">
        <v>387</v>
      </c>
      <c r="B15" s="116" t="s">
        <v>388</v>
      </c>
      <c r="C15" s="112"/>
      <c r="D15" s="112"/>
      <c r="E15" s="112"/>
      <c r="F15" s="111"/>
      <c r="G15" s="112"/>
      <c r="H15" s="112"/>
      <c r="I15" s="112"/>
      <c r="J15" s="112"/>
      <c r="K15" s="112"/>
      <c r="L15" s="112"/>
      <c r="M15" s="112"/>
      <c r="N15" s="112"/>
    </row>
    <row r="16" spans="1:14" ht="16.5" customHeight="1">
      <c r="A16" s="115" t="s">
        <v>389</v>
      </c>
      <c r="B16" s="116" t="s">
        <v>390</v>
      </c>
      <c r="C16" s="112"/>
      <c r="D16" s="112"/>
      <c r="E16" s="112"/>
      <c r="F16" s="111"/>
      <c r="G16" s="112"/>
      <c r="H16" s="112"/>
      <c r="I16" s="112"/>
      <c r="J16" s="112"/>
      <c r="K16" s="112"/>
      <c r="L16" s="112"/>
      <c r="M16" s="112"/>
      <c r="N16" s="112"/>
    </row>
    <row r="17" spans="1:14" ht="16.5" customHeight="1">
      <c r="A17" s="117" t="s">
        <v>391</v>
      </c>
      <c r="B17" s="118" t="s">
        <v>392</v>
      </c>
      <c r="C17" s="112"/>
      <c r="D17" s="112"/>
      <c r="E17" s="112"/>
      <c r="F17" s="111"/>
      <c r="G17" s="112"/>
      <c r="H17" s="112"/>
      <c r="I17" s="112"/>
      <c r="J17" s="112"/>
      <c r="K17" s="112"/>
      <c r="L17" s="112"/>
      <c r="M17" s="112"/>
      <c r="N17" s="112"/>
    </row>
    <row r="18" spans="1:14" ht="16.5" customHeight="1">
      <c r="A18" s="113" t="s">
        <v>393</v>
      </c>
      <c r="B18" s="114" t="s">
        <v>394</v>
      </c>
      <c r="C18" s="112"/>
      <c r="D18" s="112"/>
      <c r="E18" s="112"/>
      <c r="F18" s="111"/>
      <c r="G18" s="112"/>
      <c r="H18" s="112"/>
      <c r="I18" s="112"/>
      <c r="J18" s="112"/>
      <c r="K18" s="112"/>
      <c r="L18" s="112"/>
      <c r="M18" s="112"/>
      <c r="N18" s="112"/>
    </row>
    <row r="19" spans="1:14" ht="16.5" customHeight="1">
      <c r="A19" s="115" t="s">
        <v>395</v>
      </c>
      <c r="B19" s="116" t="s">
        <v>396</v>
      </c>
      <c r="C19" s="112"/>
      <c r="D19" s="112"/>
      <c r="E19" s="112"/>
      <c r="F19" s="111"/>
      <c r="G19" s="112"/>
      <c r="H19" s="112"/>
      <c r="I19" s="112"/>
      <c r="J19" s="112"/>
      <c r="K19" s="112"/>
      <c r="L19" s="112"/>
      <c r="M19" s="112"/>
      <c r="N19" s="112"/>
    </row>
    <row r="20" spans="1:14" ht="16.5" customHeight="1">
      <c r="A20" s="115" t="s">
        <v>397</v>
      </c>
      <c r="B20" s="116" t="s">
        <v>398</v>
      </c>
      <c r="C20" s="112"/>
      <c r="D20" s="112"/>
      <c r="E20" s="112"/>
      <c r="F20" s="111"/>
      <c r="G20" s="112"/>
      <c r="H20" s="112"/>
      <c r="I20" s="112"/>
      <c r="J20" s="112"/>
      <c r="K20" s="112"/>
      <c r="L20" s="112"/>
      <c r="M20" s="112"/>
      <c r="N20" s="112"/>
    </row>
    <row r="21" spans="1:14" ht="16.5" customHeight="1">
      <c r="A21" s="117" t="s">
        <v>399</v>
      </c>
      <c r="B21" s="118" t="s">
        <v>400</v>
      </c>
      <c r="C21" s="112"/>
      <c r="D21" s="112"/>
      <c r="E21" s="112"/>
      <c r="F21" s="111"/>
      <c r="G21" s="112"/>
      <c r="H21" s="112"/>
      <c r="I21" s="112"/>
      <c r="J21" s="112"/>
      <c r="K21" s="112"/>
      <c r="L21" s="112"/>
      <c r="M21" s="112"/>
      <c r="N21" s="112"/>
    </row>
    <row r="22" spans="1:14" ht="16.5" customHeight="1">
      <c r="A22" s="113" t="s">
        <v>401</v>
      </c>
      <c r="B22" s="114" t="s">
        <v>402</v>
      </c>
      <c r="C22" s="112"/>
      <c r="D22" s="112"/>
      <c r="E22" s="112"/>
      <c r="F22" s="111"/>
      <c r="G22" s="112"/>
      <c r="H22" s="112"/>
      <c r="I22" s="112"/>
      <c r="J22" s="112"/>
      <c r="K22" s="112"/>
      <c r="L22" s="112"/>
      <c r="M22" s="112"/>
      <c r="N22" s="112"/>
    </row>
    <row r="23" spans="1:14" ht="16.5" customHeight="1">
      <c r="A23" s="115" t="s">
        <v>403</v>
      </c>
      <c r="B23" s="116" t="s">
        <v>404</v>
      </c>
      <c r="C23" s="112"/>
      <c r="D23" s="112"/>
      <c r="E23" s="112"/>
      <c r="F23" s="111"/>
      <c r="G23" s="112"/>
      <c r="H23" s="112"/>
      <c r="I23" s="112"/>
      <c r="J23" s="112"/>
      <c r="K23" s="112"/>
      <c r="L23" s="112"/>
      <c r="M23" s="112"/>
      <c r="N23" s="112"/>
    </row>
    <row r="24" spans="1:14" ht="16.5" customHeight="1">
      <c r="A24" s="115" t="s">
        <v>405</v>
      </c>
      <c r="B24" s="116" t="s">
        <v>406</v>
      </c>
      <c r="C24" s="112"/>
      <c r="D24" s="112"/>
      <c r="E24" s="112"/>
      <c r="F24" s="111"/>
      <c r="G24" s="112"/>
      <c r="H24" s="112"/>
      <c r="I24" s="112"/>
      <c r="J24" s="112"/>
      <c r="K24" s="112"/>
      <c r="L24" s="112"/>
      <c r="M24" s="112"/>
      <c r="N24" s="112"/>
    </row>
    <row r="25" spans="1:14" ht="16.5" customHeight="1">
      <c r="A25" s="117" t="s">
        <v>407</v>
      </c>
      <c r="B25" s="118" t="s">
        <v>408</v>
      </c>
      <c r="C25" s="112"/>
      <c r="D25" s="112"/>
      <c r="E25" s="112"/>
      <c r="F25" s="111"/>
      <c r="G25" s="112"/>
      <c r="H25" s="112"/>
      <c r="I25" s="112"/>
      <c r="J25" s="112"/>
      <c r="K25" s="112"/>
      <c r="L25" s="112"/>
      <c r="M25" s="112"/>
      <c r="N25" s="112"/>
    </row>
    <row r="26" spans="1:14" ht="16.5" customHeight="1">
      <c r="A26" s="113" t="s">
        <v>409</v>
      </c>
      <c r="B26" s="114" t="s">
        <v>410</v>
      </c>
      <c r="C26" s="112"/>
      <c r="D26" s="112"/>
      <c r="E26" s="112"/>
      <c r="F26" s="111"/>
      <c r="G26" s="112"/>
      <c r="H26" s="112"/>
      <c r="I26" s="112"/>
      <c r="J26" s="112"/>
      <c r="K26" s="112"/>
      <c r="L26" s="112"/>
      <c r="M26" s="112"/>
      <c r="N26" s="112"/>
    </row>
    <row r="27" spans="1:14" ht="16.5" customHeight="1">
      <c r="A27" s="115" t="s">
        <v>411</v>
      </c>
      <c r="B27" s="116" t="s">
        <v>412</v>
      </c>
      <c r="C27" s="112"/>
      <c r="D27" s="112"/>
      <c r="E27" s="112"/>
      <c r="F27" s="111"/>
      <c r="G27" s="112"/>
      <c r="H27" s="112"/>
      <c r="I27" s="112"/>
      <c r="J27" s="112"/>
      <c r="K27" s="112"/>
      <c r="L27" s="112"/>
      <c r="M27" s="112"/>
      <c r="N27" s="112"/>
    </row>
    <row r="28" spans="1:14" ht="16.5" customHeight="1">
      <c r="A28" s="115" t="s">
        <v>413</v>
      </c>
      <c r="B28" s="116" t="s">
        <v>414</v>
      </c>
      <c r="C28" s="112"/>
      <c r="D28" s="112"/>
      <c r="E28" s="112"/>
      <c r="F28" s="111"/>
      <c r="G28" s="112"/>
      <c r="H28" s="112"/>
      <c r="I28" s="112"/>
      <c r="J28" s="112"/>
      <c r="K28" s="112"/>
      <c r="L28" s="112"/>
      <c r="M28" s="112"/>
      <c r="N28" s="112"/>
    </row>
    <row r="29" spans="1:14" ht="16.5" customHeight="1">
      <c r="A29" s="117" t="s">
        <v>415</v>
      </c>
      <c r="B29" s="118" t="s">
        <v>416</v>
      </c>
      <c r="C29" s="112"/>
      <c r="D29" s="112"/>
      <c r="E29" s="112"/>
      <c r="F29" s="111"/>
      <c r="G29" s="112"/>
      <c r="H29" s="112"/>
      <c r="I29" s="112"/>
      <c r="J29" s="112"/>
      <c r="K29" s="112"/>
      <c r="L29" s="112"/>
      <c r="M29" s="112"/>
      <c r="N29" s="112"/>
    </row>
    <row r="30" spans="1:14" ht="16.5" customHeight="1">
      <c r="A30" s="113" t="s">
        <v>417</v>
      </c>
      <c r="B30" s="114" t="s">
        <v>418</v>
      </c>
      <c r="C30" s="112"/>
      <c r="D30" s="112"/>
      <c r="E30" s="112"/>
      <c r="F30" s="111"/>
      <c r="G30" s="112"/>
      <c r="H30" s="112"/>
      <c r="I30" s="112"/>
      <c r="J30" s="112"/>
      <c r="K30" s="112"/>
      <c r="L30" s="112"/>
      <c r="M30" s="112"/>
      <c r="N30" s="112"/>
    </row>
    <row r="31" spans="1:14" ht="16.5" customHeight="1">
      <c r="A31" s="115" t="s">
        <v>419</v>
      </c>
      <c r="B31" s="116" t="s">
        <v>420</v>
      </c>
      <c r="C31" s="112"/>
      <c r="D31" s="112"/>
      <c r="E31" s="112"/>
      <c r="F31" s="111"/>
      <c r="G31" s="112"/>
      <c r="H31" s="112"/>
      <c r="I31" s="112"/>
      <c r="J31" s="112"/>
      <c r="K31" s="112"/>
      <c r="L31" s="112"/>
      <c r="M31" s="112"/>
      <c r="N31" s="112"/>
    </row>
    <row r="32" spans="1:14" ht="16.5" customHeight="1">
      <c r="A32" s="115" t="s">
        <v>421</v>
      </c>
      <c r="B32" s="116" t="s">
        <v>422</v>
      </c>
      <c r="C32" s="112"/>
      <c r="D32" s="112"/>
      <c r="E32" s="112"/>
      <c r="F32" s="111"/>
      <c r="G32" s="112"/>
      <c r="H32" s="112"/>
      <c r="I32" s="112"/>
      <c r="J32" s="112"/>
      <c r="K32" s="112"/>
      <c r="L32" s="112"/>
      <c r="M32" s="112"/>
      <c r="N32" s="112"/>
    </row>
    <row r="33" spans="1:14" ht="16.5" customHeight="1">
      <c r="A33" s="117" t="s">
        <v>423</v>
      </c>
      <c r="B33" s="118" t="s">
        <v>424</v>
      </c>
      <c r="C33" s="112"/>
      <c r="D33" s="112"/>
      <c r="E33" s="112"/>
      <c r="F33" s="111"/>
      <c r="G33" s="112"/>
      <c r="H33" s="112"/>
      <c r="I33" s="112"/>
      <c r="J33" s="112"/>
      <c r="K33" s="112"/>
      <c r="L33" s="112"/>
      <c r="M33" s="112"/>
      <c r="N33" s="112"/>
    </row>
    <row r="34" spans="1:14" ht="16.5" customHeight="1"/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Mundial 2014</vt:lpstr>
      <vt:lpstr>INPUTS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Demostenes Garcia</cp:lastModifiedBy>
  <dcterms:modified xsi:type="dcterms:W3CDTF">2014-06-19T14:29:23Z</dcterms:modified>
</cp:coreProperties>
</file>