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codeName="ThisWorkbook" autoCompressPictures="0"/>
  <bookViews>
    <workbookView xWindow="0" yWindow="0" windowWidth="26460" windowHeight="14920"/>
  </bookViews>
  <sheets>
    <sheet name="Mundial 2014" sheetId="1" r:id="rId1"/>
    <sheet name="INPUTS DATA" sheetId="2" state="veryHidden" r:id="rId2"/>
  </sheets>
  <definedNames>
    <definedName name="ECUA">'Mundial 2014'!$AW$5</definedName>
    <definedName name="EFASE1">'Mundial 2014'!$AW$3</definedName>
    <definedName name="EFIN">'Mundial 2014'!$AW$8</definedName>
    <definedName name="EOCT">'Mundial 2014'!$AW$4</definedName>
    <definedName name="ESEM">'Mundial 2014'!$AW$6</definedName>
    <definedName name="ETER">'Mundial 2014'!$AW$7</definedName>
    <definedName name="Mexico">'INPUTS DATA'!$D$4</definedName>
    <definedName name="PCUA">'Mundial 2014'!$AV$5</definedName>
    <definedName name="PFASE1">'Mundial 2014'!$AV$3</definedName>
    <definedName name="PFIN">'Mundial 2014'!$AV$8</definedName>
    <definedName name="Pic">INDEX('INPUTS DATA'!$D1048574:$D29,MATCH('Mundial 2014'!$C1,'INPUTS DATA'!$B1048574:$B29,0))</definedName>
    <definedName name="POCT">'Mundial 2014'!$AV$4</definedName>
    <definedName name="PSEM">'Mundial 2014'!$AV$6</definedName>
    <definedName name="PTER">'Mundial 2014'!$AV$7</definedName>
    <definedName name="WC_A1">'INPUTS DATA'!$B$2</definedName>
    <definedName name="WC_A1_FLAG">'INPUTS DATA'!$G$2</definedName>
    <definedName name="WC_A2">'INPUTS DATA'!$B$3</definedName>
    <definedName name="WC_A3">'INPUTS DATA'!$B$4</definedName>
    <definedName name="WC_A4">'INPUTS DATA'!$B$5</definedName>
    <definedName name="WC_B1">'INPUTS DATA'!$B$6</definedName>
    <definedName name="WC_B2">'INPUTS DATA'!$B$7</definedName>
    <definedName name="WC_B3">'INPUTS DATA'!$B$8</definedName>
    <definedName name="WC_B4">'INPUTS DATA'!$B$9</definedName>
    <definedName name="WC_C1">'INPUTS DATA'!$B$10</definedName>
    <definedName name="WC_C2">'INPUTS DATA'!$B$11</definedName>
    <definedName name="WC_C3">'INPUTS DATA'!$B$12</definedName>
    <definedName name="WC_C4">'INPUTS DATA'!$B$13</definedName>
    <definedName name="WC_D1">'INPUTS DATA'!$B$14</definedName>
    <definedName name="WC_D2">'INPUTS DATA'!$B$15</definedName>
    <definedName name="WC_D3">'INPUTS DATA'!$B$16</definedName>
    <definedName name="WC_D4">'INPUTS DATA'!$B$17</definedName>
    <definedName name="WC_E1">'INPUTS DATA'!$B$18</definedName>
    <definedName name="WC_E2">'INPUTS DATA'!$B$19</definedName>
    <definedName name="WC_E3">'INPUTS DATA'!$B$20</definedName>
    <definedName name="WC_E4">'INPUTS DATA'!$B$21</definedName>
    <definedName name="WC_F1">'INPUTS DATA'!$B$22</definedName>
    <definedName name="WC_F2">'INPUTS DATA'!$B$23</definedName>
    <definedName name="WC_F3">'INPUTS DATA'!$B$24</definedName>
    <definedName name="WC_F4">'INPUTS DATA'!$B$25</definedName>
    <definedName name="WC_G1">'INPUTS DATA'!$B$26</definedName>
    <definedName name="WC_G2">'INPUTS DATA'!$B$27</definedName>
    <definedName name="WC_G3">'INPUTS DATA'!$B$28</definedName>
    <definedName name="WC_G4">'INPUTS DATA'!$B$29</definedName>
    <definedName name="WC_H1">'INPUTS DATA'!$B$30</definedName>
    <definedName name="WC_H2">'INPUTS DATA'!$B$31</definedName>
    <definedName name="WC_H3">'INPUTS DATA'!$B$32</definedName>
    <definedName name="WC_H4">'INPUTS DATA'!$B$33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Q5" i="1" l="1"/>
  <c r="BQ6" i="1"/>
  <c r="BQ7" i="1"/>
  <c r="BQ4" i="1"/>
  <c r="BM4" i="1"/>
  <c r="C4" i="1"/>
  <c r="AY4" i="1"/>
  <c r="AK4" i="1"/>
  <c r="AZ4" i="1"/>
  <c r="C5" i="1"/>
  <c r="AY5" i="1"/>
  <c r="C6" i="1"/>
  <c r="AY6" i="1"/>
  <c r="C7" i="1"/>
  <c r="AY7" i="1"/>
  <c r="C8" i="1"/>
  <c r="AY8" i="1"/>
  <c r="C9" i="1"/>
  <c r="AY9" i="1"/>
  <c r="AK5" i="1"/>
  <c r="AZ5" i="1"/>
  <c r="AK6" i="1"/>
  <c r="AZ6" i="1"/>
  <c r="AK7" i="1"/>
  <c r="AZ7" i="1"/>
  <c r="AK8" i="1"/>
  <c r="AZ8" i="1"/>
  <c r="AK9" i="1"/>
  <c r="AZ9" i="1"/>
  <c r="G4" i="1"/>
  <c r="BB4" i="1"/>
  <c r="G5" i="1"/>
  <c r="BB5" i="1"/>
  <c r="G6" i="1"/>
  <c r="BB6" i="1"/>
  <c r="G7" i="1"/>
  <c r="BB7" i="1"/>
  <c r="G8" i="1"/>
  <c r="BB8" i="1"/>
  <c r="G9" i="1"/>
  <c r="BB9" i="1"/>
  <c r="BA4" i="1"/>
  <c r="BA5" i="1"/>
  <c r="BA6" i="1"/>
  <c r="BA7" i="1"/>
  <c r="BA8" i="1"/>
  <c r="BA9" i="1"/>
  <c r="BN4" i="1"/>
  <c r="BM5" i="1"/>
  <c r="BN5" i="1"/>
  <c r="BM6" i="1"/>
  <c r="BN6" i="1"/>
  <c r="BM7" i="1"/>
  <c r="BN7" i="1"/>
  <c r="AX4" i="1"/>
  <c r="AX6" i="1"/>
  <c r="BC8" i="1"/>
  <c r="BO4" i="1"/>
  <c r="AX9" i="1"/>
  <c r="BC4" i="1"/>
  <c r="BC7" i="1"/>
  <c r="BO5" i="1"/>
  <c r="AX5" i="1"/>
  <c r="BC6" i="1"/>
  <c r="BC9" i="1"/>
  <c r="BO6" i="1"/>
  <c r="AX7" i="1"/>
  <c r="AX8" i="1"/>
  <c r="BC5" i="1"/>
  <c r="BO7" i="1"/>
  <c r="BP4" i="1"/>
  <c r="BP5" i="1"/>
  <c r="BP6" i="1"/>
  <c r="BP7" i="1"/>
  <c r="BS4" i="1" a="1"/>
  <c r="CB18" i="1"/>
  <c r="CB19" i="1"/>
  <c r="CB20" i="1"/>
  <c r="CB21" i="1"/>
  <c r="T12" i="1"/>
  <c r="T26" i="1"/>
  <c r="C11" i="1"/>
  <c r="AY11" i="1"/>
  <c r="C12" i="1"/>
  <c r="C13" i="1"/>
  <c r="AY13" i="1"/>
  <c r="C14" i="1"/>
  <c r="AY14" i="1"/>
  <c r="C15" i="1"/>
  <c r="AY15" i="1"/>
  <c r="C16" i="1"/>
  <c r="AY16" i="1"/>
  <c r="C18" i="1"/>
  <c r="C19" i="1"/>
  <c r="AY19" i="1"/>
  <c r="C20" i="1"/>
  <c r="AY20" i="1"/>
  <c r="C21" i="1"/>
  <c r="AY21" i="1"/>
  <c r="C22" i="1"/>
  <c r="AY22" i="1"/>
  <c r="C23" i="1"/>
  <c r="AY23" i="1"/>
  <c r="C25" i="1"/>
  <c r="AY25" i="1"/>
  <c r="C26" i="1"/>
  <c r="C27" i="1"/>
  <c r="AY27" i="1"/>
  <c r="C28" i="1"/>
  <c r="AY28" i="1"/>
  <c r="C29" i="1"/>
  <c r="AY29" i="1"/>
  <c r="C30" i="1"/>
  <c r="AY30" i="1"/>
  <c r="X30" i="1"/>
  <c r="BI30" i="1"/>
  <c r="T30" i="1"/>
  <c r="BF30" i="1"/>
  <c r="X29" i="1"/>
  <c r="BI29" i="1"/>
  <c r="T29" i="1"/>
  <c r="BF29" i="1"/>
  <c r="X28" i="1"/>
  <c r="BI28" i="1"/>
  <c r="T28" i="1"/>
  <c r="BF28" i="1"/>
  <c r="X27" i="1"/>
  <c r="BI27" i="1"/>
  <c r="T27" i="1"/>
  <c r="BF27" i="1"/>
  <c r="X26" i="1"/>
  <c r="BI26" i="1"/>
  <c r="BF26" i="1"/>
  <c r="X25" i="1"/>
  <c r="BI25" i="1"/>
  <c r="T25" i="1"/>
  <c r="BF25" i="1"/>
  <c r="X23" i="1"/>
  <c r="BI23" i="1"/>
  <c r="T23" i="1"/>
  <c r="BF23" i="1"/>
  <c r="X22" i="1"/>
  <c r="BI22" i="1"/>
  <c r="T22" i="1"/>
  <c r="BF22" i="1"/>
  <c r="X21" i="1"/>
  <c r="BI21" i="1"/>
  <c r="T21" i="1"/>
  <c r="BF21" i="1"/>
  <c r="X20" i="1"/>
  <c r="BI20" i="1"/>
  <c r="T20" i="1"/>
  <c r="BF20" i="1"/>
  <c r="X19" i="1"/>
  <c r="BI19" i="1"/>
  <c r="T19" i="1"/>
  <c r="X18" i="1"/>
  <c r="BI18" i="1"/>
  <c r="T18" i="1"/>
  <c r="BF18" i="1"/>
  <c r="X16" i="1"/>
  <c r="BI16" i="1"/>
  <c r="T16" i="1"/>
  <c r="BF16" i="1"/>
  <c r="X15" i="1"/>
  <c r="BI15" i="1"/>
  <c r="T15" i="1"/>
  <c r="BF15" i="1"/>
  <c r="X14" i="1"/>
  <c r="BI14" i="1"/>
  <c r="T14" i="1"/>
  <c r="BF14" i="1"/>
  <c r="X13" i="1"/>
  <c r="BI13" i="1"/>
  <c r="T13" i="1"/>
  <c r="BF13" i="1"/>
  <c r="X12" i="1"/>
  <c r="BI12" i="1"/>
  <c r="X11" i="1"/>
  <c r="BI11" i="1"/>
  <c r="T11" i="1"/>
  <c r="BF11" i="1"/>
  <c r="X9" i="1"/>
  <c r="BI9" i="1"/>
  <c r="T9" i="1"/>
  <c r="BF9" i="1"/>
  <c r="X8" i="1"/>
  <c r="BI8" i="1"/>
  <c r="T8" i="1"/>
  <c r="BF8" i="1"/>
  <c r="X7" i="1"/>
  <c r="BI7" i="1"/>
  <c r="T7" i="1"/>
  <c r="BF7" i="1"/>
  <c r="X6" i="1"/>
  <c r="BI6" i="1"/>
  <c r="T6" i="1"/>
  <c r="BF6" i="1"/>
  <c r="X5" i="1"/>
  <c r="BI5" i="1"/>
  <c r="T5" i="1"/>
  <c r="BF5" i="1"/>
  <c r="X4" i="1"/>
  <c r="BI4" i="1"/>
  <c r="T4" i="1"/>
  <c r="BF4" i="1"/>
  <c r="G30" i="1"/>
  <c r="BB30" i="1"/>
  <c r="G29" i="1"/>
  <c r="BB29" i="1"/>
  <c r="G28" i="1"/>
  <c r="BB28" i="1"/>
  <c r="G27" i="1"/>
  <c r="BB27" i="1"/>
  <c r="G26" i="1"/>
  <c r="BB26" i="1"/>
  <c r="G25" i="1"/>
  <c r="BB25" i="1"/>
  <c r="G23" i="1"/>
  <c r="BB23" i="1"/>
  <c r="G22" i="1"/>
  <c r="BB22" i="1"/>
  <c r="G21" i="1"/>
  <c r="BB21" i="1"/>
  <c r="G20" i="1"/>
  <c r="BB20" i="1"/>
  <c r="G19" i="1"/>
  <c r="BB19" i="1"/>
  <c r="G18" i="1"/>
  <c r="BB18" i="1"/>
  <c r="G16" i="1"/>
  <c r="BB16" i="1"/>
  <c r="G15" i="1"/>
  <c r="BB15" i="1"/>
  <c r="G14" i="1"/>
  <c r="BB14" i="1"/>
  <c r="G13" i="1"/>
  <c r="BB13" i="1"/>
  <c r="G12" i="1"/>
  <c r="BB12" i="1"/>
  <c r="G11" i="1"/>
  <c r="BB11" i="1"/>
  <c r="BX28" i="1"/>
  <c r="BX27" i="1"/>
  <c r="BX26" i="1"/>
  <c r="BX25" i="1"/>
  <c r="BX21" i="1"/>
  <c r="BX20" i="1"/>
  <c r="BX19" i="1"/>
  <c r="BX18" i="1"/>
  <c r="BX14" i="1"/>
  <c r="BX13" i="1"/>
  <c r="BX12" i="1"/>
  <c r="BX11" i="1"/>
  <c r="BX7" i="1"/>
  <c r="BX6" i="1"/>
  <c r="BX5" i="1"/>
  <c r="BX4" i="1"/>
  <c r="BM28" i="1"/>
  <c r="BM27" i="1"/>
  <c r="BM26" i="1"/>
  <c r="BM25" i="1"/>
  <c r="BM21" i="1"/>
  <c r="BM20" i="1"/>
  <c r="BM19" i="1"/>
  <c r="BM18" i="1"/>
  <c r="BM14" i="1"/>
  <c r="BM13" i="1"/>
  <c r="BM12" i="1"/>
  <c r="BM11" i="1"/>
  <c r="CN14" i="1"/>
  <c r="CN13" i="1"/>
  <c r="CN12" i="1"/>
  <c r="CN11" i="1"/>
  <c r="CN7" i="1"/>
  <c r="CN6" i="1"/>
  <c r="CN5" i="1"/>
  <c r="CN4" i="1"/>
  <c r="CN21" i="1"/>
  <c r="CN20" i="1"/>
  <c r="CN19" i="1"/>
  <c r="CN18" i="1"/>
  <c r="CN28" i="1"/>
  <c r="CN27" i="1"/>
  <c r="CN26" i="1"/>
  <c r="CN25" i="1"/>
  <c r="CI28" i="1"/>
  <c r="CI27" i="1"/>
  <c r="CI26" i="1"/>
  <c r="CI25" i="1"/>
  <c r="CI21" i="1"/>
  <c r="CI20" i="1"/>
  <c r="CI19" i="1"/>
  <c r="CI18" i="1"/>
  <c r="CI14" i="1"/>
  <c r="CI13" i="1"/>
  <c r="CI12" i="1"/>
  <c r="CI11" i="1"/>
  <c r="CI7" i="1"/>
  <c r="CI6" i="1"/>
  <c r="CI5" i="1"/>
  <c r="CI4" i="1"/>
  <c r="CB28" i="1"/>
  <c r="CB27" i="1"/>
  <c r="CB26" i="1"/>
  <c r="CB25" i="1"/>
  <c r="CB14" i="1"/>
  <c r="CB13" i="1"/>
  <c r="CB12" i="1"/>
  <c r="CB11" i="1"/>
  <c r="CB5" i="1"/>
  <c r="CB6" i="1"/>
  <c r="CB7" i="1"/>
  <c r="AL27" i="1"/>
  <c r="BG27" i="1"/>
  <c r="AL29" i="1"/>
  <c r="BG29" i="1"/>
  <c r="AL25" i="1"/>
  <c r="BG25" i="1"/>
  <c r="AL26" i="1"/>
  <c r="BH26" i="1"/>
  <c r="AL28" i="1"/>
  <c r="BH28" i="1"/>
  <c r="AL30" i="1"/>
  <c r="BH30" i="1"/>
  <c r="BE27" i="1"/>
  <c r="BE29" i="1"/>
  <c r="BJ25" i="1"/>
  <c r="BE26" i="1"/>
  <c r="BE28" i="1"/>
  <c r="BJ29" i="1"/>
  <c r="BE30" i="1"/>
  <c r="BJ26" i="1"/>
  <c r="BJ27" i="1"/>
  <c r="BE25" i="1"/>
  <c r="BJ28" i="1"/>
  <c r="BJ30" i="1"/>
  <c r="AL18" i="1"/>
  <c r="BH18" i="1"/>
  <c r="AL21" i="1"/>
  <c r="BG21" i="1"/>
  <c r="AL22" i="1"/>
  <c r="BG22" i="1"/>
  <c r="AL19" i="1"/>
  <c r="BG19" i="1"/>
  <c r="AL20" i="1"/>
  <c r="BG20" i="1"/>
  <c r="AL23" i="1"/>
  <c r="BH23" i="1"/>
  <c r="BJ18" i="1"/>
  <c r="BE21" i="1"/>
  <c r="BE22" i="1"/>
  <c r="BE19" i="1"/>
  <c r="BE20" i="1"/>
  <c r="BJ22" i="1"/>
  <c r="BJ19" i="1"/>
  <c r="BJ21" i="1"/>
  <c r="BE23" i="1"/>
  <c r="BE18" i="1"/>
  <c r="BJ20" i="1"/>
  <c r="BJ23" i="1"/>
  <c r="AL13" i="1"/>
  <c r="BH13" i="1"/>
  <c r="AL15" i="1"/>
  <c r="BH15" i="1"/>
  <c r="AL12" i="1"/>
  <c r="BG12" i="1"/>
  <c r="AL11" i="1"/>
  <c r="BG11" i="1"/>
  <c r="AL14" i="1"/>
  <c r="BH14" i="1"/>
  <c r="AL16" i="1"/>
  <c r="BG16" i="1"/>
  <c r="BE13" i="1"/>
  <c r="BE15" i="1"/>
  <c r="BJ12" i="1"/>
  <c r="BE11" i="1"/>
  <c r="BE14" i="1"/>
  <c r="BJ15" i="1"/>
  <c r="BE16" i="1"/>
  <c r="BJ11" i="1"/>
  <c r="BJ13" i="1"/>
  <c r="BE12" i="1"/>
  <c r="BJ14" i="1"/>
  <c r="BJ16" i="1"/>
  <c r="AL8" i="1"/>
  <c r="BG8" i="1"/>
  <c r="AL4" i="1"/>
  <c r="BG4" i="1"/>
  <c r="AL7" i="1"/>
  <c r="BH7" i="1"/>
  <c r="AL6" i="1"/>
  <c r="BG6" i="1"/>
  <c r="AL9" i="1"/>
  <c r="BG9" i="1"/>
  <c r="AL5" i="1"/>
  <c r="BG5" i="1"/>
  <c r="BE8" i="1"/>
  <c r="BJ4" i="1"/>
  <c r="BJ7" i="1"/>
  <c r="BE4" i="1"/>
  <c r="BE6" i="1"/>
  <c r="BJ9" i="1"/>
  <c r="BE5" i="1"/>
  <c r="BJ6" i="1"/>
  <c r="BJ8" i="1"/>
  <c r="BE7" i="1"/>
  <c r="BE9" i="1"/>
  <c r="BJ5" i="1"/>
  <c r="AK28" i="1"/>
  <c r="AZ28" i="1"/>
  <c r="AK29" i="1"/>
  <c r="BA29" i="1"/>
  <c r="AK26" i="1"/>
  <c r="BA26" i="1"/>
  <c r="AK25" i="1"/>
  <c r="AK27" i="1"/>
  <c r="BA27" i="1"/>
  <c r="AK30" i="1"/>
  <c r="AZ30" i="1"/>
  <c r="AX28" i="1"/>
  <c r="AX29" i="1"/>
  <c r="BC26" i="1"/>
  <c r="AX25" i="1"/>
  <c r="AX27" i="1"/>
  <c r="BC29" i="1"/>
  <c r="AX30" i="1"/>
  <c r="BC25" i="1"/>
  <c r="BC28" i="1"/>
  <c r="AX26" i="1"/>
  <c r="BC27" i="1"/>
  <c r="BC30" i="1"/>
  <c r="AK20" i="1"/>
  <c r="AZ20" i="1"/>
  <c r="AK22" i="1"/>
  <c r="AZ22" i="1"/>
  <c r="AK19" i="1"/>
  <c r="BA19" i="1"/>
  <c r="AK18" i="1"/>
  <c r="BA18" i="1"/>
  <c r="AK21" i="1"/>
  <c r="BA21" i="1"/>
  <c r="AK23" i="1"/>
  <c r="BA23" i="1"/>
  <c r="AX20" i="1"/>
  <c r="AX22" i="1"/>
  <c r="BC19" i="1"/>
  <c r="AX18" i="1"/>
  <c r="AX21" i="1"/>
  <c r="BC22" i="1"/>
  <c r="AX23" i="1"/>
  <c r="BC18" i="1"/>
  <c r="BC20" i="1"/>
  <c r="AX19" i="1"/>
  <c r="BC21" i="1"/>
  <c r="BC23" i="1"/>
  <c r="AK13" i="1"/>
  <c r="BA13" i="1"/>
  <c r="AK16" i="1"/>
  <c r="AZ16" i="1"/>
  <c r="AK12" i="1"/>
  <c r="AZ12" i="1"/>
  <c r="AK11" i="1"/>
  <c r="BA11" i="1"/>
  <c r="AK14" i="1"/>
  <c r="AZ14" i="1"/>
  <c r="AK15" i="1"/>
  <c r="AZ15" i="1"/>
  <c r="AX13" i="1"/>
  <c r="AX16" i="1"/>
  <c r="BC12" i="1"/>
  <c r="AX11" i="1"/>
  <c r="AX14" i="1"/>
  <c r="BC16" i="1"/>
  <c r="AX15" i="1"/>
  <c r="BC11" i="1"/>
  <c r="BC13" i="1"/>
  <c r="AX12" i="1"/>
  <c r="BC14" i="1"/>
  <c r="BC15" i="1"/>
  <c r="BQ28" i="1"/>
  <c r="BQ27" i="1"/>
  <c r="BQ26" i="1"/>
  <c r="BQ25" i="1"/>
  <c r="BQ21" i="1"/>
  <c r="BQ20" i="1"/>
  <c r="BQ19" i="1"/>
  <c r="BQ18" i="1"/>
  <c r="BQ14" i="1"/>
  <c r="BQ13" i="1"/>
  <c r="BQ12" i="1"/>
  <c r="BQ11" i="1"/>
  <c r="CB4" i="1"/>
  <c r="AQ4" i="1"/>
  <c r="AR4" i="1"/>
  <c r="AQ5" i="1"/>
  <c r="AR5" i="1"/>
  <c r="AQ6" i="1"/>
  <c r="AR6" i="1"/>
  <c r="AQ7" i="1"/>
  <c r="AR7" i="1"/>
  <c r="AQ8" i="1"/>
  <c r="AR8" i="1"/>
  <c r="AQ9" i="1"/>
  <c r="AR9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M18" i="1"/>
  <c r="AQ18" i="1"/>
  <c r="AN18" i="1"/>
  <c r="AP18" i="1"/>
  <c r="AR18" i="1"/>
  <c r="AM19" i="1"/>
  <c r="AO19" i="1"/>
  <c r="AQ19" i="1"/>
  <c r="AN19" i="1"/>
  <c r="AR19" i="1"/>
  <c r="AM20" i="1"/>
  <c r="AQ20" i="1"/>
  <c r="AN20" i="1"/>
  <c r="AP20" i="1"/>
  <c r="AR20" i="1"/>
  <c r="AM21" i="1"/>
  <c r="AQ21" i="1"/>
  <c r="AN21" i="1"/>
  <c r="AR21" i="1"/>
  <c r="AM22" i="1"/>
  <c r="AQ22" i="1"/>
  <c r="AN22" i="1"/>
  <c r="AP22" i="1"/>
  <c r="AR22" i="1"/>
  <c r="AM23" i="1"/>
  <c r="AQ23" i="1"/>
  <c r="AN23" i="1"/>
  <c r="AR23" i="1"/>
  <c r="AQ25" i="1"/>
  <c r="AR25" i="1"/>
  <c r="AQ26" i="1"/>
  <c r="AR26" i="1"/>
  <c r="AQ27" i="1"/>
  <c r="AR27" i="1"/>
  <c r="AQ28" i="1"/>
  <c r="AR28" i="1"/>
  <c r="AQ29" i="1"/>
  <c r="AR29" i="1"/>
  <c r="AQ30" i="1"/>
  <c r="AR30" i="1"/>
  <c r="AQ34" i="1"/>
  <c r="AQ35" i="1"/>
  <c r="AQ36" i="1"/>
  <c r="AQ37" i="1"/>
  <c r="AQ38" i="1"/>
  <c r="AQ39" i="1"/>
  <c r="AQ40" i="1"/>
  <c r="AQ41" i="1"/>
  <c r="AQ44" i="1"/>
  <c r="AQ45" i="1"/>
  <c r="AQ46" i="1"/>
  <c r="AQ47" i="1"/>
  <c r="AQ50" i="1"/>
  <c r="AQ51" i="1"/>
  <c r="AQ54" i="1"/>
  <c r="AQ57" i="1"/>
  <c r="AM57" i="1"/>
  <c r="AK57" i="1"/>
  <c r="AM54" i="1"/>
  <c r="AM51" i="1"/>
  <c r="AO51" i="1"/>
  <c r="AJ51" i="1"/>
  <c r="AM50" i="1"/>
  <c r="AM47" i="1"/>
  <c r="AM46" i="1"/>
  <c r="AM45" i="1"/>
  <c r="AO45" i="1"/>
  <c r="AM44" i="1"/>
  <c r="AK54" i="1"/>
  <c r="AK51" i="1"/>
  <c r="AK50" i="1"/>
  <c r="AK45" i="1"/>
  <c r="AK46" i="1"/>
  <c r="AK47" i="1"/>
  <c r="AK44" i="1"/>
  <c r="AM35" i="1"/>
  <c r="AK35" i="1"/>
  <c r="AM36" i="1"/>
  <c r="AK36" i="1"/>
  <c r="AM37" i="1"/>
  <c r="AK37" i="1"/>
  <c r="AM38" i="1"/>
  <c r="AK38" i="1"/>
  <c r="AM39" i="1"/>
  <c r="AK39" i="1"/>
  <c r="AM40" i="1"/>
  <c r="AK40" i="1"/>
  <c r="AM41" i="1"/>
  <c r="AK41" i="1"/>
  <c r="AM34" i="1"/>
  <c r="AK34" i="1"/>
  <c r="AM13" i="1"/>
  <c r="AM16" i="1"/>
  <c r="AO16" i="1"/>
  <c r="AM12" i="1"/>
  <c r="AM15" i="1"/>
  <c r="AO15" i="1"/>
  <c r="AM11" i="1"/>
  <c r="AM14" i="1"/>
  <c r="AO14" i="1"/>
  <c r="AM7" i="1"/>
  <c r="AM9" i="1"/>
  <c r="AM5" i="1"/>
  <c r="AM8" i="1"/>
  <c r="AM4" i="1"/>
  <c r="AM6" i="1"/>
  <c r="AN30" i="1"/>
  <c r="AN29" i="1"/>
  <c r="AP29" i="1"/>
  <c r="AN28" i="1"/>
  <c r="AP28" i="1"/>
  <c r="AN27" i="1"/>
  <c r="AP27" i="1"/>
  <c r="AN26" i="1"/>
  <c r="AN25" i="1"/>
  <c r="AN13" i="1"/>
  <c r="AP13" i="1"/>
  <c r="AN15" i="1"/>
  <c r="AP15" i="1"/>
  <c r="AN12" i="1"/>
  <c r="AN11" i="1"/>
  <c r="AN14" i="1"/>
  <c r="AP14" i="1"/>
  <c r="AN16" i="1"/>
  <c r="AN7" i="1"/>
  <c r="AP7" i="1"/>
  <c r="AN9" i="1"/>
  <c r="AN5" i="1"/>
  <c r="AN8" i="1"/>
  <c r="AN4" i="1"/>
  <c r="AN6" i="1"/>
  <c r="AP6" i="1"/>
  <c r="AM25" i="1"/>
  <c r="AM27" i="1"/>
  <c r="AM29" i="1"/>
  <c r="AM30" i="1"/>
  <c r="AM28" i="1"/>
  <c r="AM26" i="1"/>
  <c r="BH29" i="1"/>
  <c r="AJ45" i="1"/>
  <c r="AO37" i="1"/>
  <c r="AJ37" i="1"/>
  <c r="AO41" i="1"/>
  <c r="AJ41" i="1"/>
  <c r="AO39" i="1"/>
  <c r="AO40" i="1"/>
  <c r="AJ40" i="1"/>
  <c r="AO38" i="1"/>
  <c r="AJ38" i="1"/>
  <c r="AO47" i="1"/>
  <c r="AJ47" i="1"/>
  <c r="AJ39" i="1"/>
  <c r="AO44" i="1"/>
  <c r="AJ44" i="1"/>
  <c r="AO50" i="1"/>
  <c r="AJ50" i="1"/>
  <c r="AO57" i="1"/>
  <c r="AJ57" i="1"/>
  <c r="AO46" i="1"/>
  <c r="AJ46" i="1"/>
  <c r="AO54" i="1"/>
  <c r="AJ54" i="1"/>
  <c r="AP8" i="1"/>
  <c r="AO36" i="1"/>
  <c r="AJ36" i="1"/>
  <c r="AP12" i="1"/>
  <c r="AO23" i="1"/>
  <c r="AO21" i="1"/>
  <c r="AO20" i="1"/>
  <c r="AJ20" i="1"/>
  <c r="AP9" i="1"/>
  <c r="AP11" i="1"/>
  <c r="AP25" i="1"/>
  <c r="AP23" i="1"/>
  <c r="BA16" i="1"/>
  <c r="AP26" i="1"/>
  <c r="AP30" i="1"/>
  <c r="AO35" i="1"/>
  <c r="AJ35" i="1"/>
  <c r="AO22" i="1"/>
  <c r="AJ22" i="1"/>
  <c r="AP19" i="1"/>
  <c r="AJ19" i="1"/>
  <c r="AO18" i="1"/>
  <c r="AJ18" i="1"/>
  <c r="AP5" i="1"/>
  <c r="AO34" i="1"/>
  <c r="AJ34" i="1"/>
  <c r="AP21" i="1"/>
  <c r="AP16" i="1"/>
  <c r="AJ16" i="1"/>
  <c r="AJ15" i="1"/>
  <c r="AJ14" i="1"/>
  <c r="BG30" i="1"/>
  <c r="BH19" i="1"/>
  <c r="AP4" i="1"/>
  <c r="BH11" i="1"/>
  <c r="BH16" i="1"/>
  <c r="BH4" i="1"/>
  <c r="BY5" i="1"/>
  <c r="BG23" i="1"/>
  <c r="BG15" i="1"/>
  <c r="BG28" i="1"/>
  <c r="BY28" i="1"/>
  <c r="AO7" i="1"/>
  <c r="AJ7" i="1"/>
  <c r="BH21" i="1"/>
  <c r="AO26" i="1"/>
  <c r="BH5" i="1"/>
  <c r="BA28" i="1"/>
  <c r="AO27" i="1"/>
  <c r="AJ27" i="1"/>
  <c r="AO30" i="1"/>
  <c r="AO25" i="1"/>
  <c r="AZ27" i="1"/>
  <c r="AO29" i="1"/>
  <c r="AJ29" i="1"/>
  <c r="AZ11" i="1"/>
  <c r="AZ26" i="1"/>
  <c r="AO28" i="1"/>
  <c r="AJ28" i="1"/>
  <c r="AZ25" i="1"/>
  <c r="AZ29" i="1"/>
  <c r="BA12" i="1"/>
  <c r="AO5" i="1"/>
  <c r="AO6" i="1"/>
  <c r="AJ6" i="1"/>
  <c r="AO4" i="1"/>
  <c r="BH6" i="1"/>
  <c r="BA15" i="1"/>
  <c r="BG14" i="1"/>
  <c r="AO9" i="1"/>
  <c r="BH12" i="1"/>
  <c r="BH25" i="1"/>
  <c r="BY26" i="1"/>
  <c r="BA22" i="1"/>
  <c r="BA25" i="1"/>
  <c r="AO8" i="1"/>
  <c r="BG13" i="1"/>
  <c r="BP12" i="1"/>
  <c r="BP11" i="1"/>
  <c r="BP18" i="1"/>
  <c r="BP25" i="1"/>
  <c r="CA4" i="1"/>
  <c r="CA11" i="1"/>
  <c r="CA18" i="1"/>
  <c r="CA25" i="1"/>
  <c r="CA14" i="1"/>
  <c r="CA7" i="1"/>
  <c r="CA19" i="1"/>
  <c r="BH22" i="1"/>
  <c r="BZ7" i="1"/>
  <c r="BH9" i="1"/>
  <c r="BG18" i="1"/>
  <c r="AO12" i="1"/>
  <c r="BP19" i="1"/>
  <c r="CA12" i="1"/>
  <c r="CA28" i="1"/>
  <c r="BP26" i="1"/>
  <c r="CA5" i="1"/>
  <c r="CA26" i="1"/>
  <c r="BP27" i="1"/>
  <c r="BP14" i="1"/>
  <c r="BG7" i="1"/>
  <c r="BH8" i="1"/>
  <c r="BY4" i="1"/>
  <c r="AZ13" i="1"/>
  <c r="BA20" i="1"/>
  <c r="BP13" i="1"/>
  <c r="BP20" i="1"/>
  <c r="CA13" i="1"/>
  <c r="CA20" i="1"/>
  <c r="BA14" i="1"/>
  <c r="BH27" i="1"/>
  <c r="AO11" i="1"/>
  <c r="AO13" i="1"/>
  <c r="AJ13" i="1"/>
  <c r="CA21" i="1"/>
  <c r="BZ28" i="1"/>
  <c r="BP21" i="1"/>
  <c r="BZ6" i="1"/>
  <c r="BZ27" i="1"/>
  <c r="AY18" i="1"/>
  <c r="BO20" i="1"/>
  <c r="BP28" i="1"/>
  <c r="CA6" i="1"/>
  <c r="BZ5" i="1"/>
  <c r="BZ4" i="1"/>
  <c r="CA27" i="1"/>
  <c r="BZ26" i="1"/>
  <c r="BZ25" i="1"/>
  <c r="AY12" i="1"/>
  <c r="BF12" i="1"/>
  <c r="BF19" i="1"/>
  <c r="AY26" i="1"/>
  <c r="BO25" i="1"/>
  <c r="BY25" i="1"/>
  <c r="BG26" i="1"/>
  <c r="BH20" i="1"/>
  <c r="BA30" i="1"/>
  <c r="AZ21" i="1"/>
  <c r="AZ23" i="1"/>
  <c r="AZ18" i="1"/>
  <c r="AZ19" i="1"/>
  <c r="AJ8" i="1"/>
  <c r="AJ4" i="1"/>
  <c r="AJ21" i="1"/>
  <c r="BN13" i="1"/>
  <c r="AJ9" i="1"/>
  <c r="AJ23" i="1"/>
  <c r="AJ12" i="1"/>
  <c r="AJ25" i="1"/>
  <c r="AJ30" i="1"/>
  <c r="AJ11" i="1"/>
  <c r="AJ26" i="1"/>
  <c r="AJ5" i="1"/>
  <c r="BY21" i="1"/>
  <c r="BN21" i="1"/>
  <c r="BY12" i="1"/>
  <c r="BY6" i="1"/>
  <c r="BN28" i="1"/>
  <c r="BY7" i="1"/>
  <c r="BY27" i="1"/>
  <c r="CD26" i="1" a="1"/>
  <c r="CD26" i="1"/>
  <c r="CC26" i="1"/>
  <c r="BO28" i="1"/>
  <c r="BN11" i="1"/>
  <c r="BN26" i="1"/>
  <c r="BO19" i="1"/>
  <c r="BY19" i="1"/>
  <c r="BO27" i="1"/>
  <c r="BZ20" i="1"/>
  <c r="BO12" i="1"/>
  <c r="BZ18" i="1"/>
  <c r="BO14" i="1"/>
  <c r="BN20" i="1"/>
  <c r="BN25" i="1"/>
  <c r="BN18" i="1"/>
  <c r="BN27" i="1"/>
  <c r="BY18" i="1"/>
  <c r="BO13" i="1"/>
  <c r="BZ21" i="1"/>
  <c r="BO21" i="1"/>
  <c r="BN12" i="1"/>
  <c r="BN14" i="1"/>
  <c r="BO18" i="1"/>
  <c r="BO26" i="1"/>
  <c r="BN19" i="1"/>
  <c r="BY20" i="1"/>
  <c r="BZ14" i="1"/>
  <c r="BZ13" i="1"/>
  <c r="BZ11" i="1"/>
  <c r="BY11" i="1"/>
  <c r="BY13" i="1"/>
  <c r="BZ12" i="1"/>
  <c r="BO11" i="1"/>
  <c r="BY14" i="1"/>
  <c r="BZ19" i="1"/>
  <c r="BS4" i="1"/>
  <c r="BR4" i="1"/>
  <c r="CD25" i="1" a="1"/>
  <c r="CD25" i="1"/>
  <c r="CC25" i="1"/>
  <c r="CD28" i="1" a="1"/>
  <c r="CD28" i="1"/>
  <c r="CC28" i="1"/>
  <c r="BS5" i="1" a="1"/>
  <c r="BS5" i="1"/>
  <c r="BR5" i="1"/>
  <c r="CD7" i="1" a="1"/>
  <c r="CD7" i="1"/>
  <c r="CC7" i="1"/>
  <c r="CD6" i="1" a="1"/>
  <c r="CD6" i="1"/>
  <c r="CC6" i="1"/>
  <c r="CD4" i="1" a="1"/>
  <c r="CD4" i="1"/>
  <c r="CC4" i="1"/>
  <c r="CD5" i="1" a="1"/>
  <c r="CD5" i="1"/>
  <c r="CC5" i="1"/>
  <c r="BS6" i="1" a="1"/>
  <c r="BS6" i="1"/>
  <c r="BR6" i="1"/>
  <c r="BS7" i="1" a="1"/>
  <c r="BS7" i="1"/>
  <c r="BR7" i="1"/>
  <c r="CD27" i="1" a="1"/>
  <c r="CD27" i="1"/>
  <c r="CC27" i="1"/>
  <c r="BS21" i="1" a="1"/>
  <c r="BS21" i="1"/>
  <c r="BR21" i="1"/>
  <c r="BS11" i="1" a="1"/>
  <c r="BS11" i="1"/>
  <c r="BR11" i="1"/>
  <c r="BS27" i="1" a="1"/>
  <c r="BS27" i="1"/>
  <c r="BR27" i="1"/>
  <c r="BS18" i="1" a="1"/>
  <c r="BS18" i="1"/>
  <c r="BR18" i="1"/>
  <c r="CD11" i="1" a="1"/>
  <c r="CD11" i="1"/>
  <c r="CC11" i="1"/>
  <c r="BS19" i="1" a="1"/>
  <c r="BS19" i="1"/>
  <c r="BR19" i="1"/>
  <c r="BS12" i="1" a="1"/>
  <c r="BS12" i="1"/>
  <c r="BR12" i="1"/>
  <c r="CD18" i="1" a="1"/>
  <c r="CD18" i="1"/>
  <c r="CC18" i="1"/>
  <c r="BS20" i="1" a="1"/>
  <c r="BS20" i="1"/>
  <c r="BR20" i="1"/>
  <c r="CD21" i="1" a="1"/>
  <c r="CD21" i="1"/>
  <c r="CC21" i="1"/>
  <c r="BS13" i="1" a="1"/>
  <c r="BS13" i="1"/>
  <c r="BR13" i="1"/>
  <c r="CD19" i="1" a="1"/>
  <c r="CD19" i="1"/>
  <c r="CC19" i="1"/>
  <c r="CD13" i="1" a="1"/>
  <c r="CD13" i="1"/>
  <c r="CC13" i="1"/>
  <c r="CD12" i="1" a="1"/>
  <c r="CD12" i="1"/>
  <c r="CC12" i="1"/>
  <c r="CD14" i="1" a="1"/>
  <c r="CD14" i="1"/>
  <c r="CC14" i="1"/>
  <c r="CD20" i="1" a="1"/>
  <c r="CD20" i="1"/>
  <c r="CC20" i="1"/>
  <c r="BS14" i="1" a="1"/>
  <c r="BS14" i="1"/>
  <c r="BR14" i="1"/>
  <c r="BS25" i="1" a="1"/>
  <c r="BS25" i="1"/>
  <c r="BR25" i="1"/>
  <c r="BS28" i="1" a="1"/>
  <c r="BS28" i="1"/>
  <c r="BR28" i="1"/>
  <c r="BS26" i="1" a="1"/>
  <c r="BS26" i="1"/>
  <c r="BR26" i="1"/>
  <c r="BT5" i="1"/>
  <c r="BT4" i="1"/>
  <c r="CE26" i="1"/>
  <c r="CE28" i="1"/>
  <c r="CE4" i="1"/>
  <c r="CE7" i="1"/>
  <c r="CE6" i="1"/>
  <c r="CE25" i="1"/>
  <c r="CE5" i="1"/>
  <c r="CE27" i="1"/>
  <c r="BT6" i="1"/>
  <c r="BT7" i="1"/>
  <c r="BT21" i="1"/>
  <c r="CE19" i="1"/>
  <c r="BT28" i="1"/>
  <c r="BT18" i="1"/>
  <c r="BT25" i="1"/>
  <c r="CE12" i="1"/>
  <c r="BT12" i="1"/>
  <c r="BT11" i="1"/>
  <c r="CE18" i="1"/>
  <c r="BT20" i="1"/>
  <c r="BT19" i="1"/>
  <c r="CE13" i="1"/>
  <c r="BT26" i="1"/>
  <c r="BT27" i="1"/>
  <c r="CE11" i="1"/>
  <c r="CE20" i="1"/>
  <c r="BT13" i="1"/>
  <c r="CE14" i="1"/>
  <c r="CE21" i="1"/>
  <c r="BT14" i="1"/>
  <c r="BU5" i="1"/>
  <c r="R36" i="1"/>
  <c r="CF25" i="1"/>
  <c r="J41" i="1"/>
  <c r="CF4" i="1"/>
  <c r="J38" i="1"/>
  <c r="CF28" i="1"/>
  <c r="CF5" i="1"/>
  <c r="R40" i="1"/>
  <c r="CF6" i="1"/>
  <c r="CF7" i="1"/>
  <c r="CF27" i="1"/>
  <c r="BU7" i="1"/>
  <c r="CF26" i="1"/>
  <c r="R39" i="1"/>
  <c r="BU4" i="1"/>
  <c r="J34" i="1"/>
  <c r="BU6" i="1"/>
  <c r="BU19" i="1"/>
  <c r="R37" i="1"/>
  <c r="BU18" i="1"/>
  <c r="J35" i="1"/>
  <c r="BU26" i="1"/>
  <c r="R35" i="1"/>
  <c r="C35" i="1"/>
  <c r="R44" i="1"/>
  <c r="BU25" i="1"/>
  <c r="J37" i="1"/>
  <c r="C37" i="1"/>
  <c r="R46" i="1"/>
  <c r="CF18" i="1"/>
  <c r="J39" i="1"/>
  <c r="C39" i="1"/>
  <c r="R45" i="1"/>
  <c r="CF21" i="1"/>
  <c r="BU28" i="1"/>
  <c r="BU20" i="1"/>
  <c r="BU11" i="1"/>
  <c r="J36" i="1"/>
  <c r="BU21" i="1"/>
  <c r="BU14" i="1"/>
  <c r="BU27" i="1"/>
  <c r="BU13" i="1"/>
  <c r="CF11" i="1"/>
  <c r="J40" i="1"/>
  <c r="C40" i="1"/>
  <c r="J47" i="1"/>
  <c r="CF14" i="1"/>
  <c r="CF13" i="1"/>
  <c r="CF12" i="1"/>
  <c r="R38" i="1"/>
  <c r="BU12" i="1"/>
  <c r="R34" i="1"/>
  <c r="CF19" i="1"/>
  <c r="R41" i="1"/>
  <c r="CF20" i="1"/>
  <c r="C41" i="1"/>
  <c r="R47" i="1"/>
  <c r="C47" i="1"/>
  <c r="R51" i="1"/>
  <c r="C34" i="1"/>
  <c r="J44" i="1"/>
  <c r="C44" i="1"/>
  <c r="J50" i="1"/>
  <c r="C45" i="1"/>
  <c r="R50" i="1"/>
  <c r="C50" i="1"/>
  <c r="J57" i="1"/>
  <c r="C38" i="1"/>
  <c r="J45" i="1"/>
  <c r="D50" i="1"/>
  <c r="J54" i="1"/>
  <c r="C54" i="1"/>
  <c r="O64" i="1"/>
  <c r="AJ64" i="1"/>
  <c r="C36" i="1"/>
  <c r="J46" i="1"/>
  <c r="C46" i="1"/>
  <c r="J51" i="1"/>
  <c r="C51" i="1"/>
  <c r="R57" i="1"/>
  <c r="D57" i="1"/>
  <c r="O62" i="1"/>
  <c r="AJ62" i="1"/>
  <c r="C57" i="1"/>
  <c r="O60" i="1"/>
  <c r="AJ60" i="1"/>
  <c r="D51" i="1"/>
  <c r="R54" i="1"/>
  <c r="D54" i="1"/>
  <c r="O66" i="1"/>
  <c r="AJ66" i="1"/>
  <c r="AJ2" i="1"/>
</calcChain>
</file>

<file path=xl/sharedStrings.xml><?xml version="1.0" encoding="utf-8"?>
<sst xmlns="http://schemas.openxmlformats.org/spreadsheetml/2006/main" count="427" uniqueCount="188">
  <si>
    <t>-</t>
  </si>
  <si>
    <t/>
  </si>
  <si>
    <t>Uruguay</t>
  </si>
  <si>
    <t>Francia</t>
  </si>
  <si>
    <t>Argentina</t>
  </si>
  <si>
    <t>Grecia</t>
  </si>
  <si>
    <t>Inglaterra</t>
  </si>
  <si>
    <t>Alemania</t>
  </si>
  <si>
    <t>Australia</t>
  </si>
  <si>
    <t>Ghana</t>
  </si>
  <si>
    <t>Holanda</t>
  </si>
  <si>
    <t>Japón</t>
  </si>
  <si>
    <t>Italia</t>
  </si>
  <si>
    <t>Costa de Marfil</t>
  </si>
  <si>
    <t>Portugal</t>
  </si>
  <si>
    <t>Brasil</t>
  </si>
  <si>
    <t>Honduras</t>
  </si>
  <si>
    <t>Chile</t>
  </si>
  <si>
    <t>España</t>
  </si>
  <si>
    <t>Suiza</t>
  </si>
  <si>
    <t>Puntos</t>
  </si>
  <si>
    <t>Extra A</t>
  </si>
  <si>
    <t>Extra E</t>
  </si>
  <si>
    <t>Extra B</t>
  </si>
  <si>
    <t>Extra F</t>
  </si>
  <si>
    <t>Extra C</t>
  </si>
  <si>
    <t>Extra G</t>
  </si>
  <si>
    <t>Extra D</t>
  </si>
  <si>
    <t>Extra H</t>
  </si>
  <si>
    <t>Campeón:</t>
  </si>
  <si>
    <t>Sub-Campeón:</t>
  </si>
  <si>
    <t>Tercer Lugar:</t>
  </si>
  <si>
    <t>Cuarto Lugar:</t>
  </si>
  <si>
    <t>Apuesta A</t>
  </si>
  <si>
    <t>Apuesta E</t>
  </si>
  <si>
    <t>Apuesta B</t>
  </si>
  <si>
    <t>Apuesta F</t>
  </si>
  <si>
    <t>Apuesta C</t>
  </si>
  <si>
    <t>Apuesta G</t>
  </si>
  <si>
    <t>Apuesta D</t>
  </si>
  <si>
    <t>Apuesta H</t>
  </si>
  <si>
    <t>Resultado A</t>
  </si>
  <si>
    <t>Resultado E</t>
  </si>
  <si>
    <t>Resultado B</t>
  </si>
  <si>
    <t>Resultado F</t>
  </si>
  <si>
    <t>Resultado C</t>
  </si>
  <si>
    <t>Resultado G</t>
  </si>
  <si>
    <t>Resultado D</t>
  </si>
  <si>
    <t>Resultado H</t>
  </si>
  <si>
    <t>Puntos A</t>
  </si>
  <si>
    <t>Puntos E</t>
  </si>
  <si>
    <t>Puntos B</t>
  </si>
  <si>
    <t>Puntos F</t>
  </si>
  <si>
    <t>Puntos C</t>
  </si>
  <si>
    <t>Puntos G</t>
  </si>
  <si>
    <t>Puntos D</t>
  </si>
  <si>
    <t>Puntos H</t>
  </si>
  <si>
    <t>Fase 1</t>
  </si>
  <si>
    <t>Octavos</t>
  </si>
  <si>
    <t>Cuartos</t>
  </si>
  <si>
    <t>Semi</t>
  </si>
  <si>
    <t>3-4 Lugar</t>
  </si>
  <si>
    <t>Final</t>
  </si>
  <si>
    <t>Extra</t>
  </si>
  <si>
    <t>FINAL</t>
  </si>
  <si>
    <t>Casa</t>
  </si>
  <si>
    <t>Fuera</t>
  </si>
  <si>
    <t>Ptos</t>
  </si>
  <si>
    <t>Tabla Grupo A</t>
  </si>
  <si>
    <t>Tabla Grupo B</t>
  </si>
  <si>
    <t>Tabla Grupo C</t>
  </si>
  <si>
    <t>Tabla Grupo D</t>
  </si>
  <si>
    <t>Orden Grupo A</t>
  </si>
  <si>
    <t>Orden Grupo B</t>
  </si>
  <si>
    <t>Orden Grupo C</t>
  </si>
  <si>
    <t>Orden Grupo D</t>
  </si>
  <si>
    <t>Tabla Grupo E</t>
  </si>
  <si>
    <t>Tabla Grupo F</t>
  </si>
  <si>
    <t>Tabla Grupo G</t>
  </si>
  <si>
    <t>Tabla Grupo H</t>
  </si>
  <si>
    <t>Gols</t>
  </si>
  <si>
    <t>Orden Grupo E</t>
  </si>
  <si>
    <t>Orden Grupo F</t>
  </si>
  <si>
    <t>Orden Grupo G</t>
  </si>
  <si>
    <t>Orden Grupo H</t>
  </si>
  <si>
    <t>Comp</t>
  </si>
  <si>
    <t>Rank</t>
  </si>
  <si>
    <t>Apuesta</t>
  </si>
  <si>
    <t>Fin Apuesta</t>
  </si>
  <si>
    <t>1</t>
  </si>
  <si>
    <t>2</t>
  </si>
  <si>
    <t>3</t>
  </si>
  <si>
    <t>4</t>
  </si>
  <si>
    <t>5</t>
  </si>
  <si>
    <t>6</t>
  </si>
  <si>
    <t>7</t>
  </si>
  <si>
    <t>8</t>
  </si>
  <si>
    <t>A</t>
  </si>
  <si>
    <t>B</t>
  </si>
  <si>
    <t>C</t>
  </si>
  <si>
    <t>D</t>
  </si>
  <si>
    <t>Penaltis</t>
  </si>
  <si>
    <t>Saldo</t>
  </si>
  <si>
    <t>Tabla</t>
  </si>
  <si>
    <t>Comp. Off</t>
  </si>
  <si>
    <t>Qual. Points</t>
  </si>
  <si>
    <t>Goals Diff.</t>
  </si>
  <si>
    <t>Goals Scored</t>
  </si>
  <si>
    <t>Factor</t>
  </si>
  <si>
    <t>Mexico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</si>
  <si>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</si>
  <si>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</si>
  <si>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</si>
  <si>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</si>
  <si>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</si>
  <si>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</si>
  <si>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</si>
  <si>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</si>
  <si>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Rio de Janeiro</t>
  </si>
  <si>
    <t>Porto Alegre</t>
  </si>
  <si>
    <t>Curitiba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</si>
  <si>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</si>
  <si>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</si>
  <si>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</si>
  <si>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</si>
  <si>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</si>
  <si>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</si>
  <si>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</si>
  <si>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</si>
  <si>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</si>
  <si>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</si>
  <si>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</si>
  <si>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</si>
  <si>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</si>
  <si>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</si>
  <si>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</si>
  <si>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</si>
  <si>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</si>
  <si>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</si>
  <si>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</si>
  <si>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</si>
  <si>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</si>
  <si>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</si>
  <si>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</si>
  <si>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</si>
  <si>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H1</t>
  </si>
  <si>
    <t>H2</t>
  </si>
  <si>
    <t>H3</t>
  </si>
  <si>
    <t>H4</t>
  </si>
  <si>
    <t>G1</t>
  </si>
  <si>
    <t>G2</t>
  </si>
  <si>
    <t>G3</t>
  </si>
  <si>
    <t>G4</t>
  </si>
  <si>
    <t>Camerun</t>
  </si>
  <si>
    <t>Croacia</t>
  </si>
  <si>
    <t>Colombia</t>
  </si>
  <si>
    <t>Costa Rica</t>
  </si>
  <si>
    <t>Ecuador</t>
  </si>
  <si>
    <t>Bosnia Herzegovina</t>
  </si>
  <si>
    <t>Irán</t>
  </si>
  <si>
    <t>Nigeria</t>
  </si>
  <si>
    <t>Estados Unidos</t>
  </si>
  <si>
    <t>Position</t>
  </si>
  <si>
    <t>Country</t>
  </si>
  <si>
    <t>Flag</t>
  </si>
  <si>
    <t>Bélgica</t>
  </si>
  <si>
    <t>Algeria</t>
  </si>
  <si>
    <t>Rusia</t>
  </si>
  <si>
    <t>Corea del Sur</t>
  </si>
  <si>
    <t>GRUPO E</t>
  </si>
  <si>
    <t>APUESTA</t>
  </si>
  <si>
    <t>SEDE</t>
  </si>
  <si>
    <t>DIA</t>
  </si>
  <si>
    <t>HORA</t>
  </si>
  <si>
    <t>Belo Horizonte</t>
  </si>
  <si>
    <t>GRUPO H</t>
  </si>
  <si>
    <t>GRUPO G</t>
  </si>
  <si>
    <t>GRUPO F</t>
  </si>
  <si>
    <t>GRUPO A</t>
  </si>
  <si>
    <t>GRUPO B</t>
  </si>
  <si>
    <t>GRUPO D</t>
  </si>
  <si>
    <t>GRUPO C</t>
  </si>
  <si>
    <t>OCTAVOS DE FINAL</t>
  </si>
  <si>
    <t>CUARTOS DE FINAL</t>
  </si>
  <si>
    <t>SEMI FINAL</t>
  </si>
  <si>
    <t>TERCER LUGAR</t>
  </si>
  <si>
    <t>RESULTADO</t>
  </si>
  <si>
    <t>COPA MUNDIAL BRASIL 2014 - ADMIOS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</si>
</sst>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_);_(* \(#,##0.0000\);_(* &quot;-&quot;??_);_(@_)"/>
    <numFmt numFmtId="165" formatCode="#,##0.0000"/>
    <numFmt numFmtId="166" formatCode="[$-409]h:mm\ AM/PM;@"/>
  </numFmts>
  <fonts count="29" x14ac:knownFonts="1">
    <font>
      <sz val="10"/>
      <name val="Arial"/>
    </font>
    <font>
      <sz val="10"/>
      <name val="Arial"/>
      <family val="2"/>
    </font>
    <font>
      <b/>
      <sz val="8"/>
      <color indexed="60"/>
      <name val="Arial Narrow"/>
      <family val="2"/>
    </font>
    <font>
      <sz val="8"/>
      <name val="Arial"/>
      <family val="2"/>
    </font>
    <font>
      <sz val="8"/>
      <color indexed="60"/>
      <name val="Arial"/>
      <family val="2"/>
    </font>
    <font>
      <b/>
      <sz val="8"/>
      <color indexed="60"/>
      <name val="Arial"/>
      <family val="2"/>
    </font>
    <font>
      <sz val="8"/>
      <color indexed="60"/>
      <name val="Arial Narrow"/>
      <family val="2"/>
    </font>
    <font>
      <sz val="8"/>
      <color indexed="60"/>
      <name val="Arial"/>
      <family val="2"/>
    </font>
    <font>
      <b/>
      <u/>
      <sz val="8"/>
      <color indexed="9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color indexed="18"/>
      <name val="Arial"/>
      <family val="2"/>
    </font>
    <font>
      <b/>
      <u/>
      <sz val="8"/>
      <color indexed="62"/>
      <name val="Arial"/>
      <family val="2"/>
    </font>
    <font>
      <sz val="8"/>
      <color indexed="4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47"/>
      <name val="Arial"/>
      <family val="2"/>
    </font>
    <font>
      <sz val="8"/>
      <color rgb="FFFF0000"/>
      <name val="Arial"/>
      <family val="2"/>
    </font>
    <font>
      <sz val="8"/>
      <name val="Cambria"/>
      <family val="1"/>
      <scheme val="maj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3"/>
      <name val="Arial"/>
      <family val="2"/>
    </font>
    <font>
      <b/>
      <sz val="7.5"/>
      <color theme="3"/>
      <name val="Arial"/>
      <family val="2"/>
    </font>
    <font>
      <sz val="8"/>
      <color theme="4" tint="0.79998168889431442"/>
      <name val="Arial"/>
      <family val="2"/>
    </font>
    <font>
      <sz val="28"/>
      <color theme="3" tint="-0.249977111117893"/>
      <name val="Ericsson Capital TT"/>
    </font>
    <font>
      <b/>
      <sz val="8"/>
      <color theme="4" tint="0.79998168889431442"/>
      <name val="Arial"/>
      <family val="2"/>
    </font>
    <font>
      <b/>
      <u/>
      <sz val="8"/>
      <color theme="4" tint="0.79998168889431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 style="double">
        <color indexed="60"/>
      </left>
      <right/>
      <top style="double">
        <color indexed="60"/>
      </top>
      <bottom style="double">
        <color indexed="60"/>
      </bottom>
      <diagonal/>
    </border>
    <border>
      <left/>
      <right/>
      <top style="double">
        <color indexed="60"/>
      </top>
      <bottom style="double">
        <color indexed="60"/>
      </bottom>
      <diagonal/>
    </border>
    <border>
      <left/>
      <right style="double">
        <color indexed="60"/>
      </right>
      <top style="double">
        <color indexed="60"/>
      </top>
      <bottom style="double">
        <color indexed="60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 style="thin">
        <color indexed="12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 style="thin">
        <color indexed="52"/>
      </left>
      <right/>
      <top style="thin">
        <color indexed="52"/>
      </top>
      <bottom style="double">
        <color auto="1"/>
      </bottom>
      <diagonal/>
    </border>
    <border>
      <left/>
      <right/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52"/>
      </bottom>
      <diagonal/>
    </border>
    <border>
      <left/>
      <right/>
      <top style="double">
        <color auto="1"/>
      </top>
      <bottom style="thin">
        <color indexed="52"/>
      </bottom>
      <diagonal/>
    </border>
    <border>
      <left/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double">
        <color auto="1"/>
      </top>
      <bottom style="thin">
        <color indexed="52"/>
      </bottom>
      <diagonal/>
    </border>
    <border>
      <left style="thin">
        <color indexed="52"/>
      </left>
      <right/>
      <top style="double">
        <color auto="1"/>
      </top>
      <bottom style="thin">
        <color indexed="52"/>
      </bottom>
      <diagonal/>
    </border>
    <border>
      <left/>
      <right style="double">
        <color auto="1"/>
      </right>
      <top style="double">
        <color auto="1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thin">
        <color indexed="52"/>
      </bottom>
      <diagonal/>
    </border>
    <border>
      <left/>
      <right style="double">
        <color auto="1"/>
      </right>
      <top style="thin">
        <color indexed="52"/>
      </top>
      <bottom style="thin">
        <color indexed="52"/>
      </bottom>
      <diagonal/>
    </border>
    <border>
      <left style="double">
        <color auto="1"/>
      </left>
      <right/>
      <top style="thin">
        <color indexed="52"/>
      </top>
      <bottom style="double">
        <color auto="1"/>
      </bottom>
      <diagonal/>
    </border>
    <border>
      <left/>
      <right style="thin">
        <color indexed="52"/>
      </right>
      <top style="thin">
        <color indexed="52"/>
      </top>
      <bottom style="double">
        <color auto="1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double">
        <color auto="1"/>
      </bottom>
      <diagonal/>
    </border>
    <border>
      <left/>
      <right style="double">
        <color auto="1"/>
      </right>
      <top style="thin">
        <color indexed="52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 style="thin">
        <color indexed="52"/>
      </right>
      <top/>
      <bottom style="double">
        <color auto="1"/>
      </bottom>
      <diagonal/>
    </border>
    <border>
      <left style="thin">
        <color indexed="52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/>
      <right style="double">
        <color auto="1"/>
      </right>
      <top/>
      <bottom style="thin">
        <color indexed="5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hair">
        <color auto="1"/>
      </top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hair">
        <color theme="0"/>
      </bottom>
      <diagonal/>
    </border>
    <border>
      <left style="double">
        <color theme="0"/>
      </left>
      <right style="double">
        <color theme="0"/>
      </right>
      <top style="hair">
        <color theme="0"/>
      </top>
      <bottom style="double">
        <color theme="0"/>
      </bottom>
      <diagonal/>
    </border>
    <border>
      <left style="double">
        <color auto="1"/>
      </left>
      <right/>
      <top style="thin">
        <color indexed="12"/>
      </top>
      <bottom style="thin">
        <color rgb="FF3366FF"/>
      </bottom>
      <diagonal/>
    </border>
    <border>
      <left style="double">
        <color auto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 style="thin">
        <color indexed="12"/>
      </top>
      <bottom style="thin">
        <color rgb="FF3366FF"/>
      </bottom>
      <diagonal/>
    </border>
    <border>
      <left/>
      <right style="double">
        <color theme="1"/>
      </right>
      <top style="thin">
        <color indexed="52"/>
      </top>
      <bottom style="thin">
        <color indexed="52"/>
      </bottom>
      <diagonal/>
    </border>
    <border>
      <left style="double">
        <color theme="1"/>
      </left>
      <right/>
      <top style="thin">
        <color rgb="FF3366FF"/>
      </top>
      <bottom style="thin">
        <color rgb="FF3366FF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thin">
        <color rgb="FF3366FF"/>
      </top>
      <bottom/>
      <diagonal/>
    </border>
    <border>
      <left/>
      <right style="thin">
        <color indexed="52"/>
      </right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  <border>
      <left/>
      <right/>
      <top style="thin">
        <color rgb="FF3366FF"/>
      </top>
      <bottom/>
      <diagonal/>
    </border>
    <border>
      <left/>
      <right style="double">
        <color theme="1"/>
      </right>
      <top style="thin">
        <color indexed="52"/>
      </top>
      <bottom/>
      <diagonal/>
    </border>
    <border>
      <left style="double">
        <color theme="1"/>
      </left>
      <right/>
      <top/>
      <bottom style="thin">
        <color rgb="FF3366FF"/>
      </bottom>
      <diagonal/>
    </border>
    <border>
      <left/>
      <right/>
      <top/>
      <bottom style="thin">
        <color rgb="FF3366FF"/>
      </bottom>
      <diagonal/>
    </border>
    <border>
      <left/>
      <right style="double">
        <color theme="1"/>
      </right>
      <top/>
      <bottom style="thin">
        <color indexed="52"/>
      </bottom>
      <diagonal/>
    </border>
    <border>
      <left style="double">
        <color auto="1"/>
      </left>
      <right/>
      <top style="thin">
        <color rgb="FF3366FF"/>
      </top>
      <bottom/>
      <diagonal/>
    </border>
    <border>
      <left/>
      <right style="double">
        <color auto="1"/>
      </right>
      <top style="thin">
        <color indexed="52"/>
      </top>
      <bottom/>
      <diagonal/>
    </border>
    <border>
      <left style="double">
        <color auto="1"/>
      </left>
      <right/>
      <top/>
      <bottom style="thin">
        <color rgb="FF3366FF"/>
      </bottom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19" fillId="3" borderId="0" xfId="0" applyFont="1" applyFill="1"/>
    <xf numFmtId="0" fontId="13" fillId="3" borderId="0" xfId="0" applyFont="1" applyFill="1"/>
    <xf numFmtId="0" fontId="3" fillId="3" borderId="0" xfId="0" applyFont="1" applyFill="1" applyBorder="1"/>
    <xf numFmtId="0" fontId="20" fillId="3" borderId="0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5" fillId="3" borderId="0" xfId="0" applyFont="1" applyFill="1"/>
    <xf numFmtId="0" fontId="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8" fillId="3" borderId="0" xfId="0" applyFont="1" applyFill="1"/>
    <xf numFmtId="0" fontId="13" fillId="3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/>
    </xf>
    <xf numFmtId="0" fontId="14" fillId="4" borderId="8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>
      <alignment horizontal="center"/>
    </xf>
    <xf numFmtId="16" fontId="6" fillId="3" borderId="9" xfId="0" applyNumberFormat="1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right" vertical="center"/>
    </xf>
    <xf numFmtId="0" fontId="15" fillId="3" borderId="18" xfId="0" applyFont="1" applyFill="1" applyBorder="1" applyAlignment="1">
      <alignment horizontal="right" vertical="center"/>
    </xf>
    <xf numFmtId="0" fontId="14" fillId="3" borderId="19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right"/>
    </xf>
    <xf numFmtId="0" fontId="14" fillId="4" borderId="29" xfId="0" applyFont="1" applyFill="1" applyBorder="1" applyAlignment="1" applyProtection="1">
      <alignment horizontal="center" vertical="center"/>
      <protection locked="0"/>
    </xf>
    <xf numFmtId="0" fontId="15" fillId="3" borderId="29" xfId="0" applyFont="1" applyFill="1" applyBorder="1" applyAlignment="1">
      <alignment horizontal="center" vertical="center"/>
    </xf>
    <xf numFmtId="0" fontId="14" fillId="4" borderId="36" xfId="0" applyFont="1" applyFill="1" applyBorder="1" applyAlignment="1" applyProtection="1">
      <alignment horizontal="center" vertical="center"/>
      <protection locked="0"/>
    </xf>
    <xf numFmtId="0" fontId="15" fillId="3" borderId="36" xfId="0" applyFont="1" applyFill="1" applyBorder="1" applyAlignment="1">
      <alignment horizontal="center" vertical="center"/>
    </xf>
    <xf numFmtId="0" fontId="14" fillId="4" borderId="44" xfId="0" applyFont="1" applyFill="1" applyBorder="1" applyAlignment="1" applyProtection="1">
      <alignment horizontal="center" vertical="center"/>
      <protection locked="0"/>
    </xf>
    <xf numFmtId="0" fontId="15" fillId="3" borderId="44" xfId="0" applyFont="1" applyFill="1" applyBorder="1" applyAlignment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  <protection locked="0"/>
    </xf>
    <xf numFmtId="0" fontId="15" fillId="3" borderId="49" xfId="0" applyFont="1" applyFill="1" applyBorder="1" applyAlignment="1">
      <alignment horizontal="center" vertical="center"/>
    </xf>
    <xf numFmtId="0" fontId="23" fillId="5" borderId="54" xfId="0" applyFont="1" applyFill="1" applyBorder="1" applyAlignment="1">
      <alignment horizontal="center" vertical="center"/>
    </xf>
    <xf numFmtId="20" fontId="2" fillId="3" borderId="33" xfId="0" applyNumberFormat="1" applyFont="1" applyFill="1" applyBorder="1" applyAlignment="1">
      <alignment horizontal="center" vertical="center"/>
    </xf>
    <xf numFmtId="0" fontId="15" fillId="3" borderId="61" xfId="0" applyFont="1" applyFill="1" applyBorder="1" applyAlignment="1">
      <alignment horizontal="right" vertical="center"/>
    </xf>
    <xf numFmtId="0" fontId="15" fillId="3" borderId="60" xfId="0" applyFont="1" applyFill="1" applyBorder="1" applyAlignment="1">
      <alignment horizontal="right" vertical="center"/>
    </xf>
    <xf numFmtId="0" fontId="3" fillId="3" borderId="41" xfId="0" applyFont="1" applyFill="1" applyBorder="1" applyAlignment="1">
      <alignment horizontal="right"/>
    </xf>
    <xf numFmtId="0" fontId="3" fillId="3" borderId="42" xfId="0" applyFont="1" applyFill="1" applyBorder="1" applyAlignment="1">
      <alignment horizontal="right"/>
    </xf>
    <xf numFmtId="0" fontId="3" fillId="3" borderId="42" xfId="0" applyFont="1" applyFill="1" applyBorder="1"/>
    <xf numFmtId="0" fontId="3" fillId="3" borderId="46" xfId="0" applyFont="1" applyFill="1" applyBorder="1"/>
    <xf numFmtId="20" fontId="2" fillId="3" borderId="63" xfId="0" applyNumberFormat="1" applyFont="1" applyFill="1" applyBorder="1" applyAlignment="1">
      <alignment horizontal="center" vertical="center"/>
    </xf>
    <xf numFmtId="0" fontId="15" fillId="3" borderId="64" xfId="0" applyFont="1" applyFill="1" applyBorder="1" applyAlignment="1">
      <alignment horizontal="right" vertical="center"/>
    </xf>
    <xf numFmtId="0" fontId="15" fillId="3" borderId="62" xfId="0" applyFont="1" applyFill="1" applyBorder="1" applyAlignment="1">
      <alignment horizontal="right" vertical="center"/>
    </xf>
    <xf numFmtId="0" fontId="3" fillId="3" borderId="65" xfId="0" applyFont="1" applyFill="1" applyBorder="1" applyAlignment="1">
      <alignment horizontal="right"/>
    </xf>
    <xf numFmtId="0" fontId="3" fillId="3" borderId="66" xfId="0" applyFont="1" applyFill="1" applyBorder="1"/>
    <xf numFmtId="0" fontId="3" fillId="3" borderId="66" xfId="0" applyFont="1" applyFill="1" applyBorder="1" applyAlignment="1">
      <alignment horizontal="right"/>
    </xf>
    <xf numFmtId="0" fontId="3" fillId="3" borderId="67" xfId="0" applyFont="1" applyFill="1" applyBorder="1"/>
    <xf numFmtId="0" fontId="25" fillId="3" borderId="0" xfId="0" applyFont="1" applyFill="1"/>
    <xf numFmtId="0" fontId="25" fillId="3" borderId="0" xfId="0" applyFont="1" applyFill="1" applyAlignment="1">
      <alignment horizontal="right"/>
    </xf>
    <xf numFmtId="0" fontId="22" fillId="2" borderId="0" xfId="0" applyFont="1" applyFill="1" applyAlignment="1">
      <alignment horizontal="center" vertical="center"/>
    </xf>
    <xf numFmtId="0" fontId="22" fillId="2" borderId="56" xfId="0" applyFont="1" applyFill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59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2" fillId="2" borderId="53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5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0" fontId="15" fillId="3" borderId="7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/>
    </xf>
    <xf numFmtId="0" fontId="15" fillId="3" borderId="71" xfId="0" applyFont="1" applyFill="1" applyBorder="1" applyAlignment="1">
      <alignment horizontal="right" vertical="center"/>
    </xf>
    <xf numFmtId="16" fontId="6" fillId="3" borderId="23" xfId="0" applyNumberFormat="1" applyFont="1" applyFill="1" applyBorder="1" applyAlignment="1">
      <alignment horizontal="center" vertical="center"/>
    </xf>
    <xf numFmtId="20" fontId="2" fillId="3" borderId="72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right" vertical="center"/>
    </xf>
    <xf numFmtId="0" fontId="4" fillId="3" borderId="48" xfId="0" applyFont="1" applyFill="1" applyBorder="1" applyAlignment="1">
      <alignment horizontal="right" vertical="center"/>
    </xf>
    <xf numFmtId="0" fontId="4" fillId="3" borderId="20" xfId="0" applyFont="1" applyFill="1" applyBorder="1" applyAlignment="1">
      <alignment vertical="center"/>
    </xf>
    <xf numFmtId="0" fontId="15" fillId="3" borderId="74" xfId="0" applyFont="1" applyFill="1" applyBorder="1" applyAlignment="1">
      <alignment horizontal="right" vertical="center"/>
    </xf>
    <xf numFmtId="16" fontId="6" fillId="3" borderId="21" xfId="0" applyNumberFormat="1" applyFont="1" applyFill="1" applyBorder="1" applyAlignment="1">
      <alignment horizontal="center" vertical="center"/>
    </xf>
    <xf numFmtId="20" fontId="2" fillId="3" borderId="75" xfId="0" applyNumberFormat="1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vertical="center"/>
    </xf>
    <xf numFmtId="0" fontId="9" fillId="2" borderId="39" xfId="0" applyFont="1" applyFill="1" applyBorder="1"/>
    <xf numFmtId="0" fontId="8" fillId="2" borderId="39" xfId="0" applyFont="1" applyFill="1" applyBorder="1" applyAlignment="1">
      <alignment horizontal="right"/>
    </xf>
    <xf numFmtId="0" fontId="9" fillId="2" borderId="40" xfId="0" applyFont="1" applyFill="1" applyBorder="1" applyAlignment="1">
      <alignment horizontal="center"/>
    </xf>
    <xf numFmtId="0" fontId="15" fillId="3" borderId="76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vertical="center"/>
    </xf>
    <xf numFmtId="20" fontId="2" fillId="3" borderId="77" xfId="0" applyNumberFormat="1" applyFont="1" applyFill="1" applyBorder="1" applyAlignment="1">
      <alignment horizontal="center" vertical="center"/>
    </xf>
    <xf numFmtId="0" fontId="15" fillId="3" borderId="73" xfId="0" applyFont="1" applyFill="1" applyBorder="1" applyAlignment="1">
      <alignment horizontal="center" vertical="center"/>
    </xf>
    <xf numFmtId="0" fontId="15" fillId="3" borderId="74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vertical="center"/>
    </xf>
    <xf numFmtId="20" fontId="2" fillId="3" borderId="50" xfId="0" applyNumberFormat="1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right" vertical="center"/>
    </xf>
    <xf numFmtId="16" fontId="6" fillId="3" borderId="0" xfId="0" applyNumberFormat="1" applyFont="1" applyFill="1" applyBorder="1" applyAlignment="1">
      <alignment vertical="center"/>
    </xf>
    <xf numFmtId="20" fontId="6" fillId="3" borderId="0" xfId="0" applyNumberFormat="1" applyFont="1" applyFill="1" applyBorder="1" applyAlignment="1">
      <alignment vertical="center"/>
    </xf>
    <xf numFmtId="0" fontId="25" fillId="3" borderId="0" xfId="0" applyFont="1" applyFill="1" applyBorder="1" applyAlignment="1">
      <alignment horizontal="right" vertical="center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5" borderId="10" xfId="0" applyFont="1" applyFill="1" applyBorder="1" applyAlignment="1" applyProtection="1">
      <alignment horizontal="center" vertical="center"/>
      <protection locked="0"/>
    </xf>
    <xf numFmtId="0" fontId="21" fillId="5" borderId="14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7" fillId="3" borderId="0" xfId="0" applyFont="1" applyFill="1" applyAlignment="1">
      <alignment horizontal="left"/>
    </xf>
    <xf numFmtId="0" fontId="27" fillId="3" borderId="0" xfId="0" applyFont="1" applyFill="1"/>
    <xf numFmtId="0" fontId="27" fillId="3" borderId="0" xfId="0" applyFont="1" applyFill="1" applyAlignment="1">
      <alignment horizontal="right"/>
    </xf>
    <xf numFmtId="0" fontId="25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0" xfId="0" applyFont="1" applyFill="1"/>
    <xf numFmtId="0" fontId="25" fillId="3" borderId="0" xfId="0" quotePrefix="1" applyNumberFormat="1" applyFont="1" applyFill="1" applyAlignment="1">
      <alignment horizontal="center"/>
    </xf>
    <xf numFmtId="0" fontId="25" fillId="3" borderId="0" xfId="0" applyFont="1" applyFill="1" applyAlignment="1">
      <alignment horizontal="left"/>
    </xf>
    <xf numFmtId="43" fontId="25" fillId="3" borderId="0" xfId="1" applyNumberFormat="1" applyFont="1" applyFill="1" applyAlignment="1">
      <alignment horizontal="center"/>
    </xf>
    <xf numFmtId="164" fontId="25" fillId="3" borderId="0" xfId="1" applyNumberFormat="1" applyFont="1" applyFill="1" applyAlignment="1">
      <alignment horizontal="center"/>
    </xf>
    <xf numFmtId="0" fontId="25" fillId="3" borderId="0" xfId="1" applyNumberFormat="1" applyFont="1" applyFill="1" applyAlignment="1">
      <alignment horizontal="center"/>
    </xf>
    <xf numFmtId="165" fontId="25" fillId="3" borderId="0" xfId="1" applyNumberFormat="1" applyFont="1" applyFill="1" applyAlignment="1">
      <alignment horizontal="center"/>
    </xf>
    <xf numFmtId="49" fontId="25" fillId="3" borderId="0" xfId="0" quotePrefix="1" applyNumberFormat="1" applyFont="1" applyFill="1" applyAlignment="1">
      <alignment horizontal="center"/>
    </xf>
    <xf numFmtId="49" fontId="25" fillId="3" borderId="0" xfId="0" applyNumberFormat="1" applyFont="1" applyFill="1"/>
    <xf numFmtId="165" fontId="25" fillId="3" borderId="0" xfId="0" applyNumberFormat="1" applyFont="1" applyFill="1" applyAlignment="1">
      <alignment horizontal="center"/>
    </xf>
    <xf numFmtId="0" fontId="17" fillId="0" borderId="0" xfId="0" applyFont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17" fillId="0" borderId="0" xfId="0" applyFont="1" applyBorder="1" applyProtection="1">
      <protection hidden="1"/>
    </xf>
    <xf numFmtId="0" fontId="0" fillId="0" borderId="0" xfId="0" applyProtection="1"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17" fillId="0" borderId="4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16" fillId="0" borderId="0" xfId="0" applyFont="1" applyProtection="1">
      <protection hidden="1"/>
    </xf>
    <xf numFmtId="0" fontId="0" fillId="0" borderId="0" xfId="0" applyAlignment="1" applyProtection="1">
      <protection hidden="1"/>
    </xf>
    <xf numFmtId="0" fontId="17" fillId="0" borderId="2" xfId="0" applyFont="1" applyBorder="1" applyAlignment="1" applyProtection="1">
      <alignment horizontal="center"/>
      <protection hidden="1"/>
    </xf>
    <xf numFmtId="0" fontId="17" fillId="0" borderId="5" xfId="0" applyFont="1" applyBorder="1" applyProtection="1">
      <protection hidden="1"/>
    </xf>
    <xf numFmtId="0" fontId="0" fillId="0" borderId="0" xfId="0" applyBorder="1" applyProtection="1">
      <protection hidden="1"/>
    </xf>
    <xf numFmtId="0" fontId="17" fillId="0" borderId="3" xfId="0" applyFont="1" applyBorder="1" applyAlignment="1" applyProtection="1">
      <alignment horizontal="center"/>
      <protection hidden="1"/>
    </xf>
    <xf numFmtId="0" fontId="17" fillId="0" borderId="6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7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11" fillId="3" borderId="79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3" fillId="3" borderId="0" xfId="0" applyFont="1" applyFill="1" applyAlignment="1" applyProtection="1">
      <alignment horizontal="center" vertical="center"/>
    </xf>
    <xf numFmtId="0" fontId="11" fillId="3" borderId="0" xfId="0" applyFont="1" applyFill="1" applyBorder="1" applyAlignment="1" applyProtection="1">
      <alignment vertical="center"/>
    </xf>
    <xf numFmtId="0" fontId="3" fillId="3" borderId="0" xfId="0" applyFont="1" applyFill="1" applyBorder="1" applyProtection="1"/>
    <xf numFmtId="16" fontId="6" fillId="3" borderId="9" xfId="0" applyNumberFormat="1" applyFont="1" applyFill="1" applyBorder="1" applyAlignment="1">
      <alignment horizontal="center" vertical="center"/>
    </xf>
    <xf numFmtId="166" fontId="6" fillId="3" borderId="9" xfId="0" applyNumberFormat="1" applyFont="1" applyFill="1" applyBorder="1" applyAlignment="1">
      <alignment horizontal="center" vertical="center"/>
    </xf>
    <xf numFmtId="16" fontId="6" fillId="3" borderId="23" xfId="0" applyNumberFormat="1" applyFont="1" applyFill="1" applyBorder="1" applyAlignment="1">
      <alignment horizontal="center" vertical="center"/>
    </xf>
    <xf numFmtId="166" fontId="6" fillId="3" borderId="23" xfId="0" applyNumberFormat="1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center" vertical="center"/>
    </xf>
    <xf numFmtId="166" fontId="6" fillId="3" borderId="21" xfId="0" applyNumberFormat="1" applyFont="1" applyFill="1" applyBorder="1" applyAlignment="1">
      <alignment horizontal="center" vertical="center"/>
    </xf>
    <xf numFmtId="16" fontId="6" fillId="3" borderId="21" xfId="0" applyNumberFormat="1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166" fontId="6" fillId="3" borderId="0" xfId="0" applyNumberFormat="1" applyFont="1" applyFill="1" applyBorder="1" applyAlignment="1">
      <alignment horizontal="center" vertical="center"/>
    </xf>
    <xf numFmtId="16" fontId="6" fillId="3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3" fillId="5" borderId="14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6" fontId="6" fillId="3" borderId="27" xfId="0" applyNumberFormat="1" applyFont="1" applyFill="1" applyBorder="1" applyAlignment="1">
      <alignment horizontal="center" vertical="center"/>
    </xf>
    <xf numFmtId="16" fontId="6" fillId="3" borderId="27" xfId="0" applyNumberFormat="1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20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7E4C0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FABB"/>
      <rgbColor rgb="003366FF"/>
      <rgbColor rgb="0033CCCC"/>
      <rgbColor rgb="0099CC00"/>
      <rgbColor rgb="00FFCC00"/>
      <rgbColor rgb="000000FF"/>
      <rgbColor rgb="000033CC"/>
      <rgbColor rgb="00666699"/>
      <rgbColor rgb="00969696"/>
      <rgbColor rgb="00003366"/>
      <rgbColor rgb="00339966"/>
      <rgbColor rgb="00003300"/>
      <rgbColor rgb="00333300"/>
      <rgbColor rgb="006F4205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jpe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gif"/><Relationship Id="rId27" Type="http://schemas.openxmlformats.org/officeDocument/2006/relationships/image" Target="../media/image27.pn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gif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jpe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gif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png"/><Relationship Id="rId19" Type="http://schemas.openxmlformats.org/officeDocument/2006/relationships/image" Target="../media/image19.jpeg"/><Relationship Id="rId37" Type="http://schemas.openxmlformats.org/officeDocument/2006/relationships/image" Target="../media/image37.png"/><Relationship Id="rId38" Type="http://schemas.openxmlformats.org/officeDocument/2006/relationships/image" Target="../media/image38.jpe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1.png"/><Relationship Id="rId20" Type="http://schemas.openxmlformats.org/officeDocument/2006/relationships/image" Target="../media/image43.jpeg"/><Relationship Id="rId21" Type="http://schemas.openxmlformats.org/officeDocument/2006/relationships/image" Target="../media/image24.png"/><Relationship Id="rId22" Type="http://schemas.openxmlformats.org/officeDocument/2006/relationships/image" Target="../media/image35.jpeg"/><Relationship Id="rId23" Type="http://schemas.openxmlformats.org/officeDocument/2006/relationships/image" Target="../media/image37.png"/><Relationship Id="rId24" Type="http://schemas.openxmlformats.org/officeDocument/2006/relationships/image" Target="../media/image38.jpeg"/><Relationship Id="rId25" Type="http://schemas.openxmlformats.org/officeDocument/2006/relationships/image" Target="../media/image30.png"/><Relationship Id="rId26" Type="http://schemas.openxmlformats.org/officeDocument/2006/relationships/image" Target="../media/image44.jpeg"/><Relationship Id="rId27" Type="http://schemas.openxmlformats.org/officeDocument/2006/relationships/image" Target="../media/image32.jpeg"/><Relationship Id="rId28" Type="http://schemas.openxmlformats.org/officeDocument/2006/relationships/image" Target="../media/image33.png"/><Relationship Id="rId29" Type="http://schemas.openxmlformats.org/officeDocument/2006/relationships/image" Target="../media/image26.gif"/><Relationship Id="rId30" Type="http://schemas.openxmlformats.org/officeDocument/2006/relationships/image" Target="../media/image27.png"/><Relationship Id="rId31" Type="http://schemas.openxmlformats.org/officeDocument/2006/relationships/image" Target="../media/image28.jpeg"/><Relationship Id="rId32" Type="http://schemas.openxmlformats.org/officeDocument/2006/relationships/image" Target="../media/image29.jpeg"/><Relationship Id="rId10" Type="http://schemas.openxmlformats.org/officeDocument/2006/relationships/image" Target="../media/image42.png"/><Relationship Id="rId11" Type="http://schemas.openxmlformats.org/officeDocument/2006/relationships/image" Target="../media/image14.gif"/><Relationship Id="rId12" Type="http://schemas.openxmlformats.org/officeDocument/2006/relationships/image" Target="../media/image15.jpeg"/><Relationship Id="rId13" Type="http://schemas.openxmlformats.org/officeDocument/2006/relationships/image" Target="../media/image16.jpeg"/><Relationship Id="rId14" Type="http://schemas.openxmlformats.org/officeDocument/2006/relationships/image" Target="../media/image17.jpeg"/><Relationship Id="rId15" Type="http://schemas.openxmlformats.org/officeDocument/2006/relationships/image" Target="../media/image18.png"/><Relationship Id="rId16" Type="http://schemas.openxmlformats.org/officeDocument/2006/relationships/image" Target="../media/image19.jpeg"/><Relationship Id="rId17" Type="http://schemas.openxmlformats.org/officeDocument/2006/relationships/image" Target="../media/image21.jpeg"/><Relationship Id="rId18" Type="http://schemas.openxmlformats.org/officeDocument/2006/relationships/image" Target="../media/image22.png"/><Relationship Id="rId19" Type="http://schemas.openxmlformats.org/officeDocument/2006/relationships/image" Target="../media/image23.png"/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8.gif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107155</xdr:colOff>
      <xdr:row>2</xdr:row>
      <xdr:rowOff>59531</xdr:rowOff>
    </xdr:from>
    <xdr:to>
      <xdr:col>0</xdr:col>
      <xdr:colOff>923960</xdr:colOff>
      <xdr:row>6</xdr:row>
      <xdr:rowOff>119063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5" y="631031"/>
          <a:ext cx="816805" cy="10239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5</xdr:row>
      <xdr:rowOff>35718</xdr:rowOff>
    </xdr:from>
    <xdr:to>
      <xdr:col>2</xdr:col>
      <xdr:colOff>24885</xdr:colOff>
      <xdr:row>6</xdr:row>
      <xdr:rowOff>4875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5437" y="1321593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35718</xdr:rowOff>
    </xdr:from>
    <xdr:to>
      <xdr:col>7</xdr:col>
      <xdr:colOff>298730</xdr:colOff>
      <xdr:row>8</xdr:row>
      <xdr:rowOff>4875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821656"/>
          <a:ext cx="298730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3</xdr:row>
      <xdr:rowOff>35718</xdr:rowOff>
    </xdr:from>
    <xdr:to>
      <xdr:col>2</xdr:col>
      <xdr:colOff>29367</xdr:colOff>
      <xdr:row>4</xdr:row>
      <xdr:rowOff>3968</xdr:rowOff>
    </xdr:to>
    <xdr:pic>
      <xdr:nvPicPr>
        <xdr:cNvPr id="57" name="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821531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35718</xdr:rowOff>
    </xdr:from>
    <xdr:to>
      <xdr:col>7</xdr:col>
      <xdr:colOff>303212</xdr:colOff>
      <xdr:row>3</xdr:row>
      <xdr:rowOff>232568</xdr:rowOff>
    </xdr:to>
    <xdr:pic>
      <xdr:nvPicPr>
        <xdr:cNvPr id="58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821531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35718</xdr:rowOff>
    </xdr:from>
    <xdr:to>
      <xdr:col>7</xdr:col>
      <xdr:colOff>303212</xdr:colOff>
      <xdr:row>6</xdr:row>
      <xdr:rowOff>232568</xdr:rowOff>
    </xdr:to>
    <xdr:pic>
      <xdr:nvPicPr>
        <xdr:cNvPr id="59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571624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8</xdr:row>
      <xdr:rowOff>35718</xdr:rowOff>
    </xdr:from>
    <xdr:to>
      <xdr:col>2</xdr:col>
      <xdr:colOff>29367</xdr:colOff>
      <xdr:row>8</xdr:row>
      <xdr:rowOff>232568</xdr:rowOff>
    </xdr:to>
    <xdr:pic>
      <xdr:nvPicPr>
        <xdr:cNvPr id="60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2071687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4</xdr:row>
      <xdr:rowOff>35718</xdr:rowOff>
    </xdr:from>
    <xdr:to>
      <xdr:col>2</xdr:col>
      <xdr:colOff>19842</xdr:colOff>
      <xdr:row>5</xdr:row>
      <xdr:rowOff>7143</xdr:rowOff>
    </xdr:to>
    <xdr:pic>
      <xdr:nvPicPr>
        <xdr:cNvPr id="61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07156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35718</xdr:rowOff>
    </xdr:from>
    <xdr:to>
      <xdr:col>7</xdr:col>
      <xdr:colOff>293687</xdr:colOff>
      <xdr:row>6</xdr:row>
      <xdr:rowOff>7143</xdr:rowOff>
    </xdr:to>
    <xdr:pic>
      <xdr:nvPicPr>
        <xdr:cNvPr id="62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321593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35718</xdr:rowOff>
    </xdr:from>
    <xdr:to>
      <xdr:col>7</xdr:col>
      <xdr:colOff>293687</xdr:colOff>
      <xdr:row>9</xdr:row>
      <xdr:rowOff>7143</xdr:rowOff>
    </xdr:to>
    <xdr:pic>
      <xdr:nvPicPr>
        <xdr:cNvPr id="63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071687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6</xdr:row>
      <xdr:rowOff>35718</xdr:rowOff>
    </xdr:from>
    <xdr:to>
      <xdr:col>2</xdr:col>
      <xdr:colOff>19842</xdr:colOff>
      <xdr:row>6</xdr:row>
      <xdr:rowOff>226218</xdr:rowOff>
    </xdr:to>
    <xdr:pic>
      <xdr:nvPicPr>
        <xdr:cNvPr id="64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571624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7</xdr:row>
      <xdr:rowOff>35718</xdr:rowOff>
    </xdr:from>
    <xdr:to>
      <xdr:col>2</xdr:col>
      <xdr:colOff>19842</xdr:colOff>
      <xdr:row>7</xdr:row>
      <xdr:rowOff>226218</xdr:rowOff>
    </xdr:to>
    <xdr:pic>
      <xdr:nvPicPr>
        <xdr:cNvPr id="65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7" y="1821656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35718</xdr:rowOff>
    </xdr:from>
    <xdr:to>
      <xdr:col>7</xdr:col>
      <xdr:colOff>293687</xdr:colOff>
      <xdr:row>4</xdr:row>
      <xdr:rowOff>226218</xdr:rowOff>
    </xdr:to>
    <xdr:pic>
      <xdr:nvPicPr>
        <xdr:cNvPr id="66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071562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47624</xdr:colOff>
      <xdr:row>10</xdr:row>
      <xdr:rowOff>35718</xdr:rowOff>
    </xdr:from>
    <xdr:to>
      <xdr:col>2</xdr:col>
      <xdr:colOff>43174</xdr:colOff>
      <xdr:row>10</xdr:row>
      <xdr:rowOff>236396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5437" y="25360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35718</xdr:rowOff>
    </xdr:from>
    <xdr:to>
      <xdr:col>7</xdr:col>
      <xdr:colOff>317500</xdr:colOff>
      <xdr:row>15</xdr:row>
      <xdr:rowOff>9477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536156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12</xdr:row>
      <xdr:rowOff>35718</xdr:rowOff>
    </xdr:from>
    <xdr:to>
      <xdr:col>2</xdr:col>
      <xdr:colOff>43655</xdr:colOff>
      <xdr:row>13</xdr:row>
      <xdr:rowOff>9477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036093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11</xdr:row>
      <xdr:rowOff>35718</xdr:rowOff>
    </xdr:from>
    <xdr:to>
      <xdr:col>2</xdr:col>
      <xdr:colOff>41959</xdr:colOff>
      <xdr:row>12</xdr:row>
      <xdr:rowOff>7905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278606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35718</xdr:rowOff>
    </xdr:from>
    <xdr:to>
      <xdr:col>7</xdr:col>
      <xdr:colOff>315804</xdr:colOff>
      <xdr:row>16</xdr:row>
      <xdr:rowOff>7905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7861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35718</xdr:rowOff>
    </xdr:from>
    <xdr:to>
      <xdr:col>7</xdr:col>
      <xdr:colOff>315804</xdr:colOff>
      <xdr:row>13</xdr:row>
      <xdr:rowOff>7905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03609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14</xdr:row>
      <xdr:rowOff>35718</xdr:rowOff>
    </xdr:from>
    <xdr:to>
      <xdr:col>2</xdr:col>
      <xdr:colOff>46195</xdr:colOff>
      <xdr:row>14</xdr:row>
      <xdr:rowOff>195738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536156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13</xdr:row>
      <xdr:rowOff>35718</xdr:rowOff>
    </xdr:from>
    <xdr:to>
      <xdr:col>2</xdr:col>
      <xdr:colOff>46195</xdr:colOff>
      <xdr:row>13</xdr:row>
      <xdr:rowOff>195738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286124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35718</xdr:rowOff>
    </xdr:from>
    <xdr:to>
      <xdr:col>7</xdr:col>
      <xdr:colOff>320040</xdr:colOff>
      <xdr:row>11</xdr:row>
      <xdr:rowOff>195738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86062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15</xdr:row>
      <xdr:rowOff>35718</xdr:rowOff>
    </xdr:from>
    <xdr:to>
      <xdr:col>2</xdr:col>
      <xdr:colOff>43655</xdr:colOff>
      <xdr:row>16</xdr:row>
      <xdr:rowOff>9034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3786187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35718</xdr:rowOff>
    </xdr:from>
    <xdr:to>
      <xdr:col>7</xdr:col>
      <xdr:colOff>317500</xdr:colOff>
      <xdr:row>11</xdr:row>
      <xdr:rowOff>9034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36031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35718</xdr:rowOff>
    </xdr:from>
    <xdr:to>
      <xdr:col>7</xdr:col>
      <xdr:colOff>317500</xdr:colOff>
      <xdr:row>14</xdr:row>
      <xdr:rowOff>9034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3286124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17</xdr:row>
      <xdr:rowOff>35718</xdr:rowOff>
    </xdr:from>
    <xdr:to>
      <xdr:col>2</xdr:col>
      <xdr:colOff>37078</xdr:colOff>
      <xdr:row>18</xdr:row>
      <xdr:rowOff>4875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250531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35718</xdr:rowOff>
    </xdr:from>
    <xdr:to>
      <xdr:col>7</xdr:col>
      <xdr:colOff>310923</xdr:colOff>
      <xdr:row>22</xdr:row>
      <xdr:rowOff>4875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33875" y="5250656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19</xdr:row>
      <xdr:rowOff>35718</xdr:rowOff>
    </xdr:from>
    <xdr:to>
      <xdr:col>2</xdr:col>
      <xdr:colOff>37078</xdr:colOff>
      <xdr:row>20</xdr:row>
      <xdr:rowOff>4875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5437" y="4750593"/>
          <a:ext cx="310923" cy="2072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35718</xdr:rowOff>
    </xdr:from>
    <xdr:to>
      <xdr:col>7</xdr:col>
      <xdr:colOff>317019</xdr:colOff>
      <xdr:row>17</xdr:row>
      <xdr:rowOff>236396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4250531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35718</xdr:rowOff>
    </xdr:from>
    <xdr:to>
      <xdr:col>7</xdr:col>
      <xdr:colOff>317019</xdr:colOff>
      <xdr:row>20</xdr:row>
      <xdr:rowOff>236396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33875" y="5000624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22</xdr:row>
      <xdr:rowOff>35718</xdr:rowOff>
    </xdr:from>
    <xdr:to>
      <xdr:col>2</xdr:col>
      <xdr:colOff>43174</xdr:colOff>
      <xdr:row>22</xdr:row>
      <xdr:rowOff>236396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95437" y="5500687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18</xdr:row>
      <xdr:rowOff>35718</xdr:rowOff>
    </xdr:from>
    <xdr:to>
      <xdr:col>2</xdr:col>
      <xdr:colOff>46195</xdr:colOff>
      <xdr:row>19</xdr:row>
      <xdr:rowOff>270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4500562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35718</xdr:rowOff>
    </xdr:from>
    <xdr:to>
      <xdr:col>7</xdr:col>
      <xdr:colOff>320040</xdr:colOff>
      <xdr:row>20</xdr:row>
      <xdr:rowOff>270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750593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35718</xdr:rowOff>
    </xdr:from>
    <xdr:to>
      <xdr:col>7</xdr:col>
      <xdr:colOff>320040</xdr:colOff>
      <xdr:row>23</xdr:row>
      <xdr:rowOff>270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500687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20</xdr:row>
      <xdr:rowOff>35718</xdr:rowOff>
    </xdr:from>
    <xdr:to>
      <xdr:col>2</xdr:col>
      <xdr:colOff>12249</xdr:colOff>
      <xdr:row>20</xdr:row>
      <xdr:rowOff>236411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000624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21</xdr:row>
      <xdr:rowOff>35718</xdr:rowOff>
    </xdr:from>
    <xdr:to>
      <xdr:col>2</xdr:col>
      <xdr:colOff>12249</xdr:colOff>
      <xdr:row>21</xdr:row>
      <xdr:rowOff>236411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25065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35718</xdr:rowOff>
    </xdr:from>
    <xdr:to>
      <xdr:col>7</xdr:col>
      <xdr:colOff>286094</xdr:colOff>
      <xdr:row>18</xdr:row>
      <xdr:rowOff>236411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500562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24</xdr:row>
      <xdr:rowOff>35718</xdr:rowOff>
    </xdr:from>
    <xdr:to>
      <xdr:col>2</xdr:col>
      <xdr:colOff>42198</xdr:colOff>
      <xdr:row>25</xdr:row>
      <xdr:rowOff>7905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596503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35718</xdr:rowOff>
    </xdr:from>
    <xdr:to>
      <xdr:col>7</xdr:col>
      <xdr:colOff>316043</xdr:colOff>
      <xdr:row>29</xdr:row>
      <xdr:rowOff>7905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26</xdr:row>
      <xdr:rowOff>35718</xdr:rowOff>
    </xdr:from>
    <xdr:to>
      <xdr:col>2</xdr:col>
      <xdr:colOff>42198</xdr:colOff>
      <xdr:row>27</xdr:row>
      <xdr:rowOff>7905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465093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35718</xdr:rowOff>
    </xdr:from>
    <xdr:to>
      <xdr:col>7</xdr:col>
      <xdr:colOff>320040</xdr:colOff>
      <xdr:row>24</xdr:row>
      <xdr:rowOff>227742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965031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35718</xdr:rowOff>
    </xdr:from>
    <xdr:to>
      <xdr:col>7</xdr:col>
      <xdr:colOff>320040</xdr:colOff>
      <xdr:row>27</xdr:row>
      <xdr:rowOff>227742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71512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29</xdr:row>
      <xdr:rowOff>35718</xdr:rowOff>
    </xdr:from>
    <xdr:to>
      <xdr:col>2</xdr:col>
      <xdr:colOff>46195</xdr:colOff>
      <xdr:row>29</xdr:row>
      <xdr:rowOff>227742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25</xdr:row>
      <xdr:rowOff>35718</xdr:rowOff>
    </xdr:from>
    <xdr:to>
      <xdr:col>2</xdr:col>
      <xdr:colOff>46195</xdr:colOff>
      <xdr:row>25</xdr:row>
      <xdr:rowOff>227742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215062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35718</xdr:rowOff>
    </xdr:from>
    <xdr:to>
      <xdr:col>7</xdr:col>
      <xdr:colOff>320040</xdr:colOff>
      <xdr:row>26</xdr:row>
      <xdr:rowOff>227742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465093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35718</xdr:rowOff>
    </xdr:from>
    <xdr:to>
      <xdr:col>7</xdr:col>
      <xdr:colOff>320040</xdr:colOff>
      <xdr:row>29</xdr:row>
      <xdr:rowOff>227742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7215187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27</xdr:row>
      <xdr:rowOff>35718</xdr:rowOff>
    </xdr:from>
    <xdr:to>
      <xdr:col>2</xdr:col>
      <xdr:colOff>42198</xdr:colOff>
      <xdr:row>28</xdr:row>
      <xdr:rowOff>7905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71512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28</xdr:row>
      <xdr:rowOff>35718</xdr:rowOff>
    </xdr:from>
    <xdr:to>
      <xdr:col>2</xdr:col>
      <xdr:colOff>42198</xdr:colOff>
      <xdr:row>29</xdr:row>
      <xdr:rowOff>7905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" y="6965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35718</xdr:rowOff>
    </xdr:from>
    <xdr:to>
      <xdr:col>7</xdr:col>
      <xdr:colOff>316043</xdr:colOff>
      <xdr:row>26</xdr:row>
      <xdr:rowOff>7905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21506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3</xdr:row>
      <xdr:rowOff>23812</xdr:rowOff>
    </xdr:from>
    <xdr:to>
      <xdr:col>19</xdr:col>
      <xdr:colOff>31268</xdr:colOff>
      <xdr:row>3</xdr:row>
      <xdr:rowOff>237190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17656" y="809625"/>
          <a:ext cx="317019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23812</xdr:rowOff>
    </xdr:from>
    <xdr:to>
      <xdr:col>24</xdr:col>
      <xdr:colOff>316691</xdr:colOff>
      <xdr:row>7</xdr:row>
      <xdr:rowOff>234124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809750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5</xdr:row>
      <xdr:rowOff>23812</xdr:rowOff>
    </xdr:from>
    <xdr:to>
      <xdr:col>19</xdr:col>
      <xdr:colOff>30940</xdr:colOff>
      <xdr:row>5</xdr:row>
      <xdr:rowOff>234124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309687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23812</xdr:rowOff>
    </xdr:from>
    <xdr:to>
      <xdr:col>24</xdr:col>
      <xdr:colOff>315804</xdr:colOff>
      <xdr:row>3</xdr:row>
      <xdr:rowOff>234124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8096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23812</xdr:rowOff>
    </xdr:from>
    <xdr:to>
      <xdr:col>24</xdr:col>
      <xdr:colOff>315804</xdr:colOff>
      <xdr:row>6</xdr:row>
      <xdr:rowOff>234124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5597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8</xdr:row>
      <xdr:rowOff>23812</xdr:rowOff>
    </xdr:from>
    <xdr:to>
      <xdr:col>19</xdr:col>
      <xdr:colOff>30053</xdr:colOff>
      <xdr:row>8</xdr:row>
      <xdr:rowOff>234124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4</xdr:row>
      <xdr:rowOff>23812</xdr:rowOff>
    </xdr:from>
    <xdr:to>
      <xdr:col>19</xdr:col>
      <xdr:colOff>30053</xdr:colOff>
      <xdr:row>4</xdr:row>
      <xdr:rowOff>234124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105965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23812</xdr:rowOff>
    </xdr:from>
    <xdr:to>
      <xdr:col>24</xdr:col>
      <xdr:colOff>315804</xdr:colOff>
      <xdr:row>5</xdr:row>
      <xdr:rowOff>234124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1309687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23812</xdr:rowOff>
    </xdr:from>
    <xdr:to>
      <xdr:col>24</xdr:col>
      <xdr:colOff>315804</xdr:colOff>
      <xdr:row>8</xdr:row>
      <xdr:rowOff>234124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0597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10</xdr:row>
      <xdr:rowOff>23812</xdr:rowOff>
    </xdr:from>
    <xdr:to>
      <xdr:col>19</xdr:col>
      <xdr:colOff>41556</xdr:colOff>
      <xdr:row>10</xdr:row>
      <xdr:rowOff>234124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2524125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23812</xdr:rowOff>
    </xdr:from>
    <xdr:to>
      <xdr:col>25</xdr:col>
      <xdr:colOff>5839</xdr:colOff>
      <xdr:row>14</xdr:row>
      <xdr:rowOff>234124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524250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12</xdr:row>
      <xdr:rowOff>23812</xdr:rowOff>
    </xdr:from>
    <xdr:to>
      <xdr:col>19</xdr:col>
      <xdr:colOff>41556</xdr:colOff>
      <xdr:row>12</xdr:row>
      <xdr:rowOff>234124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024187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24</xdr:row>
      <xdr:rowOff>23812</xdr:rowOff>
    </xdr:from>
    <xdr:to>
      <xdr:col>19</xdr:col>
      <xdr:colOff>25172</xdr:colOff>
      <xdr:row>24</xdr:row>
      <xdr:rowOff>237190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69968" y="5953125"/>
          <a:ext cx="310923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23812</xdr:rowOff>
    </xdr:from>
    <xdr:to>
      <xdr:col>24</xdr:col>
      <xdr:colOff>315468</xdr:colOff>
      <xdr:row>28</xdr:row>
      <xdr:rowOff>234124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953250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26</xdr:row>
      <xdr:rowOff>23812</xdr:rowOff>
    </xdr:from>
    <xdr:to>
      <xdr:col>19</xdr:col>
      <xdr:colOff>29717</xdr:colOff>
      <xdr:row>26</xdr:row>
      <xdr:rowOff>234124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45318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23812</xdr:rowOff>
    </xdr:from>
    <xdr:to>
      <xdr:col>24</xdr:col>
      <xdr:colOff>315804</xdr:colOff>
      <xdr:row>24</xdr:row>
      <xdr:rowOff>234124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953125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23812</xdr:rowOff>
    </xdr:from>
    <xdr:to>
      <xdr:col>24</xdr:col>
      <xdr:colOff>315804</xdr:colOff>
      <xdr:row>27</xdr:row>
      <xdr:rowOff>234124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703218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29</xdr:row>
      <xdr:rowOff>23812</xdr:rowOff>
    </xdr:from>
    <xdr:to>
      <xdr:col>19</xdr:col>
      <xdr:colOff>30053</xdr:colOff>
      <xdr:row>29</xdr:row>
      <xdr:rowOff>234124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7203281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23812</xdr:rowOff>
    </xdr:from>
    <xdr:to>
      <xdr:col>24</xdr:col>
      <xdr:colOff>318655</xdr:colOff>
      <xdr:row>29</xdr:row>
      <xdr:rowOff>234124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7203281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23812</xdr:rowOff>
    </xdr:from>
    <xdr:to>
      <xdr:col>24</xdr:col>
      <xdr:colOff>318655</xdr:colOff>
      <xdr:row>26</xdr:row>
      <xdr:rowOff>234124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453187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25</xdr:row>
      <xdr:rowOff>23812</xdr:rowOff>
    </xdr:from>
    <xdr:to>
      <xdr:col>19</xdr:col>
      <xdr:colOff>32904</xdr:colOff>
      <xdr:row>25</xdr:row>
      <xdr:rowOff>234124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20315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27</xdr:row>
      <xdr:rowOff>23812</xdr:rowOff>
    </xdr:from>
    <xdr:to>
      <xdr:col>19</xdr:col>
      <xdr:colOff>30292</xdr:colOff>
      <xdr:row>27</xdr:row>
      <xdr:rowOff>234124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703218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28</xdr:row>
      <xdr:rowOff>23812</xdr:rowOff>
    </xdr:from>
    <xdr:to>
      <xdr:col>19</xdr:col>
      <xdr:colOff>30292</xdr:colOff>
      <xdr:row>28</xdr:row>
      <xdr:rowOff>234124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69532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23812</xdr:rowOff>
    </xdr:from>
    <xdr:to>
      <xdr:col>24</xdr:col>
      <xdr:colOff>316043</xdr:colOff>
      <xdr:row>25</xdr:row>
      <xdr:rowOff>234124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6203156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17</xdr:row>
      <xdr:rowOff>11906</xdr:rowOff>
    </xdr:from>
    <xdr:to>
      <xdr:col>19</xdr:col>
      <xdr:colOff>39686</xdr:colOff>
      <xdr:row>17</xdr:row>
      <xdr:rowOff>222218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22671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11906</xdr:rowOff>
    </xdr:from>
    <xdr:to>
      <xdr:col>25</xdr:col>
      <xdr:colOff>3969</xdr:colOff>
      <xdr:row>21</xdr:row>
      <xdr:rowOff>222218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226844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19</xdr:row>
      <xdr:rowOff>11906</xdr:rowOff>
    </xdr:from>
    <xdr:to>
      <xdr:col>19</xdr:col>
      <xdr:colOff>39686</xdr:colOff>
      <xdr:row>19</xdr:row>
      <xdr:rowOff>222218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726781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11906</xdr:rowOff>
    </xdr:from>
    <xdr:to>
      <xdr:col>24</xdr:col>
      <xdr:colOff>316043</xdr:colOff>
      <xdr:row>17</xdr:row>
      <xdr:rowOff>222218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226719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22</xdr:row>
      <xdr:rowOff>11906</xdr:rowOff>
    </xdr:from>
    <xdr:to>
      <xdr:col>19</xdr:col>
      <xdr:colOff>30292</xdr:colOff>
      <xdr:row>22</xdr:row>
      <xdr:rowOff>222218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11906</xdr:rowOff>
    </xdr:from>
    <xdr:to>
      <xdr:col>24</xdr:col>
      <xdr:colOff>316043</xdr:colOff>
      <xdr:row>20</xdr:row>
      <xdr:rowOff>222218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97681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18</xdr:row>
      <xdr:rowOff>11906</xdr:rowOff>
    </xdr:from>
    <xdr:to>
      <xdr:col>19</xdr:col>
      <xdr:colOff>30292</xdr:colOff>
      <xdr:row>18</xdr:row>
      <xdr:rowOff>222218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476750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11906</xdr:rowOff>
    </xdr:from>
    <xdr:to>
      <xdr:col>24</xdr:col>
      <xdr:colOff>316043</xdr:colOff>
      <xdr:row>22</xdr:row>
      <xdr:rowOff>222218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5476875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11906</xdr:rowOff>
    </xdr:from>
    <xdr:to>
      <xdr:col>24</xdr:col>
      <xdr:colOff>316043</xdr:colOff>
      <xdr:row>19</xdr:row>
      <xdr:rowOff>222218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72678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11906</xdr:rowOff>
    </xdr:from>
    <xdr:to>
      <xdr:col>24</xdr:col>
      <xdr:colOff>317499</xdr:colOff>
      <xdr:row>18</xdr:row>
      <xdr:rowOff>210341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4188" y="4476750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20</xdr:row>
      <xdr:rowOff>11906</xdr:rowOff>
    </xdr:from>
    <xdr:to>
      <xdr:col>19</xdr:col>
      <xdr:colOff>31748</xdr:colOff>
      <xdr:row>20</xdr:row>
      <xdr:rowOff>210341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4976812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21</xdr:row>
      <xdr:rowOff>11906</xdr:rowOff>
    </xdr:from>
    <xdr:to>
      <xdr:col>19</xdr:col>
      <xdr:colOff>31748</xdr:colOff>
      <xdr:row>21</xdr:row>
      <xdr:rowOff>210341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968" y="5226844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23812</xdr:rowOff>
    </xdr:from>
    <xdr:to>
      <xdr:col>25</xdr:col>
      <xdr:colOff>5364</xdr:colOff>
      <xdr:row>10</xdr:row>
      <xdr:rowOff>237190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179969" y="2524125"/>
          <a:ext cx="326832" cy="2133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23812</xdr:rowOff>
    </xdr:from>
    <xdr:to>
      <xdr:col>25</xdr:col>
      <xdr:colOff>5860</xdr:colOff>
      <xdr:row>14</xdr:row>
      <xdr:rowOff>1254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274218"/>
          <a:ext cx="327328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15</xdr:row>
      <xdr:rowOff>23812</xdr:rowOff>
    </xdr:from>
    <xdr:to>
      <xdr:col>19</xdr:col>
      <xdr:colOff>41576</xdr:colOff>
      <xdr:row>16</xdr:row>
      <xdr:rowOff>1254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774281"/>
          <a:ext cx="327327" cy="215567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11</xdr:row>
      <xdr:rowOff>23812</xdr:rowOff>
    </xdr:from>
    <xdr:to>
      <xdr:col>19</xdr:col>
      <xdr:colOff>47176</xdr:colOff>
      <xdr:row>12</xdr:row>
      <xdr:rowOff>5162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17656" y="2774156"/>
          <a:ext cx="332927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23812</xdr:rowOff>
    </xdr:from>
    <xdr:to>
      <xdr:col>25</xdr:col>
      <xdr:colOff>9108</xdr:colOff>
      <xdr:row>13</xdr:row>
      <xdr:rowOff>416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024187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23812</xdr:rowOff>
    </xdr:from>
    <xdr:to>
      <xdr:col>25</xdr:col>
      <xdr:colOff>9108</xdr:colOff>
      <xdr:row>16</xdr:row>
      <xdr:rowOff>416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3774281"/>
          <a:ext cx="330576" cy="214729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13</xdr:row>
      <xdr:rowOff>23812</xdr:rowOff>
    </xdr:from>
    <xdr:to>
      <xdr:col>19</xdr:col>
      <xdr:colOff>52762</xdr:colOff>
      <xdr:row>13</xdr:row>
      <xdr:rowOff>237705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274218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14</xdr:row>
      <xdr:rowOff>23812</xdr:rowOff>
    </xdr:from>
    <xdr:to>
      <xdr:col>19</xdr:col>
      <xdr:colOff>52762</xdr:colOff>
      <xdr:row>14</xdr:row>
      <xdr:rowOff>237705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7656" y="3524250"/>
          <a:ext cx="338513" cy="21389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23812</xdr:rowOff>
    </xdr:from>
    <xdr:to>
      <xdr:col>25</xdr:col>
      <xdr:colOff>17046</xdr:colOff>
      <xdr:row>11</xdr:row>
      <xdr:rowOff>237705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9969" y="2774156"/>
          <a:ext cx="338514" cy="213893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6</xdr:row>
      <xdr:rowOff>23812</xdr:rowOff>
    </xdr:from>
    <xdr:to>
      <xdr:col>19</xdr:col>
      <xdr:colOff>37365</xdr:colOff>
      <xdr:row>7</xdr:row>
      <xdr:rowOff>5162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559718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18</xdr:col>
      <xdr:colOff>35718</xdr:colOff>
      <xdr:row>7</xdr:row>
      <xdr:rowOff>23812</xdr:rowOff>
    </xdr:from>
    <xdr:to>
      <xdr:col>19</xdr:col>
      <xdr:colOff>37365</xdr:colOff>
      <xdr:row>8</xdr:row>
      <xdr:rowOff>5162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917656" y="1809750"/>
          <a:ext cx="323116" cy="219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23812</xdr:rowOff>
    </xdr:from>
    <xdr:to>
      <xdr:col>25</xdr:col>
      <xdr:colOff>1648</xdr:colOff>
      <xdr:row>5</xdr:row>
      <xdr:rowOff>5162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179969" y="1059656"/>
          <a:ext cx="323116" cy="219475"/>
        </a:xfrm>
        <a:prstGeom prst="rect">
          <a:avLst/>
        </a:prstGeom>
      </xdr:spPr>
    </xdr:pic>
    <xdr:clientData/>
  </xdr:twoCellAnchor>
  <xdr:twoCellAnchor editAs="absolute">
    <xdr:from>
      <xdr:col>0</xdr:col>
      <xdr:colOff>857250</xdr:colOff>
      <xdr:row>67</xdr:row>
      <xdr:rowOff>166687</xdr:rowOff>
    </xdr:from>
    <xdr:to>
      <xdr:col>2</xdr:col>
      <xdr:colOff>819355</xdr:colOff>
      <xdr:row>67</xdr:row>
      <xdr:rowOff>169597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8669000"/>
          <a:ext cx="1271793" cy="1597290"/>
        </a:xfrm>
        <a:prstGeom prst="rect">
          <a:avLst/>
        </a:prstGeom>
      </xdr:spPr>
    </xdr:pic>
    <xdr:clientData/>
  </xdr:twoCellAnchor>
  <xdr:twoCellAnchor editAs="oneCell">
    <xdr:from>
      <xdr:col>0</xdr:col>
      <xdr:colOff>642938</xdr:colOff>
      <xdr:row>33</xdr:row>
      <xdr:rowOff>35718</xdr:rowOff>
    </xdr:from>
    <xdr:to>
      <xdr:col>8</xdr:col>
      <xdr:colOff>552176</xdr:colOff>
      <xdr:row>55</xdr:row>
      <xdr:rowOff>11907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2938" y="8108156"/>
          <a:ext cx="4064519" cy="46910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41277</xdr:colOff>
      <xdr:row>2</xdr:row>
      <xdr:rowOff>25401</xdr:rowOff>
    </xdr:from>
    <xdr:to>
      <xdr:col>4</xdr:col>
      <xdr:colOff>19052</xdr:colOff>
      <xdr:row>3</xdr:row>
      <xdr:rowOff>15876</xdr:rowOff>
    </xdr:to>
    <xdr:pic>
      <xdr:nvPicPr>
        <xdr:cNvPr id="212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517526"/>
          <a:ext cx="303212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3</xdr:row>
      <xdr:rowOff>23814</xdr:rowOff>
    </xdr:from>
    <xdr:to>
      <xdr:col>4</xdr:col>
      <xdr:colOff>9527</xdr:colOff>
      <xdr:row>4</xdr:row>
      <xdr:rowOff>26989</xdr:rowOff>
    </xdr:to>
    <xdr:pic>
      <xdr:nvPicPr>
        <xdr:cNvPr id="212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762002"/>
          <a:ext cx="293687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4</xdr:row>
      <xdr:rowOff>25401</xdr:rowOff>
    </xdr:from>
    <xdr:to>
      <xdr:col>4</xdr:col>
      <xdr:colOff>9527</xdr:colOff>
      <xdr:row>5</xdr:row>
      <xdr:rowOff>9526</xdr:rowOff>
    </xdr:to>
    <xdr:pic>
      <xdr:nvPicPr>
        <xdr:cNvPr id="212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1009651"/>
          <a:ext cx="2936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41277</xdr:colOff>
      <xdr:row>1</xdr:row>
      <xdr:rowOff>17463</xdr:rowOff>
    </xdr:from>
    <xdr:to>
      <xdr:col>4</xdr:col>
      <xdr:colOff>19052</xdr:colOff>
      <xdr:row>2</xdr:row>
      <xdr:rowOff>17463</xdr:rowOff>
    </xdr:to>
    <xdr:pic>
      <xdr:nvPicPr>
        <xdr:cNvPr id="2128" name="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215" y="263526"/>
          <a:ext cx="303212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31753</xdr:colOff>
      <xdr:row>5</xdr:row>
      <xdr:rowOff>23816</xdr:rowOff>
    </xdr:from>
    <xdr:to>
      <xdr:col>4</xdr:col>
      <xdr:colOff>23816</xdr:colOff>
      <xdr:row>6</xdr:row>
      <xdr:rowOff>29325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1" y="1254129"/>
          <a:ext cx="317500" cy="21188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6</xdr:row>
      <xdr:rowOff>23813</xdr:rowOff>
    </xdr:from>
    <xdr:to>
      <xdr:col>4</xdr:col>
      <xdr:colOff>15878</xdr:colOff>
      <xdr:row>7</xdr:row>
      <xdr:rowOff>28879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1500188"/>
          <a:ext cx="317500" cy="21144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7</xdr:row>
      <xdr:rowOff>23814</xdr:rowOff>
    </xdr:from>
    <xdr:to>
      <xdr:col>4</xdr:col>
      <xdr:colOff>14181</xdr:colOff>
      <xdr:row>8</xdr:row>
      <xdr:rowOff>27751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1746252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8</xdr:row>
      <xdr:rowOff>39690</xdr:rowOff>
    </xdr:from>
    <xdr:to>
      <xdr:col>4</xdr:col>
      <xdr:colOff>18417</xdr:colOff>
      <xdr:row>8</xdr:row>
      <xdr:rowOff>199710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008190"/>
          <a:ext cx="320040" cy="16002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9</xdr:row>
      <xdr:rowOff>23814</xdr:rowOff>
    </xdr:from>
    <xdr:to>
      <xdr:col>4</xdr:col>
      <xdr:colOff>13845</xdr:colOff>
      <xdr:row>10</xdr:row>
      <xdr:rowOff>27751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23837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10</xdr:row>
      <xdr:rowOff>23814</xdr:rowOff>
    </xdr:from>
    <xdr:to>
      <xdr:col>4</xdr:col>
      <xdr:colOff>14181</xdr:colOff>
      <xdr:row>11</xdr:row>
      <xdr:rowOff>27751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484439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11</xdr:row>
      <xdr:rowOff>15876</xdr:rowOff>
    </xdr:from>
    <xdr:to>
      <xdr:col>4</xdr:col>
      <xdr:colOff>18417</xdr:colOff>
      <xdr:row>12</xdr:row>
      <xdr:rowOff>24084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2722564"/>
          <a:ext cx="320040" cy="214583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12</xdr:row>
      <xdr:rowOff>7936</xdr:rowOff>
    </xdr:from>
    <xdr:to>
      <xdr:col>3</xdr:col>
      <xdr:colOff>317846</xdr:colOff>
      <xdr:row>13</xdr:row>
      <xdr:rowOff>2254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2960686"/>
          <a:ext cx="286094" cy="20069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13</xdr:row>
      <xdr:rowOff>7938</xdr:rowOff>
    </xdr:from>
    <xdr:to>
      <xdr:col>4</xdr:col>
      <xdr:colOff>14420</xdr:colOff>
      <xdr:row>14</xdr:row>
      <xdr:rowOff>11875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206751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14</xdr:row>
      <xdr:rowOff>23814</xdr:rowOff>
    </xdr:from>
    <xdr:to>
      <xdr:col>4</xdr:col>
      <xdr:colOff>18417</xdr:colOff>
      <xdr:row>15</xdr:row>
      <xdr:rowOff>9463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468689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15</xdr:row>
      <xdr:rowOff>15876</xdr:rowOff>
    </xdr:from>
    <xdr:to>
      <xdr:col>4</xdr:col>
      <xdr:colOff>18417</xdr:colOff>
      <xdr:row>16</xdr:row>
      <xdr:rowOff>1525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06814"/>
          <a:ext cx="320040" cy="19202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16</xdr:row>
      <xdr:rowOff>23814</xdr:rowOff>
    </xdr:from>
    <xdr:to>
      <xdr:col>4</xdr:col>
      <xdr:colOff>14420</xdr:colOff>
      <xdr:row>17</xdr:row>
      <xdr:rowOff>27751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96081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17</xdr:row>
      <xdr:rowOff>15876</xdr:rowOff>
    </xdr:from>
    <xdr:to>
      <xdr:col>4</xdr:col>
      <xdr:colOff>23006</xdr:colOff>
      <xdr:row>18</xdr:row>
      <xdr:rowOff>19813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4198939"/>
          <a:ext cx="316691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18</xdr:row>
      <xdr:rowOff>15876</xdr:rowOff>
    </xdr:from>
    <xdr:to>
      <xdr:col>4</xdr:col>
      <xdr:colOff>14181</xdr:colOff>
      <xdr:row>19</xdr:row>
      <xdr:rowOff>19813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3730626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19</xdr:row>
      <xdr:rowOff>15876</xdr:rowOff>
    </xdr:from>
    <xdr:to>
      <xdr:col>4</xdr:col>
      <xdr:colOff>14181</xdr:colOff>
      <xdr:row>20</xdr:row>
      <xdr:rowOff>19813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691064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22977</xdr:colOff>
      <xdr:row>20</xdr:row>
      <xdr:rowOff>13787</xdr:rowOff>
    </xdr:from>
    <xdr:to>
      <xdr:col>4</xdr:col>
      <xdr:colOff>20053</xdr:colOff>
      <xdr:row>21</xdr:row>
      <xdr:rowOff>20053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990" y="4224840"/>
          <a:ext cx="322931" cy="21681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21</xdr:row>
      <xdr:rowOff>15876</xdr:rowOff>
    </xdr:from>
    <xdr:to>
      <xdr:col>4</xdr:col>
      <xdr:colOff>25684</xdr:colOff>
      <xdr:row>22</xdr:row>
      <xdr:rowOff>19813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4349751"/>
          <a:ext cx="32730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21579</xdr:colOff>
      <xdr:row>22</xdr:row>
      <xdr:rowOff>5011</xdr:rowOff>
    </xdr:from>
    <xdr:to>
      <xdr:col>4</xdr:col>
      <xdr:colOff>25433</xdr:colOff>
      <xdr:row>23</xdr:row>
      <xdr:rowOff>10025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592" y="4637169"/>
          <a:ext cx="329709" cy="215567"/>
        </a:xfrm>
        <a:prstGeom prst="rect">
          <a:avLst/>
        </a:prstGeom>
      </xdr:spPr>
    </xdr:pic>
    <xdr:clientData/>
  </xdr:twoCellAnchor>
  <xdr:twoCellAnchor editAs="oneCell">
    <xdr:from>
      <xdr:col>3</xdr:col>
      <xdr:colOff>17964</xdr:colOff>
      <xdr:row>23</xdr:row>
      <xdr:rowOff>5850</xdr:rowOff>
    </xdr:from>
    <xdr:to>
      <xdr:col>4</xdr:col>
      <xdr:colOff>25066</xdr:colOff>
      <xdr:row>24</xdr:row>
      <xdr:rowOff>10027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977" y="4848561"/>
          <a:ext cx="332957" cy="214729"/>
        </a:xfrm>
        <a:prstGeom prst="rect">
          <a:avLst/>
        </a:prstGeom>
      </xdr:spPr>
    </xdr:pic>
    <xdr:clientData/>
  </xdr:twoCellAnchor>
  <xdr:twoCellAnchor editAs="oneCell">
    <xdr:from>
      <xdr:col>3</xdr:col>
      <xdr:colOff>15040</xdr:colOff>
      <xdr:row>24</xdr:row>
      <xdr:rowOff>6684</xdr:rowOff>
    </xdr:from>
    <xdr:to>
      <xdr:col>4</xdr:col>
      <xdr:colOff>30080</xdr:colOff>
      <xdr:row>25</xdr:row>
      <xdr:rowOff>10024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053" y="5059947"/>
          <a:ext cx="340895" cy="213893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25</xdr:row>
      <xdr:rowOff>23814</xdr:rowOff>
    </xdr:from>
    <xdr:to>
      <xdr:col>4</xdr:col>
      <xdr:colOff>15875</xdr:colOff>
      <xdr:row>26</xdr:row>
      <xdr:rowOff>27752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5183189"/>
          <a:ext cx="325437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26</xdr:row>
      <xdr:rowOff>23814</xdr:rowOff>
    </xdr:from>
    <xdr:to>
      <xdr:col>4</xdr:col>
      <xdr:colOff>14420</xdr:colOff>
      <xdr:row>27</xdr:row>
      <xdr:rowOff>27751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5389564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27</xdr:row>
      <xdr:rowOff>23814</xdr:rowOff>
    </xdr:from>
    <xdr:to>
      <xdr:col>4</xdr:col>
      <xdr:colOff>14420</xdr:colOff>
      <xdr:row>28</xdr:row>
      <xdr:rowOff>27750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6667502"/>
          <a:ext cx="316043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28</xdr:row>
      <xdr:rowOff>23816</xdr:rowOff>
    </xdr:from>
    <xdr:to>
      <xdr:col>4</xdr:col>
      <xdr:colOff>15874</xdr:colOff>
      <xdr:row>29</xdr:row>
      <xdr:rowOff>15877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6627816"/>
          <a:ext cx="317499" cy="19843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29</xdr:row>
      <xdr:rowOff>23814</xdr:rowOff>
    </xdr:from>
    <xdr:to>
      <xdr:col>4</xdr:col>
      <xdr:colOff>13845</xdr:colOff>
      <xdr:row>30</xdr:row>
      <xdr:rowOff>27750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2" y="7159627"/>
          <a:ext cx="315468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31752</xdr:colOff>
      <xdr:row>30</xdr:row>
      <xdr:rowOff>7938</xdr:rowOff>
    </xdr:from>
    <xdr:to>
      <xdr:col>4</xdr:col>
      <xdr:colOff>22119</xdr:colOff>
      <xdr:row>31</xdr:row>
      <xdr:rowOff>11875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690" y="7389813"/>
          <a:ext cx="315804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23815</xdr:colOff>
      <xdr:row>31</xdr:row>
      <xdr:rowOff>7938</xdr:rowOff>
    </xdr:from>
    <xdr:to>
      <xdr:col>4</xdr:col>
      <xdr:colOff>17033</xdr:colOff>
      <xdr:row>32</xdr:row>
      <xdr:rowOff>11876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3" y="7635876"/>
          <a:ext cx="318655" cy="210312"/>
        </a:xfrm>
        <a:prstGeom prst="rect">
          <a:avLst/>
        </a:prstGeom>
      </xdr:spPr>
    </xdr:pic>
    <xdr:clientData/>
  </xdr:twoCellAnchor>
  <xdr:twoCellAnchor editAs="oneCell">
    <xdr:from>
      <xdr:col>3</xdr:col>
      <xdr:colOff>18800</xdr:colOff>
      <xdr:row>32</xdr:row>
      <xdr:rowOff>15876</xdr:rowOff>
    </xdr:from>
    <xdr:to>
      <xdr:col>4</xdr:col>
      <xdr:colOff>9406</xdr:colOff>
      <xdr:row>33</xdr:row>
      <xdr:rowOff>19812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813" y="6753560"/>
          <a:ext cx="316461" cy="214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CR118"/>
  <sheetViews>
    <sheetView showGridLines="0" showRowColHeaders="0" tabSelected="1" zoomScale="150" zoomScaleNormal="150" zoomScalePageLayoutView="150" workbookViewId="0">
      <pane ySplit="2" topLeftCell="A7" activePane="bottomLeft" state="frozen"/>
      <selection pane="bottomLeft" activeCell="Q15" sqref="Q15"/>
    </sheetView>
  </sheetViews>
  <sheetFormatPr baseColWidth="10" defaultColWidth="0" defaultRowHeight="0" customHeight="1" zeroHeight="1" x14ac:dyDescent="0"/>
  <cols>
    <col min="1" max="1" width="14.83203125" style="2" customWidth="1"/>
    <col min="2" max="2" width="4.83203125" style="12" customWidth="1"/>
    <col min="3" max="3" width="14.33203125" style="19" customWidth="1"/>
    <col min="4" max="4" width="3.5" style="2" customWidth="1"/>
    <col min="5" max="5" width="1.6640625" style="2" customWidth="1"/>
    <col min="6" max="6" width="3.5" style="2" customWidth="1"/>
    <col min="7" max="7" width="14.33203125" style="2" customWidth="1"/>
    <col min="8" max="8" width="5.5" style="2" customWidth="1"/>
    <col min="9" max="9" width="14.33203125" style="2" customWidth="1"/>
    <col min="10" max="12" width="3.6640625" style="2" customWidth="1"/>
    <col min="13" max="14" width="5" style="2" customWidth="1"/>
    <col min="15" max="15" width="4.5" style="5" customWidth="1"/>
    <col min="16" max="16" width="1.1640625" style="5" customWidth="1"/>
    <col min="17" max="17" width="4.5" style="5" customWidth="1"/>
    <col min="18" max="18" width="1.6640625" style="5" customWidth="1"/>
    <col min="19" max="19" width="4.83203125" style="12" customWidth="1"/>
    <col min="20" max="20" width="17.6640625" style="2" customWidth="1"/>
    <col min="21" max="21" width="3.5" style="2" customWidth="1"/>
    <col min="22" max="22" width="1.6640625" style="2" customWidth="1"/>
    <col min="23" max="23" width="3.5" style="2" customWidth="1"/>
    <col min="24" max="24" width="18.5" style="2" customWidth="1"/>
    <col min="25" max="25" width="4.83203125" style="12" customWidth="1"/>
    <col min="26" max="26" width="14.33203125" style="2" customWidth="1"/>
    <col min="27" max="29" width="3.6640625" style="2" customWidth="1"/>
    <col min="30" max="31" width="5" style="2" customWidth="1"/>
    <col min="32" max="32" width="4.5" style="29" customWidth="1"/>
    <col min="33" max="33" width="1.1640625" style="29" customWidth="1"/>
    <col min="34" max="34" width="4.5" style="29" customWidth="1"/>
    <col min="35" max="35" width="3.6640625" style="29" customWidth="1"/>
    <col min="36" max="36" width="8.5" style="29" customWidth="1"/>
    <col min="37" max="37" width="11.1640625" style="55" customWidth="1"/>
    <col min="38" max="46" width="9.1640625" style="55" hidden="1" customWidth="1"/>
    <col min="47" max="47" width="7.6640625" style="55" hidden="1" customWidth="1"/>
    <col min="48" max="49" width="9.1640625" style="55" hidden="1" customWidth="1"/>
    <col min="50" max="50" width="2.5" style="55" hidden="1" customWidth="1"/>
    <col min="51" max="54" width="9.1640625" style="111" hidden="1" customWidth="1"/>
    <col min="55" max="57" width="2.5" style="55" hidden="1" customWidth="1"/>
    <col min="58" max="58" width="11.5" style="55" hidden="1" customWidth="1"/>
    <col min="59" max="60" width="9.1640625" style="55" hidden="1" customWidth="1"/>
    <col min="61" max="61" width="11.5" style="55" hidden="1" customWidth="1"/>
    <col min="62" max="62" width="2.5" style="55" hidden="1" customWidth="1"/>
    <col min="63" max="64" width="4" style="55" hidden="1" customWidth="1"/>
    <col min="65" max="65" width="14.6640625" style="55" hidden="1" customWidth="1"/>
    <col min="66" max="68" width="5.6640625" style="111" hidden="1" customWidth="1"/>
    <col min="69" max="69" width="7.33203125" style="111" hidden="1" customWidth="1"/>
    <col min="70" max="70" width="10.33203125" style="111" hidden="1" customWidth="1"/>
    <col min="71" max="71" width="7.5" style="111" hidden="1" customWidth="1"/>
    <col min="72" max="72" width="6.6640625" style="111" hidden="1" customWidth="1"/>
    <col min="73" max="73" width="12.6640625" style="55" hidden="1" customWidth="1"/>
    <col min="74" max="74" width="1.6640625" style="55" hidden="1" customWidth="1"/>
    <col min="75" max="75" width="4" style="55" hidden="1" customWidth="1"/>
    <col min="76" max="76" width="14.5" style="55" hidden="1" customWidth="1"/>
    <col min="77" max="77" width="5.6640625" style="55" hidden="1" customWidth="1"/>
    <col min="78" max="79" width="5.6640625" style="111" hidden="1" customWidth="1"/>
    <col min="80" max="80" width="7.83203125" style="111" hidden="1" customWidth="1"/>
    <col min="81" max="81" width="10.33203125" style="111" hidden="1" customWidth="1"/>
    <col min="82" max="82" width="7.5" style="111" hidden="1" customWidth="1"/>
    <col min="83" max="83" width="6.6640625" style="111" hidden="1" customWidth="1"/>
    <col min="84" max="84" width="12.6640625" style="55" hidden="1" customWidth="1"/>
    <col min="85" max="85" width="3.6640625" style="55" hidden="1" customWidth="1"/>
    <col min="86" max="86" width="9.1640625" style="55" hidden="1" customWidth="1"/>
    <col min="87" max="87" width="17" style="55" hidden="1" customWidth="1"/>
    <col min="88" max="88" width="10.33203125" style="55" hidden="1" customWidth="1"/>
    <col min="89" max="89" width="8.83203125" style="55" hidden="1" customWidth="1"/>
    <col min="90" max="90" width="11.5" style="55" hidden="1" customWidth="1"/>
    <col min="91" max="91" width="9.1640625" style="111" hidden="1" customWidth="1"/>
    <col min="92" max="92" width="16.5" style="55" hidden="1" customWidth="1"/>
    <col min="93" max="93" width="10.33203125" style="55" hidden="1" customWidth="1"/>
    <col min="94" max="94" width="8.83203125" style="55" hidden="1" customWidth="1"/>
    <col min="95" max="95" width="11.5" style="55" hidden="1" customWidth="1"/>
    <col min="96" max="96" width="9.1640625" style="111" hidden="1" customWidth="1"/>
    <col min="97" max="16384" width="9.1640625" style="3" hidden="1"/>
  </cols>
  <sheetData>
    <row r="1" spans="1:96" ht="22.5" customHeight="1">
      <c r="A1" s="1"/>
      <c r="B1" s="153" t="s">
        <v>187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9"/>
      <c r="AG1" s="159"/>
      <c r="AH1" s="159"/>
      <c r="AI1" s="21"/>
      <c r="AJ1" s="57" t="s">
        <v>20</v>
      </c>
      <c r="AV1" s="107" t="s">
        <v>20</v>
      </c>
      <c r="AW1" s="107" t="s">
        <v>63</v>
      </c>
      <c r="AY1" s="108" t="s">
        <v>87</v>
      </c>
      <c r="AZ1" s="107"/>
      <c r="BA1" s="107"/>
      <c r="BB1" s="107"/>
      <c r="BC1" s="109"/>
      <c r="BD1" s="109"/>
      <c r="BE1" s="109"/>
      <c r="BF1" s="109"/>
      <c r="BG1" s="109"/>
      <c r="BH1" s="109"/>
      <c r="BI1" s="110" t="s">
        <v>88</v>
      </c>
      <c r="BM1" s="109" t="s">
        <v>103</v>
      </c>
    </row>
    <row r="2" spans="1:96" ht="22.5" customHeight="1" thickBot="1">
      <c r="A2" s="1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21"/>
      <c r="AG2" s="21"/>
      <c r="AH2" s="21"/>
      <c r="AI2" s="21"/>
      <c r="AJ2" s="40">
        <f>SUM(AJ4:AJ66)</f>
        <v>44</v>
      </c>
      <c r="AV2" s="107"/>
      <c r="AW2" s="107"/>
      <c r="AY2" s="108"/>
      <c r="AZ2" s="107"/>
      <c r="BA2" s="107"/>
      <c r="BB2" s="107"/>
      <c r="BC2" s="109"/>
      <c r="BD2" s="109"/>
      <c r="BE2" s="109"/>
      <c r="BF2" s="109"/>
      <c r="BG2" s="109"/>
      <c r="BH2" s="109"/>
      <c r="BI2" s="110"/>
      <c r="BM2" s="109"/>
    </row>
    <row r="3" spans="1:96" ht="16.5" customHeight="1" thickTop="1" thickBot="1">
      <c r="B3" s="156" t="s">
        <v>178</v>
      </c>
      <c r="C3" s="157"/>
      <c r="D3" s="158" t="s">
        <v>170</v>
      </c>
      <c r="E3" s="158"/>
      <c r="F3" s="158"/>
      <c r="G3" s="158"/>
      <c r="H3" s="83"/>
      <c r="I3" s="68" t="s">
        <v>171</v>
      </c>
      <c r="J3" s="157" t="s">
        <v>172</v>
      </c>
      <c r="K3" s="157"/>
      <c r="L3" s="157" t="s">
        <v>173</v>
      </c>
      <c r="M3" s="157"/>
      <c r="N3" s="85"/>
      <c r="O3" s="168" t="s">
        <v>186</v>
      </c>
      <c r="P3" s="168"/>
      <c r="Q3" s="168"/>
      <c r="R3" s="168"/>
      <c r="S3" s="156" t="s">
        <v>169</v>
      </c>
      <c r="T3" s="157"/>
      <c r="U3" s="82" t="s">
        <v>170</v>
      </c>
      <c r="V3" s="82"/>
      <c r="W3" s="82"/>
      <c r="X3" s="83"/>
      <c r="Y3" s="84"/>
      <c r="Z3" s="68" t="s">
        <v>171</v>
      </c>
      <c r="AA3" s="157" t="s">
        <v>172</v>
      </c>
      <c r="AB3" s="157"/>
      <c r="AC3" s="157" t="s">
        <v>173</v>
      </c>
      <c r="AD3" s="157"/>
      <c r="AE3" s="85"/>
      <c r="AF3" s="152" t="s">
        <v>186</v>
      </c>
      <c r="AG3" s="152"/>
      <c r="AH3" s="152"/>
      <c r="AI3" s="152"/>
      <c r="AK3" s="111" t="s">
        <v>33</v>
      </c>
      <c r="AL3" s="111" t="s">
        <v>34</v>
      </c>
      <c r="AM3" s="111" t="s">
        <v>41</v>
      </c>
      <c r="AN3" s="111" t="s">
        <v>42</v>
      </c>
      <c r="AO3" s="111" t="s">
        <v>49</v>
      </c>
      <c r="AP3" s="111" t="s">
        <v>50</v>
      </c>
      <c r="AQ3" s="111" t="s">
        <v>21</v>
      </c>
      <c r="AR3" s="111" t="s">
        <v>22</v>
      </c>
      <c r="AU3" s="55" t="s">
        <v>57</v>
      </c>
      <c r="AV3" s="111">
        <v>3</v>
      </c>
      <c r="AW3" s="111">
        <v>2</v>
      </c>
      <c r="AY3" s="112" t="s">
        <v>65</v>
      </c>
      <c r="AZ3" s="112" t="s">
        <v>67</v>
      </c>
      <c r="BA3" s="112" t="s">
        <v>67</v>
      </c>
      <c r="BB3" s="112" t="s">
        <v>66</v>
      </c>
      <c r="BF3" s="112" t="s">
        <v>65</v>
      </c>
      <c r="BG3" s="112" t="s">
        <v>67</v>
      </c>
      <c r="BH3" s="112" t="s">
        <v>67</v>
      </c>
      <c r="BI3" s="112" t="s">
        <v>66</v>
      </c>
      <c r="BJ3" s="112"/>
      <c r="BM3" s="113" t="s">
        <v>68</v>
      </c>
      <c r="BN3" s="112" t="s">
        <v>67</v>
      </c>
      <c r="BO3" s="112" t="s">
        <v>102</v>
      </c>
      <c r="BP3" s="112" t="s">
        <v>80</v>
      </c>
      <c r="BQ3" s="112" t="s">
        <v>108</v>
      </c>
      <c r="BR3" s="112" t="s">
        <v>104</v>
      </c>
      <c r="BS3" s="112" t="s">
        <v>85</v>
      </c>
      <c r="BT3" s="112" t="s">
        <v>86</v>
      </c>
      <c r="BU3" s="113" t="s">
        <v>72</v>
      </c>
      <c r="BX3" s="113" t="s">
        <v>76</v>
      </c>
      <c r="BY3" s="113" t="s">
        <v>67</v>
      </c>
      <c r="BZ3" s="112" t="s">
        <v>102</v>
      </c>
      <c r="CA3" s="112" t="s">
        <v>80</v>
      </c>
      <c r="CB3" s="112" t="s">
        <v>108</v>
      </c>
      <c r="CC3" s="112" t="s">
        <v>104</v>
      </c>
      <c r="CD3" s="112" t="s">
        <v>85</v>
      </c>
      <c r="CE3" s="112" t="s">
        <v>86</v>
      </c>
      <c r="CF3" s="113" t="s">
        <v>81</v>
      </c>
      <c r="CI3" s="113" t="s">
        <v>68</v>
      </c>
      <c r="CJ3" s="113" t="s">
        <v>105</v>
      </c>
      <c r="CK3" s="113" t="s">
        <v>106</v>
      </c>
      <c r="CL3" s="113" t="s">
        <v>107</v>
      </c>
      <c r="CN3" s="113" t="s">
        <v>76</v>
      </c>
      <c r="CO3" s="113" t="s">
        <v>105</v>
      </c>
      <c r="CP3" s="113" t="s">
        <v>106</v>
      </c>
      <c r="CQ3" s="113" t="s">
        <v>107</v>
      </c>
    </row>
    <row r="4" spans="1:96" ht="19.5" customHeight="1" thickTop="1" thickBot="1">
      <c r="A4" s="6"/>
      <c r="B4" s="94"/>
      <c r="C4" s="77" t="str">
        <f>WC_A1</f>
        <v>Brasil</v>
      </c>
      <c r="D4" s="38">
        <v>2</v>
      </c>
      <c r="E4" s="39" t="s">
        <v>0</v>
      </c>
      <c r="F4" s="38">
        <v>1</v>
      </c>
      <c r="G4" s="78" t="str">
        <f>WC_A2</f>
        <v>Croacia</v>
      </c>
      <c r="H4" s="95"/>
      <c r="I4" s="80" t="s">
        <v>110</v>
      </c>
      <c r="J4" s="155">
        <v>41802</v>
      </c>
      <c r="K4" s="155"/>
      <c r="L4" s="154">
        <v>0.625</v>
      </c>
      <c r="M4" s="154"/>
      <c r="N4" s="93"/>
      <c r="O4" s="101">
        <v>3</v>
      </c>
      <c r="P4" s="140"/>
      <c r="Q4" s="102">
        <v>1</v>
      </c>
      <c r="R4" s="14"/>
      <c r="S4" s="89"/>
      <c r="T4" s="77" t="str">
        <f>WC_E1</f>
        <v>Suiza</v>
      </c>
      <c r="U4" s="38">
        <v>2</v>
      </c>
      <c r="V4" s="39" t="s">
        <v>0</v>
      </c>
      <c r="W4" s="38">
        <v>1</v>
      </c>
      <c r="X4" s="78" t="str">
        <f>WC_E2</f>
        <v>Ecuador</v>
      </c>
      <c r="Y4" s="90"/>
      <c r="Z4" s="80" t="s">
        <v>114</v>
      </c>
      <c r="AA4" s="194">
        <v>41805</v>
      </c>
      <c r="AB4" s="194"/>
      <c r="AC4" s="193">
        <v>0.45833333333333331</v>
      </c>
      <c r="AD4" s="193"/>
      <c r="AE4" s="81"/>
      <c r="AF4" s="103">
        <v>2</v>
      </c>
      <c r="AG4" s="140"/>
      <c r="AH4" s="102">
        <v>1</v>
      </c>
      <c r="AI4" s="28"/>
      <c r="AJ4" s="58">
        <f t="shared" ref="AJ4:AJ9" si="0">IF(OR(O4="",Q4=""),"",SUM(AO4,AQ4,AP4,AR4))</f>
        <v>8</v>
      </c>
      <c r="AK4" s="111" t="str">
        <f t="shared" ref="AK4:AK9" si="1">IF(D4&gt;F4,"V",IF(D4=F4,"E","D"))</f>
        <v>V</v>
      </c>
      <c r="AL4" s="111" t="str">
        <f t="shared" ref="AL4:AL9" si="2">IF(U4&gt;W4,"V",IF(U4=W4,"E","D"))</f>
        <v>V</v>
      </c>
      <c r="AM4" s="111" t="str">
        <f t="shared" ref="AM4:AM9" si="3">IF(O4&gt;Q4,"V",IF(O4=Q4,"E","D"))</f>
        <v>V</v>
      </c>
      <c r="AN4" s="111" t="str">
        <f t="shared" ref="AN4:AN9" si="4">IF(AF4&gt;AH4,"V",IF(AF4=AH4,"E","D"))</f>
        <v>V</v>
      </c>
      <c r="AO4" s="111">
        <f t="shared" ref="AO4:AO9" si="5">IF(OR(O4="",Q4=""),"",IF(AK4=AM4,PFASE1,0))</f>
        <v>3</v>
      </c>
      <c r="AP4" s="111">
        <f t="shared" ref="AP4:AP9" si="6">IF(OR(AF4="",AH4=""),"",IF(AL4=AN4,PFASE1,0))</f>
        <v>3</v>
      </c>
      <c r="AQ4" s="111">
        <f t="shared" ref="AQ4:AQ9" si="7">IF(OR(O4="",Q4=""),"",IF(AND(D4=O4,F4=Q4),EFASE1,0))</f>
        <v>0</v>
      </c>
      <c r="AR4" s="111">
        <f t="shared" ref="AR4:AR9" si="8">IF(OR(AF4="",AH4=""),"",IF(AND(U4=AF4,W4=AH4),2,0))</f>
        <v>2</v>
      </c>
      <c r="AU4" s="55" t="s">
        <v>58</v>
      </c>
      <c r="AV4" s="111">
        <v>6</v>
      </c>
      <c r="AW4" s="111">
        <v>4</v>
      </c>
      <c r="AX4" s="55">
        <f t="shared" ref="AX4:AX9" si="9">D4-F4</f>
        <v>1</v>
      </c>
      <c r="AY4" s="111" t="str">
        <f t="shared" ref="AY4:AY9" si="10">C4</f>
        <v>Brasil</v>
      </c>
      <c r="AZ4" s="111">
        <f t="shared" ref="AZ4:AZ9" si="11">IF(AK4="V",3,IF(AK4="E",1,0))</f>
        <v>3</v>
      </c>
      <c r="BA4" s="111">
        <f t="shared" ref="BA4:BA9" si="12">IF(AK4="V",0,IF(AK4="E",1,3))</f>
        <v>0</v>
      </c>
      <c r="BB4" s="111" t="str">
        <f t="shared" ref="BB4:BB9" si="13">G4</f>
        <v>Croacia</v>
      </c>
      <c r="BC4" s="55">
        <f t="shared" ref="BC4:BC9" si="14">F4-D4</f>
        <v>-1</v>
      </c>
      <c r="BE4" s="55">
        <f t="shared" ref="BE4:BE9" si="15">U4-W4</f>
        <v>1</v>
      </c>
      <c r="BF4" s="111" t="str">
        <f t="shared" ref="BF4:BF9" si="16">T4</f>
        <v>Suiza</v>
      </c>
      <c r="BG4" s="111">
        <f t="shared" ref="BG4:BG9" si="17">IF(AL4="V",3,IF(AL4="E",1,0))</f>
        <v>3</v>
      </c>
      <c r="BH4" s="111">
        <f t="shared" ref="BH4:BH9" si="18">IF(AL4="V",0,IF(AL4="E",1,3))</f>
        <v>0</v>
      </c>
      <c r="BI4" s="111" t="str">
        <f t="shared" ref="BI4:BI9" si="19">X4</f>
        <v>Ecuador</v>
      </c>
      <c r="BJ4" s="111">
        <f t="shared" ref="BJ4:BJ9" si="20">W4-U4</f>
        <v>-1</v>
      </c>
      <c r="BL4" s="114" t="s">
        <v>89</v>
      </c>
      <c r="BM4" s="115" t="str">
        <f>WC_A1</f>
        <v>Brasil</v>
      </c>
      <c r="BN4" s="111">
        <f>SUMIF(AY$4:AY$9,BM4,AZ$4:AZ$9)+SUMIF(BB$4:BB$9,BM4,BA$4:BA$9)</f>
        <v>9</v>
      </c>
      <c r="BO4" s="111">
        <f>SUMIF(AY$4:AY$9,BM4,AX$4:AX$9)+SUMIF(BB$4:BB$9,BM4,BC$4:BC$9)</f>
        <v>6</v>
      </c>
      <c r="BP4" s="111">
        <f>SUMIF(C4:C9,BM4,D4:D9)+SUMIF(G4:G9,BM4,F4:F9)</f>
        <v>7</v>
      </c>
      <c r="BQ4" s="111">
        <f>CM4</f>
        <v>4.0000000000000001E-3</v>
      </c>
      <c r="BR4" s="116">
        <f>BS4+BQ4</f>
        <v>1.034</v>
      </c>
      <c r="BS4" s="117">
        <f t="array" ref="BS4">(BN4/MAX(ABS(BN$4:BN$7)))+((BO4/MAX(ABS(BO$4:BO$7)))/50)+((BP4/MAX(ABS(BP$4:BP$7)))/100)</f>
        <v>1.03</v>
      </c>
      <c r="BT4" s="118">
        <f>RANK(BR4,BR4:BR7)</f>
        <v>1</v>
      </c>
      <c r="BU4" s="115" t="str">
        <f ca="1">OFFSET(BM4,MATCH(SMALL(BT4:BT7,ROW()-ROW(BT4)+1),BT4:BT7,0)-1,0)</f>
        <v>Brasil</v>
      </c>
      <c r="BW4" s="114" t="s">
        <v>89</v>
      </c>
      <c r="BX4" s="115" t="str">
        <f>WC_E1</f>
        <v>Suiza</v>
      </c>
      <c r="BY4" s="111">
        <f>SUMIF(BF$4:BF$9,BX4,BG$4:BG$9)+SUMIF(BI$4:BI$9,BX4,BH$4:BH$9)</f>
        <v>9</v>
      </c>
      <c r="BZ4" s="111">
        <f>SUMIF(BF$4:BF$9,BX4,BE$4:BE$9)+SUMIF(BI$4:BI$9,BX4,BJ$4:BJ$9)</f>
        <v>3</v>
      </c>
      <c r="CA4" s="111">
        <f>SUMIF(T4:T9,BX4,U4:U9)+SUMIF(X4:X9,BX4,W4:W9)</f>
        <v>5</v>
      </c>
      <c r="CB4" s="111">
        <f>CR4</f>
        <v>4.0000000000000001E-3</v>
      </c>
      <c r="CC4" s="119">
        <f>CD4+CB4</f>
        <v>1.024</v>
      </c>
      <c r="CD4" s="117">
        <f t="array" ref="CD4">(BY4/MAX(ABS(BY$4:BY$7)))+((BZ4/MAX(ABS(BZ$4:BZ$7)))/50)+((CA4/MAX(ABS(CA$4:CA$7)))/100)</f>
        <v>1.02</v>
      </c>
      <c r="CE4" s="118">
        <f>RANK(CC4,CC4:CC7)</f>
        <v>1</v>
      </c>
      <c r="CF4" s="115" t="str">
        <f ca="1">OFFSET(BX4,MATCH(SMALL(CE4:CE7,ROW()-ROW(CE4)+1),CE4:CE7,0)-1,0)</f>
        <v>Suiza</v>
      </c>
      <c r="CI4" s="115" t="str">
        <f>WC_A1</f>
        <v>Brasil</v>
      </c>
      <c r="CJ4" s="111"/>
      <c r="CK4" s="111"/>
      <c r="CL4" s="111"/>
      <c r="CM4" s="111">
        <v>4.0000000000000001E-3</v>
      </c>
      <c r="CN4" s="115" t="str">
        <f>WC_E1</f>
        <v>Suiza</v>
      </c>
      <c r="CO4" s="111">
        <v>24</v>
      </c>
      <c r="CP4" s="111">
        <v>11</v>
      </c>
      <c r="CQ4" s="111">
        <v>17</v>
      </c>
      <c r="CR4" s="111">
        <v>4.0000000000000001E-3</v>
      </c>
    </row>
    <row r="5" spans="1:96" ht="19.5" customHeight="1" thickTop="1" thickBot="1">
      <c r="A5" s="6"/>
      <c r="B5" s="42"/>
      <c r="C5" s="7" t="str">
        <f>WC_A3</f>
        <v>Mexico</v>
      </c>
      <c r="D5" s="38">
        <v>1</v>
      </c>
      <c r="E5" s="39" t="s">
        <v>0</v>
      </c>
      <c r="F5" s="38">
        <v>2</v>
      </c>
      <c r="G5" s="10" t="str">
        <f>WC_A4</f>
        <v>Camerun</v>
      </c>
      <c r="H5" s="11"/>
      <c r="I5" s="22" t="s">
        <v>111</v>
      </c>
      <c r="J5" s="148">
        <v>41803</v>
      </c>
      <c r="K5" s="148"/>
      <c r="L5" s="149">
        <v>0.45833333333333331</v>
      </c>
      <c r="M5" s="149"/>
      <c r="N5" s="41"/>
      <c r="O5" s="101">
        <v>1</v>
      </c>
      <c r="P5" s="140"/>
      <c r="Q5" s="102">
        <v>0</v>
      </c>
      <c r="R5" s="14"/>
      <c r="S5" s="49"/>
      <c r="T5" s="7" t="str">
        <f>WC_E3</f>
        <v>Francia</v>
      </c>
      <c r="U5" s="38">
        <v>3</v>
      </c>
      <c r="V5" s="8" t="s">
        <v>0</v>
      </c>
      <c r="W5" s="38">
        <v>0</v>
      </c>
      <c r="X5" s="10" t="str">
        <f>WC_E4</f>
        <v>Honduras</v>
      </c>
      <c r="Y5" s="25"/>
      <c r="Z5" s="22" t="s">
        <v>119</v>
      </c>
      <c r="AA5" s="148">
        <v>41805</v>
      </c>
      <c r="AB5" s="148"/>
      <c r="AC5" s="149">
        <v>0.58333333333333337</v>
      </c>
      <c r="AD5" s="149"/>
      <c r="AE5" s="48"/>
      <c r="AF5" s="103">
        <v>3</v>
      </c>
      <c r="AG5" s="140"/>
      <c r="AH5" s="102">
        <v>0</v>
      </c>
      <c r="AI5" s="28"/>
      <c r="AJ5" s="58">
        <f t="shared" si="0"/>
        <v>5</v>
      </c>
      <c r="AK5" s="111" t="str">
        <f t="shared" si="1"/>
        <v>D</v>
      </c>
      <c r="AL5" s="111" t="str">
        <f t="shared" si="2"/>
        <v>V</v>
      </c>
      <c r="AM5" s="111" t="str">
        <f t="shared" si="3"/>
        <v>V</v>
      </c>
      <c r="AN5" s="111" t="str">
        <f t="shared" si="4"/>
        <v>V</v>
      </c>
      <c r="AO5" s="111">
        <f t="shared" si="5"/>
        <v>0</v>
      </c>
      <c r="AP5" s="111">
        <f t="shared" si="6"/>
        <v>3</v>
      </c>
      <c r="AQ5" s="111">
        <f t="shared" si="7"/>
        <v>0</v>
      </c>
      <c r="AR5" s="111">
        <f t="shared" si="8"/>
        <v>2</v>
      </c>
      <c r="AU5" s="55" t="s">
        <v>59</v>
      </c>
      <c r="AV5" s="111">
        <v>9</v>
      </c>
      <c r="AW5" s="111">
        <v>6</v>
      </c>
      <c r="AX5" s="55">
        <f t="shared" si="9"/>
        <v>-1</v>
      </c>
      <c r="AY5" s="111" t="str">
        <f t="shared" si="10"/>
        <v>Mexico</v>
      </c>
      <c r="AZ5" s="111">
        <f t="shared" si="11"/>
        <v>0</v>
      </c>
      <c r="BA5" s="111">
        <f t="shared" si="12"/>
        <v>3</v>
      </c>
      <c r="BB5" s="111" t="str">
        <f t="shared" si="13"/>
        <v>Camerun</v>
      </c>
      <c r="BC5" s="55">
        <f t="shared" si="14"/>
        <v>1</v>
      </c>
      <c r="BE5" s="55">
        <f t="shared" si="15"/>
        <v>3</v>
      </c>
      <c r="BF5" s="111" t="str">
        <f t="shared" si="16"/>
        <v>Francia</v>
      </c>
      <c r="BG5" s="111">
        <f t="shared" si="17"/>
        <v>3</v>
      </c>
      <c r="BH5" s="111">
        <f t="shared" si="18"/>
        <v>0</v>
      </c>
      <c r="BI5" s="111" t="str">
        <f t="shared" si="19"/>
        <v>Honduras</v>
      </c>
      <c r="BJ5" s="111">
        <f t="shared" si="20"/>
        <v>-3</v>
      </c>
      <c r="BL5" s="120" t="s">
        <v>90</v>
      </c>
      <c r="BM5" s="115" t="str">
        <f>WC_A2</f>
        <v>Croacia</v>
      </c>
      <c r="BN5" s="111">
        <f>SUMIF(AY$4:AY$9,BM5,AZ$4:AZ$9)+SUMIF(BB$4:BB$9,BM5,BA$4:BA$9)</f>
        <v>6</v>
      </c>
      <c r="BO5" s="111">
        <f>SUMIF(AY$4:AY$9,BM5,AX$4:AX$9)+SUMIF(BB$4:BB$9,BM5,BC$4:BC$9)</f>
        <v>1</v>
      </c>
      <c r="BP5" s="111">
        <f>SUMIF(C4:C9,BM5,D4:D9)+SUMIF(G4:G9,BM5,F4:F9)</f>
        <v>6</v>
      </c>
      <c r="BQ5" s="111">
        <f t="shared" ref="BQ5:BQ7" si="21">CM5</f>
        <v>3.0000000000000001E-3</v>
      </c>
      <c r="BR5" s="119">
        <f>BS5+BQ5</f>
        <v>0.68157142857142849</v>
      </c>
      <c r="BS5" s="117">
        <f t="array" ref="BS5">(BN5/MAX(ABS(BN$4:BN$7)))+((BO5/MAX(ABS(BO$4:BO$7)))/50)+((BP5/MAX(ABS(BP$4:BP$7)))/100)</f>
        <v>0.67857142857142849</v>
      </c>
      <c r="BT5" s="118">
        <f>RANK(BR5,BR4:BR7)</f>
        <v>2</v>
      </c>
      <c r="BU5" s="115" t="str">
        <f ca="1">OFFSET(BM4,MATCH(SMALL(BT4:BT7,ROW()-ROW(BT4)+1),BT4:BT7,0)-1,0)</f>
        <v>Croacia</v>
      </c>
      <c r="BW5" s="120" t="s">
        <v>90</v>
      </c>
      <c r="BX5" s="115" t="str">
        <f>WC_E2</f>
        <v>Ecuador</v>
      </c>
      <c r="BY5" s="111">
        <f>SUMIF(BF$4:BF$9,BX5,BG$4:BG$9)+SUMIF(BI$4:BI$9,BX5,BH$4:BH$9)</f>
        <v>3</v>
      </c>
      <c r="BZ5" s="111">
        <f>SUMIF(BF$4:BF$9,BX5,BE$4:BE$9)+SUMIF(BI$4:BI$9,BX5,BJ$4:BJ$9)</f>
        <v>0</v>
      </c>
      <c r="CA5" s="111">
        <f>SUMIF(T4:T9,BX5,U4:U9)+SUMIF(X4:X9,BX5,W4:W9)</f>
        <v>3</v>
      </c>
      <c r="CB5" s="111">
        <f>CR5</f>
        <v>3.0000000000000001E-3</v>
      </c>
      <c r="CC5" s="119">
        <f>CD5+CB5</f>
        <v>0.34233333333333332</v>
      </c>
      <c r="CD5" s="117">
        <f t="array" ref="CD5">(BY5/MAX(ABS(BY$4:BY$7)))+((BZ5/MAX(ABS(BZ$4:BZ$7)))/50)+((CA5/MAX(ABS(CA$4:CA$7)))/100)</f>
        <v>0.33933333333333332</v>
      </c>
      <c r="CE5" s="118">
        <f>RANK(CC5,CC4:CC7)</f>
        <v>3</v>
      </c>
      <c r="CF5" s="115" t="str">
        <f ca="1">OFFSET(BX4,MATCH(SMALL(CE4:CE7,ROW()-ROW(CE4)+1),CE4:CE7,0)-1,0)</f>
        <v>Francia</v>
      </c>
      <c r="CI5" s="115" t="str">
        <f>WC_A2</f>
        <v>Croacia</v>
      </c>
      <c r="CJ5" s="111">
        <v>17</v>
      </c>
      <c r="CK5" s="111">
        <v>3</v>
      </c>
      <c r="CL5" s="111">
        <v>12</v>
      </c>
      <c r="CM5" s="111">
        <v>3.0000000000000001E-3</v>
      </c>
      <c r="CN5" s="115" t="str">
        <f>WC_E2</f>
        <v>Ecuador</v>
      </c>
      <c r="CO5" s="111">
        <v>25</v>
      </c>
      <c r="CP5" s="111">
        <v>4</v>
      </c>
      <c r="CQ5" s="111">
        <v>20</v>
      </c>
      <c r="CR5" s="111">
        <v>3.0000000000000001E-3</v>
      </c>
    </row>
    <row r="6" spans="1:96" ht="19.5" customHeight="1" thickTop="1" thickBot="1">
      <c r="A6" s="6"/>
      <c r="B6" s="43"/>
      <c r="C6" s="7" t="str">
        <f>WC_A1</f>
        <v>Brasil</v>
      </c>
      <c r="D6" s="38">
        <v>3</v>
      </c>
      <c r="E6" s="39" t="s">
        <v>0</v>
      </c>
      <c r="F6" s="38">
        <v>0</v>
      </c>
      <c r="G6" s="10" t="str">
        <f>WC_A3</f>
        <v>Mexico</v>
      </c>
      <c r="H6" s="11"/>
      <c r="I6" s="22" t="s">
        <v>112</v>
      </c>
      <c r="J6" s="148">
        <v>41807</v>
      </c>
      <c r="K6" s="148"/>
      <c r="L6" s="149">
        <v>0.58333333333333337</v>
      </c>
      <c r="M6" s="149"/>
      <c r="N6" s="41"/>
      <c r="O6" s="101">
        <v>0</v>
      </c>
      <c r="P6" s="140"/>
      <c r="Q6" s="102">
        <v>0</v>
      </c>
      <c r="R6" s="14"/>
      <c r="S6" s="50"/>
      <c r="T6" s="7" t="str">
        <f>WC_E1</f>
        <v>Suiza</v>
      </c>
      <c r="U6" s="38">
        <v>2</v>
      </c>
      <c r="V6" s="8" t="s">
        <v>0</v>
      </c>
      <c r="W6" s="38">
        <v>1</v>
      </c>
      <c r="X6" s="10" t="str">
        <f>WC_E3</f>
        <v>Francia</v>
      </c>
      <c r="Y6" s="24"/>
      <c r="Z6" s="22" t="s">
        <v>116</v>
      </c>
      <c r="AA6" s="148">
        <v>41810</v>
      </c>
      <c r="AB6" s="148"/>
      <c r="AC6" s="149">
        <v>0.58333333333333337</v>
      </c>
      <c r="AD6" s="149"/>
      <c r="AE6" s="48"/>
      <c r="AF6" s="103"/>
      <c r="AG6" s="140"/>
      <c r="AH6" s="102"/>
      <c r="AI6" s="28"/>
      <c r="AJ6" s="58">
        <f t="shared" si="0"/>
        <v>0</v>
      </c>
      <c r="AK6" s="111" t="str">
        <f t="shared" si="1"/>
        <v>V</v>
      </c>
      <c r="AL6" s="111" t="str">
        <f t="shared" si="2"/>
        <v>V</v>
      </c>
      <c r="AM6" s="111" t="str">
        <f t="shared" si="3"/>
        <v>E</v>
      </c>
      <c r="AN6" s="111" t="str">
        <f t="shared" si="4"/>
        <v>E</v>
      </c>
      <c r="AO6" s="111">
        <f t="shared" si="5"/>
        <v>0</v>
      </c>
      <c r="AP6" s="111" t="str">
        <f t="shared" si="6"/>
        <v/>
      </c>
      <c r="AQ6" s="111">
        <f t="shared" si="7"/>
        <v>0</v>
      </c>
      <c r="AR6" s="111" t="str">
        <f t="shared" si="8"/>
        <v/>
      </c>
      <c r="AU6" s="55" t="s">
        <v>60</v>
      </c>
      <c r="AV6" s="111">
        <v>12</v>
      </c>
      <c r="AW6" s="111">
        <v>8</v>
      </c>
      <c r="AX6" s="55">
        <f t="shared" si="9"/>
        <v>3</v>
      </c>
      <c r="AY6" s="111" t="str">
        <f t="shared" si="10"/>
        <v>Brasil</v>
      </c>
      <c r="AZ6" s="111">
        <f t="shared" si="11"/>
        <v>3</v>
      </c>
      <c r="BA6" s="111">
        <f t="shared" si="12"/>
        <v>0</v>
      </c>
      <c r="BB6" s="111" t="str">
        <f t="shared" si="13"/>
        <v>Mexico</v>
      </c>
      <c r="BC6" s="55">
        <f t="shared" si="14"/>
        <v>-3</v>
      </c>
      <c r="BE6" s="55">
        <f t="shared" si="15"/>
        <v>1</v>
      </c>
      <c r="BF6" s="111" t="str">
        <f t="shared" si="16"/>
        <v>Suiza</v>
      </c>
      <c r="BG6" s="111">
        <f t="shared" si="17"/>
        <v>3</v>
      </c>
      <c r="BH6" s="111">
        <f t="shared" si="18"/>
        <v>0</v>
      </c>
      <c r="BI6" s="111" t="str">
        <f t="shared" si="19"/>
        <v>Francia</v>
      </c>
      <c r="BJ6" s="111">
        <f t="shared" si="20"/>
        <v>-1</v>
      </c>
      <c r="BL6" s="120" t="s">
        <v>91</v>
      </c>
      <c r="BM6" s="115" t="str">
        <f>WC_A3</f>
        <v>Mexico</v>
      </c>
      <c r="BN6" s="111">
        <f>SUMIF(AY$4:AY$9,BM6,AZ$4:AZ$9)+SUMIF(BB$4:BB$9,BM6,BA$4:BA$9)</f>
        <v>0</v>
      </c>
      <c r="BO6" s="111">
        <f>SUMIF(AY$4:AY$9,BM6,AX$4:AX$9)+SUMIF(BB$4:BB$9,BM6,BC$4:BC$9)</f>
        <v>-5</v>
      </c>
      <c r="BP6" s="111">
        <f>SUMIF(C4:C9,BM6,D4:D9)+SUMIF(G4:G9,BM6,F4:F9)</f>
        <v>3</v>
      </c>
      <c r="BQ6" s="111">
        <f t="shared" si="21"/>
        <v>2E-3</v>
      </c>
      <c r="BR6" s="119">
        <f>BS6+BQ6</f>
        <v>-1.0380952380952381E-2</v>
      </c>
      <c r="BS6" s="117">
        <f t="array" ref="BS6">(BN6/MAX(ABS(BN$4:BN$7)))+((BO6/MAX(ABS(BO$4:BO$7)))/50)+((BP6/MAX(ABS(BP$4:BP$7)))/100)</f>
        <v>-1.2380952380952381E-2</v>
      </c>
      <c r="BT6" s="118">
        <f>RANK(BR6,BR4:BR7)</f>
        <v>4</v>
      </c>
      <c r="BU6" s="115" t="str">
        <f ca="1">OFFSET(BM4,MATCH(SMALL(BT4:BT7,ROW()-ROW(BT4)+1),BT4:BT7,0)-1,0)</f>
        <v>Camerun</v>
      </c>
      <c r="BW6" s="120" t="s">
        <v>91</v>
      </c>
      <c r="BX6" s="115" t="str">
        <f>WC_E3</f>
        <v>Francia</v>
      </c>
      <c r="BY6" s="111">
        <f>SUMIF(BF$4:BF$9,BX6,BG$4:BG$9)+SUMIF(BI$4:BI$9,BX6,BH$4:BH$9)</f>
        <v>6</v>
      </c>
      <c r="BZ6" s="111">
        <f>SUMIF(BF$4:BF$9,BX6,BE$4:BE$9)+SUMIF(BI$4:BI$9,BX6,BJ$4:BJ$9)</f>
        <v>3</v>
      </c>
      <c r="CA6" s="111">
        <f>SUMIF(T4:T9,BX6,U4:U9)+SUMIF(X4:X9,BX6,W4:W9)</f>
        <v>5</v>
      </c>
      <c r="CB6" s="111">
        <f>CR6</f>
        <v>2E-3</v>
      </c>
      <c r="CC6" s="119">
        <f>CD6+CB6</f>
        <v>0.68866666666666665</v>
      </c>
      <c r="CD6" s="117">
        <f t="array" ref="CD6">(BY6/MAX(ABS(BY$4:BY$7)))+((BZ6/MAX(ABS(BZ$4:BZ$7)))/50)+((CA6/MAX(ABS(CA$4:CA$7)))/100)</f>
        <v>0.68666666666666665</v>
      </c>
      <c r="CE6" s="118">
        <f>RANK(CC6,CC4:CC7)</f>
        <v>2</v>
      </c>
      <c r="CF6" s="115" t="str">
        <f ca="1">OFFSET(BX4,MATCH(SMALL(CE4:CE7,ROW()-ROW(CE4)+1),CE4:CE7,0)-1,0)</f>
        <v>Ecuador</v>
      </c>
      <c r="CI6" s="115" t="str">
        <f>WC_A3</f>
        <v>Mexico</v>
      </c>
      <c r="CJ6" s="111">
        <v>11</v>
      </c>
      <c r="CK6" s="111">
        <v>-2</v>
      </c>
      <c r="CL6" s="111">
        <v>7</v>
      </c>
      <c r="CM6" s="111">
        <v>2E-3</v>
      </c>
      <c r="CN6" s="115" t="str">
        <f>WC_E3</f>
        <v>Francia</v>
      </c>
      <c r="CO6" s="111">
        <v>17</v>
      </c>
      <c r="CP6" s="111">
        <v>9</v>
      </c>
      <c r="CQ6" s="111">
        <v>15</v>
      </c>
      <c r="CR6" s="111">
        <v>2E-3</v>
      </c>
    </row>
    <row r="7" spans="1:96" ht="19.5" customHeight="1" thickTop="1" thickBot="1">
      <c r="A7" s="6"/>
      <c r="B7" s="42"/>
      <c r="C7" s="7" t="str">
        <f>WC_A4</f>
        <v>Camerun</v>
      </c>
      <c r="D7" s="38">
        <v>1</v>
      </c>
      <c r="E7" s="39" t="s">
        <v>0</v>
      </c>
      <c r="F7" s="38">
        <v>2</v>
      </c>
      <c r="G7" s="10" t="str">
        <f>WC_A2</f>
        <v>Croacia</v>
      </c>
      <c r="H7" s="11"/>
      <c r="I7" s="22" t="s">
        <v>113</v>
      </c>
      <c r="J7" s="148">
        <v>41808</v>
      </c>
      <c r="K7" s="148"/>
      <c r="L7" s="149">
        <v>0.66666666666666663</v>
      </c>
      <c r="M7" s="149"/>
      <c r="N7" s="41"/>
      <c r="O7" s="101">
        <v>0</v>
      </c>
      <c r="P7" s="140"/>
      <c r="Q7" s="102">
        <v>4</v>
      </c>
      <c r="R7" s="14"/>
      <c r="S7" s="49"/>
      <c r="T7" s="7" t="str">
        <f>WC_E4</f>
        <v>Honduras</v>
      </c>
      <c r="U7" s="38">
        <v>0</v>
      </c>
      <c r="V7" s="8" t="s">
        <v>0</v>
      </c>
      <c r="W7" s="38">
        <v>2</v>
      </c>
      <c r="X7" s="10" t="str">
        <f>WC_E2</f>
        <v>Ecuador</v>
      </c>
      <c r="Y7" s="23"/>
      <c r="Z7" s="22" t="s">
        <v>120</v>
      </c>
      <c r="AA7" s="148">
        <v>41810</v>
      </c>
      <c r="AB7" s="148"/>
      <c r="AC7" s="149">
        <v>0.70833333333333337</v>
      </c>
      <c r="AD7" s="149"/>
      <c r="AE7" s="48"/>
      <c r="AF7" s="103"/>
      <c r="AG7" s="140"/>
      <c r="AH7" s="102"/>
      <c r="AI7" s="28"/>
      <c r="AJ7" s="58">
        <f t="shared" si="0"/>
        <v>3</v>
      </c>
      <c r="AK7" s="111" t="str">
        <f t="shared" si="1"/>
        <v>D</v>
      </c>
      <c r="AL7" s="111" t="str">
        <f t="shared" si="2"/>
        <v>D</v>
      </c>
      <c r="AM7" s="111" t="str">
        <f t="shared" si="3"/>
        <v>D</v>
      </c>
      <c r="AN7" s="111" t="str">
        <f t="shared" si="4"/>
        <v>E</v>
      </c>
      <c r="AO7" s="111">
        <f t="shared" si="5"/>
        <v>3</v>
      </c>
      <c r="AP7" s="111" t="str">
        <f t="shared" si="6"/>
        <v/>
      </c>
      <c r="AQ7" s="111">
        <f t="shared" si="7"/>
        <v>0</v>
      </c>
      <c r="AR7" s="111" t="str">
        <f t="shared" si="8"/>
        <v/>
      </c>
      <c r="AU7" s="55" t="s">
        <v>61</v>
      </c>
      <c r="AV7" s="111">
        <v>15</v>
      </c>
      <c r="AW7" s="111">
        <v>10</v>
      </c>
      <c r="AX7" s="55">
        <f t="shared" si="9"/>
        <v>-1</v>
      </c>
      <c r="AY7" s="111" t="str">
        <f t="shared" si="10"/>
        <v>Camerun</v>
      </c>
      <c r="AZ7" s="111">
        <f t="shared" si="11"/>
        <v>0</v>
      </c>
      <c r="BA7" s="111">
        <f t="shared" si="12"/>
        <v>3</v>
      </c>
      <c r="BB7" s="111" t="str">
        <f t="shared" si="13"/>
        <v>Croacia</v>
      </c>
      <c r="BC7" s="55">
        <f t="shared" si="14"/>
        <v>1</v>
      </c>
      <c r="BE7" s="55">
        <f t="shared" si="15"/>
        <v>-2</v>
      </c>
      <c r="BF7" s="111" t="str">
        <f t="shared" si="16"/>
        <v>Honduras</v>
      </c>
      <c r="BG7" s="111">
        <f t="shared" si="17"/>
        <v>0</v>
      </c>
      <c r="BH7" s="111">
        <f t="shared" si="18"/>
        <v>3</v>
      </c>
      <c r="BI7" s="111" t="str">
        <f t="shared" si="19"/>
        <v>Ecuador</v>
      </c>
      <c r="BJ7" s="111">
        <f t="shared" si="20"/>
        <v>2</v>
      </c>
      <c r="BL7" s="120" t="s">
        <v>92</v>
      </c>
      <c r="BM7" s="115" t="str">
        <f>WC_A4</f>
        <v>Camerun</v>
      </c>
      <c r="BN7" s="111">
        <f>SUMIF(AY$4:AY$9,BM7,AZ$4:AZ$9)+SUMIF(BB$4:BB$9,BM7,BA$4:BA$9)</f>
        <v>3</v>
      </c>
      <c r="BO7" s="111">
        <f>SUMIF(AY$4:AY$9,BM7,AX$4:AX$9)+SUMIF(BB$4:BB$9,BM7,BC$4:BC$9)</f>
        <v>-2</v>
      </c>
      <c r="BP7" s="111">
        <f>SUMIF(C4:C9,BM7,D4:D9)+SUMIF(G4:G9,BM7,F4:F9)</f>
        <v>3</v>
      </c>
      <c r="BQ7" s="111">
        <f t="shared" si="21"/>
        <v>1E-3</v>
      </c>
      <c r="BR7" s="119">
        <f>BS7+BQ7</f>
        <v>0.33195238095238094</v>
      </c>
      <c r="BS7" s="117">
        <f t="array" ref="BS7">(BN7/MAX(ABS(BN$4:BN$7)))+((BO7/MAX(ABS(BO$4:BO$7)))/50)+((BP7/MAX(ABS(BP$4:BP$7)))/100)</f>
        <v>0.33095238095238094</v>
      </c>
      <c r="BT7" s="118">
        <f>RANK(BR7,BR4:BR7)</f>
        <v>3</v>
      </c>
      <c r="BU7" s="115" t="str">
        <f ca="1">OFFSET(BM4,MATCH(SMALL(BT4:BT7,ROW()-ROW(BT4)+1),BT4:BT7,0)-1,0)</f>
        <v>Mexico</v>
      </c>
      <c r="BW7" s="120" t="s">
        <v>92</v>
      </c>
      <c r="BX7" s="115" t="str">
        <f>WC_E4</f>
        <v>Honduras</v>
      </c>
      <c r="BY7" s="111">
        <f>SUMIF(BF$4:BF$9,BX7,BG$4:BG$9)+SUMIF(BI$4:BI$9,BX7,BH$4:BH$9)</f>
        <v>0</v>
      </c>
      <c r="BZ7" s="111">
        <f>SUMIF(BF$4:BF$9,BX7,BE$4:BE$9)+SUMIF(BI$4:BI$9,BX7,BJ$4:BJ$9)</f>
        <v>-6</v>
      </c>
      <c r="CA7" s="111">
        <f>SUMIF(T4:T9,BX7,U4:U9)+SUMIF(X4:X9,BX7,W4:W9)</f>
        <v>0</v>
      </c>
      <c r="CB7" s="111">
        <f>CR7</f>
        <v>1E-3</v>
      </c>
      <c r="CC7" s="119">
        <f>CD7+CB7</f>
        <v>-1.9E-2</v>
      </c>
      <c r="CD7" s="117">
        <f t="array" ref="CD7">(BY7/MAX(ABS(BY$4:BY$7)))+((BZ7/MAX(ABS(BZ$4:BZ$7)))/50)+((CA7/MAX(ABS(CA$4:CA$7)))/100)</f>
        <v>-0.02</v>
      </c>
      <c r="CE7" s="118">
        <f>RANK(CC7,CC4:CC7)</f>
        <v>4</v>
      </c>
      <c r="CF7" s="115" t="str">
        <f ca="1">OFFSET(BX4,MATCH(SMALL(CE4:CE7,ROW()-ROW(CE4)+1),CE4:CE7,0)-1,0)</f>
        <v>Honduras</v>
      </c>
      <c r="CI7" s="115" t="str">
        <f>WC_A4</f>
        <v>Camerun</v>
      </c>
      <c r="CJ7" s="111">
        <v>13</v>
      </c>
      <c r="CK7" s="111">
        <v>5</v>
      </c>
      <c r="CL7" s="111">
        <v>8</v>
      </c>
      <c r="CM7" s="111">
        <v>1E-3</v>
      </c>
      <c r="CN7" s="115" t="str">
        <f>WC_E4</f>
        <v>Honduras</v>
      </c>
      <c r="CO7" s="111">
        <v>15</v>
      </c>
      <c r="CP7" s="111">
        <v>1</v>
      </c>
      <c r="CQ7" s="111">
        <v>13</v>
      </c>
      <c r="CR7" s="111">
        <v>1E-3</v>
      </c>
    </row>
    <row r="8" spans="1:96" ht="19.5" customHeight="1" thickTop="1" thickBot="1">
      <c r="A8" s="6"/>
      <c r="B8" s="42"/>
      <c r="C8" s="7" t="str">
        <f>WC_A4</f>
        <v>Camerun</v>
      </c>
      <c r="D8" s="38">
        <v>0</v>
      </c>
      <c r="E8" s="39" t="s">
        <v>0</v>
      </c>
      <c r="F8" s="38">
        <v>2</v>
      </c>
      <c r="G8" s="10" t="str">
        <f>WC_A1</f>
        <v>Brasil</v>
      </c>
      <c r="H8" s="11"/>
      <c r="I8" s="22" t="s">
        <v>114</v>
      </c>
      <c r="J8" s="148">
        <v>41813</v>
      </c>
      <c r="K8" s="148"/>
      <c r="L8" s="149">
        <v>0.625</v>
      </c>
      <c r="M8" s="149"/>
      <c r="N8" s="41"/>
      <c r="O8" s="101"/>
      <c r="P8" s="140"/>
      <c r="Q8" s="102"/>
      <c r="R8" s="14"/>
      <c r="S8" s="49"/>
      <c r="T8" s="7" t="str">
        <f>WC_E4</f>
        <v>Honduras</v>
      </c>
      <c r="U8" s="38">
        <v>0</v>
      </c>
      <c r="V8" s="8" t="s">
        <v>0</v>
      </c>
      <c r="W8" s="38">
        <v>1</v>
      </c>
      <c r="X8" s="10" t="str">
        <f>WC_E1</f>
        <v>Suiza</v>
      </c>
      <c r="Y8" s="23"/>
      <c r="Z8" s="22" t="s">
        <v>113</v>
      </c>
      <c r="AA8" s="148">
        <v>41815</v>
      </c>
      <c r="AB8" s="148"/>
      <c r="AC8" s="149">
        <v>0.625</v>
      </c>
      <c r="AD8" s="149"/>
      <c r="AE8" s="48"/>
      <c r="AF8" s="103"/>
      <c r="AG8" s="140"/>
      <c r="AH8" s="102"/>
      <c r="AI8" s="28"/>
      <c r="AJ8" s="58" t="str">
        <f t="shared" si="0"/>
        <v/>
      </c>
      <c r="AK8" s="111" t="str">
        <f t="shared" si="1"/>
        <v>D</v>
      </c>
      <c r="AL8" s="111" t="str">
        <f t="shared" si="2"/>
        <v>D</v>
      </c>
      <c r="AM8" s="111" t="str">
        <f t="shared" si="3"/>
        <v>E</v>
      </c>
      <c r="AN8" s="111" t="str">
        <f t="shared" si="4"/>
        <v>E</v>
      </c>
      <c r="AO8" s="111" t="str">
        <f t="shared" si="5"/>
        <v/>
      </c>
      <c r="AP8" s="111" t="str">
        <f t="shared" si="6"/>
        <v/>
      </c>
      <c r="AQ8" s="111" t="str">
        <f t="shared" si="7"/>
        <v/>
      </c>
      <c r="AR8" s="111" t="str">
        <f t="shared" si="8"/>
        <v/>
      </c>
      <c r="AU8" s="55" t="s">
        <v>62</v>
      </c>
      <c r="AV8" s="111">
        <v>18</v>
      </c>
      <c r="AW8" s="111">
        <v>12</v>
      </c>
      <c r="AX8" s="55">
        <f t="shared" si="9"/>
        <v>-2</v>
      </c>
      <c r="AY8" s="111" t="str">
        <f t="shared" si="10"/>
        <v>Camerun</v>
      </c>
      <c r="AZ8" s="111">
        <f t="shared" si="11"/>
        <v>0</v>
      </c>
      <c r="BA8" s="111">
        <f t="shared" si="12"/>
        <v>3</v>
      </c>
      <c r="BB8" s="111" t="str">
        <f t="shared" si="13"/>
        <v>Brasil</v>
      </c>
      <c r="BC8" s="55">
        <f t="shared" si="14"/>
        <v>2</v>
      </c>
      <c r="BE8" s="55">
        <f t="shared" si="15"/>
        <v>-1</v>
      </c>
      <c r="BF8" s="111" t="str">
        <f t="shared" si="16"/>
        <v>Honduras</v>
      </c>
      <c r="BG8" s="111">
        <f t="shared" si="17"/>
        <v>0</v>
      </c>
      <c r="BH8" s="111">
        <f t="shared" si="18"/>
        <v>3</v>
      </c>
      <c r="BI8" s="111" t="str">
        <f t="shared" si="19"/>
        <v>Suiza</v>
      </c>
      <c r="BJ8" s="111">
        <f t="shared" si="20"/>
        <v>1</v>
      </c>
      <c r="BL8" s="121"/>
      <c r="BM8" s="115"/>
      <c r="BR8" s="122"/>
      <c r="BW8" s="121"/>
      <c r="BY8" s="111"/>
      <c r="CC8" s="122"/>
      <c r="CI8" s="115"/>
      <c r="CJ8" s="111"/>
      <c r="CK8" s="111"/>
      <c r="CL8" s="111"/>
      <c r="CO8" s="111"/>
      <c r="CP8" s="111"/>
      <c r="CQ8" s="111"/>
    </row>
    <row r="9" spans="1:96" ht="19.5" customHeight="1" thickTop="1" thickBot="1">
      <c r="A9" s="6"/>
      <c r="B9" s="86"/>
      <c r="C9" s="70" t="str">
        <f>WC_A2</f>
        <v>Croacia</v>
      </c>
      <c r="D9" s="38">
        <v>3</v>
      </c>
      <c r="E9" s="39" t="s">
        <v>0</v>
      </c>
      <c r="F9" s="38">
        <v>2</v>
      </c>
      <c r="G9" s="72" t="str">
        <f>WC_A3</f>
        <v>Mexico</v>
      </c>
      <c r="H9" s="87"/>
      <c r="I9" s="74" t="s">
        <v>115</v>
      </c>
      <c r="J9" s="150">
        <v>41813</v>
      </c>
      <c r="K9" s="150"/>
      <c r="L9" s="151">
        <v>0.625</v>
      </c>
      <c r="M9" s="151"/>
      <c r="N9" s="88"/>
      <c r="O9" s="101"/>
      <c r="P9" s="140"/>
      <c r="Q9" s="102"/>
      <c r="R9" s="14"/>
      <c r="S9" s="69"/>
      <c r="T9" s="70" t="str">
        <f>WC_E2</f>
        <v>Ecuador</v>
      </c>
      <c r="U9" s="38">
        <v>0</v>
      </c>
      <c r="V9" s="71" t="s">
        <v>0</v>
      </c>
      <c r="W9" s="38">
        <v>1</v>
      </c>
      <c r="X9" s="72" t="str">
        <f>WC_E3</f>
        <v>Francia</v>
      </c>
      <c r="Y9" s="73"/>
      <c r="Z9" s="74" t="s">
        <v>118</v>
      </c>
      <c r="AA9" s="148">
        <v>41815</v>
      </c>
      <c r="AB9" s="148"/>
      <c r="AC9" s="149">
        <v>0.625</v>
      </c>
      <c r="AD9" s="149"/>
      <c r="AE9" s="75"/>
      <c r="AF9" s="103"/>
      <c r="AG9" s="140"/>
      <c r="AH9" s="102"/>
      <c r="AI9" s="28"/>
      <c r="AJ9" s="59" t="str">
        <f t="shared" si="0"/>
        <v/>
      </c>
      <c r="AK9" s="111" t="str">
        <f t="shared" si="1"/>
        <v>V</v>
      </c>
      <c r="AL9" s="111" t="str">
        <f t="shared" si="2"/>
        <v>D</v>
      </c>
      <c r="AM9" s="111" t="str">
        <f t="shared" si="3"/>
        <v>E</v>
      </c>
      <c r="AN9" s="111" t="str">
        <f t="shared" si="4"/>
        <v>E</v>
      </c>
      <c r="AO9" s="111" t="str">
        <f t="shared" si="5"/>
        <v/>
      </c>
      <c r="AP9" s="111" t="str">
        <f t="shared" si="6"/>
        <v/>
      </c>
      <c r="AQ9" s="111" t="str">
        <f t="shared" si="7"/>
        <v/>
      </c>
      <c r="AR9" s="111" t="str">
        <f t="shared" si="8"/>
        <v/>
      </c>
      <c r="AX9" s="55">
        <f t="shared" si="9"/>
        <v>1</v>
      </c>
      <c r="AY9" s="111" t="str">
        <f t="shared" si="10"/>
        <v>Croacia</v>
      </c>
      <c r="AZ9" s="111">
        <f t="shared" si="11"/>
        <v>3</v>
      </c>
      <c r="BA9" s="111">
        <f t="shared" si="12"/>
        <v>0</v>
      </c>
      <c r="BB9" s="111" t="str">
        <f t="shared" si="13"/>
        <v>Mexico</v>
      </c>
      <c r="BC9" s="55">
        <f t="shared" si="14"/>
        <v>-1</v>
      </c>
      <c r="BE9" s="55">
        <f t="shared" si="15"/>
        <v>-1</v>
      </c>
      <c r="BF9" s="111" t="str">
        <f t="shared" si="16"/>
        <v>Ecuador</v>
      </c>
      <c r="BG9" s="111">
        <f t="shared" si="17"/>
        <v>0</v>
      </c>
      <c r="BH9" s="111">
        <f t="shared" si="18"/>
        <v>3</v>
      </c>
      <c r="BI9" s="111" t="str">
        <f t="shared" si="19"/>
        <v>Francia</v>
      </c>
      <c r="BJ9" s="111">
        <f t="shared" si="20"/>
        <v>1</v>
      </c>
      <c r="BL9" s="121"/>
      <c r="BR9" s="122"/>
      <c r="BW9" s="121"/>
      <c r="BY9" s="111"/>
      <c r="CC9" s="122"/>
      <c r="CJ9" s="111"/>
      <c r="CK9" s="111"/>
      <c r="CL9" s="111"/>
      <c r="CO9" s="111"/>
      <c r="CP9" s="111"/>
      <c r="CQ9" s="111"/>
    </row>
    <row r="10" spans="1:96" ht="16.5" customHeight="1" thickTop="1" thickBot="1">
      <c r="A10" s="6"/>
      <c r="B10" s="156" t="s">
        <v>179</v>
      </c>
      <c r="C10" s="157"/>
      <c r="D10" s="158" t="s">
        <v>170</v>
      </c>
      <c r="E10" s="158"/>
      <c r="F10" s="158"/>
      <c r="G10" s="158"/>
      <c r="H10" s="83"/>
      <c r="I10" s="68" t="s">
        <v>171</v>
      </c>
      <c r="J10" s="157" t="s">
        <v>172</v>
      </c>
      <c r="K10" s="157"/>
      <c r="L10" s="157" t="s">
        <v>173</v>
      </c>
      <c r="M10" s="157"/>
      <c r="N10" s="85"/>
      <c r="O10" s="27"/>
      <c r="P10" s="141"/>
      <c r="Q10" s="27"/>
      <c r="R10" s="13"/>
      <c r="S10" s="156" t="s">
        <v>177</v>
      </c>
      <c r="T10" s="157"/>
      <c r="U10" s="82" t="s">
        <v>170</v>
      </c>
      <c r="V10" s="82"/>
      <c r="W10" s="82"/>
      <c r="X10" s="83"/>
      <c r="Y10" s="84"/>
      <c r="Z10" s="68" t="s">
        <v>171</v>
      </c>
      <c r="AA10" s="157" t="s">
        <v>172</v>
      </c>
      <c r="AB10" s="157"/>
      <c r="AC10" s="157" t="s">
        <v>173</v>
      </c>
      <c r="AD10" s="157"/>
      <c r="AE10" s="85"/>
      <c r="AG10" s="141"/>
      <c r="AK10" s="111" t="s">
        <v>35</v>
      </c>
      <c r="AL10" s="111" t="s">
        <v>36</v>
      </c>
      <c r="AM10" s="111" t="s">
        <v>43</v>
      </c>
      <c r="AN10" s="111" t="s">
        <v>44</v>
      </c>
      <c r="AO10" s="111" t="s">
        <v>51</v>
      </c>
      <c r="AP10" s="111" t="s">
        <v>52</v>
      </c>
      <c r="AQ10" s="111" t="s">
        <v>23</v>
      </c>
      <c r="AR10" s="111" t="s">
        <v>24</v>
      </c>
      <c r="BF10" s="111"/>
      <c r="BG10" s="111"/>
      <c r="BH10" s="111"/>
      <c r="BI10" s="111"/>
      <c r="BJ10" s="111"/>
      <c r="BL10" s="121"/>
      <c r="BM10" s="113" t="s">
        <v>69</v>
      </c>
      <c r="BR10" s="122"/>
      <c r="BU10" s="113" t="s">
        <v>73</v>
      </c>
      <c r="BW10" s="121"/>
      <c r="BX10" s="113" t="s">
        <v>77</v>
      </c>
      <c r="BY10" s="111"/>
      <c r="CC10" s="122"/>
      <c r="CF10" s="113" t="s">
        <v>82</v>
      </c>
      <c r="CI10" s="113" t="s">
        <v>69</v>
      </c>
      <c r="CJ10" s="111"/>
      <c r="CK10" s="111"/>
      <c r="CL10" s="111"/>
      <c r="CN10" s="113" t="s">
        <v>77</v>
      </c>
      <c r="CO10" s="111"/>
      <c r="CP10" s="111"/>
      <c r="CQ10" s="111"/>
    </row>
    <row r="11" spans="1:96" ht="19.5" customHeight="1" thickTop="1" thickBot="1">
      <c r="A11" s="6"/>
      <c r="B11" s="91"/>
      <c r="C11" s="77" t="str">
        <f>WC_B1</f>
        <v>España</v>
      </c>
      <c r="D11" s="38">
        <v>3</v>
      </c>
      <c r="E11" s="39" t="s">
        <v>0</v>
      </c>
      <c r="F11" s="38">
        <v>2</v>
      </c>
      <c r="G11" s="78" t="str">
        <f>WC_B2</f>
        <v>Holanda</v>
      </c>
      <c r="H11" s="92"/>
      <c r="I11" s="80" t="s">
        <v>116</v>
      </c>
      <c r="J11" s="155">
        <v>41803</v>
      </c>
      <c r="K11" s="155"/>
      <c r="L11" s="154">
        <v>0.58333333333333337</v>
      </c>
      <c r="M11" s="154"/>
      <c r="N11" s="93"/>
      <c r="O11" s="101">
        <v>1</v>
      </c>
      <c r="P11" s="140"/>
      <c r="Q11" s="102">
        <v>5</v>
      </c>
      <c r="R11" s="14"/>
      <c r="S11" s="76"/>
      <c r="T11" s="77" t="str">
        <f>WC_F1</f>
        <v>Argentina</v>
      </c>
      <c r="U11" s="38">
        <v>2</v>
      </c>
      <c r="V11" s="39" t="s">
        <v>0</v>
      </c>
      <c r="W11" s="38">
        <v>1</v>
      </c>
      <c r="X11" s="78" t="str">
        <f>WC_F2</f>
        <v>Bosnia Herzegovina</v>
      </c>
      <c r="Y11" s="79"/>
      <c r="Z11" s="80" t="s">
        <v>118</v>
      </c>
      <c r="AA11" s="148">
        <v>41805</v>
      </c>
      <c r="AB11" s="148"/>
      <c r="AC11" s="149">
        <v>0.70833333333333337</v>
      </c>
      <c r="AD11" s="149"/>
      <c r="AE11" s="81"/>
      <c r="AF11" s="103">
        <v>2</v>
      </c>
      <c r="AG11" s="140"/>
      <c r="AH11" s="102">
        <v>1</v>
      </c>
      <c r="AJ11" s="58">
        <f t="shared" ref="AJ11:AJ16" si="22">IF(OR(O11="",Q11=""),"",SUM(AO11,AQ11,AP11,AR11))</f>
        <v>5</v>
      </c>
      <c r="AK11" s="111" t="str">
        <f t="shared" ref="AK11:AK16" si="23">IF(D11&gt;F11,"V",IF(D11=F11,"E","D"))</f>
        <v>V</v>
      </c>
      <c r="AL11" s="111" t="str">
        <f t="shared" ref="AL11:AL16" si="24">IF(U11&gt;W11,"V",IF(U11=W11,"E","D"))</f>
        <v>V</v>
      </c>
      <c r="AM11" s="111" t="str">
        <f t="shared" ref="AM11:AM16" si="25">IF(O11&gt;Q11,"V",IF(O11=Q11,"E","D"))</f>
        <v>D</v>
      </c>
      <c r="AN11" s="111" t="str">
        <f t="shared" ref="AN11:AN16" si="26">IF(AF11&gt;AH11,"V",IF(AF11=AH11,"E","D"))</f>
        <v>V</v>
      </c>
      <c r="AO11" s="111">
        <f t="shared" ref="AO11:AO16" si="27">IF(OR(O11="",Q11=""),"",IF(AK11=AM11,PFASE1,0))</f>
        <v>0</v>
      </c>
      <c r="AP11" s="111">
        <f t="shared" ref="AP11:AP16" si="28">IF(OR(AF11="",AH11=""),"",IF(AL11=AN11,PFASE1,0))</f>
        <v>3</v>
      </c>
      <c r="AQ11" s="111">
        <f t="shared" ref="AQ11:AQ16" si="29">IF(OR(O11="",Q11=""),"",IF(AND(D11=O11,F11=Q11),EFASE1,0))</f>
        <v>0</v>
      </c>
      <c r="AR11" s="111">
        <f t="shared" ref="AR11:AR16" si="30">IF(OR(AF11="",AH11=""),"",IF(AND(U11=AF11,W11=AH11),2,0))</f>
        <v>2</v>
      </c>
      <c r="AX11" s="55">
        <f t="shared" ref="AX11:AX16" si="31">D11-F11</f>
        <v>1</v>
      </c>
      <c r="AY11" s="111" t="str">
        <f t="shared" ref="AY11:AY16" si="32">C11</f>
        <v>España</v>
      </c>
      <c r="AZ11" s="111">
        <f t="shared" ref="AZ11:AZ16" si="33">IF(AK11="V",3,IF(AK11="E",1,0))</f>
        <v>3</v>
      </c>
      <c r="BA11" s="111">
        <f t="shared" ref="BA11:BA16" si="34">IF(AK11="V",0,IF(AK11="E",1,3))</f>
        <v>0</v>
      </c>
      <c r="BB11" s="111" t="str">
        <f t="shared" ref="BB11:BB16" si="35">G11</f>
        <v>Holanda</v>
      </c>
      <c r="BC11" s="55">
        <f t="shared" ref="BC11:BC16" si="36">F11-D11</f>
        <v>-1</v>
      </c>
      <c r="BE11" s="55">
        <f t="shared" ref="BE11:BE16" si="37">U11-W11</f>
        <v>1</v>
      </c>
      <c r="BF11" s="111" t="str">
        <f t="shared" ref="BF11:BF16" si="38">T11</f>
        <v>Argentina</v>
      </c>
      <c r="BG11" s="111">
        <f t="shared" ref="BG11:BG16" si="39">IF(AL11="V",3,IF(AL11="E",1,0))</f>
        <v>3</v>
      </c>
      <c r="BH11" s="111">
        <f t="shared" ref="BH11:BH16" si="40">IF(AL11="V",0,IF(AL11="E",1,3))</f>
        <v>0</v>
      </c>
      <c r="BI11" s="111" t="str">
        <f t="shared" ref="BI11:BI16" si="41">X11</f>
        <v>Bosnia Herzegovina</v>
      </c>
      <c r="BJ11" s="111">
        <f t="shared" ref="BJ11:BJ16" si="42">W11-U11</f>
        <v>-1</v>
      </c>
      <c r="BL11" s="114" t="s">
        <v>89</v>
      </c>
      <c r="BM11" s="115" t="str">
        <f>WC_B1</f>
        <v>España</v>
      </c>
      <c r="BN11" s="111">
        <f>SUMIF(AY$11:AY$16,BM11,AZ$11:AZ$16)+SUMIF(BB$11:BB$16,BM11,BA$11:BA$16)</f>
        <v>9</v>
      </c>
      <c r="BO11" s="111">
        <f>SUMIF(AY$11:AY$16,BM11,AX$11:AX$16)+SUMIF(BB$11:BB$16,BM11,BC$11:BC$16)</f>
        <v>7</v>
      </c>
      <c r="BP11" s="111">
        <f>SUMIF(C11:C16,BM11,D11:D16)+SUMIF(G11:G16,BM11,F11:F16)</f>
        <v>10</v>
      </c>
      <c r="BQ11" s="111">
        <f>CM11</f>
        <v>4.0000000000000001E-3</v>
      </c>
      <c r="BR11" s="119">
        <f>BS11+BQ11</f>
        <v>1.034</v>
      </c>
      <c r="BS11" s="117">
        <f t="array" ref="BS11">(BN11/MAX(ABS(BN$11:BN$14)))+((BO11/MAX(ABS(BO$11:BO$14)))/50)+((BP11/MAX(ABS(BP$11:BP$14)))/100)</f>
        <v>1.03</v>
      </c>
      <c r="BT11" s="118">
        <f>RANK(BR11,BR11:BR14)</f>
        <v>1</v>
      </c>
      <c r="BU11" s="115" t="str">
        <f ca="1">OFFSET(BM11,MATCH(SMALL(BT11:BT14,ROW()-ROW(BT11)+1),BT11:BT14,0)-1,0)</f>
        <v>España</v>
      </c>
      <c r="BW11" s="114" t="s">
        <v>89</v>
      </c>
      <c r="BX11" s="115" t="str">
        <f>WC_F1</f>
        <v>Argentina</v>
      </c>
      <c r="BY11" s="111">
        <f>SUMIF(BF$11:BF$16,BX11,BG$11:BG$16)+SUMIF(BI$11:BI$16,BX11,BH$11:BH$16)</f>
        <v>9</v>
      </c>
      <c r="BZ11" s="111">
        <f>SUMIF(BF$11:BF$16,BX11,BE$11:BE$16)+SUMIF(BI$11:BI$16,BX11,BJ$11:BJ$16)</f>
        <v>6</v>
      </c>
      <c r="CA11" s="111">
        <f>SUMIF(T11:T16,BX11,U11:U16)+SUMIF(X11:X16,BX11,W11:W16)</f>
        <v>8</v>
      </c>
      <c r="CB11" s="111">
        <f>CR11</f>
        <v>4.0000000000000001E-3</v>
      </c>
      <c r="CC11" s="119">
        <f>CD11+CB11</f>
        <v>1.0311428571428571</v>
      </c>
      <c r="CD11" s="117">
        <f t="array" ref="CD11">(BY11/MAX(ABS(BY$11:BY$14)))+((BZ11/MAX(ABS(BZ$11:BZ$14)))/50)+((CA11/MAX(ABS(CA$11:CA$14)))/100)</f>
        <v>1.0271428571428571</v>
      </c>
      <c r="CE11" s="118">
        <f>RANK(CC11,CC11:CC14)</f>
        <v>1</v>
      </c>
      <c r="CF11" s="115" t="str">
        <f ca="1">OFFSET(BX11,MATCH(SMALL(CE11:CE14,ROW()-ROW(CE11)+1),CE11:CE14,0)-1,0)</f>
        <v>Argentina</v>
      </c>
      <c r="CI11" s="115" t="str">
        <f>WC_B1</f>
        <v>España</v>
      </c>
      <c r="CJ11" s="111">
        <v>20</v>
      </c>
      <c r="CK11" s="111">
        <v>11</v>
      </c>
      <c r="CL11" s="111">
        <v>14</v>
      </c>
      <c r="CM11" s="111">
        <v>4.0000000000000001E-3</v>
      </c>
      <c r="CN11" s="115" t="str">
        <f>WC_F1</f>
        <v>Argentina</v>
      </c>
      <c r="CO11" s="111">
        <v>32</v>
      </c>
      <c r="CP11" s="111">
        <v>20</v>
      </c>
      <c r="CQ11" s="111">
        <v>35</v>
      </c>
      <c r="CR11" s="111">
        <v>4.0000000000000001E-3</v>
      </c>
    </row>
    <row r="12" spans="1:96" ht="19.5" customHeight="1" thickTop="1" thickBot="1">
      <c r="A12" s="6"/>
      <c r="B12" s="42"/>
      <c r="C12" s="7" t="str">
        <f>WC_B3</f>
        <v>Chile</v>
      </c>
      <c r="D12" s="38">
        <v>2</v>
      </c>
      <c r="E12" s="8" t="s">
        <v>0</v>
      </c>
      <c r="F12" s="38">
        <v>1</v>
      </c>
      <c r="G12" s="10" t="str">
        <f>WC_B4</f>
        <v>Australia</v>
      </c>
      <c r="H12" s="11"/>
      <c r="I12" s="22" t="s">
        <v>117</v>
      </c>
      <c r="J12" s="148">
        <v>41803</v>
      </c>
      <c r="K12" s="148"/>
      <c r="L12" s="149">
        <v>0.66666666666666663</v>
      </c>
      <c r="M12" s="149"/>
      <c r="N12" s="41"/>
      <c r="O12" s="101">
        <v>3</v>
      </c>
      <c r="P12" s="140"/>
      <c r="Q12" s="102">
        <v>1</v>
      </c>
      <c r="R12" s="14"/>
      <c r="S12" s="49"/>
      <c r="T12" s="7" t="str">
        <f>WC_F3</f>
        <v>Irán</v>
      </c>
      <c r="U12" s="38">
        <v>0</v>
      </c>
      <c r="V12" s="8" t="s">
        <v>0</v>
      </c>
      <c r="W12" s="38">
        <v>2</v>
      </c>
      <c r="X12" s="10" t="str">
        <f>WC_F4</f>
        <v>Nigeria</v>
      </c>
      <c r="Y12" s="23"/>
      <c r="Z12" s="22" t="s">
        <v>120</v>
      </c>
      <c r="AA12" s="148">
        <v>41806</v>
      </c>
      <c r="AB12" s="148"/>
      <c r="AC12" s="149">
        <v>0.58333333333333337</v>
      </c>
      <c r="AD12" s="149"/>
      <c r="AE12" s="48"/>
      <c r="AF12" s="103">
        <v>0</v>
      </c>
      <c r="AG12" s="140"/>
      <c r="AH12" s="102">
        <v>0</v>
      </c>
      <c r="AI12" s="28"/>
      <c r="AJ12" s="58">
        <f t="shared" si="22"/>
        <v>3</v>
      </c>
      <c r="AK12" s="111" t="str">
        <f t="shared" si="23"/>
        <v>V</v>
      </c>
      <c r="AL12" s="111" t="str">
        <f t="shared" si="24"/>
        <v>D</v>
      </c>
      <c r="AM12" s="111" t="str">
        <f t="shared" si="25"/>
        <v>V</v>
      </c>
      <c r="AN12" s="111" t="str">
        <f t="shared" si="26"/>
        <v>E</v>
      </c>
      <c r="AO12" s="111">
        <f t="shared" si="27"/>
        <v>3</v>
      </c>
      <c r="AP12" s="111">
        <f t="shared" si="28"/>
        <v>0</v>
      </c>
      <c r="AQ12" s="111">
        <f t="shared" si="29"/>
        <v>0</v>
      </c>
      <c r="AR12" s="111">
        <f t="shared" si="30"/>
        <v>0</v>
      </c>
      <c r="AX12" s="55">
        <f t="shared" si="31"/>
        <v>1</v>
      </c>
      <c r="AY12" s="111" t="str">
        <f t="shared" si="32"/>
        <v>Chile</v>
      </c>
      <c r="AZ12" s="111">
        <f t="shared" si="33"/>
        <v>3</v>
      </c>
      <c r="BA12" s="111">
        <f t="shared" si="34"/>
        <v>0</v>
      </c>
      <c r="BB12" s="111" t="str">
        <f t="shared" si="35"/>
        <v>Australia</v>
      </c>
      <c r="BC12" s="55">
        <f t="shared" si="36"/>
        <v>-1</v>
      </c>
      <c r="BE12" s="55">
        <f t="shared" si="37"/>
        <v>-2</v>
      </c>
      <c r="BF12" s="111" t="str">
        <f t="shared" si="38"/>
        <v>Irán</v>
      </c>
      <c r="BG12" s="111">
        <f t="shared" si="39"/>
        <v>0</v>
      </c>
      <c r="BH12" s="111">
        <f t="shared" si="40"/>
        <v>3</v>
      </c>
      <c r="BI12" s="111" t="str">
        <f t="shared" si="41"/>
        <v>Nigeria</v>
      </c>
      <c r="BJ12" s="111">
        <f t="shared" si="42"/>
        <v>2</v>
      </c>
      <c r="BL12" s="120" t="s">
        <v>90</v>
      </c>
      <c r="BM12" s="115" t="str">
        <f>WC_B2</f>
        <v>Holanda</v>
      </c>
      <c r="BN12" s="111">
        <f>SUMIF(AY$11:AY$16,BM12,AZ$11:AZ$16)+SUMIF(BB$11:BB$16,BM12,BA$11:BA$16)</f>
        <v>4</v>
      </c>
      <c r="BO12" s="111">
        <f>SUMIF(AY$11:AY$16,BM12,AX$11:AX$16)+SUMIF(BB$11:BB$16,BM12,BC$11:BC$16)</f>
        <v>1</v>
      </c>
      <c r="BP12" s="111">
        <f>SUMIF(C11:C16,BM12,D11:D16)+SUMIF(G11:G16,BM12,F11:F16)</f>
        <v>7</v>
      </c>
      <c r="BQ12" s="111">
        <f>CM12</f>
        <v>3.0000000000000001E-3</v>
      </c>
      <c r="BR12" s="119">
        <f>BS12+BQ12</f>
        <v>0.45730158730158726</v>
      </c>
      <c r="BS12" s="117">
        <f t="array" ref="BS12">(BN12/MAX(ABS(BN$11:BN$14)))+((BO12/MAX(ABS(BO$11:BO$14)))/50)+((BP12/MAX(ABS(BP$11:BP$14)))/100)</f>
        <v>0.45430158730158726</v>
      </c>
      <c r="BT12" s="118">
        <f>RANK(BR12,BR11:BR14)</f>
        <v>2</v>
      </c>
      <c r="BU12" s="115" t="str">
        <f ca="1">OFFSET(BM11,MATCH(SMALL(BT11:BT14,ROW()-ROW(BT11)+1),BT11:BT14,0)-1,0)</f>
        <v>Holanda</v>
      </c>
      <c r="BW12" s="120" t="s">
        <v>90</v>
      </c>
      <c r="BX12" s="115" t="str">
        <f>WC_F2</f>
        <v>Bosnia Herzegovina</v>
      </c>
      <c r="BY12" s="111">
        <f>SUMIF(BF$11:BF$16,BX12,BG$11:BG$16)+SUMIF(BI$11:BI$16,BX12,BH$11:BH$16)</f>
        <v>6</v>
      </c>
      <c r="BZ12" s="111">
        <f>SUMIF(BF$11:BF$16,BX12,BE$11:BE$16)+SUMIF(BI$11:BI$16,BX12,BJ$11:BJ$16)</f>
        <v>2</v>
      </c>
      <c r="CA12" s="111">
        <f>SUMIF(T11:T16,BX12,U11:U16)+SUMIF(X11:X16,BX12,W11:W16)</f>
        <v>5</v>
      </c>
      <c r="CB12" s="111">
        <f>CR12</f>
        <v>3.0000000000000001E-3</v>
      </c>
      <c r="CC12" s="119">
        <f>CD12+CB12</f>
        <v>0.68163095238095228</v>
      </c>
      <c r="CD12" s="117">
        <f t="array" ref="CD12">(BY12/MAX(ABS(BY$11:BY$14)))+((BZ12/MAX(ABS(BZ$11:BZ$14)))/50)+((CA12/MAX(ABS(CA$11:CA$14)))/100)</f>
        <v>0.67863095238095228</v>
      </c>
      <c r="CE12" s="118">
        <f>RANK(CC12,CC11:CC14)</f>
        <v>2</v>
      </c>
      <c r="CF12" s="115" t="str">
        <f ca="1">OFFSET(BX11,MATCH(SMALL(CE11:CE14,ROW()-ROW(CE11)+1),CE11:CE14,0)-1,0)</f>
        <v>Bosnia Herzegovina</v>
      </c>
      <c r="CI12" s="115" t="str">
        <f>WC_B2</f>
        <v>Holanda</v>
      </c>
      <c r="CJ12" s="111">
        <v>28</v>
      </c>
      <c r="CK12" s="111">
        <v>29</v>
      </c>
      <c r="CL12" s="111">
        <v>34</v>
      </c>
      <c r="CM12" s="111">
        <v>3.0000000000000001E-3</v>
      </c>
      <c r="CN12" s="115" t="str">
        <f>WC_F2</f>
        <v>Bosnia Herzegovina</v>
      </c>
      <c r="CO12" s="111">
        <v>25</v>
      </c>
      <c r="CP12" s="111">
        <v>24</v>
      </c>
      <c r="CQ12" s="111">
        <v>30</v>
      </c>
      <c r="CR12" s="111">
        <v>3.0000000000000001E-3</v>
      </c>
    </row>
    <row r="13" spans="1:96" ht="19.5" customHeight="1" thickTop="1" thickBot="1">
      <c r="A13" s="6"/>
      <c r="B13" s="43"/>
      <c r="C13" s="7" t="str">
        <f>WC_B1</f>
        <v>España</v>
      </c>
      <c r="D13" s="38">
        <v>3</v>
      </c>
      <c r="E13" s="8" t="s">
        <v>0</v>
      </c>
      <c r="F13" s="38">
        <v>1</v>
      </c>
      <c r="G13" s="10" t="str">
        <f>WC_B3</f>
        <v>Chile</v>
      </c>
      <c r="H13" s="11"/>
      <c r="I13" s="22" t="s">
        <v>118</v>
      </c>
      <c r="J13" s="148">
        <v>41808</v>
      </c>
      <c r="K13" s="148"/>
      <c r="L13" s="149">
        <v>0.58333333333333337</v>
      </c>
      <c r="M13" s="149"/>
      <c r="N13" s="41"/>
      <c r="O13" s="101">
        <v>0</v>
      </c>
      <c r="P13" s="140"/>
      <c r="Q13" s="102">
        <v>2</v>
      </c>
      <c r="R13" s="14"/>
      <c r="S13" s="50"/>
      <c r="T13" s="7" t="str">
        <f>WC_F1</f>
        <v>Argentina</v>
      </c>
      <c r="U13" s="38">
        <v>3</v>
      </c>
      <c r="V13" s="8" t="s">
        <v>0</v>
      </c>
      <c r="W13" s="38">
        <v>0</v>
      </c>
      <c r="X13" s="10" t="str">
        <f>WC_F3</f>
        <v>Irán</v>
      </c>
      <c r="Y13" s="24"/>
      <c r="Z13" s="22" t="s">
        <v>174</v>
      </c>
      <c r="AA13" s="148">
        <v>41811</v>
      </c>
      <c r="AB13" s="148"/>
      <c r="AC13" s="149">
        <v>0.45833333333333331</v>
      </c>
      <c r="AD13" s="149"/>
      <c r="AE13" s="48"/>
      <c r="AF13" s="103"/>
      <c r="AG13" s="140"/>
      <c r="AH13" s="102"/>
      <c r="AI13" s="28"/>
      <c r="AJ13" s="58">
        <f t="shared" si="22"/>
        <v>0</v>
      </c>
      <c r="AK13" s="111" t="str">
        <f t="shared" si="23"/>
        <v>V</v>
      </c>
      <c r="AL13" s="111" t="str">
        <f t="shared" si="24"/>
        <v>V</v>
      </c>
      <c r="AM13" s="111" t="str">
        <f t="shared" si="25"/>
        <v>D</v>
      </c>
      <c r="AN13" s="111" t="str">
        <f t="shared" si="26"/>
        <v>E</v>
      </c>
      <c r="AO13" s="111">
        <f t="shared" si="27"/>
        <v>0</v>
      </c>
      <c r="AP13" s="111" t="str">
        <f t="shared" si="28"/>
        <v/>
      </c>
      <c r="AQ13" s="111">
        <f t="shared" si="29"/>
        <v>0</v>
      </c>
      <c r="AR13" s="111" t="str">
        <f t="shared" si="30"/>
        <v/>
      </c>
      <c r="AX13" s="55">
        <f t="shared" si="31"/>
        <v>2</v>
      </c>
      <c r="AY13" s="111" t="str">
        <f t="shared" si="32"/>
        <v>España</v>
      </c>
      <c r="AZ13" s="111">
        <f t="shared" si="33"/>
        <v>3</v>
      </c>
      <c r="BA13" s="111">
        <f t="shared" si="34"/>
        <v>0</v>
      </c>
      <c r="BB13" s="111" t="str">
        <f t="shared" si="35"/>
        <v>Chile</v>
      </c>
      <c r="BC13" s="55">
        <f t="shared" si="36"/>
        <v>-2</v>
      </c>
      <c r="BE13" s="55">
        <f t="shared" si="37"/>
        <v>3</v>
      </c>
      <c r="BF13" s="111" t="str">
        <f t="shared" si="38"/>
        <v>Argentina</v>
      </c>
      <c r="BG13" s="111">
        <f t="shared" si="39"/>
        <v>3</v>
      </c>
      <c r="BH13" s="111">
        <f t="shared" si="40"/>
        <v>0</v>
      </c>
      <c r="BI13" s="111" t="str">
        <f t="shared" si="41"/>
        <v>Irán</v>
      </c>
      <c r="BJ13" s="111">
        <f t="shared" si="42"/>
        <v>-3</v>
      </c>
      <c r="BL13" s="120" t="s">
        <v>91</v>
      </c>
      <c r="BM13" s="115" t="str">
        <f>WC_B3</f>
        <v>Chile</v>
      </c>
      <c r="BN13" s="111">
        <f>SUMIF(AY$11:AY$16,BM13,AZ$11:AZ$16)+SUMIF(BB$11:BB$16,BM13,BA$11:BA$16)</f>
        <v>4</v>
      </c>
      <c r="BO13" s="111">
        <f>SUMIF(AY$11:AY$16,BM13,AX$11:AX$16)+SUMIF(BB$11:BB$16,BM13,BC$11:BC$16)</f>
        <v>-1</v>
      </c>
      <c r="BP13" s="111">
        <f>SUMIF(C11:C16,BM13,D11:D16)+SUMIF(G11:G16,BM13,F11:F16)</f>
        <v>5</v>
      </c>
      <c r="BQ13" s="111">
        <f>CM13</f>
        <v>2E-3</v>
      </c>
      <c r="BR13" s="119">
        <f>BS13+BQ13</f>
        <v>0.44858730158730159</v>
      </c>
      <c r="BS13" s="117">
        <f t="array" ref="BS13">(BN13/MAX(ABS(BN$11:BN$14)))+((BO13/MAX(ABS(BO$11:BO$14)))/50)+((BP13/MAX(ABS(BP$11:BP$14)))/100)</f>
        <v>0.44658730158730159</v>
      </c>
      <c r="BT13" s="118">
        <f>RANK(BR13,BR11:BR14)</f>
        <v>3</v>
      </c>
      <c r="BU13" s="115" t="str">
        <f ca="1">OFFSET(BM11,MATCH(SMALL(BT11:BT14,ROW()-ROW(BT11)+1),BT11:BT14,0)-1,0)</f>
        <v>Chile</v>
      </c>
      <c r="BW13" s="120" t="s">
        <v>91</v>
      </c>
      <c r="BX13" s="115" t="str">
        <f>WC_F3</f>
        <v>Irán</v>
      </c>
      <c r="BY13" s="111">
        <f>SUMIF(BF$11:BF$16,BX13,BG$11:BG$16)+SUMIF(BI$11:BI$16,BX13,BH$11:BH$16)</f>
        <v>0</v>
      </c>
      <c r="BZ13" s="111">
        <f>SUMIF(BF$11:BF$16,BX13,BE$11:BE$16)+SUMIF(BI$11:BI$16,BX13,BJ$11:BJ$16)</f>
        <v>-7</v>
      </c>
      <c r="CA13" s="111">
        <f>SUMIF(T11:T16,BX13,U11:U16)+SUMIF(X11:X16,BX13,W11:W16)</f>
        <v>0</v>
      </c>
      <c r="CB13" s="111">
        <f>CR13</f>
        <v>2E-3</v>
      </c>
      <c r="CC13" s="119">
        <f>CD13+CB13</f>
        <v>-1.8000000000000002E-2</v>
      </c>
      <c r="CD13" s="117">
        <f t="array" ref="CD13">(BY13/MAX(ABS(BY$11:BY$14)))+((BZ13/MAX(ABS(BZ$11:BZ$14)))/50)+((CA13/MAX(ABS(CA$11:CA$14)))/100)</f>
        <v>-0.02</v>
      </c>
      <c r="CE13" s="118">
        <f>RANK(CC13,CC11:CC14)</f>
        <v>4</v>
      </c>
      <c r="CF13" s="115" t="str">
        <f ca="1">OFFSET(BX11,MATCH(SMALL(CE11:CE14,ROW()-ROW(CE11)+1),CE11:CE14,0)-1,0)</f>
        <v>Nigeria</v>
      </c>
      <c r="CI13" s="115" t="str">
        <f>WC_B3</f>
        <v>Chile</v>
      </c>
      <c r="CJ13" s="111">
        <v>28</v>
      </c>
      <c r="CK13" s="111">
        <v>4</v>
      </c>
      <c r="CL13" s="111">
        <v>29</v>
      </c>
      <c r="CM13" s="111">
        <v>2E-3</v>
      </c>
      <c r="CN13" s="115" t="str">
        <f>WC_F3</f>
        <v>Irán</v>
      </c>
      <c r="CO13" s="111">
        <v>16</v>
      </c>
      <c r="CP13" s="111">
        <v>6</v>
      </c>
      <c r="CQ13" s="111">
        <v>8</v>
      </c>
      <c r="CR13" s="111">
        <v>2E-3</v>
      </c>
    </row>
    <row r="14" spans="1:96" ht="19.5" customHeight="1" thickTop="1" thickBot="1">
      <c r="A14" s="6"/>
      <c r="B14" s="42"/>
      <c r="C14" s="7" t="str">
        <f>WC_B4</f>
        <v>Australia</v>
      </c>
      <c r="D14" s="38">
        <v>1</v>
      </c>
      <c r="E14" s="8" t="s">
        <v>0</v>
      </c>
      <c r="F14" s="38">
        <v>3</v>
      </c>
      <c r="G14" s="10" t="str">
        <f>WC_B2</f>
        <v>Holanda</v>
      </c>
      <c r="H14" s="11"/>
      <c r="I14" s="22" t="s">
        <v>119</v>
      </c>
      <c r="J14" s="148">
        <v>41808</v>
      </c>
      <c r="K14" s="148"/>
      <c r="L14" s="149">
        <v>0.45833333333333331</v>
      </c>
      <c r="M14" s="149"/>
      <c r="N14" s="41"/>
      <c r="O14" s="101">
        <v>2</v>
      </c>
      <c r="P14" s="140"/>
      <c r="Q14" s="102">
        <v>3</v>
      </c>
      <c r="R14" s="14"/>
      <c r="S14" s="49"/>
      <c r="T14" s="7" t="str">
        <f>WC_F4</f>
        <v>Nigeria</v>
      </c>
      <c r="U14" s="38">
        <v>1</v>
      </c>
      <c r="V14" s="8" t="s">
        <v>0</v>
      </c>
      <c r="W14" s="38">
        <v>2</v>
      </c>
      <c r="X14" s="10" t="str">
        <f>WC_F2</f>
        <v>Bosnia Herzegovina</v>
      </c>
      <c r="Y14" s="23"/>
      <c r="Z14" s="22" t="s">
        <v>117</v>
      </c>
      <c r="AA14" s="148">
        <v>41811</v>
      </c>
      <c r="AB14" s="148"/>
      <c r="AC14" s="149">
        <v>0.66666666666666663</v>
      </c>
      <c r="AD14" s="149"/>
      <c r="AE14" s="48"/>
      <c r="AF14" s="103"/>
      <c r="AG14" s="140"/>
      <c r="AH14" s="102"/>
      <c r="AI14" s="28"/>
      <c r="AJ14" s="58">
        <f t="shared" si="22"/>
        <v>3</v>
      </c>
      <c r="AK14" s="111" t="str">
        <f t="shared" si="23"/>
        <v>D</v>
      </c>
      <c r="AL14" s="111" t="str">
        <f t="shared" si="24"/>
        <v>D</v>
      </c>
      <c r="AM14" s="111" t="str">
        <f t="shared" si="25"/>
        <v>D</v>
      </c>
      <c r="AN14" s="111" t="str">
        <f t="shared" si="26"/>
        <v>E</v>
      </c>
      <c r="AO14" s="111">
        <f t="shared" si="27"/>
        <v>3</v>
      </c>
      <c r="AP14" s="111" t="str">
        <f t="shared" si="28"/>
        <v/>
      </c>
      <c r="AQ14" s="111">
        <f t="shared" si="29"/>
        <v>0</v>
      </c>
      <c r="AR14" s="111" t="str">
        <f t="shared" si="30"/>
        <v/>
      </c>
      <c r="AX14" s="55">
        <f t="shared" si="31"/>
        <v>-2</v>
      </c>
      <c r="AY14" s="111" t="str">
        <f t="shared" si="32"/>
        <v>Australia</v>
      </c>
      <c r="AZ14" s="111">
        <f t="shared" si="33"/>
        <v>0</v>
      </c>
      <c r="BA14" s="111">
        <f t="shared" si="34"/>
        <v>3</v>
      </c>
      <c r="BB14" s="111" t="str">
        <f t="shared" si="35"/>
        <v>Holanda</v>
      </c>
      <c r="BC14" s="55">
        <f t="shared" si="36"/>
        <v>2</v>
      </c>
      <c r="BE14" s="55">
        <f t="shared" si="37"/>
        <v>-1</v>
      </c>
      <c r="BF14" s="111" t="str">
        <f t="shared" si="38"/>
        <v>Nigeria</v>
      </c>
      <c r="BG14" s="111">
        <f t="shared" si="39"/>
        <v>0</v>
      </c>
      <c r="BH14" s="111">
        <f t="shared" si="40"/>
        <v>3</v>
      </c>
      <c r="BI14" s="111" t="str">
        <f t="shared" si="41"/>
        <v>Bosnia Herzegovina</v>
      </c>
      <c r="BJ14" s="111">
        <f t="shared" si="42"/>
        <v>1</v>
      </c>
      <c r="BL14" s="120" t="s">
        <v>92</v>
      </c>
      <c r="BM14" s="115" t="str">
        <f>WC_B4</f>
        <v>Australia</v>
      </c>
      <c r="BN14" s="111">
        <f>SUMIF(AY$11:AY$16,BM14,AZ$11:AZ$16)+SUMIF(BB$11:BB$16,BM14,BA$11:BA$16)</f>
        <v>0</v>
      </c>
      <c r="BO14" s="111">
        <f>SUMIF(AY$11:AY$16,BM14,AX$11:AX$16)+SUMIF(BB$11:BB$16,BM14,BC$11:BC$16)</f>
        <v>-7</v>
      </c>
      <c r="BP14" s="111">
        <f>SUMIF(C11:C16,BM14,D11:D16)+SUMIF(G11:G16,BM14,F11:F16)</f>
        <v>2</v>
      </c>
      <c r="BQ14" s="111">
        <f>CM14</f>
        <v>1E-3</v>
      </c>
      <c r="BR14" s="119">
        <f>BS14+BQ14</f>
        <v>-1.7000000000000001E-2</v>
      </c>
      <c r="BS14" s="117">
        <f t="array" ref="BS14">(BN14/MAX(ABS(BN$11:BN$14)))+((BO14/MAX(ABS(BO$11:BO$14)))/50)+((BP14/MAX(ABS(BP$11:BP$14)))/100)</f>
        <v>-1.8000000000000002E-2</v>
      </c>
      <c r="BT14" s="118">
        <f>RANK(BR14,BR11:BR14)</f>
        <v>4</v>
      </c>
      <c r="BU14" s="115" t="str">
        <f ca="1">OFFSET(BM11,MATCH(SMALL(BT11:BT14,ROW()-ROW(BT11)+1),BT11:BT14,0)-1,0)</f>
        <v>Australia</v>
      </c>
      <c r="BW14" s="120" t="s">
        <v>92</v>
      </c>
      <c r="BX14" s="115" t="str">
        <f>WC_F4</f>
        <v>Nigeria</v>
      </c>
      <c r="BY14" s="111">
        <f>SUMIF(BF$11:BF$16,BX14,BG$11:BG$16)+SUMIF(BI$11:BI$16,BX14,BH$11:BH$16)</f>
        <v>3</v>
      </c>
      <c r="BZ14" s="111">
        <f>SUMIF(BF$11:BF$16,BX14,BE$11:BE$16)+SUMIF(BI$11:BI$16,BX14,BJ$11:BJ$16)</f>
        <v>-1</v>
      </c>
      <c r="CA14" s="111">
        <f>SUMIF(T11:T16,BX14,U11:U16)+SUMIF(X11:X16,BX14,W11:W16)</f>
        <v>4</v>
      </c>
      <c r="CB14" s="111">
        <f>CR14</f>
        <v>1E-3</v>
      </c>
      <c r="CC14" s="119">
        <f>CD14+CB14</f>
        <v>0.33647619047619048</v>
      </c>
      <c r="CD14" s="117">
        <f t="array" ref="CD14">(BY14/MAX(ABS(BY$11:BY$14)))+((BZ14/MAX(ABS(BZ$11:BZ$14)))/50)+((CA14/MAX(ABS(CA$11:CA$14)))/100)</f>
        <v>0.33547619047619048</v>
      </c>
      <c r="CE14" s="118">
        <f>RANK(CC14,CC11:CC14)</f>
        <v>3</v>
      </c>
      <c r="CF14" s="115" t="str">
        <f ca="1">OFFSET(BX11,MATCH(SMALL(CE11:CE14,ROW()-ROW(CE11)+1),CE11:CE14,0)-1,0)</f>
        <v>Irán</v>
      </c>
      <c r="CI14" s="115" t="str">
        <f>WC_B4</f>
        <v>Australia</v>
      </c>
      <c r="CJ14" s="111">
        <v>13</v>
      </c>
      <c r="CK14" s="111">
        <v>5</v>
      </c>
      <c r="CL14" s="111">
        <v>12</v>
      </c>
      <c r="CM14" s="111">
        <v>1E-3</v>
      </c>
      <c r="CN14" s="115" t="str">
        <f>WC_F4</f>
        <v>Nigeria</v>
      </c>
      <c r="CO14" s="111">
        <v>14</v>
      </c>
      <c r="CP14" s="111">
        <v>4</v>
      </c>
      <c r="CQ14" s="111">
        <v>7</v>
      </c>
      <c r="CR14" s="111">
        <v>1E-3</v>
      </c>
    </row>
    <row r="15" spans="1:96" ht="19.5" customHeight="1" thickTop="1" thickBot="1">
      <c r="A15" s="6"/>
      <c r="B15" s="42"/>
      <c r="C15" s="7" t="str">
        <f>WC_B4</f>
        <v>Australia</v>
      </c>
      <c r="D15" s="38">
        <v>0</v>
      </c>
      <c r="E15" s="8" t="s">
        <v>0</v>
      </c>
      <c r="F15" s="38">
        <v>4</v>
      </c>
      <c r="G15" s="10" t="str">
        <f>WC_B1</f>
        <v>España</v>
      </c>
      <c r="H15" s="11"/>
      <c r="I15" s="22" t="s">
        <v>120</v>
      </c>
      <c r="J15" s="148">
        <v>41813</v>
      </c>
      <c r="K15" s="148"/>
      <c r="L15" s="149">
        <v>0.45833333333333331</v>
      </c>
      <c r="M15" s="149"/>
      <c r="N15" s="41"/>
      <c r="O15" s="101"/>
      <c r="P15" s="140"/>
      <c r="Q15" s="102"/>
      <c r="R15" s="14"/>
      <c r="S15" s="49"/>
      <c r="T15" s="7" t="str">
        <f>WC_F4</f>
        <v>Nigeria</v>
      </c>
      <c r="U15" s="38">
        <v>1</v>
      </c>
      <c r="V15" s="8" t="s">
        <v>0</v>
      </c>
      <c r="W15" s="38">
        <v>3</v>
      </c>
      <c r="X15" s="10" t="str">
        <f>WC_F1</f>
        <v>Argentina</v>
      </c>
      <c r="Y15" s="23"/>
      <c r="Z15" s="22" t="s">
        <v>119</v>
      </c>
      <c r="AA15" s="148">
        <v>41815</v>
      </c>
      <c r="AB15" s="148"/>
      <c r="AC15" s="149">
        <v>0.45833333333333331</v>
      </c>
      <c r="AD15" s="149"/>
      <c r="AE15" s="48"/>
      <c r="AF15" s="103"/>
      <c r="AG15" s="140"/>
      <c r="AH15" s="102"/>
      <c r="AI15" s="28"/>
      <c r="AJ15" s="58" t="str">
        <f t="shared" si="22"/>
        <v/>
      </c>
      <c r="AK15" s="111" t="str">
        <f t="shared" si="23"/>
        <v>D</v>
      </c>
      <c r="AL15" s="111" t="str">
        <f t="shared" si="24"/>
        <v>D</v>
      </c>
      <c r="AM15" s="111" t="str">
        <f t="shared" si="25"/>
        <v>E</v>
      </c>
      <c r="AN15" s="111" t="str">
        <f t="shared" si="26"/>
        <v>E</v>
      </c>
      <c r="AO15" s="111" t="str">
        <f t="shared" si="27"/>
        <v/>
      </c>
      <c r="AP15" s="111" t="str">
        <f t="shared" si="28"/>
        <v/>
      </c>
      <c r="AQ15" s="111" t="str">
        <f t="shared" si="29"/>
        <v/>
      </c>
      <c r="AR15" s="111" t="str">
        <f t="shared" si="30"/>
        <v/>
      </c>
      <c r="AX15" s="55">
        <f t="shared" si="31"/>
        <v>-4</v>
      </c>
      <c r="AY15" s="111" t="str">
        <f t="shared" si="32"/>
        <v>Australia</v>
      </c>
      <c r="AZ15" s="111">
        <f t="shared" si="33"/>
        <v>0</v>
      </c>
      <c r="BA15" s="111">
        <f t="shared" si="34"/>
        <v>3</v>
      </c>
      <c r="BB15" s="111" t="str">
        <f t="shared" si="35"/>
        <v>España</v>
      </c>
      <c r="BC15" s="55">
        <f t="shared" si="36"/>
        <v>4</v>
      </c>
      <c r="BE15" s="55">
        <f t="shared" si="37"/>
        <v>-2</v>
      </c>
      <c r="BF15" s="111" t="str">
        <f t="shared" si="38"/>
        <v>Nigeria</v>
      </c>
      <c r="BG15" s="111">
        <f t="shared" si="39"/>
        <v>0</v>
      </c>
      <c r="BH15" s="111">
        <f t="shared" si="40"/>
        <v>3</v>
      </c>
      <c r="BI15" s="111" t="str">
        <f t="shared" si="41"/>
        <v>Argentina</v>
      </c>
      <c r="BJ15" s="111">
        <f t="shared" si="42"/>
        <v>2</v>
      </c>
      <c r="BL15" s="121"/>
      <c r="BR15" s="122"/>
      <c r="BW15" s="121"/>
      <c r="BY15" s="111"/>
      <c r="CC15" s="122"/>
      <c r="CJ15" s="111"/>
      <c r="CK15" s="111"/>
      <c r="CL15" s="111"/>
      <c r="CO15" s="111"/>
      <c r="CP15" s="111"/>
      <c r="CQ15" s="111"/>
    </row>
    <row r="16" spans="1:96" ht="19.5" customHeight="1" thickTop="1" thickBot="1">
      <c r="A16" s="6"/>
      <c r="B16" s="86"/>
      <c r="C16" s="70" t="str">
        <f>WC_B2</f>
        <v>Holanda</v>
      </c>
      <c r="D16" s="38">
        <v>2</v>
      </c>
      <c r="E16" s="71" t="s">
        <v>0</v>
      </c>
      <c r="F16" s="38">
        <v>2</v>
      </c>
      <c r="G16" s="72" t="str">
        <f>WC_B3</f>
        <v>Chile</v>
      </c>
      <c r="H16" s="87"/>
      <c r="I16" s="74" t="s">
        <v>110</v>
      </c>
      <c r="J16" s="150">
        <v>41813</v>
      </c>
      <c r="K16" s="150"/>
      <c r="L16" s="151">
        <v>0.45833333333333331</v>
      </c>
      <c r="M16" s="151"/>
      <c r="N16" s="88"/>
      <c r="O16" s="101"/>
      <c r="P16" s="140"/>
      <c r="Q16" s="102"/>
      <c r="R16" s="14"/>
      <c r="S16" s="69"/>
      <c r="T16" s="70" t="str">
        <f>WC_F2</f>
        <v>Bosnia Herzegovina</v>
      </c>
      <c r="U16" s="38">
        <v>2</v>
      </c>
      <c r="V16" s="71" t="s">
        <v>0</v>
      </c>
      <c r="W16" s="38">
        <v>0</v>
      </c>
      <c r="X16" s="72" t="str">
        <f>WC_F3</f>
        <v>Irán</v>
      </c>
      <c r="Y16" s="73"/>
      <c r="Z16" s="74" t="s">
        <v>116</v>
      </c>
      <c r="AA16" s="148">
        <v>41815</v>
      </c>
      <c r="AB16" s="148"/>
      <c r="AC16" s="149">
        <v>0.45833333333333331</v>
      </c>
      <c r="AD16" s="149"/>
      <c r="AE16" s="75"/>
      <c r="AF16" s="103"/>
      <c r="AG16" s="140"/>
      <c r="AH16" s="102"/>
      <c r="AI16" s="28"/>
      <c r="AJ16" s="59" t="str">
        <f t="shared" si="22"/>
        <v/>
      </c>
      <c r="AK16" s="111" t="str">
        <f t="shared" si="23"/>
        <v>E</v>
      </c>
      <c r="AL16" s="111" t="str">
        <f t="shared" si="24"/>
        <v>V</v>
      </c>
      <c r="AM16" s="111" t="str">
        <f t="shared" si="25"/>
        <v>E</v>
      </c>
      <c r="AN16" s="111" t="str">
        <f t="shared" si="26"/>
        <v>E</v>
      </c>
      <c r="AO16" s="111" t="str">
        <f t="shared" si="27"/>
        <v/>
      </c>
      <c r="AP16" s="111" t="str">
        <f t="shared" si="28"/>
        <v/>
      </c>
      <c r="AQ16" s="111" t="str">
        <f t="shared" si="29"/>
        <v/>
      </c>
      <c r="AR16" s="111" t="str">
        <f t="shared" si="30"/>
        <v/>
      </c>
      <c r="AX16" s="55">
        <f t="shared" si="31"/>
        <v>0</v>
      </c>
      <c r="AY16" s="111" t="str">
        <f t="shared" si="32"/>
        <v>Holanda</v>
      </c>
      <c r="AZ16" s="111">
        <f t="shared" si="33"/>
        <v>1</v>
      </c>
      <c r="BA16" s="111">
        <f t="shared" si="34"/>
        <v>1</v>
      </c>
      <c r="BB16" s="111" t="str">
        <f t="shared" si="35"/>
        <v>Chile</v>
      </c>
      <c r="BC16" s="55">
        <f t="shared" si="36"/>
        <v>0</v>
      </c>
      <c r="BE16" s="55">
        <f t="shared" si="37"/>
        <v>2</v>
      </c>
      <c r="BF16" s="111" t="str">
        <f t="shared" si="38"/>
        <v>Bosnia Herzegovina</v>
      </c>
      <c r="BG16" s="111">
        <f t="shared" si="39"/>
        <v>3</v>
      </c>
      <c r="BH16" s="111">
        <f t="shared" si="40"/>
        <v>0</v>
      </c>
      <c r="BI16" s="111" t="str">
        <f t="shared" si="41"/>
        <v>Irán</v>
      </c>
      <c r="BJ16" s="111">
        <f t="shared" si="42"/>
        <v>-2</v>
      </c>
      <c r="BL16" s="121"/>
      <c r="BR16" s="122"/>
      <c r="BW16" s="121"/>
      <c r="BY16" s="111"/>
      <c r="CC16" s="122"/>
      <c r="CJ16" s="111"/>
      <c r="CK16" s="111"/>
      <c r="CL16" s="111"/>
      <c r="CO16" s="111"/>
      <c r="CP16" s="111"/>
      <c r="CQ16" s="111"/>
    </row>
    <row r="17" spans="1:96" ht="16.5" customHeight="1" thickTop="1" thickBot="1">
      <c r="A17" s="6"/>
      <c r="B17" s="156" t="s">
        <v>181</v>
      </c>
      <c r="C17" s="157"/>
      <c r="D17" s="158" t="s">
        <v>170</v>
      </c>
      <c r="E17" s="158"/>
      <c r="F17" s="158"/>
      <c r="G17" s="158"/>
      <c r="H17" s="83"/>
      <c r="I17" s="68" t="s">
        <v>171</v>
      </c>
      <c r="J17" s="157" t="s">
        <v>172</v>
      </c>
      <c r="K17" s="157"/>
      <c r="L17" s="157" t="s">
        <v>173</v>
      </c>
      <c r="M17" s="157"/>
      <c r="N17" s="85"/>
      <c r="O17" s="27"/>
      <c r="P17" s="141"/>
      <c r="Q17" s="27"/>
      <c r="R17" s="13"/>
      <c r="S17" s="156" t="s">
        <v>176</v>
      </c>
      <c r="T17" s="157"/>
      <c r="U17" s="82" t="s">
        <v>170</v>
      </c>
      <c r="V17" s="82"/>
      <c r="W17" s="82"/>
      <c r="X17" s="83"/>
      <c r="Y17" s="84"/>
      <c r="Z17" s="68" t="s">
        <v>171</v>
      </c>
      <c r="AA17" s="157" t="s">
        <v>172</v>
      </c>
      <c r="AB17" s="157"/>
      <c r="AC17" s="157" t="s">
        <v>173</v>
      </c>
      <c r="AD17" s="157"/>
      <c r="AE17" s="85"/>
      <c r="AG17" s="141"/>
      <c r="AK17" s="111" t="s">
        <v>37</v>
      </c>
      <c r="AL17" s="111" t="s">
        <v>38</v>
      </c>
      <c r="AM17" s="111" t="s">
        <v>45</v>
      </c>
      <c r="AN17" s="111" t="s">
        <v>46</v>
      </c>
      <c r="AO17" s="111" t="s">
        <v>53</v>
      </c>
      <c r="AP17" s="111" t="s">
        <v>54</v>
      </c>
      <c r="AQ17" s="111" t="s">
        <v>25</v>
      </c>
      <c r="AR17" s="111" t="s">
        <v>26</v>
      </c>
      <c r="BF17" s="111"/>
      <c r="BG17" s="111"/>
      <c r="BH17" s="111"/>
      <c r="BI17" s="111"/>
      <c r="BJ17" s="111"/>
      <c r="BL17" s="121"/>
      <c r="BM17" s="113" t="s">
        <v>70</v>
      </c>
      <c r="BR17" s="122"/>
      <c r="BU17" s="113" t="s">
        <v>74</v>
      </c>
      <c r="BW17" s="121"/>
      <c r="BX17" s="113" t="s">
        <v>78</v>
      </c>
      <c r="BY17" s="111"/>
      <c r="CC17" s="122"/>
      <c r="CF17" s="113" t="s">
        <v>83</v>
      </c>
      <c r="CI17" s="113" t="s">
        <v>70</v>
      </c>
      <c r="CJ17" s="111"/>
      <c r="CK17" s="111"/>
      <c r="CL17" s="111"/>
      <c r="CN17" s="113" t="s">
        <v>78</v>
      </c>
      <c r="CO17" s="111"/>
      <c r="CP17" s="111"/>
      <c r="CQ17" s="111"/>
    </row>
    <row r="18" spans="1:96" ht="19.5" customHeight="1" thickTop="1" thickBot="1">
      <c r="A18" s="6"/>
      <c r="B18" s="91"/>
      <c r="C18" s="77" t="str">
        <f>WC_C1</f>
        <v>Colombia</v>
      </c>
      <c r="D18" s="38">
        <v>1</v>
      </c>
      <c r="E18" s="39" t="s">
        <v>0</v>
      </c>
      <c r="F18" s="38">
        <v>0</v>
      </c>
      <c r="G18" s="78" t="str">
        <f>WC_C2</f>
        <v>Grecia</v>
      </c>
      <c r="H18" s="92"/>
      <c r="I18" s="80" t="s">
        <v>174</v>
      </c>
      <c r="J18" s="155">
        <v>41804</v>
      </c>
      <c r="K18" s="155"/>
      <c r="L18" s="154">
        <v>0.45833333333333331</v>
      </c>
      <c r="M18" s="154"/>
      <c r="N18" s="93"/>
      <c r="O18" s="101">
        <v>3</v>
      </c>
      <c r="P18" s="140"/>
      <c r="Q18" s="102">
        <v>0</v>
      </c>
      <c r="R18" s="14"/>
      <c r="S18" s="76"/>
      <c r="T18" s="77" t="str">
        <f>WC_G1</f>
        <v>Alemania</v>
      </c>
      <c r="U18" s="38">
        <v>3</v>
      </c>
      <c r="V18" s="39" t="s">
        <v>0</v>
      </c>
      <c r="W18" s="38">
        <v>1</v>
      </c>
      <c r="X18" s="78" t="str">
        <f>WC_G2</f>
        <v>Portugal</v>
      </c>
      <c r="Y18" s="79"/>
      <c r="Z18" s="80" t="s">
        <v>116</v>
      </c>
      <c r="AA18" s="148">
        <v>41806</v>
      </c>
      <c r="AB18" s="148"/>
      <c r="AC18" s="149">
        <v>0.45833333333333331</v>
      </c>
      <c r="AD18" s="149"/>
      <c r="AE18" s="81"/>
      <c r="AF18" s="103">
        <v>4</v>
      </c>
      <c r="AG18" s="140"/>
      <c r="AH18" s="102">
        <v>0</v>
      </c>
      <c r="AI18" s="28"/>
      <c r="AJ18" s="58">
        <f t="shared" ref="AJ18:AJ23" si="43">IF(OR(O18="",Q18=""),"",SUM(AO18,AQ18,AP18,AR18))</f>
        <v>6</v>
      </c>
      <c r="AK18" s="111" t="str">
        <f t="shared" ref="AK18:AK23" si="44">IF(D18&gt;F18,"V",IF(D18=F18,"E","D"))</f>
        <v>V</v>
      </c>
      <c r="AL18" s="111" t="str">
        <f t="shared" ref="AL18:AL23" si="45">IF(U18&gt;W18,"V",IF(U18=W18,"E","D"))</f>
        <v>V</v>
      </c>
      <c r="AM18" s="111" t="str">
        <f t="shared" ref="AM18:AM23" si="46">IF(O18&gt;Q18,"V",IF(O18=Q18,"E","D"))</f>
        <v>V</v>
      </c>
      <c r="AN18" s="111" t="str">
        <f t="shared" ref="AN18:AN23" si="47">IF(AF18&gt;AH18,"V",IF(AF18=AH18,"E","D"))</f>
        <v>V</v>
      </c>
      <c r="AO18" s="111">
        <f t="shared" ref="AO18:AO23" si="48">IF(OR(O18="",Q18=""),"",IF(AK18=AM18,PFASE1,0))</f>
        <v>3</v>
      </c>
      <c r="AP18" s="111">
        <f t="shared" ref="AP18:AP23" si="49">IF(OR(AF18="",AH18=""),"",IF(AL18=AN18,PFASE1,0))</f>
        <v>3</v>
      </c>
      <c r="AQ18" s="111">
        <f t="shared" ref="AQ18:AQ23" si="50">IF(OR(O18="",Q18=""),"",IF(AND(D18=O18,F18=Q18),EFASE1,0))</f>
        <v>0</v>
      </c>
      <c r="AR18" s="111">
        <f t="shared" ref="AR18:AR23" si="51">IF(OR(AF18="",AH18=""),"",IF(AND(U18=AF18,W18=AH18),2,0))</f>
        <v>0</v>
      </c>
      <c r="AX18" s="55">
        <f t="shared" ref="AX18:AX23" si="52">D18-F18</f>
        <v>1</v>
      </c>
      <c r="AY18" s="111" t="str">
        <f t="shared" ref="AY18:AY23" si="53">C18</f>
        <v>Colombia</v>
      </c>
      <c r="AZ18" s="111">
        <f t="shared" ref="AZ18:AZ23" si="54">IF(AK18="V",3,IF(AK18="E",1,0))</f>
        <v>3</v>
      </c>
      <c r="BA18" s="111">
        <f t="shared" ref="BA18:BA23" si="55">IF(AK18="V",0,IF(AK18="E",1,3))</f>
        <v>0</v>
      </c>
      <c r="BB18" s="111" t="str">
        <f t="shared" ref="BB18:BB23" si="56">G18</f>
        <v>Grecia</v>
      </c>
      <c r="BC18" s="55">
        <f t="shared" ref="BC18:BC23" si="57">F18-D18</f>
        <v>-1</v>
      </c>
      <c r="BE18" s="55">
        <f t="shared" ref="BE18:BE23" si="58">U18-W18</f>
        <v>2</v>
      </c>
      <c r="BF18" s="111" t="str">
        <f t="shared" ref="BF18:BF23" si="59">T18</f>
        <v>Alemania</v>
      </c>
      <c r="BG18" s="111">
        <f t="shared" ref="BG18:BG23" si="60">IF(AL18="V",3,IF(AL18="E",1,0))</f>
        <v>3</v>
      </c>
      <c r="BH18" s="111">
        <f t="shared" ref="BH18:BH23" si="61">IF(AL18="V",0,IF(AL18="E",1,3))</f>
        <v>0</v>
      </c>
      <c r="BI18" s="111" t="str">
        <f t="shared" ref="BI18:BI23" si="62">X18</f>
        <v>Portugal</v>
      </c>
      <c r="BJ18" s="111">
        <f t="shared" ref="BJ18:BJ23" si="63">W18-U18</f>
        <v>-2</v>
      </c>
      <c r="BL18" s="114" t="s">
        <v>89</v>
      </c>
      <c r="BM18" s="115" t="str">
        <f>WC_C1</f>
        <v>Colombia</v>
      </c>
      <c r="BN18" s="111">
        <f>SUMIF(AY$18:AY$23,BM18,AZ$18:AZ$23)+SUMIF(BB$18:BB$23,BM18,BA$18:BA$23)</f>
        <v>6</v>
      </c>
      <c r="BO18" s="111">
        <f>SUMIF(AY$18:AY$23,BM18,AX$18:AX$23)+SUMIF(BB$18:BB$23,BM18,BC$18:BC$23)</f>
        <v>1</v>
      </c>
      <c r="BP18" s="111">
        <f>SUMIF(C18:C23,BM18,D18:D23)+SUMIF(G18:G23,BM18,F18:F23)</f>
        <v>3</v>
      </c>
      <c r="BQ18" s="111">
        <f>CM18</f>
        <v>4.0000000000000001E-3</v>
      </c>
      <c r="BR18" s="118">
        <f>BS18+BQ18</f>
        <v>0.67966666666666664</v>
      </c>
      <c r="BS18" s="117">
        <f t="array" ref="BS18">(BN18/MAX(ABS(BN$18:BN$21)))+((BO18/MAX(ABS(BO$18:BO$21)))/50)+((BP18/MAX(ABS(BP$18:BP$21)))/100)</f>
        <v>0.67566666666666664</v>
      </c>
      <c r="BT18" s="118">
        <f>RANK(BR18,BR18:BR21)</f>
        <v>2</v>
      </c>
      <c r="BU18" s="115" t="str">
        <f ca="1">OFFSET(BM18,MATCH(SMALL(BT18:BT21,ROW()-ROW(BT18)+1),BT18:BT21,0)-1,0)</f>
        <v>Japón</v>
      </c>
      <c r="BW18" s="114" t="s">
        <v>89</v>
      </c>
      <c r="BX18" s="115" t="str">
        <f>WC_G1</f>
        <v>Alemania</v>
      </c>
      <c r="BY18" s="111">
        <f>SUMIF(BF$18:BF$23,BX18,BG$18:BG$23)+SUMIF(BI$18:BI$23,BX18,BH$18:BH$23)</f>
        <v>9</v>
      </c>
      <c r="BZ18" s="111">
        <f>SUMIF(BF$18:BF$23,BX18,BE$18:BE$23)+SUMIF(BI$18:BI$23,BX18,BJ$18:BJ$23)</f>
        <v>6</v>
      </c>
      <c r="CA18" s="111">
        <f>SUMIF(T18:T23,BX18,U18:U23)+SUMIF(X18:X23,BX18,W18:W23)</f>
        <v>9</v>
      </c>
      <c r="CB18" s="111">
        <f>CR18</f>
        <v>4.0000000000000001E-3</v>
      </c>
      <c r="CC18" s="119">
        <f>CD18+CB18</f>
        <v>1.034</v>
      </c>
      <c r="CD18" s="117">
        <f t="array" ref="CD18">(BY18/MAX(ABS(BY$18:BY$21)))+((BZ18/MAX(ABS(BZ$18:BZ$21)))/50)+((CA18/MAX(ABS(CA$18:CA$21)))/100)</f>
        <v>1.03</v>
      </c>
      <c r="CE18" s="118">
        <f>RANK(CC18,CC18:CC21)</f>
        <v>1</v>
      </c>
      <c r="CF18" s="115" t="str">
        <f ca="1">OFFSET(BX18,MATCH(SMALL(CE18:CE21,ROW()-ROW(CE18)+1),CE18:CE21,0)-1,0)</f>
        <v>Alemania</v>
      </c>
      <c r="CI18" s="115" t="str">
        <f>WC_C1</f>
        <v>Colombia</v>
      </c>
      <c r="CJ18" s="111">
        <v>30</v>
      </c>
      <c r="CK18" s="111">
        <v>14</v>
      </c>
      <c r="CL18" s="111">
        <v>27</v>
      </c>
      <c r="CM18" s="111">
        <v>4.0000000000000001E-3</v>
      </c>
      <c r="CN18" s="115" t="str">
        <f>WC_G1</f>
        <v>Alemania</v>
      </c>
      <c r="CO18" s="111">
        <v>28</v>
      </c>
      <c r="CP18" s="111">
        <v>26</v>
      </c>
      <c r="CQ18" s="111">
        <v>36</v>
      </c>
      <c r="CR18" s="111">
        <v>4.0000000000000001E-3</v>
      </c>
    </row>
    <row r="19" spans="1:96" ht="19.5" customHeight="1" thickTop="1" thickBot="1">
      <c r="A19" s="6"/>
      <c r="B19" s="42"/>
      <c r="C19" s="7" t="str">
        <f>WC_C3</f>
        <v>Costa de Marfil</v>
      </c>
      <c r="D19" s="38">
        <v>1</v>
      </c>
      <c r="E19" s="8" t="s">
        <v>0</v>
      </c>
      <c r="F19" s="38">
        <v>3</v>
      </c>
      <c r="G19" s="10" t="str">
        <f>WC_C4</f>
        <v>Japón</v>
      </c>
      <c r="H19" s="11"/>
      <c r="I19" s="22" t="s">
        <v>115</v>
      </c>
      <c r="J19" s="148">
        <v>41804</v>
      </c>
      <c r="K19" s="148"/>
      <c r="L19" s="149">
        <v>0.66666666666666663</v>
      </c>
      <c r="M19" s="149"/>
      <c r="N19" s="41"/>
      <c r="O19" s="101">
        <v>2</v>
      </c>
      <c r="P19" s="140"/>
      <c r="Q19" s="102">
        <v>1</v>
      </c>
      <c r="R19" s="14"/>
      <c r="S19" s="49"/>
      <c r="T19" s="7" t="str">
        <f>WC_G3</f>
        <v>Ghana</v>
      </c>
      <c r="U19" s="38">
        <v>2</v>
      </c>
      <c r="V19" s="8" t="s">
        <v>0</v>
      </c>
      <c r="W19" s="38">
        <v>2</v>
      </c>
      <c r="X19" s="10" t="str">
        <f>WC_G4</f>
        <v>Estados Unidos</v>
      </c>
      <c r="Y19" s="23"/>
      <c r="Z19" s="22" t="s">
        <v>111</v>
      </c>
      <c r="AA19" s="148">
        <v>41806</v>
      </c>
      <c r="AB19" s="148"/>
      <c r="AC19" s="149">
        <v>0.70833333333333337</v>
      </c>
      <c r="AD19" s="149"/>
      <c r="AE19" s="48"/>
      <c r="AF19" s="103">
        <v>1</v>
      </c>
      <c r="AG19" s="140"/>
      <c r="AH19" s="102">
        <v>2</v>
      </c>
      <c r="AI19" s="28"/>
      <c r="AJ19" s="58">
        <f t="shared" si="43"/>
        <v>0</v>
      </c>
      <c r="AK19" s="111" t="str">
        <f t="shared" si="44"/>
        <v>D</v>
      </c>
      <c r="AL19" s="111" t="str">
        <f t="shared" si="45"/>
        <v>E</v>
      </c>
      <c r="AM19" s="111" t="str">
        <f t="shared" si="46"/>
        <v>V</v>
      </c>
      <c r="AN19" s="111" t="str">
        <f t="shared" si="47"/>
        <v>D</v>
      </c>
      <c r="AO19" s="111">
        <f t="shared" si="48"/>
        <v>0</v>
      </c>
      <c r="AP19" s="111">
        <f t="shared" si="49"/>
        <v>0</v>
      </c>
      <c r="AQ19" s="111">
        <f t="shared" si="50"/>
        <v>0</v>
      </c>
      <c r="AR19" s="111">
        <f t="shared" si="51"/>
        <v>0</v>
      </c>
      <c r="AX19" s="55">
        <f t="shared" si="52"/>
        <v>-2</v>
      </c>
      <c r="AY19" s="111" t="str">
        <f t="shared" si="53"/>
        <v>Costa de Marfil</v>
      </c>
      <c r="AZ19" s="111">
        <f t="shared" si="54"/>
        <v>0</v>
      </c>
      <c r="BA19" s="111">
        <f t="shared" si="55"/>
        <v>3</v>
      </c>
      <c r="BB19" s="111" t="str">
        <f t="shared" si="56"/>
        <v>Japón</v>
      </c>
      <c r="BC19" s="55">
        <f t="shared" si="57"/>
        <v>2</v>
      </c>
      <c r="BE19" s="55">
        <f t="shared" si="58"/>
        <v>0</v>
      </c>
      <c r="BF19" s="111" t="str">
        <f t="shared" si="59"/>
        <v>Ghana</v>
      </c>
      <c r="BG19" s="111">
        <f t="shared" si="60"/>
        <v>1</v>
      </c>
      <c r="BH19" s="111">
        <f t="shared" si="61"/>
        <v>1</v>
      </c>
      <c r="BI19" s="111" t="str">
        <f t="shared" si="62"/>
        <v>Estados Unidos</v>
      </c>
      <c r="BJ19" s="111">
        <f t="shared" si="63"/>
        <v>0</v>
      </c>
      <c r="BL19" s="120" t="s">
        <v>90</v>
      </c>
      <c r="BM19" s="115" t="str">
        <f>WC_C2</f>
        <v>Grecia</v>
      </c>
      <c r="BN19" s="111">
        <f>SUMIF(AY$18:AY$23,BM19,AZ$18:AZ$23)+SUMIF(BB$18:BB$23,BM19,BA$18:BA$23)</f>
        <v>0</v>
      </c>
      <c r="BO19" s="111">
        <f>SUMIF(AY$18:AY$23,BM19,AX$18:AX$23)+SUMIF(BB$18:BB$23,BM19,BC$18:BC$23)</f>
        <v>-4</v>
      </c>
      <c r="BP19" s="111">
        <f>SUMIF(C18:C23,BM19,D18:D23)+SUMIF(G18:G23,BM19,F18:F23)</f>
        <v>0</v>
      </c>
      <c r="BQ19" s="111">
        <f>CM19</f>
        <v>3.0000000000000001E-3</v>
      </c>
      <c r="BR19" s="119">
        <f>BS19+BQ19</f>
        <v>-1.3000000000000001E-2</v>
      </c>
      <c r="BS19" s="117">
        <f t="array" ref="BS19">(BN19/MAX(ABS(BN$18:BN$21)))+((BO19/MAX(ABS(BO$18:BO$21)))/50)+((BP19/MAX(ABS(BP$18:BP$21)))/100)</f>
        <v>-1.6E-2</v>
      </c>
      <c r="BT19" s="118">
        <f>RANK(BR19,BR18:BR21)</f>
        <v>4</v>
      </c>
      <c r="BU19" s="115" t="str">
        <f ca="1">OFFSET(BM18,MATCH(SMALL(BT18:BT21,ROW()-ROW(BT18)+1),BT18:BT21,0)-1,0)</f>
        <v>Colombia</v>
      </c>
      <c r="BW19" s="120" t="s">
        <v>90</v>
      </c>
      <c r="BX19" s="115" t="str">
        <f>WC_G2</f>
        <v>Portugal</v>
      </c>
      <c r="BY19" s="111">
        <f>SUMIF(BF$18:BF$23,BX19,BG$18:BG$23)+SUMIF(BI$18:BI$23,BX19,BH$18:BH$23)</f>
        <v>6</v>
      </c>
      <c r="BZ19" s="111">
        <f>SUMIF(BF$18:BF$23,BX19,BE$18:BE$23)+SUMIF(BI$18:BI$23,BX19,BJ$18:BJ$23)</f>
        <v>0</v>
      </c>
      <c r="CA19" s="111">
        <f>SUMIF(T18:T23,BX19,U18:U23)+SUMIF(X18:X23,BX19,W18:W23)</f>
        <v>4</v>
      </c>
      <c r="CB19" s="111">
        <f>CR19</f>
        <v>3.0000000000000001E-3</v>
      </c>
      <c r="CC19" s="119">
        <f>CD19+CB19</f>
        <v>0.67411111111111111</v>
      </c>
      <c r="CD19" s="117">
        <f t="array" ref="CD19">(BY19/MAX(ABS(BY$18:BY$21)))+((BZ19/MAX(ABS(BZ$18:BZ$21)))/50)+((CA19/MAX(ABS(CA$18:CA$21)))/100)</f>
        <v>0.6711111111111111</v>
      </c>
      <c r="CE19" s="118">
        <f>RANK(CC19,CC18:CC21)</f>
        <v>2</v>
      </c>
      <c r="CF19" s="115" t="str">
        <f ca="1">OFFSET(BX18,MATCH(SMALL(CE18:CE21,ROW()-ROW(CE18)+1),CE18:CE21,0)-1,0)</f>
        <v>Portugal</v>
      </c>
      <c r="CI19" s="115" t="str">
        <f>WC_C2</f>
        <v>Grecia</v>
      </c>
      <c r="CJ19" s="111">
        <v>25</v>
      </c>
      <c r="CK19" s="111">
        <v>8</v>
      </c>
      <c r="CL19" s="111">
        <v>12</v>
      </c>
      <c r="CM19" s="111">
        <v>3.0000000000000001E-3</v>
      </c>
      <c r="CN19" s="115" t="str">
        <f>WC_G2</f>
        <v>Portugal</v>
      </c>
      <c r="CO19" s="111">
        <v>21</v>
      </c>
      <c r="CP19" s="111">
        <v>11</v>
      </c>
      <c r="CQ19" s="111">
        <v>20</v>
      </c>
      <c r="CR19" s="111">
        <v>3.0000000000000001E-3</v>
      </c>
    </row>
    <row r="20" spans="1:96" ht="19.5" customHeight="1" thickTop="1" thickBot="1">
      <c r="A20" s="6"/>
      <c r="B20" s="43"/>
      <c r="C20" s="7" t="str">
        <f>WC_C1</f>
        <v>Colombia</v>
      </c>
      <c r="D20" s="38">
        <v>2</v>
      </c>
      <c r="E20" s="8" t="s">
        <v>0</v>
      </c>
      <c r="F20" s="38">
        <v>1</v>
      </c>
      <c r="G20" s="10" t="str">
        <f>WC_C3</f>
        <v>Costa de Marfil</v>
      </c>
      <c r="H20" s="11"/>
      <c r="I20" s="22" t="s">
        <v>114</v>
      </c>
      <c r="J20" s="148">
        <v>41809</v>
      </c>
      <c r="K20" s="148"/>
      <c r="L20" s="149">
        <v>0.45833333333333331</v>
      </c>
      <c r="M20" s="149"/>
      <c r="N20" s="41"/>
      <c r="O20" s="101"/>
      <c r="P20" s="140"/>
      <c r="Q20" s="102"/>
      <c r="R20" s="14"/>
      <c r="S20" s="50"/>
      <c r="T20" s="7" t="str">
        <f>WC_G1</f>
        <v>Alemania</v>
      </c>
      <c r="U20" s="38">
        <v>3</v>
      </c>
      <c r="V20" s="8" t="s">
        <v>0</v>
      </c>
      <c r="W20" s="38">
        <v>1</v>
      </c>
      <c r="X20" s="10" t="str">
        <f>WC_G3</f>
        <v>Ghana</v>
      </c>
      <c r="Y20" s="24"/>
      <c r="Z20" s="22" t="s">
        <v>112</v>
      </c>
      <c r="AA20" s="148">
        <v>41811</v>
      </c>
      <c r="AB20" s="148"/>
      <c r="AC20" s="149">
        <v>0.58333333333333337</v>
      </c>
      <c r="AD20" s="149"/>
      <c r="AE20" s="48"/>
      <c r="AF20" s="103"/>
      <c r="AG20" s="140"/>
      <c r="AH20" s="102"/>
      <c r="AI20" s="28"/>
      <c r="AJ20" s="58" t="str">
        <f t="shared" si="43"/>
        <v/>
      </c>
      <c r="AK20" s="111" t="str">
        <f t="shared" si="44"/>
        <v>V</v>
      </c>
      <c r="AL20" s="111" t="str">
        <f t="shared" si="45"/>
        <v>V</v>
      </c>
      <c r="AM20" s="111" t="str">
        <f t="shared" si="46"/>
        <v>E</v>
      </c>
      <c r="AN20" s="111" t="str">
        <f t="shared" si="47"/>
        <v>E</v>
      </c>
      <c r="AO20" s="111" t="str">
        <f t="shared" si="48"/>
        <v/>
      </c>
      <c r="AP20" s="111" t="str">
        <f t="shared" si="49"/>
        <v/>
      </c>
      <c r="AQ20" s="111" t="str">
        <f t="shared" si="50"/>
        <v/>
      </c>
      <c r="AR20" s="111" t="str">
        <f t="shared" si="51"/>
        <v/>
      </c>
      <c r="AX20" s="55">
        <f t="shared" si="52"/>
        <v>1</v>
      </c>
      <c r="AY20" s="111" t="str">
        <f t="shared" si="53"/>
        <v>Colombia</v>
      </c>
      <c r="AZ20" s="111">
        <f t="shared" si="54"/>
        <v>3</v>
      </c>
      <c r="BA20" s="111">
        <f t="shared" si="55"/>
        <v>0</v>
      </c>
      <c r="BB20" s="111" t="str">
        <f t="shared" si="56"/>
        <v>Costa de Marfil</v>
      </c>
      <c r="BC20" s="55">
        <f t="shared" si="57"/>
        <v>-1</v>
      </c>
      <c r="BE20" s="55">
        <f t="shared" si="58"/>
        <v>2</v>
      </c>
      <c r="BF20" s="111" t="str">
        <f t="shared" si="59"/>
        <v>Alemania</v>
      </c>
      <c r="BG20" s="111">
        <f t="shared" si="60"/>
        <v>3</v>
      </c>
      <c r="BH20" s="111">
        <f t="shared" si="61"/>
        <v>0</v>
      </c>
      <c r="BI20" s="111" t="str">
        <f t="shared" si="62"/>
        <v>Ghana</v>
      </c>
      <c r="BJ20" s="111">
        <f t="shared" si="63"/>
        <v>-2</v>
      </c>
      <c r="BL20" s="120" t="s">
        <v>91</v>
      </c>
      <c r="BM20" s="115" t="str">
        <f>WC_C3</f>
        <v>Costa de Marfil</v>
      </c>
      <c r="BN20" s="111">
        <f>SUMIF(AY$18:AY$23,BM20,AZ$18:AZ$23)+SUMIF(BB$18:BB$23,BM20,BA$18:BA$23)</f>
        <v>3</v>
      </c>
      <c r="BO20" s="111">
        <f>SUMIF(AY$18:AY$23,BM20,AX$18:AX$23)+SUMIF(BB$18:BB$23,BM20,BC$18:BC$23)</f>
        <v>-2</v>
      </c>
      <c r="BP20" s="111">
        <f>SUMIF(C18:C23,BM20,D18:D23)+SUMIF(G18:G23,BM20,F18:F23)</f>
        <v>3</v>
      </c>
      <c r="BQ20" s="111">
        <f>CM20</f>
        <v>2E-3</v>
      </c>
      <c r="BR20" s="119">
        <f>BS20+BQ20</f>
        <v>0.33233333333333331</v>
      </c>
      <c r="BS20" s="117">
        <f t="array" ref="BS20">(BN20/MAX(ABS(BN$18:BN$21)))+((BO20/MAX(ABS(BO$18:BO$21)))/50)+((BP20/MAX(ABS(BP$18:BP$21)))/100)</f>
        <v>0.33033333333333331</v>
      </c>
      <c r="BT20" s="118">
        <f>RANK(BR20,BR18:BR21)</f>
        <v>3</v>
      </c>
      <c r="BU20" s="115" t="str">
        <f ca="1">OFFSET(BM18,MATCH(SMALL(BT18:BT21,ROW()-ROW(BT18)+1),BT18:BT21,0)-1,0)</f>
        <v>Costa de Marfil</v>
      </c>
      <c r="BW20" s="120" t="s">
        <v>91</v>
      </c>
      <c r="BX20" s="115" t="str">
        <f>WC_G3</f>
        <v>Ghana</v>
      </c>
      <c r="BY20" s="111">
        <f>SUMIF(BF$18:BF$23,BX20,BG$18:BG$23)+SUMIF(BI$18:BI$23,BX20,BH$18:BH$23)</f>
        <v>1</v>
      </c>
      <c r="BZ20" s="111">
        <f>SUMIF(BF$18:BF$23,BX20,BE$18:BE$23)+SUMIF(BI$18:BI$23,BX20,BJ$18:BJ$23)</f>
        <v>-3</v>
      </c>
      <c r="CA20" s="111">
        <f>SUMIF(T18:T23,BX20,U18:U23)+SUMIF(X18:X23,BX20,W18:W23)</f>
        <v>3</v>
      </c>
      <c r="CB20" s="111">
        <f>CR20</f>
        <v>2E-3</v>
      </c>
      <c r="CC20" s="119">
        <f>CD20+CB20</f>
        <v>0.10644444444444444</v>
      </c>
      <c r="CD20" s="117">
        <f t="array" ref="CD20">(BY20/MAX(ABS(BY$18:BY$21)))+((BZ20/MAX(ABS(BZ$18:BZ$21)))/50)+((CA20/MAX(ABS(CA$18:CA$21)))/100)</f>
        <v>0.10444444444444444</v>
      </c>
      <c r="CE20" s="118">
        <f>RANK(CC20,CC18:CC21)</f>
        <v>4</v>
      </c>
      <c r="CF20" s="115" t="str">
        <f ca="1">OFFSET(BX18,MATCH(SMALL(CE18:CE21,ROW()-ROW(CE18)+1),CE18:CE21,0)-1,0)</f>
        <v>Estados Unidos</v>
      </c>
      <c r="CI20" s="115" t="str">
        <f>WC_C3</f>
        <v>Costa de Marfil</v>
      </c>
      <c r="CJ20" s="111">
        <v>14</v>
      </c>
      <c r="CK20" s="111">
        <v>10</v>
      </c>
      <c r="CL20" s="111">
        <v>15</v>
      </c>
      <c r="CM20" s="111">
        <v>2E-3</v>
      </c>
      <c r="CN20" s="115" t="str">
        <f>WC_G3</f>
        <v>Ghana</v>
      </c>
      <c r="CO20" s="111">
        <v>15</v>
      </c>
      <c r="CP20" s="111">
        <v>15</v>
      </c>
      <c r="CQ20" s="111">
        <v>18</v>
      </c>
      <c r="CR20" s="111">
        <v>2E-3</v>
      </c>
    </row>
    <row r="21" spans="1:96" ht="19.5" customHeight="1" thickTop="1" thickBot="1">
      <c r="A21" s="6"/>
      <c r="B21" s="42"/>
      <c r="C21" s="7" t="str">
        <f>WC_C4</f>
        <v>Japón</v>
      </c>
      <c r="D21" s="38">
        <v>2</v>
      </c>
      <c r="E21" s="8" t="s">
        <v>0</v>
      </c>
      <c r="F21" s="38">
        <v>0</v>
      </c>
      <c r="G21" s="10" t="str">
        <f>WC_C2</f>
        <v>Grecia</v>
      </c>
      <c r="H21" s="11"/>
      <c r="I21" s="22" t="s">
        <v>111</v>
      </c>
      <c r="J21" s="148">
        <v>41809</v>
      </c>
      <c r="K21" s="148"/>
      <c r="L21" s="149">
        <v>0.70833333333333337</v>
      </c>
      <c r="M21" s="149"/>
      <c r="N21" s="41"/>
      <c r="O21" s="101"/>
      <c r="P21" s="140"/>
      <c r="Q21" s="102"/>
      <c r="R21" s="14"/>
      <c r="S21" s="49"/>
      <c r="T21" s="7" t="str">
        <f>WC_G4</f>
        <v>Estados Unidos</v>
      </c>
      <c r="U21" s="38">
        <v>1</v>
      </c>
      <c r="V21" s="8" t="s">
        <v>0</v>
      </c>
      <c r="W21" s="38">
        <v>2</v>
      </c>
      <c r="X21" s="10" t="str">
        <f>WC_G2</f>
        <v>Portugal</v>
      </c>
      <c r="Y21" s="23"/>
      <c r="Z21" s="22" t="s">
        <v>113</v>
      </c>
      <c r="AA21" s="148">
        <v>41812</v>
      </c>
      <c r="AB21" s="148"/>
      <c r="AC21" s="149">
        <v>0.66666666666666663</v>
      </c>
      <c r="AD21" s="149"/>
      <c r="AE21" s="48"/>
      <c r="AF21" s="103"/>
      <c r="AG21" s="140"/>
      <c r="AH21" s="102"/>
      <c r="AI21" s="28"/>
      <c r="AJ21" s="58" t="str">
        <f t="shared" si="43"/>
        <v/>
      </c>
      <c r="AK21" s="111" t="str">
        <f t="shared" si="44"/>
        <v>V</v>
      </c>
      <c r="AL21" s="111" t="str">
        <f t="shared" si="45"/>
        <v>D</v>
      </c>
      <c r="AM21" s="111" t="str">
        <f t="shared" si="46"/>
        <v>E</v>
      </c>
      <c r="AN21" s="111" t="str">
        <f t="shared" si="47"/>
        <v>E</v>
      </c>
      <c r="AO21" s="111" t="str">
        <f t="shared" si="48"/>
        <v/>
      </c>
      <c r="AP21" s="111" t="str">
        <f t="shared" si="49"/>
        <v/>
      </c>
      <c r="AQ21" s="111" t="str">
        <f t="shared" si="50"/>
        <v/>
      </c>
      <c r="AR21" s="111" t="str">
        <f t="shared" si="51"/>
        <v/>
      </c>
      <c r="AX21" s="55">
        <f t="shared" si="52"/>
        <v>2</v>
      </c>
      <c r="AY21" s="111" t="str">
        <f t="shared" si="53"/>
        <v>Japón</v>
      </c>
      <c r="AZ21" s="111">
        <f t="shared" si="54"/>
        <v>3</v>
      </c>
      <c r="BA21" s="111">
        <f t="shared" si="55"/>
        <v>0</v>
      </c>
      <c r="BB21" s="111" t="str">
        <f t="shared" si="56"/>
        <v>Grecia</v>
      </c>
      <c r="BC21" s="55">
        <f t="shared" si="57"/>
        <v>-2</v>
      </c>
      <c r="BE21" s="55">
        <f t="shared" si="58"/>
        <v>-1</v>
      </c>
      <c r="BF21" s="111" t="str">
        <f t="shared" si="59"/>
        <v>Estados Unidos</v>
      </c>
      <c r="BG21" s="111">
        <f t="shared" si="60"/>
        <v>0</v>
      </c>
      <c r="BH21" s="111">
        <f t="shared" si="61"/>
        <v>3</v>
      </c>
      <c r="BI21" s="111" t="str">
        <f t="shared" si="62"/>
        <v>Portugal</v>
      </c>
      <c r="BJ21" s="111">
        <f t="shared" si="63"/>
        <v>1</v>
      </c>
      <c r="BL21" s="120" t="s">
        <v>92</v>
      </c>
      <c r="BM21" s="115" t="str">
        <f>WC_C4</f>
        <v>Japón</v>
      </c>
      <c r="BN21" s="111">
        <f>SUMIF(AY$18:AY$23,BM21,AZ$18:AZ$23)+SUMIF(BB$18:BB$23,BM21,BA$18:BA$23)</f>
        <v>9</v>
      </c>
      <c r="BO21" s="111">
        <f>SUMIF(AY$18:AY$23,BM21,AX$18:AX$23)+SUMIF(BB$18:BB$23,BM21,BC$18:BC$23)</f>
        <v>5</v>
      </c>
      <c r="BP21" s="111">
        <f>SUMIF(C18:C23,BM21,D18:D23)+SUMIF(G18:G23,BM21,F18:F23)</f>
        <v>6</v>
      </c>
      <c r="BQ21" s="111">
        <f>CM21</f>
        <v>1E-3</v>
      </c>
      <c r="BR21" s="119">
        <f>BS21+BQ21</f>
        <v>1.0309999999999999</v>
      </c>
      <c r="BS21" s="117">
        <f t="array" ref="BS21">(BN21/MAX(ABS(BN$18:BN$21)))+((BO21/MAX(ABS(BO$18:BO$21)))/50)+((BP21/MAX(ABS(BP$18:BP$21)))/100)</f>
        <v>1.03</v>
      </c>
      <c r="BT21" s="118">
        <f>RANK(BR21,BR18:BR21)</f>
        <v>1</v>
      </c>
      <c r="BU21" s="115" t="str">
        <f ca="1">OFFSET(BM18,MATCH(SMALL(BT18:BT21,ROW()-ROW(BT18)+1),BT18:BT21,0)-1,0)</f>
        <v>Grecia</v>
      </c>
      <c r="BW21" s="120" t="s">
        <v>92</v>
      </c>
      <c r="BX21" s="115" t="str">
        <f>WC_G4</f>
        <v>Estados Unidos</v>
      </c>
      <c r="BY21" s="111">
        <f>SUMIF(BF$18:BF$23,BX21,BG$18:BG$23)+SUMIF(BI$18:BI$23,BX21,BH$18:BH$23)</f>
        <v>1</v>
      </c>
      <c r="BZ21" s="111">
        <f>SUMIF(BF$18:BF$23,BX21,BE$18:BE$23)+SUMIF(BI$18:BI$23,BX21,BJ$18:BJ$23)</f>
        <v>-3</v>
      </c>
      <c r="CA21" s="111">
        <f>SUMIF(T18:T23,BX21,U18:U23)+SUMIF(X18:X23,BX21,W18:W23)</f>
        <v>4</v>
      </c>
      <c r="CB21" s="111">
        <f>CR21</f>
        <v>1E-3</v>
      </c>
      <c r="CC21" s="119">
        <f>CD21+CB21</f>
        <v>0.10655555555555556</v>
      </c>
      <c r="CD21" s="117">
        <f t="array" ref="CD21">(BY21/MAX(ABS(BY$18:BY$21)))+((BZ21/MAX(ABS(BZ$18:BZ$21)))/50)+((CA21/MAX(ABS(CA$18:CA$21)))/100)</f>
        <v>0.10555555555555556</v>
      </c>
      <c r="CE21" s="118">
        <f>RANK(CC21,CC18:CC21)</f>
        <v>3</v>
      </c>
      <c r="CF21" s="115" t="str">
        <f ca="1">OFFSET(BX18,MATCH(SMALL(CE18:CE21,ROW()-ROW(CE18)+1),CE18:CE21,0)-1,0)</f>
        <v>Ghana</v>
      </c>
      <c r="CI21" s="115" t="str">
        <f>WC_C4</f>
        <v>Japón</v>
      </c>
      <c r="CJ21" s="111">
        <v>17</v>
      </c>
      <c r="CK21" s="111">
        <v>11</v>
      </c>
      <c r="CL21" s="111">
        <v>16</v>
      </c>
      <c r="CM21" s="111">
        <v>1E-3</v>
      </c>
      <c r="CN21" s="115" t="str">
        <f>WC_G4</f>
        <v>Estados Unidos</v>
      </c>
      <c r="CO21" s="111">
        <v>22</v>
      </c>
      <c r="CP21" s="111">
        <v>7</v>
      </c>
      <c r="CQ21" s="111">
        <v>15</v>
      </c>
      <c r="CR21" s="111">
        <v>1E-3</v>
      </c>
    </row>
    <row r="22" spans="1:96" ht="19.5" customHeight="1" thickTop="1" thickBot="1">
      <c r="A22" s="6"/>
      <c r="B22" s="42"/>
      <c r="C22" s="7" t="str">
        <f>WC_C4</f>
        <v>Japón</v>
      </c>
      <c r="D22" s="38">
        <v>1</v>
      </c>
      <c r="E22" s="8" t="s">
        <v>0</v>
      </c>
      <c r="F22" s="38">
        <v>0</v>
      </c>
      <c r="G22" s="10" t="str">
        <f>WC_C1</f>
        <v>Colombia</v>
      </c>
      <c r="H22" s="11"/>
      <c r="I22" s="22" t="s">
        <v>117</v>
      </c>
      <c r="J22" s="148">
        <v>41814</v>
      </c>
      <c r="K22" s="148"/>
      <c r="L22" s="149">
        <v>0.625</v>
      </c>
      <c r="M22" s="149"/>
      <c r="N22" s="41"/>
      <c r="O22" s="101"/>
      <c r="P22" s="140"/>
      <c r="Q22" s="102"/>
      <c r="R22" s="14"/>
      <c r="S22" s="49"/>
      <c r="T22" s="7" t="str">
        <f>WC_G4</f>
        <v>Estados Unidos</v>
      </c>
      <c r="U22" s="38">
        <v>1</v>
      </c>
      <c r="V22" s="8" t="s">
        <v>0</v>
      </c>
      <c r="W22" s="38">
        <v>3</v>
      </c>
      <c r="X22" s="10" t="str">
        <f>WC_G1</f>
        <v>Alemania</v>
      </c>
      <c r="Y22" s="23"/>
      <c r="Z22" s="22" t="s">
        <v>115</v>
      </c>
      <c r="AA22" s="148">
        <v>41816</v>
      </c>
      <c r="AB22" s="148"/>
      <c r="AC22" s="149">
        <v>0.45833333333333331</v>
      </c>
      <c r="AD22" s="149"/>
      <c r="AE22" s="48"/>
      <c r="AF22" s="103"/>
      <c r="AG22" s="140"/>
      <c r="AH22" s="102"/>
      <c r="AI22" s="28"/>
      <c r="AJ22" s="58" t="str">
        <f t="shared" si="43"/>
        <v/>
      </c>
      <c r="AK22" s="111" t="str">
        <f t="shared" si="44"/>
        <v>V</v>
      </c>
      <c r="AL22" s="111" t="str">
        <f t="shared" si="45"/>
        <v>D</v>
      </c>
      <c r="AM22" s="111" t="str">
        <f t="shared" si="46"/>
        <v>E</v>
      </c>
      <c r="AN22" s="111" t="str">
        <f t="shared" si="47"/>
        <v>E</v>
      </c>
      <c r="AO22" s="111" t="str">
        <f t="shared" si="48"/>
        <v/>
      </c>
      <c r="AP22" s="111" t="str">
        <f t="shared" si="49"/>
        <v/>
      </c>
      <c r="AQ22" s="111" t="str">
        <f t="shared" si="50"/>
        <v/>
      </c>
      <c r="AR22" s="111" t="str">
        <f t="shared" si="51"/>
        <v/>
      </c>
      <c r="AX22" s="55">
        <f t="shared" si="52"/>
        <v>1</v>
      </c>
      <c r="AY22" s="111" t="str">
        <f t="shared" si="53"/>
        <v>Japón</v>
      </c>
      <c r="AZ22" s="111">
        <f t="shared" si="54"/>
        <v>3</v>
      </c>
      <c r="BA22" s="111">
        <f t="shared" si="55"/>
        <v>0</v>
      </c>
      <c r="BB22" s="111" t="str">
        <f t="shared" si="56"/>
        <v>Colombia</v>
      </c>
      <c r="BC22" s="55">
        <f t="shared" si="57"/>
        <v>-1</v>
      </c>
      <c r="BE22" s="55">
        <f t="shared" si="58"/>
        <v>-2</v>
      </c>
      <c r="BF22" s="111" t="str">
        <f t="shared" si="59"/>
        <v>Estados Unidos</v>
      </c>
      <c r="BG22" s="111">
        <f t="shared" si="60"/>
        <v>0</v>
      </c>
      <c r="BH22" s="111">
        <f t="shared" si="61"/>
        <v>3</v>
      </c>
      <c r="BI22" s="111" t="str">
        <f t="shared" si="62"/>
        <v>Alemania</v>
      </c>
      <c r="BJ22" s="111">
        <f t="shared" si="63"/>
        <v>2</v>
      </c>
      <c r="BL22" s="121"/>
      <c r="BR22" s="122"/>
      <c r="BW22" s="121"/>
      <c r="BY22" s="111"/>
      <c r="CC22" s="122"/>
      <c r="CJ22" s="111"/>
      <c r="CK22" s="111"/>
      <c r="CL22" s="111"/>
      <c r="CO22" s="111"/>
      <c r="CP22" s="111"/>
      <c r="CQ22" s="111"/>
    </row>
    <row r="23" spans="1:96" ht="19.5" customHeight="1" thickTop="1" thickBot="1">
      <c r="A23" s="6"/>
      <c r="B23" s="86"/>
      <c r="C23" s="70" t="str">
        <f>WC_C2</f>
        <v>Grecia</v>
      </c>
      <c r="D23" s="38">
        <v>0</v>
      </c>
      <c r="E23" s="71" t="s">
        <v>0</v>
      </c>
      <c r="F23" s="38">
        <v>1</v>
      </c>
      <c r="G23" s="72" t="str">
        <f>WC_C3</f>
        <v>Costa de Marfil</v>
      </c>
      <c r="H23" s="87"/>
      <c r="I23" s="74" t="s">
        <v>112</v>
      </c>
      <c r="J23" s="150">
        <v>41814</v>
      </c>
      <c r="K23" s="150"/>
      <c r="L23" s="151">
        <v>0.625</v>
      </c>
      <c r="M23" s="151"/>
      <c r="N23" s="88"/>
      <c r="O23" s="101"/>
      <c r="P23" s="140"/>
      <c r="Q23" s="102"/>
      <c r="R23" s="14"/>
      <c r="S23" s="69"/>
      <c r="T23" s="70" t="str">
        <f>WC_G2</f>
        <v>Portugal</v>
      </c>
      <c r="U23" s="38">
        <v>1</v>
      </c>
      <c r="V23" s="71" t="s">
        <v>0</v>
      </c>
      <c r="W23" s="38">
        <v>0</v>
      </c>
      <c r="X23" s="72" t="str">
        <f>WC_G3</f>
        <v>Ghana</v>
      </c>
      <c r="Y23" s="73"/>
      <c r="Z23" s="74" t="s">
        <v>114</v>
      </c>
      <c r="AA23" s="148">
        <v>41816</v>
      </c>
      <c r="AB23" s="148"/>
      <c r="AC23" s="149">
        <v>0.45833333333333331</v>
      </c>
      <c r="AD23" s="149"/>
      <c r="AE23" s="75"/>
      <c r="AF23" s="103"/>
      <c r="AG23" s="140"/>
      <c r="AH23" s="102"/>
      <c r="AI23" s="28"/>
      <c r="AJ23" s="59" t="str">
        <f t="shared" si="43"/>
        <v/>
      </c>
      <c r="AK23" s="111" t="str">
        <f t="shared" si="44"/>
        <v>D</v>
      </c>
      <c r="AL23" s="111" t="str">
        <f t="shared" si="45"/>
        <v>V</v>
      </c>
      <c r="AM23" s="111" t="str">
        <f t="shared" si="46"/>
        <v>E</v>
      </c>
      <c r="AN23" s="111" t="str">
        <f t="shared" si="47"/>
        <v>E</v>
      </c>
      <c r="AO23" s="111" t="str">
        <f t="shared" si="48"/>
        <v/>
      </c>
      <c r="AP23" s="111" t="str">
        <f t="shared" si="49"/>
        <v/>
      </c>
      <c r="AQ23" s="111" t="str">
        <f t="shared" si="50"/>
        <v/>
      </c>
      <c r="AR23" s="111" t="str">
        <f t="shared" si="51"/>
        <v/>
      </c>
      <c r="AX23" s="55">
        <f t="shared" si="52"/>
        <v>-1</v>
      </c>
      <c r="AY23" s="111" t="str">
        <f t="shared" si="53"/>
        <v>Grecia</v>
      </c>
      <c r="AZ23" s="111">
        <f t="shared" si="54"/>
        <v>0</v>
      </c>
      <c r="BA23" s="111">
        <f t="shared" si="55"/>
        <v>3</v>
      </c>
      <c r="BB23" s="111" t="str">
        <f t="shared" si="56"/>
        <v>Costa de Marfil</v>
      </c>
      <c r="BC23" s="55">
        <f t="shared" si="57"/>
        <v>1</v>
      </c>
      <c r="BE23" s="55">
        <f t="shared" si="58"/>
        <v>1</v>
      </c>
      <c r="BF23" s="111" t="str">
        <f t="shared" si="59"/>
        <v>Portugal</v>
      </c>
      <c r="BG23" s="111">
        <f t="shared" si="60"/>
        <v>3</v>
      </c>
      <c r="BH23" s="111">
        <f t="shared" si="61"/>
        <v>0</v>
      </c>
      <c r="BI23" s="111" t="str">
        <f t="shared" si="62"/>
        <v>Ghana</v>
      </c>
      <c r="BJ23" s="111">
        <f t="shared" si="63"/>
        <v>-1</v>
      </c>
      <c r="BL23" s="121"/>
      <c r="BR23" s="122"/>
      <c r="BW23" s="121"/>
      <c r="BY23" s="111"/>
      <c r="CC23" s="122"/>
      <c r="CJ23" s="111"/>
      <c r="CK23" s="111"/>
      <c r="CL23" s="111"/>
      <c r="CO23" s="111"/>
      <c r="CP23" s="111"/>
      <c r="CQ23" s="111"/>
    </row>
    <row r="24" spans="1:96" ht="16.5" customHeight="1" thickTop="1" thickBot="1">
      <c r="A24" s="6"/>
      <c r="B24" s="156" t="s">
        <v>180</v>
      </c>
      <c r="C24" s="157"/>
      <c r="D24" s="158" t="s">
        <v>170</v>
      </c>
      <c r="E24" s="158"/>
      <c r="F24" s="158"/>
      <c r="G24" s="158"/>
      <c r="H24" s="83"/>
      <c r="I24" s="68" t="s">
        <v>171</v>
      </c>
      <c r="J24" s="157" t="s">
        <v>172</v>
      </c>
      <c r="K24" s="157"/>
      <c r="L24" s="157" t="s">
        <v>173</v>
      </c>
      <c r="M24" s="157"/>
      <c r="N24" s="85"/>
      <c r="O24" s="28"/>
      <c r="P24" s="142"/>
      <c r="Q24" s="28"/>
      <c r="R24" s="14"/>
      <c r="S24" s="156" t="s">
        <v>175</v>
      </c>
      <c r="T24" s="157"/>
      <c r="U24" s="82" t="s">
        <v>170</v>
      </c>
      <c r="V24" s="82"/>
      <c r="W24" s="82"/>
      <c r="X24" s="83"/>
      <c r="Y24" s="84"/>
      <c r="Z24" s="68" t="s">
        <v>171</v>
      </c>
      <c r="AA24" s="157" t="s">
        <v>172</v>
      </c>
      <c r="AB24" s="157"/>
      <c r="AC24" s="157" t="s">
        <v>173</v>
      </c>
      <c r="AD24" s="157"/>
      <c r="AE24" s="85"/>
      <c r="AG24" s="142"/>
      <c r="AK24" s="111" t="s">
        <v>39</v>
      </c>
      <c r="AL24" s="111" t="s">
        <v>40</v>
      </c>
      <c r="AM24" s="111" t="s">
        <v>47</v>
      </c>
      <c r="AN24" s="111" t="s">
        <v>48</v>
      </c>
      <c r="AO24" s="111" t="s">
        <v>55</v>
      </c>
      <c r="AP24" s="111" t="s">
        <v>56</v>
      </c>
      <c r="AQ24" s="111" t="s">
        <v>27</v>
      </c>
      <c r="AR24" s="111" t="s">
        <v>28</v>
      </c>
      <c r="BF24" s="111"/>
      <c r="BG24" s="111"/>
      <c r="BH24" s="111"/>
      <c r="BI24" s="111"/>
      <c r="BJ24" s="111"/>
      <c r="BL24" s="121"/>
      <c r="BM24" s="113" t="s">
        <v>71</v>
      </c>
      <c r="BR24" s="122"/>
      <c r="BU24" s="113" t="s">
        <v>75</v>
      </c>
      <c r="BW24" s="121"/>
      <c r="BX24" s="113" t="s">
        <v>79</v>
      </c>
      <c r="BY24" s="111"/>
      <c r="CC24" s="122"/>
      <c r="CF24" s="113" t="s">
        <v>84</v>
      </c>
      <c r="CI24" s="113" t="s">
        <v>71</v>
      </c>
      <c r="CJ24" s="111"/>
      <c r="CK24" s="111"/>
      <c r="CL24" s="111"/>
      <c r="CN24" s="113" t="s">
        <v>79</v>
      </c>
      <c r="CO24" s="111"/>
      <c r="CP24" s="111"/>
      <c r="CQ24" s="111"/>
    </row>
    <row r="25" spans="1:96" ht="19.5" customHeight="1" thickTop="1" thickBot="1">
      <c r="A25" s="6"/>
      <c r="B25" s="91"/>
      <c r="C25" s="77" t="str">
        <f>WC_D1</f>
        <v>Uruguay</v>
      </c>
      <c r="D25" s="38">
        <v>4</v>
      </c>
      <c r="E25" s="39" t="s">
        <v>0</v>
      </c>
      <c r="F25" s="38">
        <v>2</v>
      </c>
      <c r="G25" s="78" t="str">
        <f>WC_D2</f>
        <v>Costa Rica</v>
      </c>
      <c r="H25" s="92"/>
      <c r="I25" s="80" t="s">
        <v>112</v>
      </c>
      <c r="J25" s="155">
        <v>41804</v>
      </c>
      <c r="K25" s="155"/>
      <c r="L25" s="154">
        <v>0.58333333333333337</v>
      </c>
      <c r="M25" s="154"/>
      <c r="N25" s="93"/>
      <c r="O25" s="101">
        <v>1</v>
      </c>
      <c r="P25" s="140"/>
      <c r="Q25" s="102">
        <v>3</v>
      </c>
      <c r="R25" s="14"/>
      <c r="S25" s="76"/>
      <c r="T25" s="77" t="str">
        <f>WC_H1</f>
        <v>Bélgica</v>
      </c>
      <c r="U25" s="38">
        <v>3</v>
      </c>
      <c r="V25" s="39" t="s">
        <v>0</v>
      </c>
      <c r="W25" s="38">
        <v>0</v>
      </c>
      <c r="X25" s="78" t="str">
        <f>WC_H2</f>
        <v>Algeria</v>
      </c>
      <c r="Y25" s="79"/>
      <c r="Z25" s="80" t="s">
        <v>174</v>
      </c>
      <c r="AA25" s="148">
        <v>41807</v>
      </c>
      <c r="AB25" s="148"/>
      <c r="AC25" s="149">
        <v>0.45833333333333331</v>
      </c>
      <c r="AD25" s="149"/>
      <c r="AE25" s="81"/>
      <c r="AF25" s="103">
        <v>2</v>
      </c>
      <c r="AG25" s="140"/>
      <c r="AH25" s="102">
        <v>1</v>
      </c>
      <c r="AI25" s="28"/>
      <c r="AJ25" s="58">
        <f t="shared" ref="AJ25:AJ30" si="64">IF(OR(O25="",Q25=""),"",SUM(AO25,AQ25,AP25,AR25))</f>
        <v>3</v>
      </c>
      <c r="AK25" s="111" t="str">
        <f t="shared" ref="AK25:AK30" si="65">IF(D25&gt;F25,"V",IF(D25=F25,"E","D"))</f>
        <v>V</v>
      </c>
      <c r="AL25" s="111" t="str">
        <f t="shared" ref="AL25:AL30" si="66">IF(U25&gt;W25,"V",IF(U25=W25,"E","D"))</f>
        <v>V</v>
      </c>
      <c r="AM25" s="111" t="str">
        <f t="shared" ref="AM25:AM30" si="67">IF(O25&gt;Q25,"V",IF(O25=Q25,"E","D"))</f>
        <v>D</v>
      </c>
      <c r="AN25" s="111" t="str">
        <f t="shared" ref="AN25:AN30" si="68">IF(AF25&gt;AH25,"V",IF(AF25=AH25,"E","D"))</f>
        <v>V</v>
      </c>
      <c r="AO25" s="111">
        <f t="shared" ref="AO25:AO30" si="69">IF(OR(O25="",Q25=""),"",IF(AK25=AM25,PFASE1,0))</f>
        <v>0</v>
      </c>
      <c r="AP25" s="111">
        <f t="shared" ref="AP25:AP30" si="70">IF(OR(AF25="",AH25=""),"",IF(AL25=AN25,PFASE1,0))</f>
        <v>3</v>
      </c>
      <c r="AQ25" s="111">
        <f t="shared" ref="AQ25:AQ30" si="71">IF(OR(O25="",Q25=""),"",IF(AND(D25=O25,F25=Q25),EFASE1,0))</f>
        <v>0</v>
      </c>
      <c r="AR25" s="111">
        <f t="shared" ref="AR25:AR30" si="72">IF(OR(AF25="",AH25=""),"",IF(AND(U25=AF25,W25=AH25),2,0))</f>
        <v>0</v>
      </c>
      <c r="AX25" s="55">
        <f t="shared" ref="AX25:AX30" si="73">D25-F25</f>
        <v>2</v>
      </c>
      <c r="AY25" s="111" t="str">
        <f t="shared" ref="AY25:AY30" si="74">C25</f>
        <v>Uruguay</v>
      </c>
      <c r="AZ25" s="111">
        <f t="shared" ref="AZ25:AZ30" si="75">IF(AK25="V",3,IF(AK25="E",1,0))</f>
        <v>3</v>
      </c>
      <c r="BA25" s="111">
        <f t="shared" ref="BA25:BA30" si="76">IF(AK25="V",0,IF(AK25="E",1,3))</f>
        <v>0</v>
      </c>
      <c r="BB25" s="111" t="str">
        <f t="shared" ref="BB25:BB30" si="77">G25</f>
        <v>Costa Rica</v>
      </c>
      <c r="BC25" s="55">
        <f t="shared" ref="BC25:BC30" si="78">F25-D25</f>
        <v>-2</v>
      </c>
      <c r="BE25" s="55">
        <f t="shared" ref="BE25:BE30" si="79">U25-W25</f>
        <v>3</v>
      </c>
      <c r="BF25" s="111" t="str">
        <f t="shared" ref="BF25:BF30" si="80">T25</f>
        <v>Bélgica</v>
      </c>
      <c r="BG25" s="111">
        <f t="shared" ref="BG25:BG30" si="81">IF(AL25="V",3,IF(AL25="E",1,0))</f>
        <v>3</v>
      </c>
      <c r="BH25" s="111">
        <f t="shared" ref="BH25:BH30" si="82">IF(AL25="V",0,IF(AL25="E",1,3))</f>
        <v>0</v>
      </c>
      <c r="BI25" s="111" t="str">
        <f t="shared" ref="BI25:BI30" si="83">X25</f>
        <v>Algeria</v>
      </c>
      <c r="BJ25" s="111">
        <f t="shared" ref="BJ25:BJ30" si="84">W25-U25</f>
        <v>-3</v>
      </c>
      <c r="BL25" s="114" t="s">
        <v>89</v>
      </c>
      <c r="BM25" s="115" t="str">
        <f>WC_D1</f>
        <v>Uruguay</v>
      </c>
      <c r="BN25" s="111">
        <f>SUMIF(AY$25:AY$30,BM25,AZ$25:AZ$30)+SUMIF(BB$25:BB$30,BM25,BA$25:BA$30)</f>
        <v>6</v>
      </c>
      <c r="BO25" s="111">
        <f>SUMIF(AY$25:AY$30,BM25,AX$25:AX$30)+SUMIF(BB$25:BB$30,BM25,BC$25:BC$30)</f>
        <v>2</v>
      </c>
      <c r="BP25" s="111">
        <f>SUMIF(C25:C30,BM25,D25:D30)+SUMIF(G25:G30,BM25,F25:F30)</f>
        <v>6</v>
      </c>
      <c r="BQ25" s="111">
        <f>CM25</f>
        <v>4.0000000000000001E-3</v>
      </c>
      <c r="BR25" s="119">
        <f>BS25+BQ25</f>
        <v>0.68590476190476191</v>
      </c>
      <c r="BS25" s="117">
        <f t="array" ref="BS25">(BN25/MAX(ABS(BN$25:BN$28)))+((BO25/MAX(ABS(BO$25:BO$28)))/50)+((BP25/MAX(ABS(BP$25:BP$28)))/100)</f>
        <v>0.6819047619047619</v>
      </c>
      <c r="BT25" s="118">
        <f>RANK(BR25,BR25:BR28)</f>
        <v>2</v>
      </c>
      <c r="BU25" s="115" t="str">
        <f ca="1">OFFSET(BM25,MATCH(SMALL(BT25:BT28,ROW()-ROW(BT25)+1),BT25:BT28,0)-1,0)</f>
        <v>Italia</v>
      </c>
      <c r="BW25" s="114" t="s">
        <v>89</v>
      </c>
      <c r="BX25" s="115" t="str">
        <f>WC_H1</f>
        <v>Bélgica</v>
      </c>
      <c r="BY25" s="111">
        <f>SUMIF(BF$25:BF$30,BX25,BG$25:BG$30)+SUMIF(BI$25:BI$30,BX25,BH$25:BH$30)</f>
        <v>9</v>
      </c>
      <c r="BZ25" s="111">
        <f>SUMIF(BF$25:BF$30,BX25,BE$25:BE$30)+SUMIF(BI$25:BI$30,BX25,BJ$25:BJ$30)</f>
        <v>6</v>
      </c>
      <c r="CA25" s="111">
        <f>SUMIF(T25:T30,BX25,U25:U30)+SUMIF(X25:X30,BX25,W25:W30)</f>
        <v>7</v>
      </c>
      <c r="CB25" s="111">
        <f>CR25</f>
        <v>4.0000000000000001E-3</v>
      </c>
      <c r="CC25" s="119">
        <f>CD25+CB25</f>
        <v>1.034</v>
      </c>
      <c r="CD25" s="117">
        <f t="array" ref="CD25">(BY25/MAX(ABS(BY$25:BY$28)))+((BZ25/MAX(ABS(BZ$25:BZ$28)))/50)+((CA25/MAX(ABS(CA$25:CA$28)))/100)</f>
        <v>1.03</v>
      </c>
      <c r="CE25" s="118">
        <f>RANK(CC25,CC25:CC28)</f>
        <v>1</v>
      </c>
      <c r="CF25" s="115" t="str">
        <f ca="1">OFFSET(BX25,MATCH(SMALL(CE25:CE28,ROW()-ROW(CE25)+1),CE25:CE28,0)-1,0)</f>
        <v>Bélgica</v>
      </c>
      <c r="CI25" s="115" t="str">
        <f>WC_D1</f>
        <v>Uruguay</v>
      </c>
      <c r="CJ25" s="111">
        <v>25</v>
      </c>
      <c r="CK25" s="111">
        <v>0</v>
      </c>
      <c r="CL25" s="111">
        <v>25</v>
      </c>
      <c r="CM25" s="111">
        <v>4.0000000000000001E-3</v>
      </c>
      <c r="CN25" s="115" t="str">
        <f>WC_H1</f>
        <v>Bélgica</v>
      </c>
      <c r="CO25" s="111">
        <v>26</v>
      </c>
      <c r="CP25" s="111">
        <v>14</v>
      </c>
      <c r="CQ25" s="111">
        <v>18</v>
      </c>
      <c r="CR25" s="111">
        <v>4.0000000000000001E-3</v>
      </c>
    </row>
    <row r="26" spans="1:96" ht="19.5" customHeight="1" thickTop="1" thickBot="1">
      <c r="A26" s="6"/>
      <c r="B26" s="42"/>
      <c r="C26" s="7" t="str">
        <f>WC_D3</f>
        <v>Inglaterra</v>
      </c>
      <c r="D26" s="38">
        <v>2</v>
      </c>
      <c r="E26" s="8" t="s">
        <v>0</v>
      </c>
      <c r="F26" s="38">
        <v>3</v>
      </c>
      <c r="G26" s="10" t="str">
        <f>WC_D4</f>
        <v>Italia</v>
      </c>
      <c r="H26" s="11"/>
      <c r="I26" s="22" t="s">
        <v>113</v>
      </c>
      <c r="J26" s="148">
        <v>41804</v>
      </c>
      <c r="K26" s="148"/>
      <c r="L26" s="149">
        <v>0.66666666666666663</v>
      </c>
      <c r="M26" s="149"/>
      <c r="N26" s="41"/>
      <c r="O26" s="101">
        <v>1</v>
      </c>
      <c r="P26" s="140"/>
      <c r="Q26" s="102">
        <v>2</v>
      </c>
      <c r="R26" s="14"/>
      <c r="S26" s="49"/>
      <c r="T26" s="7" t="str">
        <f>WC_H3</f>
        <v>Rusia</v>
      </c>
      <c r="U26" s="38">
        <v>1</v>
      </c>
      <c r="V26" s="8" t="s">
        <v>0</v>
      </c>
      <c r="W26" s="38">
        <v>1</v>
      </c>
      <c r="X26" s="10" t="str">
        <f>WC_H4</f>
        <v>Corea del Sur</v>
      </c>
      <c r="Y26" s="23"/>
      <c r="Z26" s="22" t="s">
        <v>117</v>
      </c>
      <c r="AA26" s="148">
        <v>41807</v>
      </c>
      <c r="AB26" s="148"/>
      <c r="AC26" s="149">
        <v>0.58333333333333337</v>
      </c>
      <c r="AD26" s="149"/>
      <c r="AE26" s="48"/>
      <c r="AF26" s="103">
        <v>1</v>
      </c>
      <c r="AG26" s="140"/>
      <c r="AH26" s="102">
        <v>1</v>
      </c>
      <c r="AI26" s="28"/>
      <c r="AJ26" s="58">
        <f t="shared" si="64"/>
        <v>8</v>
      </c>
      <c r="AK26" s="111" t="str">
        <f t="shared" si="65"/>
        <v>D</v>
      </c>
      <c r="AL26" s="111" t="str">
        <f t="shared" si="66"/>
        <v>E</v>
      </c>
      <c r="AM26" s="111" t="str">
        <f t="shared" si="67"/>
        <v>D</v>
      </c>
      <c r="AN26" s="111" t="str">
        <f t="shared" si="68"/>
        <v>E</v>
      </c>
      <c r="AO26" s="111">
        <f t="shared" si="69"/>
        <v>3</v>
      </c>
      <c r="AP26" s="111">
        <f t="shared" si="70"/>
        <v>3</v>
      </c>
      <c r="AQ26" s="111">
        <f t="shared" si="71"/>
        <v>0</v>
      </c>
      <c r="AR26" s="111">
        <f t="shared" si="72"/>
        <v>2</v>
      </c>
      <c r="AX26" s="55">
        <f t="shared" si="73"/>
        <v>-1</v>
      </c>
      <c r="AY26" s="111" t="str">
        <f t="shared" si="74"/>
        <v>Inglaterra</v>
      </c>
      <c r="AZ26" s="111">
        <f t="shared" si="75"/>
        <v>0</v>
      </c>
      <c r="BA26" s="111">
        <f t="shared" si="76"/>
        <v>3</v>
      </c>
      <c r="BB26" s="111" t="str">
        <f t="shared" si="77"/>
        <v>Italia</v>
      </c>
      <c r="BC26" s="55">
        <f t="shared" si="78"/>
        <v>1</v>
      </c>
      <c r="BE26" s="55">
        <f t="shared" si="79"/>
        <v>0</v>
      </c>
      <c r="BF26" s="111" t="str">
        <f t="shared" si="80"/>
        <v>Rusia</v>
      </c>
      <c r="BG26" s="111">
        <f t="shared" si="81"/>
        <v>1</v>
      </c>
      <c r="BH26" s="111">
        <f t="shared" si="82"/>
        <v>1</v>
      </c>
      <c r="BI26" s="111" t="str">
        <f t="shared" si="83"/>
        <v>Corea del Sur</v>
      </c>
      <c r="BJ26" s="111">
        <f t="shared" si="84"/>
        <v>0</v>
      </c>
      <c r="BL26" s="120" t="s">
        <v>90</v>
      </c>
      <c r="BM26" s="115" t="str">
        <f>WC_D2</f>
        <v>Costa Rica</v>
      </c>
      <c r="BN26" s="111">
        <f>SUMIF(AY$25:AY$30,BM26,AZ$25:AZ$30)+SUMIF(BB$25:BB$30,BM26,BA$25:BA$30)</f>
        <v>0</v>
      </c>
      <c r="BO26" s="111">
        <f>SUMIF(AY$25:AY$30,BM26,AX$25:AX$30)+SUMIF(BB$25:BB$30,BM26,BC$25:BC$30)</f>
        <v>-6</v>
      </c>
      <c r="BP26" s="111">
        <f>SUMIF(C25:C30,BM26,D25:D30)+SUMIF(G25:G30,BM26,F25:F30)</f>
        <v>3</v>
      </c>
      <c r="BQ26" s="111">
        <f>CM26</f>
        <v>3.0000000000000001E-3</v>
      </c>
      <c r="BR26" s="119">
        <f>BS26+BQ26</f>
        <v>-1.2714285714285716E-2</v>
      </c>
      <c r="BS26" s="117">
        <f t="array" ref="BS26">(BN26/MAX(ABS(BN$25:BN$28)))+((BO26/MAX(ABS(BO$25:BO$28)))/50)+((BP26/MAX(ABS(BP$25:BP$28)))/100)</f>
        <v>-1.5714285714285715E-2</v>
      </c>
      <c r="BT26" s="118">
        <f>RANK(BR26,BR25:BR28)</f>
        <v>4</v>
      </c>
      <c r="BU26" s="115" t="str">
        <f ca="1">OFFSET(BM25,MATCH(SMALL(BT25:BT28,ROW()-ROW(BT25)+1),BT25:BT28,0)-1,0)</f>
        <v>Uruguay</v>
      </c>
      <c r="BW26" s="120" t="s">
        <v>90</v>
      </c>
      <c r="BX26" s="115" t="str">
        <f>WC_H2</f>
        <v>Algeria</v>
      </c>
      <c r="BY26" s="111">
        <f>SUMIF(BF$25:BF$30,BX26,BG$25:BG$30)+SUMIF(BI$25:BI$30,BX26,BH$25:BH$30)</f>
        <v>0</v>
      </c>
      <c r="BZ26" s="111">
        <f>SUMIF(BF$25:BF$30,BX26,BE$25:BE$30)+SUMIF(BI$25:BI$30,BX26,BJ$25:BJ$30)</f>
        <v>-5</v>
      </c>
      <c r="CA26" s="111">
        <f>SUMIF(T25:T30,BX26,U25:U30)+SUMIF(X25:X30,BX26,W25:W30)</f>
        <v>1</v>
      </c>
      <c r="CB26" s="111">
        <f>CR26</f>
        <v>3.0000000000000001E-3</v>
      </c>
      <c r="CC26" s="119">
        <f>CD26+CB26</f>
        <v>-1.2238095238095239E-2</v>
      </c>
      <c r="CD26" s="117">
        <f t="array" ref="CD26">(BY26/MAX(ABS(BY$25:BY$28)))+((BZ26/MAX(ABS(BZ$25:BZ$28)))/50)+((CA26/MAX(ABS(CA$25:CA$28)))/100)</f>
        <v>-1.5238095238095238E-2</v>
      </c>
      <c r="CE26" s="118">
        <f>RANK(CC26,CC25:CC28)</f>
        <v>4</v>
      </c>
      <c r="CF26" s="115" t="str">
        <f ca="1">OFFSET(BX25,MATCH(SMALL(CE25:CE28,ROW()-ROW(CE25)+1),CE25:CE28,0)-1,0)</f>
        <v>Corea del Sur</v>
      </c>
      <c r="CI26" s="115" t="str">
        <f>WC_D2</f>
        <v>Costa Rica</v>
      </c>
      <c r="CJ26" s="111">
        <v>18</v>
      </c>
      <c r="CK26" s="111">
        <v>6</v>
      </c>
      <c r="CL26" s="111">
        <v>13</v>
      </c>
      <c r="CM26" s="111">
        <v>3.0000000000000001E-3</v>
      </c>
      <c r="CN26" s="115" t="str">
        <f>WC_H2</f>
        <v>Algeria</v>
      </c>
      <c r="CO26" s="111">
        <v>15</v>
      </c>
      <c r="CP26" s="111">
        <v>9</v>
      </c>
      <c r="CQ26" s="111">
        <v>13</v>
      </c>
      <c r="CR26" s="111">
        <v>3.0000000000000001E-3</v>
      </c>
    </row>
    <row r="27" spans="1:96" ht="19.5" customHeight="1" thickTop="1" thickBot="1">
      <c r="A27" s="6"/>
      <c r="B27" s="43"/>
      <c r="C27" s="7" t="str">
        <f>WC_D1</f>
        <v>Uruguay</v>
      </c>
      <c r="D27" s="38">
        <v>2</v>
      </c>
      <c r="E27" s="8" t="s">
        <v>0</v>
      </c>
      <c r="F27" s="38">
        <v>1</v>
      </c>
      <c r="G27" s="10" t="str">
        <f>WC_D3</f>
        <v>Inglaterra</v>
      </c>
      <c r="H27" s="11"/>
      <c r="I27" s="22" t="s">
        <v>110</v>
      </c>
      <c r="J27" s="148">
        <v>41809</v>
      </c>
      <c r="K27" s="148"/>
      <c r="L27" s="149">
        <v>0.58333333333333337</v>
      </c>
      <c r="M27" s="149"/>
      <c r="N27" s="41"/>
      <c r="O27" s="101"/>
      <c r="P27" s="140"/>
      <c r="Q27" s="102"/>
      <c r="R27" s="14"/>
      <c r="S27" s="50"/>
      <c r="T27" s="7" t="str">
        <f>WC_H1</f>
        <v>Bélgica</v>
      </c>
      <c r="U27" s="38">
        <v>2</v>
      </c>
      <c r="V27" s="8" t="s">
        <v>0</v>
      </c>
      <c r="W27" s="38">
        <v>0</v>
      </c>
      <c r="X27" s="10" t="str">
        <f>WC_H3</f>
        <v>Rusia</v>
      </c>
      <c r="Y27" s="24"/>
      <c r="Z27" s="22" t="s">
        <v>118</v>
      </c>
      <c r="AA27" s="148">
        <v>41812</v>
      </c>
      <c r="AB27" s="148"/>
      <c r="AC27" s="149">
        <v>0.45833333333333331</v>
      </c>
      <c r="AD27" s="149"/>
      <c r="AE27" s="48"/>
      <c r="AF27" s="103"/>
      <c r="AG27" s="140"/>
      <c r="AH27" s="102"/>
      <c r="AI27" s="28"/>
      <c r="AJ27" s="58" t="str">
        <f t="shared" si="64"/>
        <v/>
      </c>
      <c r="AK27" s="111" t="str">
        <f t="shared" si="65"/>
        <v>V</v>
      </c>
      <c r="AL27" s="111" t="str">
        <f t="shared" si="66"/>
        <v>V</v>
      </c>
      <c r="AM27" s="111" t="str">
        <f t="shared" si="67"/>
        <v>E</v>
      </c>
      <c r="AN27" s="111" t="str">
        <f t="shared" si="68"/>
        <v>E</v>
      </c>
      <c r="AO27" s="111" t="str">
        <f t="shared" si="69"/>
        <v/>
      </c>
      <c r="AP27" s="111" t="str">
        <f t="shared" si="70"/>
        <v/>
      </c>
      <c r="AQ27" s="111" t="str">
        <f t="shared" si="71"/>
        <v/>
      </c>
      <c r="AR27" s="111" t="str">
        <f t="shared" si="72"/>
        <v/>
      </c>
      <c r="AX27" s="55">
        <f t="shared" si="73"/>
        <v>1</v>
      </c>
      <c r="AY27" s="111" t="str">
        <f t="shared" si="74"/>
        <v>Uruguay</v>
      </c>
      <c r="AZ27" s="111">
        <f t="shared" si="75"/>
        <v>3</v>
      </c>
      <c r="BA27" s="111">
        <f t="shared" si="76"/>
        <v>0</v>
      </c>
      <c r="BB27" s="111" t="str">
        <f t="shared" si="77"/>
        <v>Inglaterra</v>
      </c>
      <c r="BC27" s="55">
        <f t="shared" si="78"/>
        <v>-1</v>
      </c>
      <c r="BE27" s="55">
        <f t="shared" si="79"/>
        <v>2</v>
      </c>
      <c r="BF27" s="111" t="str">
        <f t="shared" si="80"/>
        <v>Bélgica</v>
      </c>
      <c r="BG27" s="111">
        <f t="shared" si="81"/>
        <v>3</v>
      </c>
      <c r="BH27" s="111">
        <f t="shared" si="82"/>
        <v>0</v>
      </c>
      <c r="BI27" s="111" t="str">
        <f t="shared" si="83"/>
        <v>Rusia</v>
      </c>
      <c r="BJ27" s="111">
        <f t="shared" si="84"/>
        <v>-2</v>
      </c>
      <c r="BL27" s="120" t="s">
        <v>91</v>
      </c>
      <c r="BM27" s="115" t="str">
        <f>WC_D3</f>
        <v>Inglaterra</v>
      </c>
      <c r="BN27" s="111">
        <f>SUMIF(AY$25:AY$30,BM27,AZ$25:AZ$30)+SUMIF(BB$25:BB$30,BM27,BA$25:BA$30)</f>
        <v>3</v>
      </c>
      <c r="BO27" s="111">
        <f>SUMIF(AY$25:AY$30,BM27,AX$25:AX$30)+SUMIF(BB$25:BB$30,BM27,BC$25:BC$30)</f>
        <v>-1</v>
      </c>
      <c r="BP27" s="111">
        <f>SUMIF(C25:C30,BM27,D25:D30)+SUMIF(G25:G30,BM27,F25:F30)</f>
        <v>5</v>
      </c>
      <c r="BQ27" s="111">
        <f>CM27</f>
        <v>2E-3</v>
      </c>
      <c r="BR27" s="119">
        <f>BS27+BQ27</f>
        <v>0.33914285714285708</v>
      </c>
      <c r="BS27" s="117">
        <f t="array" ref="BS27">(BN27/MAX(ABS(BN$25:BN$28)))+((BO27/MAX(ABS(BO$25:BO$28)))/50)+((BP27/MAX(ABS(BP$25:BP$28)))/100)</f>
        <v>0.33714285714285708</v>
      </c>
      <c r="BT27" s="118">
        <f>RANK(BR27,BR25:BR28)</f>
        <v>3</v>
      </c>
      <c r="BU27" s="115" t="str">
        <f ca="1">OFFSET(BM25,MATCH(SMALL(BT25:BT28,ROW()-ROW(BT25)+1),BT25:BT28,0)-1,0)</f>
        <v>Inglaterra</v>
      </c>
      <c r="BW27" s="120" t="s">
        <v>91</v>
      </c>
      <c r="BX27" s="115" t="str">
        <f>WC_H3</f>
        <v>Rusia</v>
      </c>
      <c r="BY27" s="111">
        <f>SUMIF(BF$25:BF$30,BX27,BG$25:BG$30)+SUMIF(BI$25:BI$30,BX27,BH$25:BH$30)</f>
        <v>4</v>
      </c>
      <c r="BZ27" s="111">
        <f>SUMIF(BF$25:BF$30,BX27,BE$25:BE$30)+SUMIF(BI$25:BI$30,BX27,BJ$25:BJ$30)</f>
        <v>-1</v>
      </c>
      <c r="CA27" s="111">
        <f>SUMIF(T25:T30,BX27,U25:U30)+SUMIF(X25:X30,BX27,W25:W30)</f>
        <v>3</v>
      </c>
      <c r="CB27" s="111">
        <f>CR27</f>
        <v>2E-3</v>
      </c>
      <c r="CC27" s="119">
        <f>CD27+CB27</f>
        <v>0.44739682539682535</v>
      </c>
      <c r="CD27" s="117">
        <f t="array" ref="CD27">(BY27/MAX(ABS(BY$25:BY$28)))+((BZ27/MAX(ABS(BZ$25:BZ$28)))/50)+((CA27/MAX(ABS(CA$25:CA$28)))/100)</f>
        <v>0.44539682539682535</v>
      </c>
      <c r="CE27" s="118">
        <f>RANK(CC27,CC25:CC28)</f>
        <v>3</v>
      </c>
      <c r="CF27" s="115" t="str">
        <f ca="1">OFFSET(BX25,MATCH(SMALL(CE25:CE28,ROW()-ROW(CE25)+1),CE25:CE28,0)-1,0)</f>
        <v>Rusia</v>
      </c>
      <c r="CI27" s="115" t="str">
        <f>WC_D3</f>
        <v>Inglaterra</v>
      </c>
      <c r="CJ27" s="111">
        <v>22</v>
      </c>
      <c r="CK27" s="111">
        <v>27</v>
      </c>
      <c r="CL27" s="111">
        <v>31</v>
      </c>
      <c r="CM27" s="111">
        <v>2E-3</v>
      </c>
      <c r="CN27" s="115" t="str">
        <f>WC_H3</f>
        <v>Rusia</v>
      </c>
      <c r="CO27" s="111">
        <v>22</v>
      </c>
      <c r="CP27" s="111">
        <v>15</v>
      </c>
      <c r="CQ27" s="111">
        <v>20</v>
      </c>
      <c r="CR27" s="111">
        <v>2E-3</v>
      </c>
    </row>
    <row r="28" spans="1:96" ht="19.5" customHeight="1" thickTop="1" thickBot="1">
      <c r="A28" s="6"/>
      <c r="B28" s="42"/>
      <c r="C28" s="7" t="str">
        <f>WC_D4</f>
        <v>Italia</v>
      </c>
      <c r="D28" s="38">
        <v>3</v>
      </c>
      <c r="E28" s="8" t="s">
        <v>0</v>
      </c>
      <c r="F28" s="38">
        <v>0</v>
      </c>
      <c r="G28" s="10" t="str">
        <f>WC_D2</f>
        <v>Costa Rica</v>
      </c>
      <c r="H28" s="11"/>
      <c r="I28" s="22" t="s">
        <v>115</v>
      </c>
      <c r="J28" s="148">
        <v>41810</v>
      </c>
      <c r="K28" s="148"/>
      <c r="L28" s="149">
        <v>0.45833333333333331</v>
      </c>
      <c r="M28" s="149"/>
      <c r="N28" s="41"/>
      <c r="O28" s="101"/>
      <c r="P28" s="140"/>
      <c r="Q28" s="102"/>
      <c r="R28" s="14"/>
      <c r="S28" s="49"/>
      <c r="T28" s="7" t="str">
        <f>WC_H4</f>
        <v>Corea del Sur</v>
      </c>
      <c r="U28" s="38">
        <v>1</v>
      </c>
      <c r="V28" s="8" t="s">
        <v>0</v>
      </c>
      <c r="W28" s="38">
        <v>0</v>
      </c>
      <c r="X28" s="10" t="str">
        <f>WC_H2</f>
        <v>Algeria</v>
      </c>
      <c r="Y28" s="23"/>
      <c r="Z28" s="22" t="s">
        <v>119</v>
      </c>
      <c r="AA28" s="148">
        <v>41812</v>
      </c>
      <c r="AB28" s="148"/>
      <c r="AC28" s="149">
        <v>0.58333333333333337</v>
      </c>
      <c r="AD28" s="149"/>
      <c r="AE28" s="48"/>
      <c r="AF28" s="103"/>
      <c r="AG28" s="140"/>
      <c r="AH28" s="102"/>
      <c r="AI28" s="28"/>
      <c r="AJ28" s="58" t="str">
        <f t="shared" si="64"/>
        <v/>
      </c>
      <c r="AK28" s="111" t="str">
        <f t="shared" si="65"/>
        <v>V</v>
      </c>
      <c r="AL28" s="111" t="str">
        <f t="shared" si="66"/>
        <v>V</v>
      </c>
      <c r="AM28" s="111" t="str">
        <f t="shared" si="67"/>
        <v>E</v>
      </c>
      <c r="AN28" s="111" t="str">
        <f t="shared" si="68"/>
        <v>E</v>
      </c>
      <c r="AO28" s="111" t="str">
        <f t="shared" si="69"/>
        <v/>
      </c>
      <c r="AP28" s="111" t="str">
        <f t="shared" si="70"/>
        <v/>
      </c>
      <c r="AQ28" s="111" t="str">
        <f t="shared" si="71"/>
        <v/>
      </c>
      <c r="AR28" s="111" t="str">
        <f t="shared" si="72"/>
        <v/>
      </c>
      <c r="AX28" s="55">
        <f t="shared" si="73"/>
        <v>3</v>
      </c>
      <c r="AY28" s="111" t="str">
        <f t="shared" si="74"/>
        <v>Italia</v>
      </c>
      <c r="AZ28" s="111">
        <f t="shared" si="75"/>
        <v>3</v>
      </c>
      <c r="BA28" s="111">
        <f t="shared" si="76"/>
        <v>0</v>
      </c>
      <c r="BB28" s="111" t="str">
        <f t="shared" si="77"/>
        <v>Costa Rica</v>
      </c>
      <c r="BC28" s="55">
        <f t="shared" si="78"/>
        <v>-3</v>
      </c>
      <c r="BE28" s="55">
        <f t="shared" si="79"/>
        <v>1</v>
      </c>
      <c r="BF28" s="111" t="str">
        <f t="shared" si="80"/>
        <v>Corea del Sur</v>
      </c>
      <c r="BG28" s="111">
        <f t="shared" si="81"/>
        <v>3</v>
      </c>
      <c r="BH28" s="111">
        <f t="shared" si="82"/>
        <v>0</v>
      </c>
      <c r="BI28" s="111" t="str">
        <f t="shared" si="83"/>
        <v>Algeria</v>
      </c>
      <c r="BJ28" s="111">
        <f t="shared" si="84"/>
        <v>-1</v>
      </c>
      <c r="BL28" s="120" t="s">
        <v>92</v>
      </c>
      <c r="BM28" s="115" t="str">
        <f>WC_D4</f>
        <v>Italia</v>
      </c>
      <c r="BN28" s="111">
        <f>SUMIF(AY$25:AY$30,BM28,AZ$25:AZ$30)+SUMIF(BB$25:BB$30,BM28,BA$25:BA$30)</f>
        <v>9</v>
      </c>
      <c r="BO28" s="111">
        <f>SUMIF(AY$25:AY$30,BM28,AX$25:AX$30)+SUMIF(BB$25:BB$30,BM28,BC$25:BC$30)</f>
        <v>5</v>
      </c>
      <c r="BP28" s="111">
        <f>SUMIF(C25:C30,BM28,D25:D30)+SUMIF(G25:G30,BM28,F25:F30)</f>
        <v>7</v>
      </c>
      <c r="BQ28" s="111">
        <f>CM28</f>
        <v>1E-3</v>
      </c>
      <c r="BR28" s="119">
        <f>BS28+BQ28</f>
        <v>1.0276666666666665</v>
      </c>
      <c r="BS28" s="117">
        <f t="array" ref="BS28">(BN28/MAX(ABS(BN$25:BN$28)))+((BO28/MAX(ABS(BO$25:BO$28)))/50)+((BP28/MAX(ABS(BP$25:BP$28)))/100)</f>
        <v>1.0266666666666666</v>
      </c>
      <c r="BT28" s="118">
        <f>RANK(BR28,BR25:BR28)</f>
        <v>1</v>
      </c>
      <c r="BU28" s="115" t="str">
        <f ca="1">OFFSET(BM25,MATCH(SMALL(BT25:BT28,ROW()-ROW(BT25)+1),BT25:BT28,0)-1,0)</f>
        <v>Costa Rica</v>
      </c>
      <c r="BW28" s="120" t="s">
        <v>92</v>
      </c>
      <c r="BX28" s="115" t="str">
        <f>WC_H4</f>
        <v>Corea del Sur</v>
      </c>
      <c r="BY28" s="111">
        <f>SUMIF(BF$25:BF$30,BX28,BG$25:BG$30)+SUMIF(BI$25:BI$30,BX28,BH$25:BH$30)</f>
        <v>4</v>
      </c>
      <c r="BZ28" s="111">
        <f>SUMIF(BF$25:BF$30,BX28,BE$25:BE$30)+SUMIF(BI$25:BI$30,BX28,BJ$25:BJ$30)</f>
        <v>0</v>
      </c>
      <c r="CA28" s="111">
        <f>SUMIF(T25:T30,BX28,U25:U30)+SUMIF(X25:X30,BX28,W25:W30)</f>
        <v>3</v>
      </c>
      <c r="CB28" s="111">
        <f>CR28</f>
        <v>1E-3</v>
      </c>
      <c r="CC28" s="119">
        <f>CD28+CB28</f>
        <v>0.4497301587301587</v>
      </c>
      <c r="CD28" s="117">
        <f t="array" ref="CD28">(BY28/MAX(ABS(BY$25:BY$28)))+((BZ28/MAX(ABS(BZ$25:BZ$28)))/50)+((CA28/MAX(ABS(CA$25:CA$28)))/100)</f>
        <v>0.4487301587301587</v>
      </c>
      <c r="CE28" s="118">
        <f>RANK(CC28,CC25:CC28)</f>
        <v>2</v>
      </c>
      <c r="CF28" s="115" t="str">
        <f ca="1">OFFSET(BX25,MATCH(SMALL(CE25:CE28,ROW()-ROW(CE25)+1),CE25:CE28,0)-1,0)</f>
        <v>Algeria</v>
      </c>
      <c r="CI28" s="115" t="str">
        <f>WC_D4</f>
        <v>Italia</v>
      </c>
      <c r="CJ28" s="111">
        <v>22</v>
      </c>
      <c r="CK28" s="111">
        <v>10</v>
      </c>
      <c r="CL28" s="111">
        <v>19</v>
      </c>
      <c r="CM28" s="111">
        <v>1E-3</v>
      </c>
      <c r="CN28" s="115" t="str">
        <f>WC_H4</f>
        <v>Corea del Sur</v>
      </c>
      <c r="CO28" s="111">
        <v>14</v>
      </c>
      <c r="CP28" s="111">
        <v>6</v>
      </c>
      <c r="CQ28" s="111">
        <v>13</v>
      </c>
      <c r="CR28" s="111">
        <v>1E-3</v>
      </c>
    </row>
    <row r="29" spans="1:96" ht="19.5" customHeight="1" thickTop="1" thickBot="1">
      <c r="A29" s="6"/>
      <c r="B29" s="42"/>
      <c r="C29" s="7" t="str">
        <f>WC_D4</f>
        <v>Italia</v>
      </c>
      <c r="D29" s="38">
        <v>1</v>
      </c>
      <c r="E29" s="8" t="s">
        <v>0</v>
      </c>
      <c r="F29" s="38">
        <v>0</v>
      </c>
      <c r="G29" s="10" t="str">
        <f>WC_D1</f>
        <v>Uruguay</v>
      </c>
      <c r="H29" s="11"/>
      <c r="I29" s="22" t="s">
        <v>111</v>
      </c>
      <c r="J29" s="148">
        <v>41814</v>
      </c>
      <c r="K29" s="148"/>
      <c r="L29" s="149">
        <v>0.45833333333333331</v>
      </c>
      <c r="M29" s="149"/>
      <c r="N29" s="41"/>
      <c r="O29" s="101"/>
      <c r="P29" s="140"/>
      <c r="Q29" s="102"/>
      <c r="R29" s="14"/>
      <c r="S29" s="49"/>
      <c r="T29" s="7" t="str">
        <f>WC_H4</f>
        <v>Corea del Sur</v>
      </c>
      <c r="U29" s="38">
        <v>1</v>
      </c>
      <c r="V29" s="8" t="s">
        <v>0</v>
      </c>
      <c r="W29" s="38">
        <v>2</v>
      </c>
      <c r="X29" s="10" t="str">
        <f>WC_H1</f>
        <v>Bélgica</v>
      </c>
      <c r="Y29" s="23"/>
      <c r="Z29" s="22" t="s">
        <v>110</v>
      </c>
      <c r="AA29" s="148">
        <v>41816</v>
      </c>
      <c r="AB29" s="148"/>
      <c r="AC29" s="149">
        <v>0.625</v>
      </c>
      <c r="AD29" s="149"/>
      <c r="AE29" s="48"/>
      <c r="AF29" s="103"/>
      <c r="AG29" s="140"/>
      <c r="AH29" s="102"/>
      <c r="AI29" s="28"/>
      <c r="AJ29" s="58" t="str">
        <f t="shared" si="64"/>
        <v/>
      </c>
      <c r="AK29" s="111" t="str">
        <f t="shared" si="65"/>
        <v>V</v>
      </c>
      <c r="AL29" s="111" t="str">
        <f t="shared" si="66"/>
        <v>D</v>
      </c>
      <c r="AM29" s="111" t="str">
        <f t="shared" si="67"/>
        <v>E</v>
      </c>
      <c r="AN29" s="111" t="str">
        <f t="shared" si="68"/>
        <v>E</v>
      </c>
      <c r="AO29" s="111" t="str">
        <f t="shared" si="69"/>
        <v/>
      </c>
      <c r="AP29" s="111" t="str">
        <f t="shared" si="70"/>
        <v/>
      </c>
      <c r="AQ29" s="111" t="str">
        <f t="shared" si="71"/>
        <v/>
      </c>
      <c r="AR29" s="111" t="str">
        <f t="shared" si="72"/>
        <v/>
      </c>
      <c r="AX29" s="55">
        <f t="shared" si="73"/>
        <v>1</v>
      </c>
      <c r="AY29" s="111" t="str">
        <f t="shared" si="74"/>
        <v>Italia</v>
      </c>
      <c r="AZ29" s="111">
        <f t="shared" si="75"/>
        <v>3</v>
      </c>
      <c r="BA29" s="111">
        <f t="shared" si="76"/>
        <v>0</v>
      </c>
      <c r="BB29" s="111" t="str">
        <f t="shared" si="77"/>
        <v>Uruguay</v>
      </c>
      <c r="BC29" s="55">
        <f t="shared" si="78"/>
        <v>-1</v>
      </c>
      <c r="BE29" s="55">
        <f t="shared" si="79"/>
        <v>-1</v>
      </c>
      <c r="BF29" s="111" t="str">
        <f t="shared" si="80"/>
        <v>Corea del Sur</v>
      </c>
      <c r="BG29" s="111">
        <f t="shared" si="81"/>
        <v>0</v>
      </c>
      <c r="BH29" s="111">
        <f t="shared" si="82"/>
        <v>3</v>
      </c>
      <c r="BI29" s="111" t="str">
        <f t="shared" si="83"/>
        <v>Bélgica</v>
      </c>
      <c r="BJ29" s="111">
        <f t="shared" si="84"/>
        <v>1</v>
      </c>
      <c r="CI29" s="113"/>
      <c r="CJ29" s="111"/>
      <c r="CK29" s="111"/>
      <c r="CL29" s="111"/>
      <c r="CN29" s="113"/>
      <c r="CO29" s="111"/>
      <c r="CP29" s="111"/>
      <c r="CQ29" s="111"/>
    </row>
    <row r="30" spans="1:96" ht="19.5" customHeight="1" thickTop="1" thickBot="1">
      <c r="A30" s="6"/>
      <c r="B30" s="43"/>
      <c r="C30" s="7" t="str">
        <f>WC_D2</f>
        <v>Costa Rica</v>
      </c>
      <c r="D30" s="38">
        <v>1</v>
      </c>
      <c r="E30" s="8" t="s">
        <v>0</v>
      </c>
      <c r="F30" s="38">
        <v>2</v>
      </c>
      <c r="G30" s="10" t="str">
        <f>WC_D3</f>
        <v>Inglaterra</v>
      </c>
      <c r="H30" s="11"/>
      <c r="I30" s="22" t="s">
        <v>174</v>
      </c>
      <c r="J30" s="148">
        <v>41814</v>
      </c>
      <c r="K30" s="148"/>
      <c r="L30" s="149">
        <v>0.45833333333333331</v>
      </c>
      <c r="M30" s="149"/>
      <c r="N30" s="41"/>
      <c r="O30" s="101"/>
      <c r="P30" s="140"/>
      <c r="Q30" s="102"/>
      <c r="R30" s="14"/>
      <c r="S30" s="50"/>
      <c r="T30" s="7" t="str">
        <f>WC_H2</f>
        <v>Algeria</v>
      </c>
      <c r="U30" s="38">
        <v>1</v>
      </c>
      <c r="V30" s="8" t="s">
        <v>0</v>
      </c>
      <c r="W30" s="38">
        <v>2</v>
      </c>
      <c r="X30" s="10" t="str">
        <f>WC_H3</f>
        <v>Rusia</v>
      </c>
      <c r="Y30" s="24"/>
      <c r="Z30" s="22" t="s">
        <v>120</v>
      </c>
      <c r="AA30" s="148">
        <v>41816</v>
      </c>
      <c r="AB30" s="148"/>
      <c r="AC30" s="149">
        <v>0.625</v>
      </c>
      <c r="AD30" s="149"/>
      <c r="AE30" s="48"/>
      <c r="AF30" s="103"/>
      <c r="AG30" s="140"/>
      <c r="AH30" s="102"/>
      <c r="AI30" s="28"/>
      <c r="AJ30" s="59" t="str">
        <f t="shared" si="64"/>
        <v/>
      </c>
      <c r="AK30" s="111" t="str">
        <f t="shared" si="65"/>
        <v>D</v>
      </c>
      <c r="AL30" s="111" t="str">
        <f t="shared" si="66"/>
        <v>D</v>
      </c>
      <c r="AM30" s="111" t="str">
        <f t="shared" si="67"/>
        <v>E</v>
      </c>
      <c r="AN30" s="111" t="str">
        <f t="shared" si="68"/>
        <v>E</v>
      </c>
      <c r="AO30" s="111" t="str">
        <f t="shared" si="69"/>
        <v/>
      </c>
      <c r="AP30" s="111" t="str">
        <f t="shared" si="70"/>
        <v/>
      </c>
      <c r="AQ30" s="111" t="str">
        <f t="shared" si="71"/>
        <v/>
      </c>
      <c r="AR30" s="111" t="str">
        <f t="shared" si="72"/>
        <v/>
      </c>
      <c r="AX30" s="55">
        <f t="shared" si="73"/>
        <v>-1</v>
      </c>
      <c r="AY30" s="111" t="str">
        <f t="shared" si="74"/>
        <v>Costa Rica</v>
      </c>
      <c r="AZ30" s="111">
        <f t="shared" si="75"/>
        <v>0</v>
      </c>
      <c r="BA30" s="111">
        <f t="shared" si="76"/>
        <v>3</v>
      </c>
      <c r="BB30" s="111" t="str">
        <f t="shared" si="77"/>
        <v>Inglaterra</v>
      </c>
      <c r="BC30" s="55">
        <f t="shared" si="78"/>
        <v>1</v>
      </c>
      <c r="BE30" s="55">
        <f t="shared" si="79"/>
        <v>-1</v>
      </c>
      <c r="BF30" s="111" t="str">
        <f t="shared" si="80"/>
        <v>Algeria</v>
      </c>
      <c r="BG30" s="111">
        <f t="shared" si="81"/>
        <v>0</v>
      </c>
      <c r="BH30" s="111">
        <f t="shared" si="82"/>
        <v>3</v>
      </c>
      <c r="BI30" s="111" t="str">
        <f t="shared" si="83"/>
        <v>Rusia</v>
      </c>
      <c r="BJ30" s="111">
        <f t="shared" si="84"/>
        <v>1</v>
      </c>
      <c r="CI30" s="115"/>
      <c r="CJ30" s="111"/>
      <c r="CK30" s="111"/>
      <c r="CL30" s="111"/>
      <c r="CN30" s="115"/>
      <c r="CO30" s="111"/>
      <c r="CP30" s="111"/>
      <c r="CQ30" s="111"/>
    </row>
    <row r="31" spans="1:96" ht="16.5" customHeight="1" thickTop="1" thickBot="1">
      <c r="B31" s="44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/>
      <c r="P31" s="147"/>
      <c r="S31" s="51"/>
      <c r="T31" s="52"/>
      <c r="U31" s="52"/>
      <c r="V31" s="52"/>
      <c r="W31" s="52"/>
      <c r="X31" s="52"/>
      <c r="Y31" s="53"/>
      <c r="Z31" s="52"/>
      <c r="AA31" s="52"/>
      <c r="AB31" s="52"/>
      <c r="AC31" s="52"/>
      <c r="AD31" s="52"/>
      <c r="AE31" s="54"/>
      <c r="AG31" s="145"/>
      <c r="BF31" s="111"/>
      <c r="BG31" s="111"/>
      <c r="BH31" s="111"/>
      <c r="BI31" s="111"/>
      <c r="BJ31" s="111"/>
      <c r="CI31" s="115"/>
      <c r="CJ31" s="111"/>
      <c r="CK31" s="111"/>
      <c r="CL31" s="111"/>
      <c r="CN31" s="115"/>
      <c r="CO31" s="111"/>
      <c r="CP31" s="111"/>
      <c r="CQ31" s="111"/>
    </row>
    <row r="32" spans="1:96" ht="16.5" customHeight="1" thickTop="1" thickBot="1">
      <c r="A32" s="4"/>
      <c r="B32" s="15"/>
      <c r="C32" s="16"/>
      <c r="D32" s="4"/>
      <c r="E32" s="4"/>
      <c r="F32" s="4"/>
      <c r="G32" s="4"/>
      <c r="H32" s="4"/>
      <c r="I32" s="4"/>
      <c r="J32" s="4"/>
      <c r="K32" s="4"/>
      <c r="S32" s="15"/>
      <c r="Y32" s="15"/>
      <c r="AG32" s="145"/>
      <c r="CI32" s="115"/>
      <c r="CJ32" s="111"/>
      <c r="CK32" s="111"/>
      <c r="CL32" s="111"/>
      <c r="CN32" s="115"/>
      <c r="CO32" s="111"/>
      <c r="CP32" s="111"/>
      <c r="CQ32" s="111"/>
    </row>
    <row r="33" spans="1:95" ht="16.5" customHeight="1" thickTop="1" thickBot="1">
      <c r="A33" s="3"/>
      <c r="B33" s="3"/>
      <c r="C33" s="31"/>
      <c r="D33" s="3"/>
      <c r="E33" s="3"/>
      <c r="F33" s="3"/>
      <c r="G33" s="3"/>
      <c r="H33" s="3"/>
      <c r="I33" s="3"/>
      <c r="J33" s="156" t="s">
        <v>182</v>
      </c>
      <c r="K33" s="157"/>
      <c r="L33" s="157"/>
      <c r="M33" s="157"/>
      <c r="N33" s="157"/>
      <c r="O33" s="157"/>
      <c r="P33" s="157"/>
      <c r="Q33" s="157"/>
      <c r="R33" s="157"/>
      <c r="S33" s="157"/>
      <c r="T33" s="177"/>
      <c r="V33" s="17" t="s">
        <v>101</v>
      </c>
      <c r="X33" s="104"/>
      <c r="Y33" s="104"/>
      <c r="Z33" s="67" t="s">
        <v>171</v>
      </c>
      <c r="AA33" s="157" t="s">
        <v>172</v>
      </c>
      <c r="AB33" s="157"/>
      <c r="AC33" s="157" t="s">
        <v>173</v>
      </c>
      <c r="AD33" s="157"/>
      <c r="AE33" s="85"/>
      <c r="AF33" s="143"/>
      <c r="AG33" s="146"/>
      <c r="AH33" s="144"/>
      <c r="AI33" s="30"/>
      <c r="CI33" s="115"/>
      <c r="CJ33" s="111"/>
      <c r="CK33" s="111"/>
      <c r="CL33" s="111"/>
      <c r="CN33" s="115"/>
      <c r="CO33" s="111"/>
      <c r="CP33" s="111"/>
      <c r="CQ33" s="111"/>
    </row>
    <row r="34" spans="1:95" ht="16.5" customHeight="1" thickTop="1" thickBot="1">
      <c r="A34" s="3"/>
      <c r="B34" s="55"/>
      <c r="C34" s="56" t="str">
        <f t="shared" ref="C34:C41" ca="1" si="85">IF(O34="","",IF(O34&gt;Q34,J34,IF(AND(O34=Q34,U34&gt;W34),J34,R34)))</f>
        <v>Brasil</v>
      </c>
      <c r="D34" s="55"/>
      <c r="E34" s="55"/>
      <c r="F34" s="55"/>
      <c r="G34" s="55"/>
      <c r="H34" s="3"/>
      <c r="I34" s="3"/>
      <c r="J34" s="198" t="str">
        <f ca="1">IF(F9="","",BU4)</f>
        <v>Brasil</v>
      </c>
      <c r="K34" s="196"/>
      <c r="L34" s="196"/>
      <c r="M34" s="196"/>
      <c r="N34" s="199"/>
      <c r="O34" s="32">
        <v>2</v>
      </c>
      <c r="P34" s="33" t="s">
        <v>0</v>
      </c>
      <c r="Q34" s="32">
        <v>1</v>
      </c>
      <c r="R34" s="195" t="str">
        <f ca="1">IF(F16="","",BU12)</f>
        <v>Holanda</v>
      </c>
      <c r="S34" s="196"/>
      <c r="T34" s="197"/>
      <c r="U34" s="99"/>
      <c r="V34" s="26" t="s">
        <v>0</v>
      </c>
      <c r="W34" s="100"/>
      <c r="X34" s="105">
        <v>1</v>
      </c>
      <c r="Y34" s="106"/>
      <c r="Z34" s="18" t="s">
        <v>174</v>
      </c>
      <c r="AA34" s="186">
        <v>41818</v>
      </c>
      <c r="AB34" s="186"/>
      <c r="AC34" s="185">
        <v>0.45833333333333331</v>
      </c>
      <c r="AD34" s="185"/>
      <c r="AF34" s="102"/>
      <c r="AG34" s="140"/>
      <c r="AH34" s="102"/>
      <c r="AI34" s="28"/>
      <c r="AJ34" s="60" t="str">
        <f>IF(OR(AF34="",AH34=""),"",SUM(AO34,AQ34))</f>
        <v/>
      </c>
      <c r="AK34" s="111" t="str">
        <f t="shared" ref="AK34:AK41" si="86">IF(O34&gt;Q34,"V",IF(O34=Q34,"E","D"))</f>
        <v>V</v>
      </c>
      <c r="AM34" s="111" t="str">
        <f>IF(AF34&gt;AH34,"V",IF(AF34=AH34,"E","D"))</f>
        <v>E</v>
      </c>
      <c r="AO34" s="111" t="str">
        <f t="shared" ref="AO34:AO41" si="87">IF(OR(AF34="",AH34=""),"",IF(AK34=AM34,POCT,0))</f>
        <v/>
      </c>
      <c r="AP34" s="111"/>
      <c r="AQ34" s="111" t="str">
        <f t="shared" ref="AQ34:AQ41" si="88">IF(OR(AF34="",AH34=""),"",IF(AND(O34=AF34,Q34=AH34),EOCT,0))</f>
        <v/>
      </c>
      <c r="AR34" s="111"/>
    </row>
    <row r="35" spans="1:95" ht="16.5" customHeight="1" thickTop="1" thickBot="1">
      <c r="A35" s="3"/>
      <c r="B35" s="55"/>
      <c r="C35" s="56" t="str">
        <f t="shared" ca="1" si="85"/>
        <v>Uruguay</v>
      </c>
      <c r="D35" s="55"/>
      <c r="E35" s="55"/>
      <c r="F35" s="55"/>
      <c r="G35" s="55"/>
      <c r="H35" s="3"/>
      <c r="I35" s="3"/>
      <c r="J35" s="178" t="str">
        <f ca="1">IF(F23="","",BU18)</f>
        <v>Japón</v>
      </c>
      <c r="K35" s="179"/>
      <c r="L35" s="179"/>
      <c r="M35" s="179"/>
      <c r="N35" s="180"/>
      <c r="O35" s="20">
        <v>0</v>
      </c>
      <c r="P35" s="8" t="s">
        <v>0</v>
      </c>
      <c r="Q35" s="20">
        <v>1</v>
      </c>
      <c r="R35" s="181" t="str">
        <f ca="1">IF(F30="","",BU26)</f>
        <v>Uruguay</v>
      </c>
      <c r="S35" s="179"/>
      <c r="T35" s="182"/>
      <c r="U35" s="99"/>
      <c r="V35" s="26" t="s">
        <v>0</v>
      </c>
      <c r="W35" s="100"/>
      <c r="X35" s="105" t="s">
        <v>90</v>
      </c>
      <c r="Y35" s="106"/>
      <c r="Z35" s="18" t="s">
        <v>118</v>
      </c>
      <c r="AA35" s="186">
        <v>41818</v>
      </c>
      <c r="AB35" s="186"/>
      <c r="AC35" s="185">
        <v>0.625</v>
      </c>
      <c r="AD35" s="185"/>
      <c r="AF35" s="102"/>
      <c r="AG35" s="140"/>
      <c r="AH35" s="102"/>
      <c r="AI35" s="28"/>
      <c r="AJ35" s="61" t="str">
        <f t="shared" ref="AJ35:AJ41" si="89">IF(OR(AF35="",AH35=""),"",SUM(AO35,AQ35))</f>
        <v/>
      </c>
      <c r="AK35" s="111" t="str">
        <f t="shared" si="86"/>
        <v>D</v>
      </c>
      <c r="AM35" s="111" t="str">
        <f t="shared" ref="AM35:AM41" si="90">IF(AF35&gt;AH35,"V",IF(AF35=AH35,"E","D"))</f>
        <v>E</v>
      </c>
      <c r="AO35" s="111" t="str">
        <f t="shared" si="87"/>
        <v/>
      </c>
      <c r="AP35" s="111"/>
      <c r="AQ35" s="111" t="str">
        <f t="shared" si="88"/>
        <v/>
      </c>
      <c r="AR35" s="111"/>
    </row>
    <row r="36" spans="1:95" ht="16.5" customHeight="1" thickTop="1" thickBot="1">
      <c r="A36" s="3"/>
      <c r="B36" s="55"/>
      <c r="C36" s="56" t="str">
        <f t="shared" ca="1" si="85"/>
        <v>España</v>
      </c>
      <c r="D36" s="55"/>
      <c r="E36" s="55"/>
      <c r="F36" s="55"/>
      <c r="G36" s="55"/>
      <c r="H36" s="3"/>
      <c r="I36" s="3"/>
      <c r="J36" s="178" t="str">
        <f ca="1">IF(F16="","",BU11)</f>
        <v>España</v>
      </c>
      <c r="K36" s="179"/>
      <c r="L36" s="179"/>
      <c r="M36" s="179"/>
      <c r="N36" s="180"/>
      <c r="O36" s="20">
        <v>3</v>
      </c>
      <c r="P36" s="8" t="s">
        <v>0</v>
      </c>
      <c r="Q36" s="20">
        <v>1</v>
      </c>
      <c r="R36" s="181" t="str">
        <f ca="1">IF(F9="","",BU5)</f>
        <v>Croacia</v>
      </c>
      <c r="S36" s="179"/>
      <c r="T36" s="182"/>
      <c r="U36" s="99"/>
      <c r="V36" s="26" t="s">
        <v>0</v>
      </c>
      <c r="W36" s="100"/>
      <c r="X36" s="105" t="s">
        <v>91</v>
      </c>
      <c r="Y36" s="106"/>
      <c r="Z36" s="18" t="s">
        <v>112</v>
      </c>
      <c r="AA36" s="186">
        <v>41819</v>
      </c>
      <c r="AB36" s="186"/>
      <c r="AC36" s="185">
        <v>0.45833333333333331</v>
      </c>
      <c r="AD36" s="185"/>
      <c r="AF36" s="102"/>
      <c r="AG36" s="140"/>
      <c r="AH36" s="102"/>
      <c r="AI36" s="28"/>
      <c r="AJ36" s="61" t="str">
        <f t="shared" si="89"/>
        <v/>
      </c>
      <c r="AK36" s="111" t="str">
        <f t="shared" si="86"/>
        <v>V</v>
      </c>
      <c r="AM36" s="111" t="str">
        <f t="shared" si="90"/>
        <v>E</v>
      </c>
      <c r="AO36" s="111" t="str">
        <f t="shared" si="87"/>
        <v/>
      </c>
      <c r="AP36" s="111"/>
      <c r="AQ36" s="111" t="str">
        <f t="shared" si="88"/>
        <v/>
      </c>
      <c r="AR36" s="111"/>
    </row>
    <row r="37" spans="1:95" ht="16.5" customHeight="1" thickTop="1" thickBot="1">
      <c r="A37" s="3"/>
      <c r="B37" s="55"/>
      <c r="C37" s="56" t="str">
        <f t="shared" ca="1" si="85"/>
        <v>Italia</v>
      </c>
      <c r="D37" s="55"/>
      <c r="E37" s="55"/>
      <c r="F37" s="55"/>
      <c r="G37" s="55"/>
      <c r="H37" s="3"/>
      <c r="I37" s="3"/>
      <c r="J37" s="178" t="str">
        <f ca="1">IF(F30="","",BU25)</f>
        <v>Italia</v>
      </c>
      <c r="K37" s="179"/>
      <c r="L37" s="179"/>
      <c r="M37" s="179"/>
      <c r="N37" s="180"/>
      <c r="O37" s="20">
        <v>2</v>
      </c>
      <c r="P37" s="8" t="s">
        <v>0</v>
      </c>
      <c r="Q37" s="20">
        <v>1</v>
      </c>
      <c r="R37" s="181" t="str">
        <f ca="1">IF(F23="","",BU19)</f>
        <v>Colombia</v>
      </c>
      <c r="S37" s="179"/>
      <c r="T37" s="182"/>
      <c r="U37" s="99"/>
      <c r="V37" s="26" t="s">
        <v>0</v>
      </c>
      <c r="W37" s="100"/>
      <c r="X37" s="105" t="s">
        <v>92</v>
      </c>
      <c r="Y37" s="106"/>
      <c r="Z37" s="18" t="s">
        <v>115</v>
      </c>
      <c r="AA37" s="186">
        <v>41819</v>
      </c>
      <c r="AB37" s="186"/>
      <c r="AC37" s="185">
        <v>0.625</v>
      </c>
      <c r="AD37" s="185"/>
      <c r="AF37" s="102"/>
      <c r="AG37" s="140"/>
      <c r="AH37" s="102"/>
      <c r="AI37" s="28"/>
      <c r="AJ37" s="61" t="str">
        <f t="shared" si="89"/>
        <v/>
      </c>
      <c r="AK37" s="111" t="str">
        <f t="shared" si="86"/>
        <v>V</v>
      </c>
      <c r="AM37" s="111" t="str">
        <f t="shared" si="90"/>
        <v>E</v>
      </c>
      <c r="AO37" s="111" t="str">
        <f t="shared" si="87"/>
        <v/>
      </c>
      <c r="AP37" s="111"/>
      <c r="AQ37" s="111" t="str">
        <f t="shared" si="88"/>
        <v/>
      </c>
      <c r="AR37" s="111"/>
    </row>
    <row r="38" spans="1:95" ht="16.5" customHeight="1" thickTop="1" thickBot="1">
      <c r="A38" s="3"/>
      <c r="B38" s="55"/>
      <c r="C38" s="56" t="str">
        <f t="shared" ca="1" si="85"/>
        <v>Suiza</v>
      </c>
      <c r="D38" s="55"/>
      <c r="E38" s="55"/>
      <c r="F38" s="55"/>
      <c r="G38" s="55"/>
      <c r="H38" s="3"/>
      <c r="I38" s="3"/>
      <c r="J38" s="178" t="str">
        <f ca="1">IF(W9="","",CF4)</f>
        <v>Suiza</v>
      </c>
      <c r="K38" s="179"/>
      <c r="L38" s="179"/>
      <c r="M38" s="179"/>
      <c r="N38" s="180"/>
      <c r="O38" s="20">
        <v>3</v>
      </c>
      <c r="P38" s="8" t="s">
        <v>0</v>
      </c>
      <c r="Q38" s="20">
        <v>1</v>
      </c>
      <c r="R38" s="181" t="str">
        <f ca="1">IF(W16="","",CF12)</f>
        <v>Bosnia Herzegovina</v>
      </c>
      <c r="S38" s="179"/>
      <c r="T38" s="182"/>
      <c r="U38" s="99"/>
      <c r="V38" s="26" t="s">
        <v>0</v>
      </c>
      <c r="W38" s="100"/>
      <c r="X38" s="105" t="s">
        <v>93</v>
      </c>
      <c r="Y38" s="106"/>
      <c r="Z38" s="18" t="s">
        <v>114</v>
      </c>
      <c r="AA38" s="186">
        <v>41820</v>
      </c>
      <c r="AB38" s="186"/>
      <c r="AC38" s="185">
        <v>0.45833333333333331</v>
      </c>
      <c r="AD38" s="185"/>
      <c r="AF38" s="102"/>
      <c r="AG38" s="140"/>
      <c r="AH38" s="102"/>
      <c r="AI38" s="28"/>
      <c r="AJ38" s="61" t="str">
        <f t="shared" si="89"/>
        <v/>
      </c>
      <c r="AK38" s="111" t="str">
        <f t="shared" si="86"/>
        <v>V</v>
      </c>
      <c r="AM38" s="111" t="str">
        <f t="shared" si="90"/>
        <v>E</v>
      </c>
      <c r="AO38" s="111" t="str">
        <f t="shared" si="87"/>
        <v/>
      </c>
      <c r="AP38" s="111"/>
      <c r="AQ38" s="111" t="str">
        <f t="shared" si="88"/>
        <v/>
      </c>
      <c r="AR38" s="111"/>
    </row>
    <row r="39" spans="1:95" ht="16.5" customHeight="1" thickTop="1" thickBot="1">
      <c r="A39" s="3"/>
      <c r="B39" s="55"/>
      <c r="C39" s="56" t="str">
        <f t="shared" ca="1" si="85"/>
        <v>Alemania</v>
      </c>
      <c r="D39" s="55"/>
      <c r="E39" s="55"/>
      <c r="F39" s="55"/>
      <c r="G39" s="55"/>
      <c r="H39" s="3"/>
      <c r="I39" s="3"/>
      <c r="J39" s="178" t="str">
        <f ca="1">IF(W23="","",CF18)</f>
        <v>Alemania</v>
      </c>
      <c r="K39" s="179"/>
      <c r="L39" s="179"/>
      <c r="M39" s="179"/>
      <c r="N39" s="180"/>
      <c r="O39" s="20">
        <v>3</v>
      </c>
      <c r="P39" s="8" t="s">
        <v>0</v>
      </c>
      <c r="Q39" s="20">
        <v>1</v>
      </c>
      <c r="R39" s="181" t="str">
        <f ca="1">IF(W30="","",CF26)</f>
        <v>Corea del Sur</v>
      </c>
      <c r="S39" s="179"/>
      <c r="T39" s="182"/>
      <c r="U39" s="99"/>
      <c r="V39" s="26" t="s">
        <v>0</v>
      </c>
      <c r="W39" s="100"/>
      <c r="X39" s="105" t="s">
        <v>94</v>
      </c>
      <c r="Y39" s="106"/>
      <c r="Z39" s="18" t="s">
        <v>119</v>
      </c>
      <c r="AA39" s="186">
        <v>41820</v>
      </c>
      <c r="AB39" s="186"/>
      <c r="AC39" s="185">
        <v>0.625</v>
      </c>
      <c r="AD39" s="185"/>
      <c r="AF39" s="102"/>
      <c r="AG39" s="140"/>
      <c r="AH39" s="102"/>
      <c r="AI39" s="28"/>
      <c r="AJ39" s="61" t="str">
        <f t="shared" si="89"/>
        <v/>
      </c>
      <c r="AK39" s="111" t="str">
        <f t="shared" si="86"/>
        <v>V</v>
      </c>
      <c r="AM39" s="111" t="str">
        <f t="shared" si="90"/>
        <v>E</v>
      </c>
      <c r="AO39" s="111" t="str">
        <f t="shared" si="87"/>
        <v/>
      </c>
      <c r="AP39" s="111"/>
      <c r="AQ39" s="111" t="str">
        <f t="shared" si="88"/>
        <v/>
      </c>
      <c r="AR39" s="111"/>
    </row>
    <row r="40" spans="1:95" ht="16.5" customHeight="1" thickTop="1" thickBot="1">
      <c r="A40" s="3"/>
      <c r="B40" s="55"/>
      <c r="C40" s="56" t="str">
        <f t="shared" ca="1" si="85"/>
        <v>Argentina</v>
      </c>
      <c r="D40" s="55"/>
      <c r="E40" s="55"/>
      <c r="F40" s="55"/>
      <c r="G40" s="55"/>
      <c r="H40" s="3"/>
      <c r="I40" s="3"/>
      <c r="J40" s="178" t="str">
        <f ca="1">IF(W16="","",CF11)</f>
        <v>Argentina</v>
      </c>
      <c r="K40" s="179"/>
      <c r="L40" s="179"/>
      <c r="M40" s="179"/>
      <c r="N40" s="180"/>
      <c r="O40" s="20">
        <v>3</v>
      </c>
      <c r="P40" s="8" t="s">
        <v>0</v>
      </c>
      <c r="Q40" s="20">
        <v>2</v>
      </c>
      <c r="R40" s="181" t="str">
        <f ca="1">IF(W9="","",CF5)</f>
        <v>Francia</v>
      </c>
      <c r="S40" s="179"/>
      <c r="T40" s="182"/>
      <c r="U40" s="99"/>
      <c r="V40" s="26" t="s">
        <v>0</v>
      </c>
      <c r="W40" s="100"/>
      <c r="X40" s="105" t="s">
        <v>95</v>
      </c>
      <c r="Y40" s="106"/>
      <c r="Z40" s="18" t="s">
        <v>110</v>
      </c>
      <c r="AA40" s="186">
        <v>41821</v>
      </c>
      <c r="AB40" s="186"/>
      <c r="AC40" s="185">
        <v>0.45833333333333331</v>
      </c>
      <c r="AD40" s="185"/>
      <c r="AF40" s="102"/>
      <c r="AG40" s="140"/>
      <c r="AH40" s="102"/>
      <c r="AI40" s="28"/>
      <c r="AJ40" s="61" t="str">
        <f t="shared" si="89"/>
        <v/>
      </c>
      <c r="AK40" s="111" t="str">
        <f t="shared" si="86"/>
        <v>V</v>
      </c>
      <c r="AM40" s="111" t="str">
        <f t="shared" si="90"/>
        <v>E</v>
      </c>
      <c r="AO40" s="111" t="str">
        <f t="shared" si="87"/>
        <v/>
      </c>
      <c r="AP40" s="111"/>
      <c r="AQ40" s="111" t="str">
        <f t="shared" si="88"/>
        <v/>
      </c>
      <c r="AR40" s="111"/>
    </row>
    <row r="41" spans="1:95" ht="16.5" customHeight="1" thickTop="1" thickBot="1">
      <c r="A41" s="3"/>
      <c r="B41" s="55"/>
      <c r="C41" s="56" t="str">
        <f t="shared" ca="1" si="85"/>
        <v>Bélgica</v>
      </c>
      <c r="D41" s="55"/>
      <c r="E41" s="55"/>
      <c r="F41" s="55"/>
      <c r="G41" s="55"/>
      <c r="H41" s="3"/>
      <c r="I41" s="3"/>
      <c r="J41" s="160" t="str">
        <f ca="1">IF(W30="","",CF25)</f>
        <v>Bélgica</v>
      </c>
      <c r="K41" s="161"/>
      <c r="L41" s="161"/>
      <c r="M41" s="161"/>
      <c r="N41" s="162"/>
      <c r="O41" s="34">
        <v>2</v>
      </c>
      <c r="P41" s="35" t="s">
        <v>0</v>
      </c>
      <c r="Q41" s="34">
        <v>1</v>
      </c>
      <c r="R41" s="166" t="str">
        <f ca="1">IF(W23="","",CF19)</f>
        <v>Portugal</v>
      </c>
      <c r="S41" s="161"/>
      <c r="T41" s="167"/>
      <c r="U41" s="99"/>
      <c r="V41" s="26" t="s">
        <v>0</v>
      </c>
      <c r="W41" s="100"/>
      <c r="X41" s="105" t="s">
        <v>96</v>
      </c>
      <c r="Y41" s="106"/>
      <c r="Z41" s="18" t="s">
        <v>116</v>
      </c>
      <c r="AA41" s="186">
        <v>41821</v>
      </c>
      <c r="AB41" s="186"/>
      <c r="AC41" s="185">
        <v>0.625</v>
      </c>
      <c r="AD41" s="185"/>
      <c r="AF41" s="102"/>
      <c r="AG41" s="140"/>
      <c r="AH41" s="102"/>
      <c r="AI41" s="28"/>
      <c r="AJ41" s="62" t="str">
        <f t="shared" si="89"/>
        <v/>
      </c>
      <c r="AK41" s="111" t="str">
        <f t="shared" si="86"/>
        <v>V</v>
      </c>
      <c r="AM41" s="111" t="str">
        <f t="shared" si="90"/>
        <v>E</v>
      </c>
      <c r="AO41" s="111" t="str">
        <f t="shared" si="87"/>
        <v/>
      </c>
      <c r="AP41" s="111"/>
      <c r="AQ41" s="111" t="str">
        <f t="shared" si="88"/>
        <v/>
      </c>
      <c r="AR41" s="111"/>
    </row>
    <row r="42" spans="1:95" ht="16.5" customHeight="1" thickTop="1" thickBot="1">
      <c r="A42" s="3"/>
      <c r="B42" s="55"/>
      <c r="C42" s="56"/>
      <c r="D42" s="55"/>
      <c r="E42" s="55"/>
      <c r="F42" s="55"/>
      <c r="G42" s="55"/>
      <c r="H42" s="3"/>
      <c r="I42" s="3"/>
      <c r="J42" s="4"/>
      <c r="K42" s="4"/>
      <c r="S42" s="15"/>
      <c r="X42" s="55"/>
      <c r="Y42" s="15"/>
      <c r="AA42" s="96" t="s">
        <v>1</v>
      </c>
      <c r="AB42" s="96" t="s">
        <v>1</v>
      </c>
      <c r="AC42" s="97"/>
      <c r="AD42" s="97"/>
      <c r="AG42" s="145"/>
    </row>
    <row r="43" spans="1:95" ht="16.5" customHeight="1" thickTop="1" thickBot="1">
      <c r="A43" s="3"/>
      <c r="B43" s="55"/>
      <c r="C43" s="56"/>
      <c r="D43" s="55"/>
      <c r="E43" s="55"/>
      <c r="F43" s="55"/>
      <c r="G43" s="55"/>
      <c r="H43" s="3"/>
      <c r="I43" s="3"/>
      <c r="J43" s="174" t="s">
        <v>183</v>
      </c>
      <c r="K43" s="175"/>
      <c r="L43" s="175"/>
      <c r="M43" s="175"/>
      <c r="N43" s="175"/>
      <c r="O43" s="175"/>
      <c r="P43" s="175"/>
      <c r="Q43" s="175"/>
      <c r="R43" s="175"/>
      <c r="S43" s="175"/>
      <c r="T43" s="176"/>
      <c r="V43" s="17" t="s">
        <v>101</v>
      </c>
      <c r="X43" s="55"/>
      <c r="Y43" s="2"/>
      <c r="Z43" s="67" t="s">
        <v>171</v>
      </c>
      <c r="AA43" s="157" t="s">
        <v>172</v>
      </c>
      <c r="AB43" s="157"/>
      <c r="AC43" s="157" t="s">
        <v>173</v>
      </c>
      <c r="AD43" s="157"/>
      <c r="AE43" s="85"/>
      <c r="AF43" s="143"/>
      <c r="AG43" s="146"/>
      <c r="AH43" s="144"/>
      <c r="AI43" s="30"/>
    </row>
    <row r="44" spans="1:95" ht="16.5" customHeight="1" thickTop="1" thickBot="1">
      <c r="A44" s="3"/>
      <c r="B44" s="55"/>
      <c r="C44" s="56" t="str">
        <f ca="1">IF(O44="","",IF(O44&gt;Q44,J44,IF(AND(O44=Q44,U44&gt;W44),J44,R44)))</f>
        <v>Brasil</v>
      </c>
      <c r="D44" s="55"/>
      <c r="E44" s="55"/>
      <c r="F44" s="55"/>
      <c r="G44" s="55"/>
      <c r="H44" s="3"/>
      <c r="I44" s="3"/>
      <c r="J44" s="178" t="str">
        <f ca="1">C34</f>
        <v>Brasil</v>
      </c>
      <c r="K44" s="179"/>
      <c r="L44" s="179"/>
      <c r="M44" s="179"/>
      <c r="N44" s="180"/>
      <c r="O44" s="20">
        <v>3</v>
      </c>
      <c r="P44" s="8" t="s">
        <v>0</v>
      </c>
      <c r="Q44" s="20">
        <v>1</v>
      </c>
      <c r="R44" s="181" t="str">
        <f ca="1">C35</f>
        <v>Uruguay</v>
      </c>
      <c r="S44" s="179"/>
      <c r="T44" s="182"/>
      <c r="U44" s="99"/>
      <c r="V44" s="9" t="s">
        <v>0</v>
      </c>
      <c r="W44" s="100"/>
      <c r="X44" s="98" t="s">
        <v>97</v>
      </c>
      <c r="Y44" s="15"/>
      <c r="Z44" s="18" t="s">
        <v>112</v>
      </c>
      <c r="AA44" s="186">
        <v>41824</v>
      </c>
      <c r="AB44" s="186"/>
      <c r="AC44" s="185">
        <v>0.625</v>
      </c>
      <c r="AD44" s="185"/>
      <c r="AF44" s="102"/>
      <c r="AG44" s="140"/>
      <c r="AH44" s="102"/>
      <c r="AI44" s="28"/>
      <c r="AJ44" s="60" t="str">
        <f>IF(OR(AF44="",AH44=""),"",SUM(AO44,AQ44))</f>
        <v/>
      </c>
      <c r="AK44" s="111" t="str">
        <f>IF(O44&gt;Q44,"V",IF(O44=Q44,"E","D"))</f>
        <v>V</v>
      </c>
      <c r="AM44" s="111" t="str">
        <f>IF(AF44&gt;AH44,"V",IF(AF44=AH44,"E","D"))</f>
        <v>E</v>
      </c>
      <c r="AO44" s="111" t="str">
        <f>IF(OR(AF44="",AH44=""),"",IF(AK44=AM44,PCUA,0))</f>
        <v/>
      </c>
      <c r="AP44" s="111"/>
      <c r="AQ44" s="111" t="str">
        <f>IF(OR(AF44="",AH44=""),"",IF(AND(O44=AF44,Q44=AH44),ECUA,0))</f>
        <v/>
      </c>
    </row>
    <row r="45" spans="1:95" ht="16.5" customHeight="1" thickTop="1" thickBot="1">
      <c r="A45" s="3"/>
      <c r="B45" s="55"/>
      <c r="C45" s="56" t="str">
        <f ca="1">IF(O45="","",IF(O45&gt;Q45,J45,IF(AND(O45=Q45,U45&gt;W45),J45,R45)))</f>
        <v>Alemania</v>
      </c>
      <c r="D45" s="55"/>
      <c r="E45" s="55"/>
      <c r="F45" s="55"/>
      <c r="G45" s="55"/>
      <c r="H45" s="3"/>
      <c r="I45" s="3"/>
      <c r="J45" s="178" t="str">
        <f ca="1">C38</f>
        <v>Suiza</v>
      </c>
      <c r="K45" s="179"/>
      <c r="L45" s="179"/>
      <c r="M45" s="179"/>
      <c r="N45" s="180"/>
      <c r="O45" s="20">
        <v>2</v>
      </c>
      <c r="P45" s="8" t="s">
        <v>0</v>
      </c>
      <c r="Q45" s="20">
        <v>4</v>
      </c>
      <c r="R45" s="181" t="str">
        <f ca="1">C39</f>
        <v>Alemania</v>
      </c>
      <c r="S45" s="179"/>
      <c r="T45" s="182"/>
      <c r="U45" s="99"/>
      <c r="V45" s="9" t="s">
        <v>0</v>
      </c>
      <c r="W45" s="100"/>
      <c r="X45" s="98" t="s">
        <v>98</v>
      </c>
      <c r="Y45" s="15"/>
      <c r="Z45" s="18" t="s">
        <v>118</v>
      </c>
      <c r="AA45" s="186">
        <v>41824</v>
      </c>
      <c r="AB45" s="186"/>
      <c r="AC45" s="185">
        <v>0.45833333333333331</v>
      </c>
      <c r="AD45" s="185"/>
      <c r="AF45" s="102"/>
      <c r="AG45" s="140"/>
      <c r="AH45" s="102"/>
      <c r="AI45" s="28"/>
      <c r="AJ45" s="61" t="str">
        <f>IF(OR(AF45="",AH45=""),"",SUM(AO45,AQ45))</f>
        <v/>
      </c>
      <c r="AK45" s="111" t="str">
        <f>IF(O45&gt;Q45,"V",IF(O45=Q45,"E","D"))</f>
        <v>D</v>
      </c>
      <c r="AM45" s="111" t="str">
        <f>IF(AF45&gt;AH45,"V",IF(AF45=AH45,"E","D"))</f>
        <v>E</v>
      </c>
      <c r="AO45" s="111" t="str">
        <f>IF(OR(AF45="",AH45=""),"",IF(AK45=AM45,PCUA,0))</f>
        <v/>
      </c>
      <c r="AP45" s="111"/>
      <c r="AQ45" s="111" t="str">
        <f>IF(OR(AF45="",AH45=""),"",IF(AND(O45=AF45,Q45=AH45),ECUA,0))</f>
        <v/>
      </c>
    </row>
    <row r="46" spans="1:95" ht="16.5" customHeight="1" thickTop="1" thickBot="1">
      <c r="A46" s="3"/>
      <c r="B46" s="55"/>
      <c r="C46" s="56" t="str">
        <f ca="1">IF(O46="","",IF(O46&gt;Q46,J46,IF(AND(O46=Q46,U46&gt;W46),J46,R46)))</f>
        <v>España</v>
      </c>
      <c r="D46" s="55"/>
      <c r="E46" s="55"/>
      <c r="F46" s="55"/>
      <c r="G46" s="55"/>
      <c r="H46" s="3"/>
      <c r="I46" s="3"/>
      <c r="J46" s="178" t="str">
        <f ca="1">C36</f>
        <v>España</v>
      </c>
      <c r="K46" s="179"/>
      <c r="L46" s="179"/>
      <c r="M46" s="179"/>
      <c r="N46" s="180"/>
      <c r="O46" s="20">
        <v>2</v>
      </c>
      <c r="P46" s="8" t="s">
        <v>0</v>
      </c>
      <c r="Q46" s="20">
        <v>0</v>
      </c>
      <c r="R46" s="181" t="str">
        <f ca="1">C37</f>
        <v>Italia</v>
      </c>
      <c r="S46" s="179"/>
      <c r="T46" s="182"/>
      <c r="U46" s="99"/>
      <c r="V46" s="9" t="s">
        <v>0</v>
      </c>
      <c r="W46" s="100"/>
      <c r="X46" s="98" t="s">
        <v>99</v>
      </c>
      <c r="Y46" s="15"/>
      <c r="Z46" s="18" t="s">
        <v>116</v>
      </c>
      <c r="AA46" s="186">
        <v>41825</v>
      </c>
      <c r="AB46" s="186"/>
      <c r="AC46" s="185">
        <v>0.625</v>
      </c>
      <c r="AD46" s="185"/>
      <c r="AF46" s="102"/>
      <c r="AG46" s="140"/>
      <c r="AH46" s="102"/>
      <c r="AI46" s="28"/>
      <c r="AJ46" s="61" t="str">
        <f>IF(OR(AF46="",AH46=""),"",SUM(AO46,AQ46))</f>
        <v/>
      </c>
      <c r="AK46" s="111" t="str">
        <f>IF(O46&gt;Q46,"V",IF(O46=Q46,"E","D"))</f>
        <v>V</v>
      </c>
      <c r="AM46" s="111" t="str">
        <f>IF(AF46&gt;AH46,"V",IF(AF46=AH46,"E","D"))</f>
        <v>E</v>
      </c>
      <c r="AO46" s="111" t="str">
        <f>IF(OR(AF46="",AH46=""),"",IF(AK46=AM46,PCUA,0))</f>
        <v/>
      </c>
      <c r="AP46" s="111"/>
      <c r="AQ46" s="111" t="str">
        <f>IF(OR(AF46="",AH46=""),"",IF(AND(O46=AF46,Q46=AH46),ECUA,0))</f>
        <v/>
      </c>
    </row>
    <row r="47" spans="1:95" ht="16.5" customHeight="1" thickTop="1" thickBot="1">
      <c r="A47" s="3"/>
      <c r="B47" s="55"/>
      <c r="C47" s="56" t="str">
        <f ca="1">IF(O47="","",IF(O47&gt;Q47,J47,IF(AND(O47=Q47,U47&gt;W47),J47,R47)))</f>
        <v>Argentina</v>
      </c>
      <c r="D47" s="55"/>
      <c r="E47" s="55"/>
      <c r="F47" s="55"/>
      <c r="G47" s="55"/>
      <c r="H47" s="3"/>
      <c r="I47" s="3"/>
      <c r="J47" s="160" t="str">
        <f ca="1">C40</f>
        <v>Argentina</v>
      </c>
      <c r="K47" s="161"/>
      <c r="L47" s="161"/>
      <c r="M47" s="161"/>
      <c r="N47" s="162"/>
      <c r="O47" s="34">
        <v>2</v>
      </c>
      <c r="P47" s="35" t="s">
        <v>0</v>
      </c>
      <c r="Q47" s="34">
        <v>1</v>
      </c>
      <c r="R47" s="166" t="str">
        <f ca="1">C41</f>
        <v>Bélgica</v>
      </c>
      <c r="S47" s="161"/>
      <c r="T47" s="167"/>
      <c r="U47" s="99"/>
      <c r="V47" s="9" t="s">
        <v>0</v>
      </c>
      <c r="W47" s="100"/>
      <c r="X47" s="98" t="s">
        <v>100</v>
      </c>
      <c r="Y47" s="15"/>
      <c r="Z47" s="18" t="s">
        <v>114</v>
      </c>
      <c r="AA47" s="186">
        <v>41825</v>
      </c>
      <c r="AB47" s="186"/>
      <c r="AC47" s="185">
        <v>0.45833333333333331</v>
      </c>
      <c r="AD47" s="185"/>
      <c r="AF47" s="102"/>
      <c r="AG47" s="140"/>
      <c r="AH47" s="102"/>
      <c r="AI47" s="28"/>
      <c r="AJ47" s="62" t="str">
        <f>IF(OR(AF47="",AH47=""),"",SUM(AO47,AQ47))</f>
        <v/>
      </c>
      <c r="AK47" s="111" t="str">
        <f>IF(O47&gt;Q47,"V",IF(O47=Q47,"E","D"))</f>
        <v>V</v>
      </c>
      <c r="AM47" s="111" t="str">
        <f>IF(AF47&gt;AH47,"V",IF(AF47=AH47,"E","D"))</f>
        <v>E</v>
      </c>
      <c r="AO47" s="111" t="str">
        <f>IF(OR(AF47="",AH47=""),"",IF(AK47=AM47,PCUA,0))</f>
        <v/>
      </c>
      <c r="AP47" s="111"/>
      <c r="AQ47" s="111" t="str">
        <f>IF(OR(AF47="",AH47=""),"",IF(AND(O47=AF47,Q47=AH47),ECUA,0))</f>
        <v/>
      </c>
    </row>
    <row r="48" spans="1:95" ht="16.5" customHeight="1" thickTop="1" thickBot="1">
      <c r="A48" s="4"/>
      <c r="B48" s="55"/>
      <c r="C48" s="56"/>
      <c r="D48" s="55"/>
      <c r="E48" s="55"/>
      <c r="F48" s="55"/>
      <c r="G48" s="55"/>
      <c r="H48" s="4"/>
      <c r="I48" s="4"/>
      <c r="J48" s="4"/>
      <c r="K48" s="4"/>
      <c r="S48" s="15"/>
      <c r="X48" s="55"/>
      <c r="Y48" s="15"/>
      <c r="AA48" s="96"/>
      <c r="AB48" s="96"/>
      <c r="AC48" s="97"/>
      <c r="AD48" s="97"/>
      <c r="AG48" s="145"/>
    </row>
    <row r="49" spans="1:43" ht="16.5" customHeight="1" thickTop="1" thickBot="1">
      <c r="A49" s="4"/>
      <c r="B49" s="55"/>
      <c r="C49" s="56"/>
      <c r="D49" s="55"/>
      <c r="E49" s="55"/>
      <c r="F49" s="55"/>
      <c r="G49" s="55"/>
      <c r="H49" s="4"/>
      <c r="I49" s="4"/>
      <c r="J49" s="156" t="s">
        <v>184</v>
      </c>
      <c r="K49" s="157"/>
      <c r="L49" s="157"/>
      <c r="M49" s="157"/>
      <c r="N49" s="157"/>
      <c r="O49" s="157"/>
      <c r="P49" s="157"/>
      <c r="Q49" s="157"/>
      <c r="R49" s="157"/>
      <c r="S49" s="157"/>
      <c r="T49" s="177"/>
      <c r="V49" s="17" t="s">
        <v>101</v>
      </c>
      <c r="X49" s="55"/>
      <c r="Y49" s="2"/>
      <c r="Z49" s="67" t="s">
        <v>171</v>
      </c>
      <c r="AA49" s="157" t="s">
        <v>172</v>
      </c>
      <c r="AB49" s="157"/>
      <c r="AC49" s="157" t="s">
        <v>173</v>
      </c>
      <c r="AD49" s="157"/>
      <c r="AE49" s="85"/>
      <c r="AF49" s="143"/>
      <c r="AG49" s="146"/>
      <c r="AH49" s="144"/>
      <c r="AI49" s="30"/>
    </row>
    <row r="50" spans="1:43" ht="16.5" customHeight="1" thickTop="1" thickBot="1">
      <c r="A50" s="4"/>
      <c r="B50" s="55"/>
      <c r="C50" s="56" t="str">
        <f ca="1">IF(O50="","",IF(O50&gt;Q50,J50,IF(AND(O50=Q50,U50&gt;W50),J50,R50)))</f>
        <v>Alemania</v>
      </c>
      <c r="D50" s="55" t="str">
        <f ca="1">IF(O50="","",IF(O50&gt;Q50,R50,IF(AND(O50=Q50,U50&gt;W50),R50,J50)))</f>
        <v>Brasil</v>
      </c>
      <c r="E50" s="55"/>
      <c r="F50" s="55"/>
      <c r="G50" s="55"/>
      <c r="H50" s="4"/>
      <c r="I50" s="4"/>
      <c r="J50" s="183" t="str">
        <f ca="1">C44</f>
        <v>Brasil</v>
      </c>
      <c r="K50" s="164"/>
      <c r="L50" s="164"/>
      <c r="M50" s="164"/>
      <c r="N50" s="184"/>
      <c r="O50" s="38">
        <v>1</v>
      </c>
      <c r="P50" s="39" t="s">
        <v>0</v>
      </c>
      <c r="Q50" s="38">
        <v>3</v>
      </c>
      <c r="R50" s="163" t="str">
        <f ca="1">C45</f>
        <v>Alemania</v>
      </c>
      <c r="S50" s="164"/>
      <c r="T50" s="165"/>
      <c r="U50" s="99"/>
      <c r="V50" s="9" t="s">
        <v>0</v>
      </c>
      <c r="W50" s="100"/>
      <c r="X50" s="98" t="s">
        <v>89</v>
      </c>
      <c r="Y50" s="15"/>
      <c r="Z50" s="18" t="s">
        <v>174</v>
      </c>
      <c r="AA50" s="186">
        <v>41828</v>
      </c>
      <c r="AB50" s="186"/>
      <c r="AC50" s="185">
        <v>0.45833333333333331</v>
      </c>
      <c r="AD50" s="185"/>
      <c r="AF50" s="102"/>
      <c r="AG50" s="140"/>
      <c r="AH50" s="102"/>
      <c r="AI50" s="28"/>
      <c r="AJ50" s="63" t="str">
        <f>IF(OR(AF50="",AH50=""),"",SUM(AO50,AQ50))</f>
        <v/>
      </c>
      <c r="AK50" s="111" t="str">
        <f>IF(O50&gt;Q50,"V",IF(O50=Q50,"E","D"))</f>
        <v>D</v>
      </c>
      <c r="AM50" s="111" t="str">
        <f>IF(AF50&gt;AH50,"V",IF(AF50=AH50,"E","D"))</f>
        <v>E</v>
      </c>
      <c r="AO50" s="111" t="str">
        <f>IF(OR(AF50="",AH50=""),"",IF(AK50=AM50,PSEM,0))</f>
        <v/>
      </c>
      <c r="AP50" s="111"/>
      <c r="AQ50" s="111" t="str">
        <f>IF(OR(AF50="",AH50=""),"",IF(AND(O50=AF50,Q50=AH50),ESEM,0))</f>
        <v/>
      </c>
    </row>
    <row r="51" spans="1:43" ht="16.5" customHeight="1" thickTop="1" thickBot="1">
      <c r="A51" s="4"/>
      <c r="B51" s="55"/>
      <c r="C51" s="56" t="str">
        <f ca="1">IF(O51="","",IF(O51&gt;Q51,J51,IF(AND(O51=Q51,U51&gt;W51),J51,R51)))</f>
        <v>España</v>
      </c>
      <c r="D51" s="55" t="str">
        <f ca="1">IF(O51="","",IF(O51&gt;Q51,R51,IF(AND(O51=Q51,U51&gt;W51),R51,J51)))</f>
        <v>Argentina</v>
      </c>
      <c r="E51" s="55"/>
      <c r="F51" s="55"/>
      <c r="G51" s="55"/>
      <c r="H51" s="4"/>
      <c r="I51" s="4"/>
      <c r="J51" s="160" t="str">
        <f ca="1">C46</f>
        <v>España</v>
      </c>
      <c r="K51" s="161"/>
      <c r="L51" s="161"/>
      <c r="M51" s="161"/>
      <c r="N51" s="162"/>
      <c r="O51" s="34">
        <v>1</v>
      </c>
      <c r="P51" s="35" t="s">
        <v>0</v>
      </c>
      <c r="Q51" s="34">
        <v>0</v>
      </c>
      <c r="R51" s="166" t="str">
        <f ca="1">C47</f>
        <v>Argentina</v>
      </c>
      <c r="S51" s="161"/>
      <c r="T51" s="167"/>
      <c r="U51" s="99"/>
      <c r="V51" s="9" t="s">
        <v>0</v>
      </c>
      <c r="W51" s="100"/>
      <c r="X51" s="98" t="s">
        <v>90</v>
      </c>
      <c r="Y51" s="15"/>
      <c r="Z51" s="18" t="s">
        <v>110</v>
      </c>
      <c r="AA51" s="186">
        <v>41829</v>
      </c>
      <c r="AB51" s="186"/>
      <c r="AC51" s="185">
        <v>0.625</v>
      </c>
      <c r="AD51" s="185"/>
      <c r="AF51" s="102"/>
      <c r="AG51" s="140"/>
      <c r="AH51" s="102"/>
      <c r="AI51" s="28"/>
      <c r="AJ51" s="64" t="str">
        <f>IF(OR(AF51="",AH51=""),"",SUM(AO51,AQ51))</f>
        <v/>
      </c>
      <c r="AK51" s="111" t="str">
        <f>IF(O51&gt;Q51,"V",IF(O51=Q51,"E","D"))</f>
        <v>V</v>
      </c>
      <c r="AM51" s="111" t="str">
        <f>IF(AF51&gt;AH51,"V",IF(AF51=AH51,"E","D"))</f>
        <v>E</v>
      </c>
      <c r="AO51" s="111" t="str">
        <f>IF(OR(AF51="",AH51=""),"",IF(AK51=AM51,PSEM,0))</f>
        <v/>
      </c>
      <c r="AP51" s="111"/>
      <c r="AQ51" s="111" t="str">
        <f>IF(OR(AF51="",AH51=""),"",IF(AND(O51=AF51,Q51=AH51),ESEM,0))</f>
        <v/>
      </c>
    </row>
    <row r="52" spans="1:43" ht="16.5" customHeight="1" thickTop="1" thickBot="1">
      <c r="A52" s="4"/>
      <c r="B52" s="55"/>
      <c r="C52" s="56"/>
      <c r="D52" s="55"/>
      <c r="E52" s="55"/>
      <c r="F52" s="55"/>
      <c r="G52" s="55"/>
      <c r="H52" s="4"/>
      <c r="I52" s="4"/>
      <c r="J52" s="4"/>
      <c r="K52" s="4"/>
      <c r="S52" s="15"/>
      <c r="X52" s="55"/>
      <c r="Y52" s="15"/>
      <c r="AA52" s="96"/>
      <c r="AB52" s="96"/>
      <c r="AC52" s="97"/>
      <c r="AD52" s="97"/>
      <c r="AG52" s="145"/>
    </row>
    <row r="53" spans="1:43" ht="16.5" customHeight="1" thickTop="1" thickBot="1">
      <c r="A53" s="4"/>
      <c r="B53" s="55"/>
      <c r="C53" s="56"/>
      <c r="D53" s="55"/>
      <c r="E53" s="55"/>
      <c r="F53" s="55"/>
      <c r="G53" s="55"/>
      <c r="H53" s="4"/>
      <c r="I53" s="4"/>
      <c r="J53" s="156" t="s">
        <v>185</v>
      </c>
      <c r="K53" s="157"/>
      <c r="L53" s="157"/>
      <c r="M53" s="157"/>
      <c r="N53" s="157"/>
      <c r="O53" s="157"/>
      <c r="P53" s="157"/>
      <c r="Q53" s="157"/>
      <c r="R53" s="157"/>
      <c r="S53" s="157"/>
      <c r="T53" s="177"/>
      <c r="V53" s="17" t="s">
        <v>101</v>
      </c>
      <c r="X53" s="55"/>
      <c r="Y53" s="2"/>
      <c r="Z53" s="67" t="s">
        <v>171</v>
      </c>
      <c r="AA53" s="157" t="s">
        <v>172</v>
      </c>
      <c r="AB53" s="157"/>
      <c r="AC53" s="157" t="s">
        <v>173</v>
      </c>
      <c r="AD53" s="157"/>
      <c r="AE53" s="85"/>
      <c r="AF53" s="143"/>
      <c r="AG53" s="146"/>
      <c r="AH53" s="144"/>
      <c r="AI53" s="30"/>
    </row>
    <row r="54" spans="1:43" ht="16.5" customHeight="1" thickTop="1" thickBot="1">
      <c r="A54" s="4"/>
      <c r="B54" s="55"/>
      <c r="C54" s="56" t="str">
        <f ca="1">IF(O54="","",IF(O54&gt;Q54,J54,IF(AND(O54=Q54,U54&gt;W54),J54,R54)))</f>
        <v>Brasil</v>
      </c>
      <c r="D54" s="55" t="str">
        <f ca="1">IF(O54="","",IF(O54&gt;Q54,R54,IF(AND(O54=Q54,U54&gt;W54),R54,J54)))</f>
        <v>Argentina</v>
      </c>
      <c r="E54" s="55"/>
      <c r="F54" s="55"/>
      <c r="G54" s="55"/>
      <c r="H54" s="4"/>
      <c r="I54" s="4"/>
      <c r="J54" s="169" t="str">
        <f ca="1">D50</f>
        <v>Brasil</v>
      </c>
      <c r="K54" s="170"/>
      <c r="L54" s="170"/>
      <c r="M54" s="170"/>
      <c r="N54" s="171"/>
      <c r="O54" s="36">
        <v>1</v>
      </c>
      <c r="P54" s="37" t="s">
        <v>0</v>
      </c>
      <c r="Q54" s="36">
        <v>0</v>
      </c>
      <c r="R54" s="172" t="str">
        <f ca="1">D51</f>
        <v>Argentina</v>
      </c>
      <c r="S54" s="170"/>
      <c r="T54" s="173"/>
      <c r="U54" s="99"/>
      <c r="V54" s="9" t="s">
        <v>0</v>
      </c>
      <c r="W54" s="100"/>
      <c r="X54" s="98" t="s">
        <v>97</v>
      </c>
      <c r="Y54" s="15"/>
      <c r="Z54" s="18" t="s">
        <v>114</v>
      </c>
      <c r="AA54" s="186">
        <v>41832</v>
      </c>
      <c r="AB54" s="186"/>
      <c r="AC54" s="185">
        <v>0.625</v>
      </c>
      <c r="AD54" s="185"/>
      <c r="AF54" s="102"/>
      <c r="AG54" s="140"/>
      <c r="AH54" s="102"/>
      <c r="AI54" s="28"/>
      <c r="AJ54" s="65" t="str">
        <f>IF(OR(AF54="",AH54=""),"",SUM(AO54,AQ54))</f>
        <v/>
      </c>
      <c r="AK54" s="111" t="str">
        <f>IF(O54&gt;Q54,"V",IF(O54=Q54,"E","D"))</f>
        <v>V</v>
      </c>
      <c r="AM54" s="111" t="str">
        <f>IF(AF54&gt;AH54,"V",IF(AF54=AH54,"E","D"))</f>
        <v>E</v>
      </c>
      <c r="AO54" s="111" t="str">
        <f>IF(OR(AF54="",AH54=""),"",IF(AK54=AM54,PTER,0))</f>
        <v/>
      </c>
      <c r="AP54" s="111"/>
      <c r="AQ54" s="111" t="str">
        <f>IF(OR(AF54="",AH54=""),"",IF(AND(O54=AF54,Q54=AH54),ETER,0))</f>
        <v/>
      </c>
    </row>
    <row r="55" spans="1:43" ht="16.5" customHeight="1" thickTop="1" thickBot="1">
      <c r="A55" s="4"/>
      <c r="B55" s="55"/>
      <c r="C55" s="56"/>
      <c r="D55" s="55"/>
      <c r="E55" s="55"/>
      <c r="F55" s="55"/>
      <c r="G55" s="55"/>
      <c r="H55" s="4"/>
      <c r="I55" s="4"/>
      <c r="J55" s="4"/>
      <c r="K55" s="4"/>
      <c r="S55" s="15"/>
      <c r="X55" s="55"/>
      <c r="Y55" s="15"/>
      <c r="AA55" s="96"/>
      <c r="AB55" s="96"/>
      <c r="AC55" s="97"/>
      <c r="AD55" s="97"/>
      <c r="AG55" s="145"/>
    </row>
    <row r="56" spans="1:43" ht="16.5" customHeight="1" thickTop="1" thickBot="1">
      <c r="A56" s="4"/>
      <c r="B56" s="55"/>
      <c r="C56" s="56"/>
      <c r="D56" s="55"/>
      <c r="E56" s="55"/>
      <c r="F56" s="55"/>
      <c r="G56" s="55"/>
      <c r="H56" s="4"/>
      <c r="I56" s="4"/>
      <c r="J56" s="156" t="s">
        <v>64</v>
      </c>
      <c r="K56" s="157"/>
      <c r="L56" s="157"/>
      <c r="M56" s="157"/>
      <c r="N56" s="157"/>
      <c r="O56" s="157"/>
      <c r="P56" s="157"/>
      <c r="Q56" s="157"/>
      <c r="R56" s="157"/>
      <c r="S56" s="157"/>
      <c r="T56" s="177"/>
      <c r="V56" s="17" t="s">
        <v>101</v>
      </c>
      <c r="X56" s="55"/>
      <c r="Y56" s="2"/>
      <c r="Z56" s="67" t="s">
        <v>171</v>
      </c>
      <c r="AA56" s="157" t="s">
        <v>172</v>
      </c>
      <c r="AB56" s="157"/>
      <c r="AC56" s="157" t="s">
        <v>173</v>
      </c>
      <c r="AD56" s="157"/>
      <c r="AE56" s="85"/>
      <c r="AF56" s="143"/>
      <c r="AG56" s="146"/>
      <c r="AH56" s="144"/>
      <c r="AI56" s="30"/>
    </row>
    <row r="57" spans="1:43" ht="16.5" customHeight="1" thickTop="1" thickBot="1">
      <c r="A57" s="4"/>
      <c r="B57" s="55"/>
      <c r="C57" s="56" t="str">
        <f ca="1">IF(O57="","",IF(O57&gt;Q57,J57,IF(AND(O57=Q57,U57&gt;W57),J57,R57)))</f>
        <v>Alemania</v>
      </c>
      <c r="D57" s="55" t="str">
        <f ca="1">IF(O57="","",IF(O57&gt;Q57,R57,IF(AND(O57=Q57,U57&gt;W57),R57,J57)))</f>
        <v>España</v>
      </c>
      <c r="E57" s="55"/>
      <c r="F57" s="55"/>
      <c r="G57" s="55"/>
      <c r="H57" s="4"/>
      <c r="I57" s="4"/>
      <c r="J57" s="169" t="str">
        <f ca="1">C50</f>
        <v>Alemania</v>
      </c>
      <c r="K57" s="170"/>
      <c r="L57" s="170"/>
      <c r="M57" s="170"/>
      <c r="N57" s="171"/>
      <c r="O57" s="36">
        <v>2</v>
      </c>
      <c r="P57" s="37" t="s">
        <v>0</v>
      </c>
      <c r="Q57" s="36">
        <v>1</v>
      </c>
      <c r="R57" s="172" t="str">
        <f ca="1">C51</f>
        <v>España</v>
      </c>
      <c r="S57" s="170"/>
      <c r="T57" s="173"/>
      <c r="U57" s="99"/>
      <c r="V57" s="9" t="s">
        <v>0</v>
      </c>
      <c r="W57" s="100"/>
      <c r="X57" s="98">
        <v>1</v>
      </c>
      <c r="Y57" s="15"/>
      <c r="Z57" s="18" t="s">
        <v>118</v>
      </c>
      <c r="AA57" s="186">
        <v>41833</v>
      </c>
      <c r="AB57" s="186"/>
      <c r="AC57" s="185">
        <v>0.58333333333333337</v>
      </c>
      <c r="AD57" s="185"/>
      <c r="AF57" s="102"/>
      <c r="AG57" s="140"/>
      <c r="AH57" s="102"/>
      <c r="AI57" s="28"/>
      <c r="AJ57" s="65" t="str">
        <f>IF(OR(AF57="",AH57=""),"",SUM(AO57,AQ57))</f>
        <v/>
      </c>
      <c r="AK57" s="111" t="str">
        <f>IF(O57&gt;Q57,"V",IF(O57=Q57,"E","D"))</f>
        <v>V</v>
      </c>
      <c r="AM57" s="111" t="str">
        <f>IF(AF57&gt;AH57,"V",IF(AF57=AH57,"E","D"))</f>
        <v>E</v>
      </c>
      <c r="AO57" s="111" t="str">
        <f>IF(OR(AF57="",AH57=""),"",IF(AK57=AM57,PFIN,0))</f>
        <v/>
      </c>
      <c r="AP57" s="111"/>
      <c r="AQ57" s="111" t="str">
        <f>IF(OR(AF57="",AH57=""),"",IF(AND(O57=AF57,Q57=AH57),EFIN,0))</f>
        <v/>
      </c>
    </row>
    <row r="58" spans="1:43" ht="16.5" customHeight="1" thickTop="1">
      <c r="A58" s="4"/>
      <c r="B58" s="15"/>
      <c r="C58" s="16"/>
      <c r="D58" s="4"/>
      <c r="E58" s="4"/>
      <c r="F58" s="4"/>
      <c r="G58" s="4"/>
      <c r="H58" s="4"/>
      <c r="I58" s="4"/>
      <c r="J58" s="4"/>
      <c r="K58" s="4"/>
      <c r="S58" s="15"/>
      <c r="Y58" s="15"/>
      <c r="AG58" s="145"/>
    </row>
    <row r="59" spans="1:43" ht="16.5" customHeight="1" thickBot="1">
      <c r="A59" s="4"/>
      <c r="B59" s="15"/>
      <c r="C59" s="16"/>
      <c r="D59" s="4"/>
      <c r="E59" s="4"/>
      <c r="F59" s="4"/>
      <c r="G59" s="4"/>
      <c r="H59" s="4"/>
      <c r="I59" s="4"/>
      <c r="J59" s="4"/>
      <c r="K59" s="4"/>
      <c r="O59" s="28"/>
      <c r="P59" s="66" t="s">
        <v>29</v>
      </c>
      <c r="Q59" s="28"/>
      <c r="S59" s="15"/>
      <c r="Y59" s="15"/>
      <c r="AF59" s="200"/>
      <c r="AG59" s="200"/>
      <c r="AH59" s="200"/>
      <c r="AI59" s="30"/>
    </row>
    <row r="60" spans="1:43" ht="16.5" customHeight="1" thickTop="1" thickBot="1">
      <c r="A60" s="4"/>
      <c r="B60" s="15"/>
      <c r="C60" s="16"/>
      <c r="D60" s="4"/>
      <c r="E60" s="4"/>
      <c r="F60" s="4"/>
      <c r="G60" s="4"/>
      <c r="H60" s="4"/>
      <c r="I60" s="4"/>
      <c r="J60" s="4"/>
      <c r="K60" s="4"/>
      <c r="O60" s="190" t="str">
        <f ca="1">C57</f>
        <v>Alemania</v>
      </c>
      <c r="P60" s="191"/>
      <c r="Q60" s="192"/>
      <c r="R60" s="14"/>
      <c r="S60" s="15"/>
      <c r="Y60" s="15"/>
      <c r="AF60" s="187"/>
      <c r="AG60" s="188"/>
      <c r="AH60" s="189"/>
      <c r="AI60" s="28"/>
      <c r="AJ60" s="65" t="str">
        <f>IF(AF60="","",IF(AF60=O60,20,0))</f>
        <v/>
      </c>
    </row>
    <row r="61" spans="1:43" ht="16.5" customHeight="1" thickTop="1" thickBot="1">
      <c r="A61" s="4"/>
      <c r="B61" s="15"/>
      <c r="C61" s="16"/>
      <c r="D61" s="4"/>
      <c r="E61" s="4"/>
      <c r="F61" s="4"/>
      <c r="G61" s="4"/>
      <c r="H61" s="4"/>
      <c r="I61" s="4"/>
      <c r="J61" s="4"/>
      <c r="K61" s="4"/>
      <c r="O61" s="28"/>
      <c r="P61" s="66" t="s">
        <v>30</v>
      </c>
      <c r="Q61" s="28"/>
      <c r="S61" s="15"/>
      <c r="Y61" s="15"/>
    </row>
    <row r="62" spans="1:43" ht="16.5" customHeight="1" thickTop="1" thickBot="1">
      <c r="A62" s="4"/>
      <c r="B62" s="15"/>
      <c r="C62" s="16"/>
      <c r="D62" s="4"/>
      <c r="E62" s="4"/>
      <c r="F62" s="4"/>
      <c r="G62" s="4"/>
      <c r="H62" s="4"/>
      <c r="I62" s="4"/>
      <c r="J62" s="4"/>
      <c r="K62" s="4"/>
      <c r="O62" s="190" t="str">
        <f ca="1">D57</f>
        <v>España</v>
      </c>
      <c r="P62" s="191"/>
      <c r="Q62" s="192"/>
      <c r="R62" s="14"/>
      <c r="S62" s="15"/>
      <c r="Y62" s="15"/>
      <c r="AF62" s="187"/>
      <c r="AG62" s="188"/>
      <c r="AH62" s="189"/>
      <c r="AI62" s="28"/>
      <c r="AJ62" s="65" t="str">
        <f>IF(AF62="","",IF(AF62=O62,20,0))</f>
        <v/>
      </c>
    </row>
    <row r="63" spans="1:43" ht="16.5" customHeight="1" thickTop="1" thickBot="1">
      <c r="A63" s="4"/>
      <c r="B63" s="15"/>
      <c r="C63" s="16"/>
      <c r="D63" s="4"/>
      <c r="E63" s="4"/>
      <c r="F63" s="4"/>
      <c r="G63" s="4"/>
      <c r="H63" s="4"/>
      <c r="I63" s="4"/>
      <c r="J63" s="4"/>
      <c r="K63" s="4"/>
      <c r="O63" s="28"/>
      <c r="P63" s="66" t="s">
        <v>31</v>
      </c>
      <c r="Q63" s="28"/>
      <c r="S63" s="15"/>
      <c r="Y63" s="15"/>
    </row>
    <row r="64" spans="1:43" ht="16.5" customHeight="1" thickTop="1" thickBot="1">
      <c r="A64" s="4"/>
      <c r="B64" s="15"/>
      <c r="C64" s="16"/>
      <c r="D64" s="4"/>
      <c r="E64" s="4"/>
      <c r="F64" s="4"/>
      <c r="G64" s="4"/>
      <c r="H64" s="4"/>
      <c r="I64" s="4"/>
      <c r="J64" s="4"/>
      <c r="K64" s="4"/>
      <c r="O64" s="190" t="str">
        <f ca="1">C54</f>
        <v>Brasil</v>
      </c>
      <c r="P64" s="191"/>
      <c r="Q64" s="192"/>
      <c r="R64" s="14"/>
      <c r="S64" s="15"/>
      <c r="Y64" s="15"/>
      <c r="AF64" s="187"/>
      <c r="AG64" s="188"/>
      <c r="AH64" s="189"/>
      <c r="AI64" s="28"/>
      <c r="AJ64" s="65" t="str">
        <f>IF(AF64="","",IF(AF64=O64,20,0))</f>
        <v/>
      </c>
    </row>
    <row r="65" spans="1:36" ht="16.5" customHeight="1" thickTop="1" thickBot="1">
      <c r="A65" s="4"/>
      <c r="B65" s="15"/>
      <c r="C65" s="16"/>
      <c r="D65" s="4"/>
      <c r="E65" s="4"/>
      <c r="F65" s="4"/>
      <c r="G65" s="4"/>
      <c r="H65" s="4"/>
      <c r="I65" s="4"/>
      <c r="J65" s="4"/>
      <c r="K65" s="4"/>
      <c r="O65" s="28"/>
      <c r="P65" s="66" t="s">
        <v>32</v>
      </c>
      <c r="Q65" s="28"/>
      <c r="S65" s="15"/>
      <c r="Y65" s="15"/>
    </row>
    <row r="66" spans="1:36" ht="16.5" customHeight="1" thickTop="1" thickBot="1">
      <c r="A66" s="4"/>
      <c r="B66" s="15"/>
      <c r="C66" s="16"/>
      <c r="D66" s="4"/>
      <c r="E66" s="4"/>
      <c r="F66" s="4"/>
      <c r="G66" s="4"/>
      <c r="H66" s="4"/>
      <c r="I66" s="4"/>
      <c r="J66" s="4"/>
      <c r="K66" s="4"/>
      <c r="O66" s="190" t="str">
        <f ca="1">D54</f>
        <v>Argentina</v>
      </c>
      <c r="P66" s="191"/>
      <c r="Q66" s="192"/>
      <c r="R66" s="14"/>
      <c r="S66" s="15"/>
      <c r="Y66" s="15"/>
      <c r="AF66" s="187"/>
      <c r="AG66" s="188"/>
      <c r="AH66" s="189"/>
      <c r="AI66" s="28"/>
      <c r="AJ66" s="65" t="str">
        <f>IF(AF66="","",IF(AF66=O66,20,0))</f>
        <v/>
      </c>
    </row>
    <row r="67" spans="1:36" ht="16.5" customHeight="1" thickTop="1">
      <c r="A67" s="4"/>
      <c r="B67" s="15"/>
      <c r="C67" s="16"/>
      <c r="D67" s="4"/>
      <c r="E67" s="4"/>
      <c r="F67" s="4"/>
      <c r="G67" s="4"/>
      <c r="H67" s="4"/>
      <c r="I67" s="4"/>
      <c r="J67" s="4"/>
      <c r="K67" s="4"/>
      <c r="S67" s="15"/>
      <c r="Y67" s="15"/>
    </row>
    <row r="68" spans="1:36" ht="16.5" customHeight="1">
      <c r="A68" s="4"/>
      <c r="B68" s="15"/>
      <c r="C68" s="16"/>
      <c r="D68" s="4"/>
      <c r="E68" s="4"/>
      <c r="F68" s="4"/>
      <c r="G68" s="4"/>
      <c r="H68" s="4"/>
      <c r="I68" s="4"/>
      <c r="J68" s="4"/>
      <c r="K68" s="4"/>
      <c r="S68" s="15"/>
      <c r="Y68" s="15"/>
    </row>
    <row r="69" spans="1:36" ht="16.5" customHeight="1">
      <c r="A69" s="4"/>
      <c r="B69" s="15"/>
      <c r="C69" s="16"/>
      <c r="D69" s="4"/>
      <c r="E69" s="4"/>
      <c r="F69" s="4"/>
      <c r="G69" s="4"/>
      <c r="H69" s="4"/>
      <c r="I69" s="4"/>
      <c r="J69" s="4"/>
      <c r="K69" s="4"/>
      <c r="S69" s="15"/>
      <c r="Y69" s="15"/>
    </row>
    <row r="70" spans="1:36" ht="16.5" customHeight="1">
      <c r="A70" s="4"/>
      <c r="B70" s="15"/>
      <c r="C70" s="16"/>
      <c r="D70" s="4"/>
      <c r="E70" s="4"/>
      <c r="F70" s="4"/>
      <c r="G70" s="4"/>
      <c r="H70" s="4"/>
      <c r="I70" s="4"/>
      <c r="J70" s="4"/>
      <c r="K70" s="4"/>
      <c r="S70" s="15"/>
      <c r="Y70" s="15"/>
    </row>
    <row r="71" spans="1:36" ht="16.5" customHeight="1">
      <c r="A71" s="4"/>
      <c r="B71" s="15"/>
      <c r="C71" s="16"/>
      <c r="D71" s="4"/>
      <c r="E71" s="4"/>
      <c r="F71" s="4"/>
      <c r="G71" s="4"/>
      <c r="H71" s="4"/>
      <c r="I71" s="4"/>
      <c r="J71" s="4"/>
      <c r="K71" s="4"/>
      <c r="S71" s="15"/>
      <c r="Y71" s="15"/>
    </row>
    <row r="72" spans="1:36" ht="16.5" customHeight="1">
      <c r="A72" s="4"/>
      <c r="B72" s="15"/>
      <c r="C72" s="16"/>
      <c r="D72" s="4"/>
      <c r="E72" s="4"/>
      <c r="F72" s="4"/>
      <c r="G72" s="4"/>
      <c r="H72" s="4"/>
      <c r="I72" s="4"/>
      <c r="J72" s="4"/>
      <c r="K72" s="4"/>
      <c r="S72" s="15"/>
      <c r="Y72" s="15"/>
    </row>
    <row r="73" spans="1:36" ht="16.5" customHeight="1">
      <c r="A73" s="4"/>
      <c r="B73" s="15"/>
      <c r="C73" s="16"/>
      <c r="D73" s="4"/>
      <c r="E73" s="4"/>
      <c r="F73" s="4"/>
      <c r="G73" s="4"/>
      <c r="H73" s="4"/>
      <c r="I73" s="4"/>
      <c r="J73" s="4"/>
      <c r="K73" s="4"/>
      <c r="S73" s="15"/>
      <c r="Y73" s="15"/>
    </row>
    <row r="74" spans="1:36" ht="16.5" hidden="1" customHeight="1">
      <c r="A74" s="4"/>
      <c r="B74" s="15"/>
      <c r="C74" s="16"/>
      <c r="D74" s="4"/>
      <c r="E74" s="4"/>
      <c r="F74" s="4"/>
      <c r="G74" s="4"/>
      <c r="H74" s="4"/>
      <c r="I74" s="4"/>
      <c r="J74" s="4"/>
      <c r="K74" s="4"/>
      <c r="S74" s="15"/>
      <c r="Y74" s="15"/>
    </row>
    <row r="75" spans="1:36" ht="16.5" hidden="1" customHeight="1">
      <c r="A75" s="4"/>
      <c r="B75" s="15"/>
      <c r="C75" s="16"/>
      <c r="D75" s="4"/>
      <c r="E75" s="4"/>
      <c r="F75" s="4"/>
      <c r="G75" s="4"/>
      <c r="H75" s="4"/>
      <c r="I75" s="4"/>
      <c r="J75" s="4"/>
      <c r="K75" s="4"/>
      <c r="S75" s="15"/>
      <c r="Y75" s="15"/>
    </row>
    <row r="76" spans="1:36" ht="16.5" hidden="1" customHeight="1">
      <c r="A76" s="4"/>
      <c r="B76" s="15"/>
      <c r="C76" s="16"/>
      <c r="D76" s="4"/>
      <c r="E76" s="4"/>
      <c r="F76" s="4"/>
      <c r="G76" s="4"/>
      <c r="H76" s="4"/>
      <c r="I76" s="4"/>
      <c r="J76" s="4"/>
      <c r="K76" s="4"/>
      <c r="S76" s="15"/>
      <c r="Y76" s="15"/>
    </row>
    <row r="77" spans="1:36" ht="16.5" hidden="1" customHeight="1">
      <c r="A77" s="4"/>
      <c r="B77" s="15"/>
      <c r="C77" s="16"/>
      <c r="D77" s="4"/>
      <c r="E77" s="4"/>
      <c r="F77" s="4"/>
      <c r="G77" s="4"/>
      <c r="H77" s="4"/>
      <c r="I77" s="4"/>
      <c r="J77" s="4"/>
      <c r="K77" s="4"/>
      <c r="S77" s="15"/>
      <c r="Y77" s="15"/>
    </row>
    <row r="78" spans="1:36" ht="16.5" hidden="1" customHeight="1">
      <c r="A78" s="4"/>
      <c r="B78" s="15"/>
      <c r="C78" s="16"/>
      <c r="D78" s="4"/>
      <c r="E78" s="4"/>
      <c r="F78" s="4"/>
      <c r="G78" s="4"/>
      <c r="H78" s="4"/>
      <c r="I78" s="4"/>
      <c r="J78" s="4"/>
      <c r="K78" s="4"/>
      <c r="S78" s="15"/>
      <c r="Y78" s="15"/>
    </row>
    <row r="79" spans="1:36" ht="16.5" hidden="1" customHeight="1">
      <c r="A79" s="4"/>
      <c r="B79" s="15"/>
      <c r="C79" s="16"/>
      <c r="D79" s="4"/>
      <c r="E79" s="4"/>
      <c r="F79" s="4"/>
      <c r="G79" s="4"/>
      <c r="H79" s="4"/>
      <c r="I79" s="4"/>
      <c r="J79" s="4"/>
      <c r="K79" s="4"/>
      <c r="S79" s="15"/>
      <c r="Y79" s="15"/>
    </row>
    <row r="80" spans="1:36" ht="16.5" hidden="1" customHeight="1">
      <c r="A80" s="4"/>
      <c r="B80" s="15"/>
      <c r="C80" s="16"/>
      <c r="D80" s="4"/>
      <c r="E80" s="4"/>
      <c r="F80" s="4"/>
      <c r="G80" s="4"/>
      <c r="H80" s="4"/>
      <c r="I80" s="4"/>
      <c r="J80" s="4"/>
      <c r="K80" s="4"/>
      <c r="S80" s="15"/>
      <c r="Y80" s="15"/>
    </row>
    <row r="81" spans="1:25" ht="16.5" hidden="1" customHeight="1">
      <c r="A81" s="4"/>
      <c r="B81" s="15"/>
      <c r="C81" s="16"/>
      <c r="D81" s="4"/>
      <c r="E81" s="4"/>
      <c r="F81" s="4"/>
      <c r="G81" s="4"/>
      <c r="H81" s="4"/>
      <c r="I81" s="4"/>
      <c r="J81" s="4"/>
      <c r="K81" s="4"/>
      <c r="S81" s="15"/>
      <c r="Y81" s="15"/>
    </row>
    <row r="82" spans="1:25" ht="16.5" hidden="1" customHeight="1">
      <c r="A82" s="4"/>
      <c r="B82" s="15"/>
      <c r="C82" s="16"/>
      <c r="D82" s="4"/>
      <c r="E82" s="4"/>
      <c r="F82" s="4"/>
      <c r="G82" s="4"/>
      <c r="H82" s="4"/>
      <c r="I82" s="4"/>
      <c r="J82" s="4"/>
      <c r="K82" s="4"/>
      <c r="S82" s="15"/>
      <c r="Y82" s="15"/>
    </row>
    <row r="83" spans="1:25" ht="16.5" hidden="1" customHeight="1">
      <c r="A83" s="4"/>
      <c r="B83" s="15"/>
      <c r="C83" s="16"/>
      <c r="D83" s="4"/>
      <c r="E83" s="4"/>
      <c r="F83" s="4"/>
      <c r="G83" s="4"/>
      <c r="H83" s="4"/>
      <c r="I83" s="4"/>
      <c r="J83" s="4"/>
      <c r="K83" s="4"/>
      <c r="S83" s="15"/>
      <c r="Y83" s="15"/>
    </row>
    <row r="84" spans="1:25" ht="16.5" hidden="1" customHeight="1">
      <c r="A84" s="4"/>
      <c r="B84" s="15"/>
      <c r="C84" s="16"/>
      <c r="D84" s="4"/>
      <c r="E84" s="4"/>
      <c r="F84" s="4"/>
      <c r="G84" s="4"/>
      <c r="H84" s="4"/>
      <c r="I84" s="4"/>
      <c r="J84" s="4"/>
      <c r="K84" s="4"/>
      <c r="S84" s="15"/>
      <c r="Y84" s="15"/>
    </row>
    <row r="85" spans="1:25" ht="16.5" hidden="1" customHeight="1">
      <c r="A85" s="4"/>
      <c r="B85" s="15"/>
      <c r="C85" s="16"/>
      <c r="D85" s="4"/>
      <c r="E85" s="4"/>
      <c r="F85" s="4"/>
      <c r="G85" s="4"/>
      <c r="H85" s="4"/>
      <c r="I85" s="4"/>
      <c r="J85" s="4"/>
      <c r="S85" s="15"/>
      <c r="Y85" s="15"/>
    </row>
    <row r="86" spans="1:25" ht="16.5" hidden="1" customHeight="1">
      <c r="A86" s="4"/>
      <c r="B86" s="15"/>
      <c r="C86" s="16"/>
      <c r="D86" s="4"/>
      <c r="E86" s="4"/>
      <c r="F86" s="4"/>
      <c r="G86" s="4"/>
      <c r="H86" s="4"/>
      <c r="I86" s="4"/>
      <c r="J86" s="4"/>
      <c r="S86" s="15"/>
      <c r="Y86" s="15"/>
    </row>
    <row r="87" spans="1:25" ht="16.5" hidden="1" customHeight="1">
      <c r="A87" s="4"/>
      <c r="B87" s="15"/>
      <c r="C87" s="16"/>
      <c r="D87" s="4"/>
      <c r="E87" s="4"/>
      <c r="F87" s="4"/>
      <c r="G87" s="4"/>
      <c r="H87" s="4"/>
      <c r="I87" s="4"/>
      <c r="J87" s="4"/>
      <c r="S87" s="15"/>
      <c r="Y87" s="15"/>
    </row>
    <row r="88" spans="1:25" ht="16.5" hidden="1" customHeight="1">
      <c r="A88" s="4"/>
      <c r="B88" s="15"/>
      <c r="C88" s="16"/>
      <c r="D88" s="4"/>
      <c r="E88" s="4"/>
      <c r="F88" s="4"/>
      <c r="G88" s="4"/>
      <c r="H88" s="4"/>
      <c r="I88" s="4"/>
      <c r="J88" s="4"/>
      <c r="S88" s="15"/>
      <c r="Y88" s="15"/>
    </row>
    <row r="89" spans="1:25" ht="16.5" hidden="1" customHeight="1">
      <c r="A89" s="4"/>
      <c r="B89" s="15"/>
      <c r="C89" s="16"/>
      <c r="D89" s="4"/>
      <c r="E89" s="4"/>
      <c r="F89" s="4"/>
      <c r="G89" s="4"/>
      <c r="H89" s="4"/>
      <c r="I89" s="4"/>
      <c r="J89" s="4"/>
      <c r="S89" s="15"/>
      <c r="Y89" s="15"/>
    </row>
    <row r="90" spans="1:25" ht="16.5" hidden="1" customHeight="1">
      <c r="A90" s="4"/>
      <c r="B90" s="15"/>
      <c r="C90" s="16"/>
      <c r="D90" s="4"/>
      <c r="E90" s="4"/>
      <c r="F90" s="4"/>
      <c r="G90" s="4"/>
      <c r="H90" s="4"/>
      <c r="I90" s="4"/>
      <c r="J90" s="4"/>
      <c r="S90" s="15"/>
      <c r="Y90" s="15"/>
    </row>
    <row r="91" spans="1:25" ht="16.5" hidden="1" customHeight="1">
      <c r="A91" s="4"/>
      <c r="B91" s="15"/>
      <c r="C91" s="16"/>
      <c r="D91" s="4"/>
      <c r="E91" s="4"/>
      <c r="F91" s="4"/>
      <c r="G91" s="4"/>
      <c r="H91" s="4"/>
      <c r="I91" s="4"/>
      <c r="J91" s="4"/>
      <c r="S91" s="15"/>
      <c r="Y91" s="15"/>
    </row>
    <row r="92" spans="1:25" ht="16.5" hidden="1" customHeight="1">
      <c r="A92" s="4"/>
      <c r="B92" s="15"/>
      <c r="C92" s="16"/>
      <c r="D92" s="4"/>
      <c r="E92" s="4"/>
      <c r="F92" s="4"/>
      <c r="G92" s="4"/>
      <c r="H92" s="4"/>
      <c r="I92" s="4"/>
      <c r="J92" s="4"/>
      <c r="S92" s="15"/>
      <c r="Y92" s="15"/>
    </row>
    <row r="93" spans="1:25" ht="16.5" hidden="1" customHeight="1">
      <c r="A93" s="4"/>
      <c r="B93" s="15"/>
      <c r="C93" s="16"/>
      <c r="D93" s="4"/>
      <c r="E93" s="4"/>
      <c r="F93" s="4"/>
      <c r="G93" s="4"/>
      <c r="H93" s="4"/>
      <c r="I93" s="4"/>
      <c r="J93" s="4"/>
      <c r="S93" s="15"/>
      <c r="Y93" s="15"/>
    </row>
    <row r="94" spans="1:25" ht="16.5" hidden="1" customHeight="1">
      <c r="A94" s="4"/>
      <c r="B94" s="15"/>
      <c r="C94" s="16"/>
      <c r="D94" s="4"/>
      <c r="E94" s="4"/>
      <c r="F94" s="4"/>
      <c r="G94" s="4"/>
      <c r="H94" s="4"/>
      <c r="I94" s="4"/>
      <c r="J94" s="4"/>
      <c r="S94" s="15"/>
      <c r="Y94" s="15"/>
    </row>
    <row r="95" spans="1:25" ht="16.5" hidden="1" customHeight="1">
      <c r="A95" s="4"/>
      <c r="B95" s="15"/>
      <c r="C95" s="16"/>
      <c r="D95" s="4"/>
      <c r="E95" s="4"/>
      <c r="F95" s="4"/>
      <c r="G95" s="4"/>
      <c r="H95" s="4"/>
      <c r="I95" s="4"/>
      <c r="J95" s="4"/>
      <c r="S95" s="15"/>
      <c r="Y95" s="15"/>
    </row>
    <row r="96" spans="1:25" ht="16.5" hidden="1" customHeight="1">
      <c r="A96" s="4"/>
      <c r="B96" s="15"/>
      <c r="C96" s="16"/>
      <c r="D96" s="4"/>
      <c r="E96" s="4"/>
      <c r="F96" s="4"/>
      <c r="G96" s="4"/>
      <c r="H96" s="4"/>
      <c r="I96" s="4"/>
      <c r="J96" s="4"/>
      <c r="S96" s="15"/>
      <c r="Y96" s="15"/>
    </row>
    <row r="97" spans="1:25" ht="16.5" hidden="1" customHeight="1">
      <c r="A97" s="4"/>
      <c r="B97" s="15"/>
      <c r="C97" s="16"/>
      <c r="D97" s="4"/>
      <c r="E97" s="4"/>
      <c r="F97" s="4"/>
      <c r="G97" s="4"/>
      <c r="H97" s="4"/>
      <c r="I97" s="4"/>
      <c r="J97" s="4"/>
      <c r="S97" s="15"/>
      <c r="Y97" s="15"/>
    </row>
    <row r="98" spans="1:25" ht="16.5" hidden="1" customHeight="1">
      <c r="A98" s="4"/>
      <c r="B98" s="15"/>
      <c r="C98" s="16"/>
      <c r="D98" s="4"/>
      <c r="E98" s="4"/>
      <c r="F98" s="4"/>
      <c r="G98" s="4"/>
      <c r="H98" s="4"/>
      <c r="I98" s="4"/>
      <c r="J98" s="4"/>
      <c r="S98" s="15"/>
      <c r="Y98" s="15"/>
    </row>
    <row r="99" spans="1:25" ht="16.5" hidden="1" customHeight="1">
      <c r="A99" s="4"/>
      <c r="B99" s="15"/>
      <c r="C99" s="16"/>
      <c r="D99" s="4"/>
      <c r="E99" s="4"/>
      <c r="F99" s="4"/>
      <c r="G99" s="4"/>
      <c r="H99" s="4"/>
      <c r="I99" s="4"/>
      <c r="J99" s="4"/>
      <c r="S99" s="15"/>
      <c r="Y99" s="15"/>
    </row>
    <row r="100" spans="1:25" ht="16.5" hidden="1" customHeight="1">
      <c r="A100" s="4"/>
      <c r="B100" s="15"/>
      <c r="C100" s="16"/>
      <c r="D100" s="4"/>
      <c r="E100" s="4"/>
      <c r="F100" s="4"/>
      <c r="G100" s="4"/>
      <c r="H100" s="4"/>
      <c r="I100" s="4"/>
      <c r="J100" s="4"/>
      <c r="S100" s="15"/>
      <c r="Y100" s="15"/>
    </row>
    <row r="101" spans="1:25" ht="16.5" hidden="1" customHeight="1">
      <c r="A101" s="4"/>
      <c r="B101" s="15"/>
      <c r="C101" s="16"/>
      <c r="D101" s="4"/>
      <c r="E101" s="4"/>
      <c r="F101" s="4"/>
      <c r="G101" s="4"/>
      <c r="H101" s="4"/>
      <c r="I101" s="4"/>
      <c r="J101" s="4"/>
      <c r="S101" s="15"/>
      <c r="Y101" s="15"/>
    </row>
    <row r="102" spans="1:25" ht="16.5" hidden="1" customHeight="1">
      <c r="A102" s="4"/>
      <c r="B102" s="15"/>
      <c r="C102" s="16"/>
      <c r="D102" s="4"/>
      <c r="E102" s="4"/>
      <c r="F102" s="4"/>
      <c r="G102" s="4"/>
      <c r="H102" s="4"/>
      <c r="I102" s="4"/>
      <c r="J102" s="4"/>
      <c r="S102" s="15"/>
      <c r="Y102" s="15"/>
    </row>
    <row r="103" spans="1:25" ht="16.5" hidden="1" customHeight="1">
      <c r="A103" s="4"/>
      <c r="B103" s="15"/>
      <c r="C103" s="16"/>
      <c r="D103" s="4"/>
      <c r="E103" s="4"/>
      <c r="F103" s="4"/>
      <c r="G103" s="4"/>
      <c r="H103" s="4"/>
      <c r="I103" s="4"/>
      <c r="J103" s="4"/>
      <c r="S103" s="15"/>
      <c r="Y103" s="15"/>
    </row>
    <row r="104" spans="1:25" ht="16.5" hidden="1" customHeight="1">
      <c r="A104" s="4"/>
      <c r="B104" s="15"/>
      <c r="C104" s="16"/>
      <c r="D104" s="4"/>
      <c r="E104" s="4"/>
      <c r="F104" s="4"/>
      <c r="G104" s="4"/>
      <c r="H104" s="4"/>
      <c r="I104" s="4"/>
      <c r="J104" s="4"/>
      <c r="S104" s="15"/>
      <c r="Y104" s="15"/>
    </row>
    <row r="105" spans="1:25" ht="16.5" hidden="1" customHeight="1">
      <c r="A105" s="4"/>
      <c r="B105" s="15"/>
      <c r="C105" s="16"/>
      <c r="D105" s="4"/>
      <c r="E105" s="4"/>
      <c r="F105" s="4"/>
      <c r="G105" s="4"/>
      <c r="H105" s="4"/>
      <c r="I105" s="4"/>
      <c r="J105" s="4"/>
      <c r="S105" s="15"/>
      <c r="Y105" s="15"/>
    </row>
    <row r="106" spans="1:25" ht="16.5" hidden="1" customHeight="1">
      <c r="A106" s="4"/>
      <c r="B106" s="15"/>
      <c r="C106" s="16"/>
      <c r="D106" s="4"/>
      <c r="E106" s="4"/>
      <c r="F106" s="4"/>
      <c r="G106" s="4"/>
      <c r="H106" s="4"/>
      <c r="I106" s="4"/>
      <c r="J106" s="4"/>
      <c r="S106" s="15"/>
      <c r="Y106" s="15"/>
    </row>
    <row r="107" spans="1:25" ht="16.5" hidden="1" customHeight="1">
      <c r="A107" s="4"/>
      <c r="B107" s="15"/>
      <c r="C107" s="16"/>
      <c r="D107" s="4"/>
      <c r="E107" s="4"/>
      <c r="F107" s="4"/>
      <c r="G107" s="4"/>
      <c r="H107" s="4"/>
      <c r="I107" s="4"/>
      <c r="J107" s="4"/>
      <c r="S107" s="15"/>
      <c r="Y107" s="15"/>
    </row>
    <row r="108" spans="1:25" ht="16.5" hidden="1" customHeight="1">
      <c r="A108" s="4"/>
      <c r="B108" s="15"/>
      <c r="C108" s="16"/>
      <c r="D108" s="4"/>
      <c r="E108" s="4"/>
      <c r="F108" s="4"/>
      <c r="G108" s="4"/>
      <c r="H108" s="4"/>
      <c r="I108" s="4"/>
      <c r="J108" s="4"/>
      <c r="S108" s="15"/>
      <c r="Y108" s="15"/>
    </row>
    <row r="109" spans="1:25" ht="16.5" hidden="1" customHeight="1">
      <c r="A109" s="4"/>
      <c r="B109" s="15"/>
      <c r="C109" s="16"/>
      <c r="D109" s="4"/>
      <c r="E109" s="4"/>
      <c r="F109" s="4"/>
      <c r="G109" s="4"/>
      <c r="H109" s="4"/>
      <c r="I109" s="4"/>
      <c r="J109" s="4"/>
      <c r="S109" s="15"/>
      <c r="Y109" s="15"/>
    </row>
    <row r="110" spans="1:25" ht="16.5" hidden="1" customHeight="1">
      <c r="A110" s="4"/>
      <c r="B110" s="15"/>
      <c r="C110" s="16"/>
      <c r="D110" s="4"/>
      <c r="E110" s="4"/>
      <c r="F110" s="4"/>
      <c r="G110" s="4"/>
      <c r="H110" s="4"/>
      <c r="I110" s="4"/>
      <c r="J110" s="4"/>
      <c r="S110" s="15"/>
      <c r="Y110" s="15"/>
    </row>
    <row r="111" spans="1:25" ht="16.5" hidden="1" customHeight="1">
      <c r="A111" s="4"/>
      <c r="B111" s="15"/>
      <c r="C111" s="16"/>
      <c r="D111" s="4"/>
      <c r="E111" s="4"/>
      <c r="F111" s="4"/>
      <c r="G111" s="4"/>
      <c r="H111" s="4"/>
      <c r="I111" s="4"/>
      <c r="J111" s="4"/>
      <c r="S111" s="15"/>
      <c r="Y111" s="15"/>
    </row>
    <row r="112" spans="1:25" ht="16.5" hidden="1" customHeight="1">
      <c r="A112" s="4"/>
      <c r="B112" s="15"/>
      <c r="C112" s="16"/>
      <c r="D112" s="4"/>
      <c r="E112" s="4"/>
      <c r="F112" s="4"/>
      <c r="G112" s="4"/>
      <c r="H112" s="4"/>
      <c r="I112" s="4"/>
      <c r="J112" s="4"/>
      <c r="S112" s="15"/>
      <c r="Y112" s="15"/>
    </row>
    <row r="113" spans="1:25" ht="16.5" hidden="1" customHeight="1">
      <c r="A113" s="4"/>
      <c r="B113" s="15"/>
      <c r="C113" s="16"/>
      <c r="D113" s="4"/>
      <c r="E113" s="4"/>
      <c r="F113" s="4"/>
      <c r="G113" s="4"/>
      <c r="H113" s="4"/>
      <c r="I113" s="4"/>
      <c r="J113" s="4"/>
      <c r="S113" s="15"/>
      <c r="Y113" s="15"/>
    </row>
    <row r="114" spans="1:25" ht="16.5" hidden="1" customHeight="1">
      <c r="A114" s="4"/>
      <c r="B114" s="15"/>
      <c r="C114" s="16"/>
      <c r="D114" s="4"/>
      <c r="E114" s="4"/>
      <c r="F114" s="4"/>
      <c r="G114" s="4"/>
      <c r="H114" s="4"/>
      <c r="I114" s="4"/>
      <c r="J114" s="4"/>
      <c r="S114" s="15"/>
      <c r="Y114" s="15"/>
    </row>
    <row r="115" spans="1:25" ht="16.5" hidden="1" customHeight="1">
      <c r="A115" s="4"/>
      <c r="B115" s="15"/>
      <c r="C115" s="16"/>
      <c r="D115" s="4"/>
      <c r="E115" s="4"/>
      <c r="F115" s="4"/>
      <c r="G115" s="4"/>
      <c r="H115" s="4"/>
      <c r="I115" s="4"/>
      <c r="J115" s="4"/>
      <c r="S115" s="15"/>
      <c r="Y115" s="15"/>
    </row>
    <row r="116" spans="1:25" ht="16.5" hidden="1" customHeight="1">
      <c r="A116" s="4"/>
      <c r="B116" s="15"/>
      <c r="C116" s="16"/>
      <c r="D116" s="4"/>
      <c r="E116" s="4"/>
      <c r="F116" s="4"/>
      <c r="G116" s="4"/>
      <c r="H116" s="4"/>
      <c r="I116" s="4"/>
      <c r="J116" s="4"/>
      <c r="S116" s="15"/>
      <c r="Y116" s="15"/>
    </row>
    <row r="117" spans="1:25" ht="16.5" hidden="1" customHeight="1">
      <c r="A117" s="4"/>
      <c r="B117" s="15"/>
      <c r="C117" s="16"/>
      <c r="D117" s="4"/>
      <c r="E117" s="4"/>
      <c r="F117" s="4"/>
      <c r="G117" s="4"/>
      <c r="H117" s="4"/>
      <c r="I117" s="4"/>
      <c r="J117" s="4"/>
      <c r="S117" s="15"/>
      <c r="Y117" s="15"/>
    </row>
    <row r="118" spans="1:25" ht="16.5" hidden="1" customHeight="1">
      <c r="A118" s="4"/>
      <c r="B118" s="15"/>
      <c r="C118" s="16"/>
      <c r="D118" s="4"/>
      <c r="E118" s="4"/>
      <c r="F118" s="4"/>
      <c r="G118" s="4"/>
      <c r="H118" s="4"/>
      <c r="I118" s="4"/>
      <c r="J118" s="4"/>
      <c r="S118" s="15"/>
      <c r="Y118" s="15"/>
    </row>
  </sheetData>
  <sheetProtection password="BD26" sheet="1" objects="1" scenarios="1" selectLockedCells="1"/>
  <dataConsolidate/>
  <mergeCells count="216">
    <mergeCell ref="AF59:AH59"/>
    <mergeCell ref="AF60:AH60"/>
    <mergeCell ref="AF62:AH62"/>
    <mergeCell ref="AC57:AD57"/>
    <mergeCell ref="AA57:AB57"/>
    <mergeCell ref="AC54:AD54"/>
    <mergeCell ref="AA54:AB54"/>
    <mergeCell ref="AC49:AD49"/>
    <mergeCell ref="AA53:AB53"/>
    <mergeCell ref="AC53:AD53"/>
    <mergeCell ref="AA56:AB56"/>
    <mergeCell ref="AC56:AD56"/>
    <mergeCell ref="L29:M29"/>
    <mergeCell ref="J30:K30"/>
    <mergeCell ref="L30:M30"/>
    <mergeCell ref="J33:T33"/>
    <mergeCell ref="AA33:AB33"/>
    <mergeCell ref="AC50:AD50"/>
    <mergeCell ref="AC51:AD51"/>
    <mergeCell ref="AA50:AB50"/>
    <mergeCell ref="AA51:AB51"/>
    <mergeCell ref="AA35:AB35"/>
    <mergeCell ref="AA36:AB36"/>
    <mergeCell ref="AA41:AB41"/>
    <mergeCell ref="R39:T39"/>
    <mergeCell ref="R40:T40"/>
    <mergeCell ref="R41:T41"/>
    <mergeCell ref="AA49:AB49"/>
    <mergeCell ref="J34:N34"/>
    <mergeCell ref="J35:N35"/>
    <mergeCell ref="J38:N38"/>
    <mergeCell ref="J37:N37"/>
    <mergeCell ref="J36:N36"/>
    <mergeCell ref="J39:N39"/>
    <mergeCell ref="J41:N41"/>
    <mergeCell ref="J40:N40"/>
    <mergeCell ref="AA20:AB20"/>
    <mergeCell ref="AC20:AD20"/>
    <mergeCell ref="AA21:AB21"/>
    <mergeCell ref="AC21:AD21"/>
    <mergeCell ref="AA22:AB22"/>
    <mergeCell ref="AC22:AD22"/>
    <mergeCell ref="O66:Q66"/>
    <mergeCell ref="AA29:AB29"/>
    <mergeCell ref="AC29:AD29"/>
    <mergeCell ref="AA30:AB30"/>
    <mergeCell ref="AC30:AD30"/>
    <mergeCell ref="AC39:AD39"/>
    <mergeCell ref="AA40:AB40"/>
    <mergeCell ref="AC40:AD40"/>
    <mergeCell ref="AC41:AD41"/>
    <mergeCell ref="AA34:AB34"/>
    <mergeCell ref="R34:T34"/>
    <mergeCell ref="R35:T35"/>
    <mergeCell ref="R36:T36"/>
    <mergeCell ref="R37:T37"/>
    <mergeCell ref="R38:T38"/>
    <mergeCell ref="O62:Q62"/>
    <mergeCell ref="O60:Q60"/>
    <mergeCell ref="AC33:AD33"/>
    <mergeCell ref="AA3:AB3"/>
    <mergeCell ref="AC3:AD3"/>
    <mergeCell ref="AC4:AD4"/>
    <mergeCell ref="AA4:AB4"/>
    <mergeCell ref="AA5:AB5"/>
    <mergeCell ref="AC5:AD5"/>
    <mergeCell ref="AA6:AB6"/>
    <mergeCell ref="AA9:AB9"/>
    <mergeCell ref="AA12:AB12"/>
    <mergeCell ref="AC6:AD6"/>
    <mergeCell ref="AC9:AD9"/>
    <mergeCell ref="AA7:AB7"/>
    <mergeCell ref="AC7:AD7"/>
    <mergeCell ref="AA8:AB8"/>
    <mergeCell ref="AC8:AD8"/>
    <mergeCell ref="AA11:AB11"/>
    <mergeCell ref="AC11:AD11"/>
    <mergeCell ref="AA10:AB10"/>
    <mergeCell ref="AC10:AD10"/>
    <mergeCell ref="J20:K20"/>
    <mergeCell ref="L20:M20"/>
    <mergeCell ref="L8:M8"/>
    <mergeCell ref="J9:K9"/>
    <mergeCell ref="L9:M9"/>
    <mergeCell ref="J15:K15"/>
    <mergeCell ref="L15:M15"/>
    <mergeCell ref="J16:K16"/>
    <mergeCell ref="AF64:AH64"/>
    <mergeCell ref="O64:Q64"/>
    <mergeCell ref="AA27:AB27"/>
    <mergeCell ref="AA23:AB23"/>
    <mergeCell ref="AC23:AD23"/>
    <mergeCell ref="AA16:AB16"/>
    <mergeCell ref="AC16:AD16"/>
    <mergeCell ref="AA18:AB18"/>
    <mergeCell ref="AC18:AD18"/>
    <mergeCell ref="AA19:AB19"/>
    <mergeCell ref="AC19:AD19"/>
    <mergeCell ref="AA17:AB17"/>
    <mergeCell ref="AC17:AD17"/>
    <mergeCell ref="AC15:AD15"/>
    <mergeCell ref="AA13:AB13"/>
    <mergeCell ref="AA14:AB14"/>
    <mergeCell ref="AF66:AH66"/>
    <mergeCell ref="J8:K8"/>
    <mergeCell ref="AC34:AD34"/>
    <mergeCell ref="AC35:AD35"/>
    <mergeCell ref="AC36:AD36"/>
    <mergeCell ref="AC37:AD37"/>
    <mergeCell ref="AC38:AD38"/>
    <mergeCell ref="J5:K5"/>
    <mergeCell ref="L5:M5"/>
    <mergeCell ref="J7:K7"/>
    <mergeCell ref="L7:M7"/>
    <mergeCell ref="J6:K6"/>
    <mergeCell ref="L6:M6"/>
    <mergeCell ref="AA37:AB37"/>
    <mergeCell ref="AA38:AB38"/>
    <mergeCell ref="AA39:AB39"/>
    <mergeCell ref="L14:M14"/>
    <mergeCell ref="AC12:AD12"/>
    <mergeCell ref="AC13:AD13"/>
    <mergeCell ref="AC14:AD14"/>
    <mergeCell ref="AA15:AB15"/>
    <mergeCell ref="L10:M10"/>
    <mergeCell ref="J17:K17"/>
    <mergeCell ref="L17:M17"/>
    <mergeCell ref="AC46:AD46"/>
    <mergeCell ref="AC47:AD47"/>
    <mergeCell ref="AA44:AB44"/>
    <mergeCell ref="AA45:AB45"/>
    <mergeCell ref="AA46:AB46"/>
    <mergeCell ref="AA47:AB47"/>
    <mergeCell ref="AC44:AD44"/>
    <mergeCell ref="AC45:AD45"/>
    <mergeCell ref="J24:K24"/>
    <mergeCell ref="L24:M24"/>
    <mergeCell ref="AA25:AB25"/>
    <mergeCell ref="AC25:AD25"/>
    <mergeCell ref="AA26:AB26"/>
    <mergeCell ref="AC26:AD26"/>
    <mergeCell ref="AA24:AB24"/>
    <mergeCell ref="AC24:AD24"/>
    <mergeCell ref="AA43:AB43"/>
    <mergeCell ref="AC43:AD43"/>
    <mergeCell ref="AC27:AD27"/>
    <mergeCell ref="AA28:AB28"/>
    <mergeCell ref="AC28:AD28"/>
    <mergeCell ref="J28:K28"/>
    <mergeCell ref="L28:M28"/>
    <mergeCell ref="J29:K29"/>
    <mergeCell ref="J54:N54"/>
    <mergeCell ref="R54:T54"/>
    <mergeCell ref="J57:N57"/>
    <mergeCell ref="R57:T57"/>
    <mergeCell ref="J43:T43"/>
    <mergeCell ref="J49:T49"/>
    <mergeCell ref="J53:T53"/>
    <mergeCell ref="J56:T56"/>
    <mergeCell ref="J44:N44"/>
    <mergeCell ref="J45:N45"/>
    <mergeCell ref="J46:N46"/>
    <mergeCell ref="J47:N47"/>
    <mergeCell ref="R44:T44"/>
    <mergeCell ref="R45:T45"/>
    <mergeCell ref="R46:T46"/>
    <mergeCell ref="R47:T47"/>
    <mergeCell ref="J50:N50"/>
    <mergeCell ref="J26:K26"/>
    <mergeCell ref="L26:M26"/>
    <mergeCell ref="J27:K27"/>
    <mergeCell ref="L27:M27"/>
    <mergeCell ref="J51:N51"/>
    <mergeCell ref="R50:T50"/>
    <mergeCell ref="R51:T51"/>
    <mergeCell ref="S3:T3"/>
    <mergeCell ref="S10:T10"/>
    <mergeCell ref="S17:T17"/>
    <mergeCell ref="S24:T24"/>
    <mergeCell ref="O3:R3"/>
    <mergeCell ref="J3:K3"/>
    <mergeCell ref="L3:M3"/>
    <mergeCell ref="J4:K4"/>
    <mergeCell ref="L4:M4"/>
    <mergeCell ref="J10:K10"/>
    <mergeCell ref="J11:K11"/>
    <mergeCell ref="L11:M11"/>
    <mergeCell ref="J12:K12"/>
    <mergeCell ref="L12:M12"/>
    <mergeCell ref="J13:K13"/>
    <mergeCell ref="L13:M13"/>
    <mergeCell ref="J14:K14"/>
    <mergeCell ref="J21:K21"/>
    <mergeCell ref="L21:M21"/>
    <mergeCell ref="J22:K22"/>
    <mergeCell ref="L22:M22"/>
    <mergeCell ref="J23:K23"/>
    <mergeCell ref="L23:M23"/>
    <mergeCell ref="AF3:AI3"/>
    <mergeCell ref="B1:AE2"/>
    <mergeCell ref="L25:M25"/>
    <mergeCell ref="J25:K25"/>
    <mergeCell ref="B3:C3"/>
    <mergeCell ref="D3:G3"/>
    <mergeCell ref="B10:C10"/>
    <mergeCell ref="D10:G10"/>
    <mergeCell ref="B17:C17"/>
    <mergeCell ref="D17:G17"/>
    <mergeCell ref="B24:C24"/>
    <mergeCell ref="D24:G24"/>
    <mergeCell ref="AF1:AH1"/>
    <mergeCell ref="L16:M16"/>
    <mergeCell ref="J18:K18"/>
    <mergeCell ref="L18:M18"/>
    <mergeCell ref="J19:K19"/>
    <mergeCell ref="L19:M19"/>
  </mergeCells>
  <phoneticPr fontId="3" type="noConversion"/>
  <conditionalFormatting sqref="I14 O54:Q54 C4:E4 V4 V11 O57:Q57 G11:I11 G18:I18 I4 G4 O40:Q41 O44:Q47 O50:Q51 C30 N4 N11 N18 L4 D5:E9">
    <cfRule type="expression" dxfId="119" priority="244" stopIfTrue="1">
      <formula>IF(OR($M$7="en juego",$M$7="hoy!"),1,0)</formula>
    </cfRule>
  </conditionalFormatting>
  <conditionalFormatting sqref="N12 N5 C5 V5 V12 I5 G12:I12 G19:I19 N19">
    <cfRule type="expression" dxfId="118" priority="245" stopIfTrue="1">
      <formula>IF(OR($M$8="en juego",$M$8="hoy!"),1,0)</formula>
    </cfRule>
  </conditionalFormatting>
  <conditionalFormatting sqref="I4 I11 I14 V6 V13 G13:I13 I6 G20:I20 N6 N13 N20">
    <cfRule type="expression" dxfId="117" priority="246" stopIfTrue="1">
      <formula>IF(OR($M$9="en juego",$M$9="hoy!"),1,0)</formula>
    </cfRule>
  </conditionalFormatting>
  <conditionalFormatting sqref="N14 N21 V7 V14 G14:I14 I7 G21:I21 N7">
    <cfRule type="expression" dxfId="116" priority="247" stopIfTrue="1">
      <formula>IF(OR(#REF!="en juego",#REF!="hoy!"),1,0)</formula>
    </cfRule>
  </conditionalFormatting>
  <conditionalFormatting sqref="V8 V15 G15:I15 I8 G22:I22 N8 N15 N22">
    <cfRule type="expression" dxfId="115" priority="248" stopIfTrue="1">
      <formula>IF(OR($M$10="en juego",$M$10="hoy!"),1,0)</formula>
    </cfRule>
  </conditionalFormatting>
  <conditionalFormatting sqref="N9 N16 N23 V9 V16 G16:I16 I9 G23:I23">
    <cfRule type="expression" dxfId="114" priority="249" stopIfTrue="1">
      <formula>IF(OR($M$11="en juego",$M$11="hoy!"),1,0)</formula>
    </cfRule>
  </conditionalFormatting>
  <conditionalFormatting sqref="AE26 AE5 X5 X12 AE19 X19 T5 T12 T19 T26 X26 G26:I26 Z26 Z19 Z12 Z5 N26 AE12">
    <cfRule type="expression" dxfId="113" priority="250" stopIfTrue="1">
      <formula>IF(OR(#REF!="en juego",#REF!="hoy!"),1,0)</formula>
    </cfRule>
  </conditionalFormatting>
  <conditionalFormatting sqref="T25 X25 X18 AA5 T4 X4 X11 T11 T18 G25:J25 Z11 Z4:AA4 Z18 Z25 N25 L25 AE4 AE11 AE18 AE25">
    <cfRule type="expression" dxfId="112" priority="251" stopIfTrue="1">
      <formula>IF(OR(#REF!="en juego",#REF!="hoy!"),1,0)</formula>
    </cfRule>
  </conditionalFormatting>
  <conditionalFormatting sqref="X6 AE13 X13 AE20 X20 T6 T13 T20 T27 X27 N27 G27:I27 Z27 Z20 Z13 Z6 AE6 AE27">
    <cfRule type="expression" dxfId="111" priority="252" stopIfTrue="1">
      <formula>IF(OR(#REF!="en juego",#REF!="hoy!"),1,0)</formula>
    </cfRule>
  </conditionalFormatting>
  <conditionalFormatting sqref="AE7 X7 AE14 X14 X21 AE28 T7 T14 T21 T28 X28 G28:I28 Z28 Z21 Z14 Z7 N28 AE21">
    <cfRule type="expression" dxfId="110" priority="253" stopIfTrue="1">
      <formula>IF(OR(#REF!="en juego",#REF!="hoy!"),1,0)</formula>
    </cfRule>
  </conditionalFormatting>
  <conditionalFormatting sqref="AE29 X8 AE15 X15 X22 T8 T15 T22 T29 X29 N29 G29:I29 X34:X41 X44:X47 X50:X51 X54 X57 Z57 Z54 Z50:Z51 Z44:Z47 Z34:AA34 Z29 Z22 Z15 Z8 AE8 AE22 Z35:Z41">
    <cfRule type="expression" dxfId="109" priority="254" stopIfTrue="1">
      <formula>IF(OR(#REF!="en juego",#REF!="hoy!"),1,0)</formula>
    </cfRule>
  </conditionalFormatting>
  <conditionalFormatting sqref="AE30 AE9 X9 AE16 X16 AE23 X23 T9 T16 T23 T30 X30 N30 G30:I30 Z30 Z23 Z16 Z9">
    <cfRule type="expression" dxfId="108" priority="255" stopIfTrue="1">
      <formula>IF(OR(#REF!="en juego",#REF!="hoy!"),1,0)</formula>
    </cfRule>
  </conditionalFormatting>
  <conditionalFormatting sqref="G5:H9">
    <cfRule type="expression" dxfId="107" priority="235" stopIfTrue="1">
      <formula>IF(OR($M$7="en juego",$M$7="hoy!"),1,0)</formula>
    </cfRule>
  </conditionalFormatting>
  <conditionalFormatting sqref="C6:C9">
    <cfRule type="expression" dxfId="106" priority="234" stopIfTrue="1">
      <formula>IF(OR($M$7="en juego",$M$7="hoy!"),1,0)</formula>
    </cfRule>
  </conditionalFormatting>
  <conditionalFormatting sqref="E11">
    <cfRule type="expression" dxfId="105" priority="228" stopIfTrue="1">
      <formula>IF(OR($M$7="en juego",$M$7="hoy!"),1,0)</formula>
    </cfRule>
  </conditionalFormatting>
  <conditionalFormatting sqref="E12">
    <cfRule type="expression" dxfId="104" priority="229" stopIfTrue="1">
      <formula>IF(OR($M$8="en juego",$M$8="hoy!"),1,0)</formula>
    </cfRule>
  </conditionalFormatting>
  <conditionalFormatting sqref="E13">
    <cfRule type="expression" dxfId="103" priority="230" stopIfTrue="1">
      <formula>IF(OR($M$9="en juego",$M$9="hoy!"),1,0)</formula>
    </cfRule>
  </conditionalFormatting>
  <conditionalFormatting sqref="E14">
    <cfRule type="expression" dxfId="102" priority="231" stopIfTrue="1">
      <formula>IF(OR(#REF!="en juego",#REF!="hoy!"),1,0)</formula>
    </cfRule>
  </conditionalFormatting>
  <conditionalFormatting sqref="E15">
    <cfRule type="expression" dxfId="101" priority="232" stopIfTrue="1">
      <formula>IF(OR($M$10="en juego",$M$10="hoy!"),1,0)</formula>
    </cfRule>
  </conditionalFormatting>
  <conditionalFormatting sqref="E16">
    <cfRule type="expression" dxfId="100" priority="233" stopIfTrue="1">
      <formula>IF(OR($M$11="en juego",$M$11="hoy!"),1,0)</formula>
    </cfRule>
  </conditionalFormatting>
  <conditionalFormatting sqref="F4:F9">
    <cfRule type="expression" dxfId="99" priority="210" stopIfTrue="1">
      <formula>IF(OR($M$7="en juego",$M$7="hoy!"),1,0)</formula>
    </cfRule>
  </conditionalFormatting>
  <conditionalFormatting sqref="C11">
    <cfRule type="expression" dxfId="98" priority="172" stopIfTrue="1">
      <formula>IF(OR($M$7="en juego",$M$7="hoy!"),1,0)</formula>
    </cfRule>
  </conditionalFormatting>
  <conditionalFormatting sqref="C12">
    <cfRule type="expression" dxfId="97" priority="173" stopIfTrue="1">
      <formula>IF(OR($M$8="en juego",$M$8="hoy!"),1,0)</formula>
    </cfRule>
  </conditionalFormatting>
  <conditionalFormatting sqref="C13:C16">
    <cfRule type="expression" dxfId="96" priority="171" stopIfTrue="1">
      <formula>IF(OR($M$7="en juego",$M$7="hoy!"),1,0)</formula>
    </cfRule>
  </conditionalFormatting>
  <conditionalFormatting sqref="C18">
    <cfRule type="expression" dxfId="95" priority="169" stopIfTrue="1">
      <formula>IF(OR($M$7="en juego",$M$7="hoy!"),1,0)</formula>
    </cfRule>
  </conditionalFormatting>
  <conditionalFormatting sqref="C19">
    <cfRule type="expression" dxfId="94" priority="170" stopIfTrue="1">
      <formula>IF(OR($M$8="en juego",$M$8="hoy!"),1,0)</formula>
    </cfRule>
  </conditionalFormatting>
  <conditionalFormatting sqref="C20:C23">
    <cfRule type="expression" dxfId="93" priority="168" stopIfTrue="1">
      <formula>IF(OR($M$7="en juego",$M$7="hoy!"),1,0)</formula>
    </cfRule>
  </conditionalFormatting>
  <conditionalFormatting sqref="C25">
    <cfRule type="expression" dxfId="92" priority="166" stopIfTrue="1">
      <formula>IF(OR($M$7="en juego",$M$7="hoy!"),1,0)</formula>
    </cfRule>
  </conditionalFormatting>
  <conditionalFormatting sqref="C26">
    <cfRule type="expression" dxfId="91" priority="167" stopIfTrue="1">
      <formula>IF(OR($M$8="en juego",$M$8="hoy!"),1,0)</formula>
    </cfRule>
  </conditionalFormatting>
  <conditionalFormatting sqref="C27:C29">
    <cfRule type="expression" dxfId="90" priority="165" stopIfTrue="1">
      <formula>IF(OR($M$7="en juego",$M$7="hoy!"),1,0)</formula>
    </cfRule>
  </conditionalFormatting>
  <conditionalFormatting sqref="E18">
    <cfRule type="expression" dxfId="89" priority="159" stopIfTrue="1">
      <formula>IF(OR($M$7="en juego",$M$7="hoy!"),1,0)</formula>
    </cfRule>
  </conditionalFormatting>
  <conditionalFormatting sqref="E19">
    <cfRule type="expression" dxfId="88" priority="160" stopIfTrue="1">
      <formula>IF(OR($M$8="en juego",$M$8="hoy!"),1,0)</formula>
    </cfRule>
  </conditionalFormatting>
  <conditionalFormatting sqref="E20">
    <cfRule type="expression" dxfId="87" priority="161" stopIfTrue="1">
      <formula>IF(OR($M$9="en juego",$M$9="hoy!"),1,0)</formula>
    </cfRule>
  </conditionalFormatting>
  <conditionalFormatting sqref="E21">
    <cfRule type="expression" dxfId="86" priority="162" stopIfTrue="1">
      <formula>IF(OR(#REF!="en juego",#REF!="hoy!"),1,0)</formula>
    </cfRule>
  </conditionalFormatting>
  <conditionalFormatting sqref="E22">
    <cfRule type="expression" dxfId="85" priority="163" stopIfTrue="1">
      <formula>IF(OR($M$10="en juego",$M$10="hoy!"),1,0)</formula>
    </cfRule>
  </conditionalFormatting>
  <conditionalFormatting sqref="E23">
    <cfRule type="expression" dxfId="84" priority="164" stopIfTrue="1">
      <formula>IF(OR($M$11="en juego",$M$11="hoy!"),1,0)</formula>
    </cfRule>
  </conditionalFormatting>
  <conditionalFormatting sqref="E25">
    <cfRule type="expression" dxfId="83" priority="141" stopIfTrue="1">
      <formula>IF(OR($M$7="en juego",$M$7="hoy!"),1,0)</formula>
    </cfRule>
  </conditionalFormatting>
  <conditionalFormatting sqref="E26">
    <cfRule type="expression" dxfId="82" priority="142" stopIfTrue="1">
      <formula>IF(OR($M$8="en juego",$M$8="hoy!"),1,0)</formula>
    </cfRule>
  </conditionalFormatting>
  <conditionalFormatting sqref="E27">
    <cfRule type="expression" dxfId="81" priority="143" stopIfTrue="1">
      <formula>IF(OR($M$9="en juego",$M$9="hoy!"),1,0)</formula>
    </cfRule>
  </conditionalFormatting>
  <conditionalFormatting sqref="E28">
    <cfRule type="expression" dxfId="80" priority="144" stopIfTrue="1">
      <formula>IF(OR(#REF!="en juego",#REF!="hoy!"),1,0)</formula>
    </cfRule>
  </conditionalFormatting>
  <conditionalFormatting sqref="E29">
    <cfRule type="expression" dxfId="79" priority="145" stopIfTrue="1">
      <formula>IF(OR($M$10="en juego",$M$10="hoy!"),1,0)</formula>
    </cfRule>
  </conditionalFormatting>
  <conditionalFormatting sqref="E30">
    <cfRule type="expression" dxfId="78" priority="146" stopIfTrue="1">
      <formula>IF(OR($M$11="en juego",$M$11="hoy!"),1,0)</formula>
    </cfRule>
  </conditionalFormatting>
  <conditionalFormatting sqref="V18">
    <cfRule type="expression" dxfId="77" priority="123" stopIfTrue="1">
      <formula>IF(OR($M$7="en juego",$M$7="hoy!"),1,0)</formula>
    </cfRule>
  </conditionalFormatting>
  <conditionalFormatting sqref="V19">
    <cfRule type="expression" dxfId="76" priority="124" stopIfTrue="1">
      <formula>IF(OR($M$8="en juego",$M$8="hoy!"),1,0)</formula>
    </cfRule>
  </conditionalFormatting>
  <conditionalFormatting sqref="V20">
    <cfRule type="expression" dxfId="75" priority="125" stopIfTrue="1">
      <formula>IF(OR($M$9="en juego",$M$9="hoy!"),1,0)</formula>
    </cfRule>
  </conditionalFormatting>
  <conditionalFormatting sqref="V21">
    <cfRule type="expression" dxfId="74" priority="126" stopIfTrue="1">
      <formula>IF(OR(#REF!="en juego",#REF!="hoy!"),1,0)</formula>
    </cfRule>
  </conditionalFormatting>
  <conditionalFormatting sqref="V22">
    <cfRule type="expression" dxfId="73" priority="127" stopIfTrue="1">
      <formula>IF(OR($M$10="en juego",$M$10="hoy!"),1,0)</formula>
    </cfRule>
  </conditionalFormatting>
  <conditionalFormatting sqref="V23">
    <cfRule type="expression" dxfId="72" priority="128" stopIfTrue="1">
      <formula>IF(OR($M$11="en juego",$M$11="hoy!"),1,0)</formula>
    </cfRule>
  </conditionalFormatting>
  <conditionalFormatting sqref="V25">
    <cfRule type="expression" dxfId="71" priority="105" stopIfTrue="1">
      <formula>IF(OR($M$7="en juego",$M$7="hoy!"),1,0)</formula>
    </cfRule>
  </conditionalFormatting>
  <conditionalFormatting sqref="V26">
    <cfRule type="expression" dxfId="70" priority="106" stopIfTrue="1">
      <formula>IF(OR($M$8="en juego",$M$8="hoy!"),1,0)</formula>
    </cfRule>
  </conditionalFormatting>
  <conditionalFormatting sqref="V27">
    <cfRule type="expression" dxfId="69" priority="107" stopIfTrue="1">
      <formula>IF(OR($M$9="en juego",$M$9="hoy!"),1,0)</formula>
    </cfRule>
  </conditionalFormatting>
  <conditionalFormatting sqref="V28">
    <cfRule type="expression" dxfId="68" priority="108" stopIfTrue="1">
      <formula>IF(OR(#REF!="en juego",#REF!="hoy!"),1,0)</formula>
    </cfRule>
  </conditionalFormatting>
  <conditionalFormatting sqref="V29">
    <cfRule type="expression" dxfId="67" priority="109" stopIfTrue="1">
      <formula>IF(OR($M$10="en juego",$M$10="hoy!"),1,0)</formula>
    </cfRule>
  </conditionalFormatting>
  <conditionalFormatting sqref="V30">
    <cfRule type="expression" dxfId="66" priority="110" stopIfTrue="1">
      <formula>IF(OR($M$11="en juego",$M$11="hoy!"),1,0)</formula>
    </cfRule>
  </conditionalFormatting>
  <conditionalFormatting sqref="P34">
    <cfRule type="expression" dxfId="65" priority="87" stopIfTrue="1">
      <formula>IF(OR($M$7="en juego",$M$7="hoy!"),1,0)</formula>
    </cfRule>
  </conditionalFormatting>
  <conditionalFormatting sqref="P35">
    <cfRule type="expression" dxfId="64" priority="88" stopIfTrue="1">
      <formula>IF(OR($M$8="en juego",$M$8="hoy!"),1,0)</formula>
    </cfRule>
  </conditionalFormatting>
  <conditionalFormatting sqref="P36">
    <cfRule type="expression" dxfId="63" priority="89" stopIfTrue="1">
      <formula>IF(OR($M$9="en juego",$M$9="hoy!"),1,0)</formula>
    </cfRule>
  </conditionalFormatting>
  <conditionalFormatting sqref="P37">
    <cfRule type="expression" dxfId="62" priority="90" stopIfTrue="1">
      <formula>IF(OR(#REF!="en juego",#REF!="hoy!"),1,0)</formula>
    </cfRule>
  </conditionalFormatting>
  <conditionalFormatting sqref="P38">
    <cfRule type="expression" dxfId="61" priority="91" stopIfTrue="1">
      <formula>IF(OR($M$10="en juego",$M$10="hoy!"),1,0)</formula>
    </cfRule>
  </conditionalFormatting>
  <conditionalFormatting sqref="P39">
    <cfRule type="expression" dxfId="60" priority="92" stopIfTrue="1">
      <formula>IF(OR($M$11="en juego",$M$11="hoy!"),1,0)</formula>
    </cfRule>
  </conditionalFormatting>
  <conditionalFormatting sqref="O34:O39">
    <cfRule type="expression" dxfId="59" priority="81" stopIfTrue="1">
      <formula>IF(OR($M$7="en juego",$M$7="hoy!"),1,0)</formula>
    </cfRule>
  </conditionalFormatting>
  <conditionalFormatting sqref="O35:O39">
    <cfRule type="expression" dxfId="58" priority="82" stopIfTrue="1">
      <formula>IF(OR($M$8="en juego",$M$8="hoy!"),1,0)</formula>
    </cfRule>
  </conditionalFormatting>
  <conditionalFormatting sqref="O36">
    <cfRule type="expression" dxfId="57" priority="83" stopIfTrue="1">
      <formula>IF(OR($M$9="en juego",$M$9="hoy!"),1,0)</formula>
    </cfRule>
  </conditionalFormatting>
  <conditionalFormatting sqref="O37">
    <cfRule type="expression" dxfId="56" priority="84" stopIfTrue="1">
      <formula>IF(OR(#REF!="en juego",#REF!="hoy!"),1,0)</formula>
    </cfRule>
  </conditionalFormatting>
  <conditionalFormatting sqref="O38">
    <cfRule type="expression" dxfId="55" priority="85" stopIfTrue="1">
      <formula>IF(OR($M$10="en juego",$M$10="hoy!"),1,0)</formula>
    </cfRule>
  </conditionalFormatting>
  <conditionalFormatting sqref="O39">
    <cfRule type="expression" dxfId="54" priority="86" stopIfTrue="1">
      <formula>IF(OR($M$11="en juego",$M$11="hoy!"),1,0)</formula>
    </cfRule>
  </conditionalFormatting>
  <conditionalFormatting sqref="Q34:Q39">
    <cfRule type="expression" dxfId="53" priority="75" stopIfTrue="1">
      <formula>IF(OR($M$7="en juego",$M$7="hoy!"),1,0)</formula>
    </cfRule>
  </conditionalFormatting>
  <conditionalFormatting sqref="Q35:Q39">
    <cfRule type="expression" dxfId="52" priority="76" stopIfTrue="1">
      <formula>IF(OR($M$8="en juego",$M$8="hoy!"),1,0)</formula>
    </cfRule>
  </conditionalFormatting>
  <conditionalFormatting sqref="Q36">
    <cfRule type="expression" dxfId="51" priority="77" stopIfTrue="1">
      <formula>IF(OR($M$9="en juego",$M$9="hoy!"),1,0)</formula>
    </cfRule>
  </conditionalFormatting>
  <conditionalFormatting sqref="Q37">
    <cfRule type="expression" dxfId="50" priority="78" stopIfTrue="1">
      <formula>IF(OR(#REF!="en juego",#REF!="hoy!"),1,0)</formula>
    </cfRule>
  </conditionalFormatting>
  <conditionalFormatting sqref="Q38">
    <cfRule type="expression" dxfId="49" priority="79" stopIfTrue="1">
      <formula>IF(OR($M$10="en juego",$M$10="hoy!"),1,0)</formula>
    </cfRule>
  </conditionalFormatting>
  <conditionalFormatting sqref="Q39">
    <cfRule type="expression" dxfId="48" priority="80" stopIfTrue="1">
      <formula>IF(OR($M$11="en juego",$M$11="hoy!"),1,0)</formula>
    </cfRule>
  </conditionalFormatting>
  <conditionalFormatting sqref="L5">
    <cfRule type="expression" dxfId="47" priority="74" stopIfTrue="1">
      <formula>IF(OR($M$7="en juego",$M$7="hoy!"),1,0)</formula>
    </cfRule>
  </conditionalFormatting>
  <conditionalFormatting sqref="L6">
    <cfRule type="expression" dxfId="46" priority="73" stopIfTrue="1">
      <formula>IF(OR($M$7="en juego",$M$7="hoy!"),1,0)</formula>
    </cfRule>
  </conditionalFormatting>
  <conditionalFormatting sqref="L7">
    <cfRule type="expression" dxfId="45" priority="72" stopIfTrue="1">
      <formula>IF(OR($M$7="en juego",$M$7="hoy!"),1,0)</formula>
    </cfRule>
  </conditionalFormatting>
  <conditionalFormatting sqref="L8">
    <cfRule type="expression" dxfId="44" priority="71" stopIfTrue="1">
      <formula>IF(OR($M$7="en juego",$M$7="hoy!"),1,0)</formula>
    </cfRule>
  </conditionalFormatting>
  <conditionalFormatting sqref="L9">
    <cfRule type="expression" dxfId="43" priority="70" stopIfTrue="1">
      <formula>IF(OR($M$7="en juego",$M$7="hoy!"),1,0)</formula>
    </cfRule>
  </conditionalFormatting>
  <conditionalFormatting sqref="J26:J30 L26:L30">
    <cfRule type="expression" dxfId="42" priority="69" stopIfTrue="1">
      <formula>IF(OR(#REF!="en juego",#REF!="hoy!"),1,0)</formula>
    </cfRule>
  </conditionalFormatting>
  <conditionalFormatting sqref="J11 L11">
    <cfRule type="expression" dxfId="41" priority="60" stopIfTrue="1">
      <formula>IF(OR(#REF!="en juego",#REF!="hoy!"),1,0)</formula>
    </cfRule>
  </conditionalFormatting>
  <conditionalFormatting sqref="J12:J16 L12:L16">
    <cfRule type="expression" dxfId="40" priority="59" stopIfTrue="1">
      <formula>IF(OR(#REF!="en juego",#REF!="hoy!"),1,0)</formula>
    </cfRule>
  </conditionalFormatting>
  <conditionalFormatting sqref="J18 L18">
    <cfRule type="expression" dxfId="39" priority="58" stopIfTrue="1">
      <formula>IF(OR(#REF!="en juego",#REF!="hoy!"),1,0)</formula>
    </cfRule>
  </conditionalFormatting>
  <conditionalFormatting sqref="J19:J23 L19:L23">
    <cfRule type="expression" dxfId="38" priority="57" stopIfTrue="1">
      <formula>IF(OR(#REF!="en juego",#REF!="hoy!"),1,0)</formula>
    </cfRule>
  </conditionalFormatting>
  <conditionalFormatting sqref="J4">
    <cfRule type="expression" dxfId="37" priority="56" stopIfTrue="1">
      <formula>IF(OR(#REF!="en juego",#REF!="hoy!"),1,0)</formula>
    </cfRule>
  </conditionalFormatting>
  <conditionalFormatting sqref="J5:J9">
    <cfRule type="expression" dxfId="36" priority="55" stopIfTrue="1">
      <formula>IF(OR(#REF!="en juego",#REF!="hoy!"),1,0)</formula>
    </cfRule>
  </conditionalFormatting>
  <conditionalFormatting sqref="AC4:AC5">
    <cfRule type="expression" dxfId="35" priority="52" stopIfTrue="1">
      <formula>IF(OR(#REF!="en juego",#REF!="hoy!"),1,0)</formula>
    </cfRule>
  </conditionalFormatting>
  <conditionalFormatting sqref="AA35:AA41">
    <cfRule type="expression" dxfId="34" priority="28" stopIfTrue="1">
      <formula>IF(OR(#REF!="en juego",#REF!="hoy!"),1,0)</formula>
    </cfRule>
  </conditionalFormatting>
  <conditionalFormatting sqref="AC35:AC41">
    <cfRule type="expression" dxfId="33" priority="27" stopIfTrue="1">
      <formula>IF(OR(#REF!="en juego",#REF!="hoy!"),1,0)</formula>
    </cfRule>
  </conditionalFormatting>
  <conditionalFormatting sqref="AA6:AA9">
    <cfRule type="expression" dxfId="32" priority="40" stopIfTrue="1">
      <formula>IF(OR(#REF!="en juego",#REF!="hoy!"),1,0)</formula>
    </cfRule>
  </conditionalFormatting>
  <conditionalFormatting sqref="AC6:AC9">
    <cfRule type="expression" dxfId="31" priority="39" stopIfTrue="1">
      <formula>IF(OR(#REF!="en juego",#REF!="hoy!"),1,0)</formula>
    </cfRule>
  </conditionalFormatting>
  <conditionalFormatting sqref="AA11:AA16">
    <cfRule type="expression" dxfId="30" priority="38" stopIfTrue="1">
      <formula>IF(OR(#REF!="en juego",#REF!="hoy!"),1,0)</formula>
    </cfRule>
  </conditionalFormatting>
  <conditionalFormatting sqref="AC11:AC16">
    <cfRule type="expression" dxfId="29" priority="37" stopIfTrue="1">
      <formula>IF(OR(#REF!="en juego",#REF!="hoy!"),1,0)</formula>
    </cfRule>
  </conditionalFormatting>
  <conditionalFormatting sqref="AA18:AA23">
    <cfRule type="expression" dxfId="28" priority="36" stopIfTrue="1">
      <formula>IF(OR(#REF!="en juego",#REF!="hoy!"),1,0)</formula>
    </cfRule>
  </conditionalFormatting>
  <conditionalFormatting sqref="AC18:AC23">
    <cfRule type="expression" dxfId="27" priority="35" stopIfTrue="1">
      <formula>IF(OR(#REF!="en juego",#REF!="hoy!"),1,0)</formula>
    </cfRule>
  </conditionalFormatting>
  <conditionalFormatting sqref="AA25:AA30">
    <cfRule type="expression" dxfId="26" priority="34" stopIfTrue="1">
      <formula>IF(OR(#REF!="en juego",#REF!="hoy!"),1,0)</formula>
    </cfRule>
  </conditionalFormatting>
  <conditionalFormatting sqref="AC25:AC30">
    <cfRule type="expression" dxfId="25" priority="33" stopIfTrue="1">
      <formula>IF(OR(#REF!="en juego",#REF!="hoy!"),1,0)</formula>
    </cfRule>
  </conditionalFormatting>
  <conditionalFormatting sqref="AC42:AD42 AC48:AD48 AC52:AD52 AC55:AD55">
    <cfRule type="expression" dxfId="24" priority="31" stopIfTrue="1">
      <formula>IF(OR(#REF!="en juego",#REF!="hoy!"),1,0)</formula>
    </cfRule>
  </conditionalFormatting>
  <conditionalFormatting sqref="AA42:AB42 AA48:AB48 AA52:AB52 AA55:AB55">
    <cfRule type="expression" dxfId="23" priority="32" stopIfTrue="1">
      <formula>IF(OR(#REF!="en juego",#REF!="hoy!"),1,0)</formula>
    </cfRule>
  </conditionalFormatting>
  <conditionalFormatting sqref="AC34">
    <cfRule type="expression" dxfId="22" priority="30" stopIfTrue="1">
      <formula>IF(OR(#REF!="en juego",#REF!="hoy!"),1,0)</formula>
    </cfRule>
  </conditionalFormatting>
  <conditionalFormatting sqref="AC57">
    <cfRule type="expression" dxfId="21" priority="15" stopIfTrue="1">
      <formula>IF(OR(#REF!="en juego",#REF!="hoy!"),1,0)</formula>
    </cfRule>
  </conditionalFormatting>
  <conditionalFormatting sqref="AA54">
    <cfRule type="expression" dxfId="20" priority="18" stopIfTrue="1">
      <formula>IF(OR(#REF!="en juego",#REF!="hoy!"),1,0)</formula>
    </cfRule>
  </conditionalFormatting>
  <conditionalFormatting sqref="AC50:AC51">
    <cfRule type="expression" dxfId="19" priority="19" stopIfTrue="1">
      <formula>IF(OR(#REF!="en juego",#REF!="hoy!"),1,0)</formula>
    </cfRule>
  </conditionalFormatting>
  <conditionalFormatting sqref="AA50:AA51">
    <cfRule type="expression" dxfId="18" priority="20" stopIfTrue="1">
      <formula>IF(OR(#REF!="en juego",#REF!="hoy!"),1,0)</formula>
    </cfRule>
  </conditionalFormatting>
  <conditionalFormatting sqref="AC44:AC47">
    <cfRule type="expression" dxfId="17" priority="21" stopIfTrue="1">
      <formula>IF(OR(#REF!="en juego",#REF!="hoy!"),1,0)</formula>
    </cfRule>
  </conditionalFormatting>
  <conditionalFormatting sqref="AA44:AA47">
    <cfRule type="expression" dxfId="16" priority="22" stopIfTrue="1">
      <formula>IF(OR(#REF!="en juego",#REF!="hoy!"),1,0)</formula>
    </cfRule>
  </conditionalFormatting>
  <conditionalFormatting sqref="AC54">
    <cfRule type="expression" dxfId="15" priority="17" stopIfTrue="1">
      <formula>IF(OR(#REF!="en juego",#REF!="hoy!"),1,0)</formula>
    </cfRule>
  </conditionalFormatting>
  <conditionalFormatting sqref="AA57">
    <cfRule type="expression" dxfId="14" priority="16" stopIfTrue="1">
      <formula>IF(OR(#REF!="en juego",#REF!="hoy!"),1,0)</formula>
    </cfRule>
  </conditionalFormatting>
  <conditionalFormatting sqref="D11:D16">
    <cfRule type="expression" dxfId="13" priority="14" stopIfTrue="1">
      <formula>IF(OR($M$7="en juego",$M$7="hoy!"),1,0)</formula>
    </cfRule>
  </conditionalFormatting>
  <conditionalFormatting sqref="D18:D23">
    <cfRule type="expression" dxfId="12" priority="13" stopIfTrue="1">
      <formula>IF(OR($M$7="en juego",$M$7="hoy!"),1,0)</formula>
    </cfRule>
  </conditionalFormatting>
  <conditionalFormatting sqref="D25:D30">
    <cfRule type="expression" dxfId="11" priority="12" stopIfTrue="1">
      <formula>IF(OR($M$7="en juego",$M$7="hoy!"),1,0)</formula>
    </cfRule>
  </conditionalFormatting>
  <conditionalFormatting sqref="F11:F16">
    <cfRule type="expression" dxfId="10" priority="11" stopIfTrue="1">
      <formula>IF(OR($M$7="en juego",$M$7="hoy!"),1,0)</formula>
    </cfRule>
  </conditionalFormatting>
  <conditionalFormatting sqref="F18:F23">
    <cfRule type="expression" dxfId="9" priority="10" stopIfTrue="1">
      <formula>IF(OR($M$7="en juego",$M$7="hoy!"),1,0)</formula>
    </cfRule>
  </conditionalFormatting>
  <conditionalFormatting sqref="F25:F30">
    <cfRule type="expression" dxfId="8" priority="9" stopIfTrue="1">
      <formula>IF(OR($M$7="en juego",$M$7="hoy!"),1,0)</formula>
    </cfRule>
  </conditionalFormatting>
  <conditionalFormatting sqref="W4:W9">
    <cfRule type="expression" dxfId="7" priority="8" stopIfTrue="1">
      <formula>IF(OR($M$7="en juego",$M$7="hoy!"),1,0)</formula>
    </cfRule>
  </conditionalFormatting>
  <conditionalFormatting sqref="W11:W16">
    <cfRule type="expression" dxfId="6" priority="7" stopIfTrue="1">
      <formula>IF(OR($M$7="en juego",$M$7="hoy!"),1,0)</formula>
    </cfRule>
  </conditionalFormatting>
  <conditionalFormatting sqref="W18:W23">
    <cfRule type="expression" dxfId="5" priority="6" stopIfTrue="1">
      <formula>IF(OR($M$7="en juego",$M$7="hoy!"),1,0)</formula>
    </cfRule>
  </conditionalFormatting>
  <conditionalFormatting sqref="U25:U30">
    <cfRule type="expression" dxfId="4" priority="5" stopIfTrue="1">
      <formula>IF(OR($M$7="en juego",$M$7="hoy!"),1,0)</formula>
    </cfRule>
  </conditionalFormatting>
  <conditionalFormatting sqref="W25:W30">
    <cfRule type="expression" dxfId="3" priority="4" stopIfTrue="1">
      <formula>IF(OR($M$7="en juego",$M$7="hoy!"),1,0)</formula>
    </cfRule>
  </conditionalFormatting>
  <conditionalFormatting sqref="U18:U23">
    <cfRule type="expression" dxfId="2" priority="3" stopIfTrue="1">
      <formula>IF(OR($M$7="en juego",$M$7="hoy!"),1,0)</formula>
    </cfRule>
  </conditionalFormatting>
  <conditionalFormatting sqref="U11:U16">
    <cfRule type="expression" dxfId="1" priority="2" stopIfTrue="1">
      <formula>IF(OR($M$7="en juego",$M$7="hoy!"),1,0)</formula>
    </cfRule>
  </conditionalFormatting>
  <conditionalFormatting sqref="U4:U9">
    <cfRule type="expression" dxfId="0" priority="1" stopIfTrue="1">
      <formula>IF(OR($M$7="en juego",$M$7="hoy!"),1,0)</formula>
    </cfRule>
  </conditionalFormatting>
  <pageMargins left="0.75" right="0.75" top="1" bottom="1" header="0.5" footer="0.5"/>
  <pageSetup orientation="portrait"/>
  <headerFooter alignWithMargins="0"/>
  <ignoredErrors>
    <ignoredError sqref="C5 C12 C19 C26 T5 T12 T19 T26 J45:J46 R45:R46" formula="1"/>
    <ignoredError sqref="X34:X41 BV4:BW28 BL4:BL28" numberStoredAsText="1"/>
    <ignoredError sqref="CB4:CF28 BR3:BU3" evalError="1"/>
    <ignoredError sqref="BR4:BU28" evalError="1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33"/>
  <sheetViews>
    <sheetView showGridLines="0" showRowColHeaders="0" workbookViewId="0">
      <selection activeCell="H8" sqref="H8"/>
    </sheetView>
  </sheetViews>
  <sheetFormatPr baseColWidth="10" defaultColWidth="8.83203125" defaultRowHeight="16.5" customHeight="1" x14ac:dyDescent="0"/>
  <cols>
    <col min="1" max="1" width="8.83203125" style="129"/>
    <col min="2" max="2" width="17.5" style="126" bestFit="1" customWidth="1"/>
    <col min="3" max="3" width="1.83203125" style="126" customWidth="1"/>
    <col min="4" max="4" width="4.83203125" style="134" bestFit="1" customWidth="1"/>
    <col min="5" max="5" width="1.83203125" style="126" customWidth="1"/>
    <col min="6" max="6" width="3.33203125" style="129" bestFit="1" customWidth="1"/>
    <col min="7" max="9" width="8.83203125" style="126"/>
    <col min="10" max="10" width="5.83203125" style="126" customWidth="1"/>
    <col min="11" max="11" width="8.83203125" style="126"/>
    <col min="12" max="256" width="0" style="126" hidden="1" customWidth="1"/>
    <col min="257" max="16384" width="8.83203125" style="126"/>
  </cols>
  <sheetData>
    <row r="1" spans="1:10" ht="16.5" customHeight="1" thickBot="1">
      <c r="A1" s="123" t="s">
        <v>162</v>
      </c>
      <c r="B1" s="124" t="s">
        <v>163</v>
      </c>
      <c r="C1" s="124"/>
      <c r="D1" s="125" t="s">
        <v>164</v>
      </c>
      <c r="F1" s="123"/>
    </row>
    <row r="2" spans="1:10" ht="16.5" customHeight="1">
      <c r="A2" s="127" t="s">
        <v>121</v>
      </c>
      <c r="B2" s="128" t="s">
        <v>15</v>
      </c>
      <c r="C2" s="125"/>
      <c r="D2" s="125"/>
      <c r="I2" s="130"/>
      <c r="J2" s="131"/>
    </row>
    <row r="3" spans="1:10" ht="16.5" customHeight="1">
      <c r="A3" s="132" t="s">
        <v>122</v>
      </c>
      <c r="B3" s="133" t="s">
        <v>154</v>
      </c>
      <c r="C3" s="125"/>
    </row>
    <row r="4" spans="1:10" ht="16.5" customHeight="1">
      <c r="A4" s="132" t="s">
        <v>123</v>
      </c>
      <c r="B4" s="133" t="s">
        <v>109</v>
      </c>
      <c r="C4" s="125"/>
    </row>
    <row r="5" spans="1:10" ht="16.5" customHeight="1" thickBot="1">
      <c r="A5" s="135" t="s">
        <v>124</v>
      </c>
      <c r="B5" s="136" t="s">
        <v>153</v>
      </c>
      <c r="C5" s="125"/>
    </row>
    <row r="6" spans="1:10" ht="16.5" customHeight="1">
      <c r="A6" s="127" t="s">
        <v>125</v>
      </c>
      <c r="B6" s="128" t="s">
        <v>18</v>
      </c>
      <c r="C6" s="125"/>
    </row>
    <row r="7" spans="1:10" ht="16.5" customHeight="1">
      <c r="A7" s="132" t="s">
        <v>126</v>
      </c>
      <c r="B7" s="133" t="s">
        <v>10</v>
      </c>
      <c r="C7" s="125"/>
    </row>
    <row r="8" spans="1:10" ht="16.5" customHeight="1">
      <c r="A8" s="132" t="s">
        <v>127</v>
      </c>
      <c r="B8" s="133" t="s">
        <v>17</v>
      </c>
      <c r="C8" s="125"/>
    </row>
    <row r="9" spans="1:10" ht="16.5" customHeight="1" thickBot="1">
      <c r="A9" s="135" t="s">
        <v>128</v>
      </c>
      <c r="B9" s="136" t="s">
        <v>8</v>
      </c>
      <c r="C9" s="125"/>
      <c r="J9" s="130"/>
    </row>
    <row r="10" spans="1:10" ht="16.5" customHeight="1">
      <c r="A10" s="127" t="s">
        <v>129</v>
      </c>
      <c r="B10" s="128" t="s">
        <v>155</v>
      </c>
      <c r="C10" s="125"/>
    </row>
    <row r="11" spans="1:10" ht="16.5" customHeight="1">
      <c r="A11" s="132" t="s">
        <v>130</v>
      </c>
      <c r="B11" s="133" t="s">
        <v>5</v>
      </c>
      <c r="C11" s="125"/>
    </row>
    <row r="12" spans="1:10" ht="16.5" customHeight="1">
      <c r="A12" s="132" t="s">
        <v>131</v>
      </c>
      <c r="B12" s="133" t="s">
        <v>13</v>
      </c>
      <c r="C12" s="125"/>
    </row>
    <row r="13" spans="1:10" ht="16.5" customHeight="1" thickBot="1">
      <c r="A13" s="135" t="s">
        <v>132</v>
      </c>
      <c r="B13" s="136" t="s">
        <v>11</v>
      </c>
      <c r="C13" s="125"/>
    </row>
    <row r="14" spans="1:10" ht="16.5" customHeight="1">
      <c r="A14" s="127" t="s">
        <v>133</v>
      </c>
      <c r="B14" s="128" t="s">
        <v>2</v>
      </c>
      <c r="C14" s="125"/>
    </row>
    <row r="15" spans="1:10" ht="16.5" customHeight="1">
      <c r="A15" s="132" t="s">
        <v>134</v>
      </c>
      <c r="B15" s="133" t="s">
        <v>156</v>
      </c>
      <c r="C15" s="125"/>
    </row>
    <row r="16" spans="1:10" ht="16.5" customHeight="1">
      <c r="A16" s="132" t="s">
        <v>135</v>
      </c>
      <c r="B16" s="133" t="s">
        <v>6</v>
      </c>
      <c r="C16" s="125"/>
    </row>
    <row r="17" spans="1:3" ht="16.5" customHeight="1" thickBot="1">
      <c r="A17" s="135" t="s">
        <v>136</v>
      </c>
      <c r="B17" s="136" t="s">
        <v>12</v>
      </c>
      <c r="C17" s="125"/>
    </row>
    <row r="18" spans="1:3" ht="16.5" customHeight="1">
      <c r="A18" s="127" t="s">
        <v>137</v>
      </c>
      <c r="B18" s="128" t="s">
        <v>19</v>
      </c>
      <c r="C18" s="125"/>
    </row>
    <row r="19" spans="1:3" ht="16.5" customHeight="1">
      <c r="A19" s="132" t="s">
        <v>138</v>
      </c>
      <c r="B19" s="133" t="s">
        <v>157</v>
      </c>
      <c r="C19" s="125"/>
    </row>
    <row r="20" spans="1:3" ht="16.5" customHeight="1">
      <c r="A20" s="132" t="s">
        <v>139</v>
      </c>
      <c r="B20" s="133" t="s">
        <v>3</v>
      </c>
      <c r="C20" s="125"/>
    </row>
    <row r="21" spans="1:3" ht="16.5" customHeight="1" thickBot="1">
      <c r="A21" s="135" t="s">
        <v>140</v>
      </c>
      <c r="B21" s="136" t="s">
        <v>16</v>
      </c>
      <c r="C21" s="125"/>
    </row>
    <row r="22" spans="1:3" ht="16.5" customHeight="1">
      <c r="A22" s="127" t="s">
        <v>141</v>
      </c>
      <c r="B22" s="128" t="s">
        <v>4</v>
      </c>
      <c r="C22" s="125"/>
    </row>
    <row r="23" spans="1:3" ht="16.5" customHeight="1">
      <c r="A23" s="132" t="s">
        <v>142</v>
      </c>
      <c r="B23" s="133" t="s">
        <v>158</v>
      </c>
      <c r="C23" s="125"/>
    </row>
    <row r="24" spans="1:3" ht="16.5" customHeight="1">
      <c r="A24" s="132" t="s">
        <v>143</v>
      </c>
      <c r="B24" s="133" t="s">
        <v>159</v>
      </c>
      <c r="C24" s="125"/>
    </row>
    <row r="25" spans="1:3" ht="16.5" customHeight="1" thickBot="1">
      <c r="A25" s="135" t="s">
        <v>144</v>
      </c>
      <c r="B25" s="136" t="s">
        <v>160</v>
      </c>
      <c r="C25" s="125"/>
    </row>
    <row r="26" spans="1:3" ht="16.5" customHeight="1">
      <c r="A26" s="127" t="s">
        <v>149</v>
      </c>
      <c r="B26" s="128" t="s">
        <v>7</v>
      </c>
      <c r="C26" s="125"/>
    </row>
    <row r="27" spans="1:3" ht="16.5" customHeight="1">
      <c r="A27" s="132" t="s">
        <v>150</v>
      </c>
      <c r="B27" s="133" t="s">
        <v>14</v>
      </c>
      <c r="C27" s="125"/>
    </row>
    <row r="28" spans="1:3" ht="16.5" customHeight="1">
      <c r="A28" s="132" t="s">
        <v>151</v>
      </c>
      <c r="B28" s="133" t="s">
        <v>9</v>
      </c>
      <c r="C28" s="125"/>
    </row>
    <row r="29" spans="1:3" ht="16.5" customHeight="1" thickBot="1">
      <c r="A29" s="135" t="s">
        <v>152</v>
      </c>
      <c r="B29" s="136" t="s">
        <v>161</v>
      </c>
      <c r="C29" s="125"/>
    </row>
    <row r="30" spans="1:3" ht="16.5" customHeight="1">
      <c r="A30" s="137" t="s">
        <v>145</v>
      </c>
      <c r="B30" s="128" t="s">
        <v>165</v>
      </c>
      <c r="C30" s="125"/>
    </row>
    <row r="31" spans="1:3" ht="16.5" customHeight="1">
      <c r="A31" s="138" t="s">
        <v>146</v>
      </c>
      <c r="B31" s="133" t="s">
        <v>166</v>
      </c>
      <c r="C31" s="125"/>
    </row>
    <row r="32" spans="1:3" ht="16.5" customHeight="1">
      <c r="A32" s="138" t="s">
        <v>147</v>
      </c>
      <c r="B32" s="133" t="s">
        <v>167</v>
      </c>
      <c r="C32" s="125"/>
    </row>
    <row r="33" spans="1:3" ht="16.5" customHeight="1" thickBot="1">
      <c r="A33" s="139" t="s">
        <v>148</v>
      </c>
      <c r="B33" s="136" t="s">
        <v>168</v>
      </c>
      <c r="C33" s="125"/>
    </row>
  </sheetData>
  <sheetProtection password="DB61" sheet="1" objects="1" scenarios="1" selectLockedCells="1" selectUnlockedCells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 2014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Demostenes Garcia</dc:creator>
  <cp:keywords/>
  <dc:description/>
  <cp:lastModifiedBy>Demostenes Garcia</cp:lastModifiedBy>
  <dcterms:created xsi:type="dcterms:W3CDTF">1996-10-14T23:33:28Z</dcterms:created>
  <dcterms:modified xsi:type="dcterms:W3CDTF">2014-06-19T14:31:27Z</dcterms:modified>
  <cp:category/>
</cp:coreProperties>
</file>