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\OneDrive\Desktop\"/>
    </mc:Choice>
  </mc:AlternateContent>
  <bookViews>
    <workbookView xWindow="0" yWindow="0" windowWidth="7872" windowHeight="8472"/>
  </bookViews>
  <sheets>
    <sheet name="Plan1" sheetId="1" r:id="rId1"/>
    <sheet name="Plan2" sheetId="2" r:id="rId2"/>
  </sheets>
  <definedNames>
    <definedName name="aporte">Plan1!$D$16</definedName>
    <definedName name="patrimonio">Plan1!$D$19</definedName>
    <definedName name="qtd_anos">Plan1!$D$17</definedName>
    <definedName name="rendimento_carteira">Plan1!$D$12</definedName>
    <definedName name="salario">Plan1!$D$11</definedName>
    <definedName name="sugestao_investimento">Plan1!$D$13</definedName>
    <definedName name="taxa_mensal">Plan1!$D$18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D37" i="1" s="1"/>
  <c r="C38" i="1"/>
  <c r="D38" i="1" s="1"/>
  <c r="C33" i="1"/>
  <c r="D33" i="1" s="1"/>
  <c r="G3" i="2"/>
  <c r="A4" i="2"/>
  <c r="A5" i="2"/>
  <c r="A6" i="2"/>
  <c r="A7" i="2"/>
  <c r="A8" i="2"/>
  <c r="A3" i="2"/>
  <c r="A16" i="2"/>
  <c r="A17" i="2"/>
  <c r="A18" i="2"/>
  <c r="A19" i="2"/>
  <c r="A20" i="2"/>
  <c r="A15" i="2"/>
  <c r="A10" i="2"/>
  <c r="A11" i="2"/>
  <c r="A12" i="2"/>
  <c r="A13" i="2"/>
  <c r="A14" i="2"/>
  <c r="A9" i="2"/>
  <c r="C30" i="1"/>
  <c r="D34" i="1" s="1"/>
  <c r="D19" i="1"/>
  <c r="D20" i="1" s="1"/>
  <c r="D13" i="1"/>
  <c r="C24" i="1"/>
  <c r="D24" i="1" s="1"/>
  <c r="C25" i="1"/>
  <c r="D25" i="1" s="1"/>
  <c r="C26" i="1"/>
  <c r="D26" i="1" s="1"/>
  <c r="C27" i="1"/>
  <c r="D27" i="1" s="1"/>
  <c r="C23" i="1"/>
  <c r="D23" i="1" s="1"/>
  <c r="D36" i="1" l="1"/>
  <c r="D35" i="1"/>
  <c r="D39" i="1" l="1"/>
</calcChain>
</file>

<file path=xl/sharedStrings.xml><?xml version="1.0" encoding="utf-8"?>
<sst xmlns="http://schemas.openxmlformats.org/spreadsheetml/2006/main" count="70" uniqueCount="34">
  <si>
    <t>Quanto investir por mês?</t>
  </si>
  <si>
    <t>Qual a taxa de rendimento mensal?</t>
  </si>
  <si>
    <t>Quanto de patrimonio acumulado terei?</t>
  </si>
  <si>
    <t>Quanto serão os dividendos mensais?</t>
  </si>
  <si>
    <t>Por quantos anos deve investir?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</si>
  <si>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</si>
  <si>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</si>
  <si>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</si>
  <si>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</si>
  <si>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</si>
  <si>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</si>
  <si>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</si>
  <si>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</si>
  <si>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Simulador de investimento</t>
  </si>
  <si>
    <t>Configurações</t>
  </si>
  <si>
    <t>Rendimento de Carteira</t>
  </si>
  <si>
    <t>Salário</t>
  </si>
  <si>
    <t>Sugestão de investimento</t>
  </si>
  <si>
    <t>Perfil</t>
  </si>
  <si>
    <t>Valor a ser investido por mês</t>
  </si>
  <si>
    <t>Tipo de FII</t>
  </si>
  <si>
    <t>Valores</t>
  </si>
  <si>
    <t>Papel</t>
  </si>
  <si>
    <t>Tijolo</t>
  </si>
  <si>
    <t>Hibridos</t>
  </si>
  <si>
    <t>FOF's</t>
  </si>
  <si>
    <t>Desenvolvimento</t>
  </si>
  <si>
    <t>Hotelaria</t>
  </si>
  <si>
    <t>% Sugerido</t>
  </si>
  <si>
    <t>Conservador</t>
  </si>
  <si>
    <t>%</t>
  </si>
  <si>
    <t>Moderado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</si>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</sst>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6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6" fillId="4" borderId="15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4" xfId="0" applyFont="1" applyBorder="1" applyAlignment="1"/>
    <xf numFmtId="0" fontId="5" fillId="0" borderId="6" xfId="0" applyFont="1" applyBorder="1" applyAlignment="1"/>
    <xf numFmtId="0" fontId="0" fillId="0" borderId="5" xfId="0" applyBorder="1" applyAlignment="1">
      <alignment horizontal="center" vertical="center"/>
    </xf>
    <xf numFmtId="10" fontId="0" fillId="0" borderId="5" xfId="2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5" borderId="13" xfId="0" applyNumberFormat="1" applyFont="1" applyFill="1" applyBorder="1" applyAlignment="1">
      <alignment horizontal="center" vertical="center"/>
    </xf>
    <xf numFmtId="166" fontId="0" fillId="5" borderId="14" xfId="0" applyNumberFormat="1" applyFont="1" applyFill="1" applyBorder="1" applyAlignment="1">
      <alignment horizontal="center" vertical="center"/>
    </xf>
    <xf numFmtId="166" fontId="0" fillId="5" borderId="1" xfId="0" applyNumberFormat="1" applyFont="1" applyFill="1" applyBorder="1" applyAlignment="1">
      <alignment horizontal="center" vertical="center"/>
    </xf>
    <xf numFmtId="166" fontId="0" fillId="5" borderId="11" xfId="0" applyNumberFormat="1" applyFont="1" applyFill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5" fillId="7" borderId="11" xfId="0" applyFont="1" applyFill="1" applyBorder="1" applyAlignment="1">
      <alignment horizontal="left"/>
    </xf>
    <xf numFmtId="166" fontId="0" fillId="7" borderId="7" xfId="1" applyNumberFormat="1" applyFont="1" applyFill="1" applyBorder="1" applyAlignment="1">
      <alignment horizontal="center" vertical="center"/>
    </xf>
    <xf numFmtId="166" fontId="3" fillId="7" borderId="5" xfId="0" applyNumberFormat="1" applyFont="1" applyFill="1" applyBorder="1" applyAlignment="1">
      <alignment horizontal="center" vertical="center"/>
    </xf>
    <xf numFmtId="166" fontId="3" fillId="7" borderId="7" xfId="0" applyNumberFormat="1" applyFont="1" applyFill="1" applyBorder="1" applyAlignment="1">
      <alignment horizontal="center" vertical="center"/>
    </xf>
    <xf numFmtId="0" fontId="2" fillId="2" borderId="0" xfId="3"/>
    <xf numFmtId="0" fontId="5" fillId="5" borderId="0" xfId="0" applyFont="1" applyFill="1" applyBorder="1" applyAlignment="1"/>
    <xf numFmtId="0" fontId="0" fillId="5" borderId="0" xfId="0" applyFill="1"/>
    <xf numFmtId="166" fontId="3" fillId="5" borderId="0" xfId="0" applyNumberFormat="1" applyFont="1" applyFill="1" applyAlignment="1">
      <alignment horizontal="center"/>
    </xf>
    <xf numFmtId="9" fontId="0" fillId="0" borderId="0" xfId="2" applyFont="1"/>
    <xf numFmtId="0" fontId="3" fillId="8" borderId="0" xfId="0" applyFont="1" applyFill="1"/>
    <xf numFmtId="0" fontId="0" fillId="8" borderId="0" xfId="0" applyFill="1"/>
    <xf numFmtId="166" fontId="3" fillId="8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0" fillId="0" borderId="0" xfId="2" applyFont="1" applyAlignment="1">
      <alignment horizontal="center"/>
    </xf>
    <xf numFmtId="9" fontId="0" fillId="0" borderId="18" xfId="2" applyFont="1" applyBorder="1"/>
    <xf numFmtId="0" fontId="0" fillId="0" borderId="18" xfId="0" applyBorder="1"/>
    <xf numFmtId="9" fontId="0" fillId="0" borderId="18" xfId="2" applyFont="1" applyBorder="1" applyAlignment="1">
      <alignment horizontal="center"/>
    </xf>
    <xf numFmtId="9" fontId="0" fillId="0" borderId="2" xfId="2" applyFont="1" applyBorder="1"/>
    <xf numFmtId="9" fontId="0" fillId="0" borderId="0" xfId="2" applyFont="1" applyBorder="1"/>
    <xf numFmtId="9" fontId="0" fillId="0" borderId="0" xfId="2" applyFont="1" applyFill="1" applyBorder="1" applyAlignment="1">
      <alignment horizontal="center"/>
    </xf>
    <xf numFmtId="9" fontId="0" fillId="0" borderId="18" xfId="2" applyFont="1" applyFill="1" applyBorder="1" applyAlignment="1">
      <alignment horizontal="center"/>
    </xf>
    <xf numFmtId="9" fontId="2" fillId="2" borderId="0" xfId="2" applyFont="1" applyFill="1"/>
    <xf numFmtId="0" fontId="9" fillId="2" borderId="0" xfId="3" applyFont="1" applyBorder="1" applyAlignment="1"/>
    <xf numFmtId="0" fontId="9" fillId="2" borderId="0" xfId="3" applyFont="1" applyAlignment="1">
      <alignment horizontal="center"/>
    </xf>
    <xf numFmtId="0" fontId="3" fillId="8" borderId="0" xfId="0" applyFon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9" fontId="0" fillId="8" borderId="0" xfId="2" applyFont="1" applyFill="1" applyAlignment="1">
      <alignment horizontal="center"/>
    </xf>
    <xf numFmtId="0" fontId="6" fillId="6" borderId="3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Plan1!$C$32</c:f>
              <c:strCache>
                <c:ptCount val="1"/>
                <c:pt idx="0">
                  <c:v>%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Plan1!$C$33:$C$38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5085</xdr:colOff>
      <xdr:row>0</xdr:row>
      <xdr:rowOff>143435</xdr:rowOff>
    </xdr:from>
    <xdr:to>
      <xdr:col>2</xdr:col>
      <xdr:colOff>8965</xdr:colOff>
      <xdr:row>8</xdr:row>
      <xdr:rowOff>17929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436" b="25767"/>
        <a:stretch/>
      </xdr:blipFill>
      <xdr:spPr>
        <a:xfrm>
          <a:off x="166450" y="143435"/>
          <a:ext cx="2191268" cy="1290918"/>
        </a:xfrm>
        <a:prstGeom prst="rect">
          <a:avLst/>
        </a:prstGeom>
      </xdr:spPr>
    </xdr:pic>
    <xdr:clientData/>
  </xdr:twoCellAnchor>
  <xdr:twoCellAnchor>
    <xdr:from>
      <xdr:col>1</xdr:col>
      <xdr:colOff>8964</xdr:colOff>
      <xdr:row>39</xdr:row>
      <xdr:rowOff>44823</xdr:rowOff>
    </xdr:from>
    <xdr:to>
      <xdr:col>4</xdr:col>
      <xdr:colOff>8965</xdr:colOff>
      <xdr:row>54</xdr:row>
      <xdr:rowOff>98611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tabSelected="1" zoomScale="85" zoomScaleNormal="85" workbookViewId="0">
      <selection activeCell="C2" sqref="C2:D8"/>
    </sheetView>
  </sheetViews>
  <sheetFormatPr defaultColWidth="0" defaultRowHeight="14.4" x14ac:dyDescent="0.3"/>
  <cols>
    <col min="1" max="1" width="2.33203125" customWidth="1"/>
    <col min="2" max="2" width="31.88671875" customWidth="1"/>
    <col min="3" max="3" width="16.44140625" customWidth="1"/>
    <col min="4" max="4" width="15.77734375" bestFit="1" customWidth="1"/>
    <col min="5" max="5" width="0.44140625" customWidth="1"/>
    <col min="6" max="6" width="8.88671875" hidden="1" customWidth="1"/>
    <col min="7" max="16384" width="8.88671875" hidden="1"/>
  </cols>
  <sheetData>
    <row r="1" spans="2:5" ht="12.6" customHeight="1" x14ac:dyDescent="0.3"/>
    <row r="2" spans="2:5" ht="14.4" customHeight="1" x14ac:dyDescent="0.3">
      <c r="C2" s="15" t="s">
        <v>13</v>
      </c>
      <c r="D2" s="15"/>
      <c r="E2" s="16"/>
    </row>
    <row r="3" spans="2:5" ht="14.4" customHeight="1" x14ac:dyDescent="0.3">
      <c r="C3" s="15"/>
      <c r="D3" s="15"/>
      <c r="E3" s="16"/>
    </row>
    <row r="4" spans="2:5" ht="14.4" customHeight="1" x14ac:dyDescent="0.3">
      <c r="C4" s="15"/>
      <c r="D4" s="15"/>
      <c r="E4" s="16"/>
    </row>
    <row r="5" spans="2:5" ht="14.4" customHeight="1" x14ac:dyDescent="0.3">
      <c r="C5" s="15"/>
      <c r="D5" s="15"/>
      <c r="E5" s="16"/>
    </row>
    <row r="6" spans="2:5" ht="14.4" customHeight="1" x14ac:dyDescent="0.3">
      <c r="C6" s="15"/>
      <c r="D6" s="15"/>
      <c r="E6" s="16"/>
    </row>
    <row r="7" spans="2:5" ht="14.4" customHeight="1" x14ac:dyDescent="0.3">
      <c r="C7" s="15"/>
      <c r="D7" s="15"/>
      <c r="E7" s="16"/>
    </row>
    <row r="8" spans="2:5" ht="14.4" customHeight="1" x14ac:dyDescent="0.3">
      <c r="C8" s="15"/>
      <c r="D8" s="15"/>
      <c r="E8" s="16"/>
    </row>
    <row r="9" spans="2:5" ht="14.4" customHeight="1" x14ac:dyDescent="0.3">
      <c r="E9" s="3"/>
    </row>
    <row r="10" spans="2:5" ht="24" thickBot="1" x14ac:dyDescent="0.35">
      <c r="B10" s="50" t="s">
        <v>14</v>
      </c>
      <c r="C10" s="51"/>
      <c r="D10" s="51"/>
    </row>
    <row r="11" spans="2:5" ht="14.4" customHeight="1" x14ac:dyDescent="0.3">
      <c r="B11" s="17" t="s">
        <v>16</v>
      </c>
      <c r="C11" s="18"/>
      <c r="D11" s="14">
        <v>2000</v>
      </c>
      <c r="E11" s="3"/>
    </row>
    <row r="12" spans="2:5" ht="14.4" customHeight="1" x14ac:dyDescent="0.3">
      <c r="B12" s="19" t="s">
        <v>15</v>
      </c>
      <c r="C12" s="20"/>
      <c r="D12" s="8">
        <v>6.0000000000000001E-3</v>
      </c>
    </row>
    <row r="13" spans="2:5" ht="14.4" customHeight="1" thickBot="1" x14ac:dyDescent="0.35">
      <c r="B13" s="21" t="s">
        <v>17</v>
      </c>
      <c r="C13" s="22"/>
      <c r="D13" s="23">
        <f>D11*30%</f>
        <v>600</v>
      </c>
    </row>
    <row r="14" spans="2:5" ht="14.4" customHeight="1" x14ac:dyDescent="0.3"/>
    <row r="15" spans="2:5" ht="24" thickBot="1" x14ac:dyDescent="0.35">
      <c r="B15" s="52" t="s">
        <v>5</v>
      </c>
      <c r="C15" s="53"/>
      <c r="D15" s="53"/>
    </row>
    <row r="16" spans="2:5" ht="15.6" x14ac:dyDescent="0.3">
      <c r="B16" s="17" t="s">
        <v>0</v>
      </c>
      <c r="C16" s="18"/>
      <c r="D16" s="14">
        <v>200</v>
      </c>
    </row>
    <row r="17" spans="1:4" ht="15.6" x14ac:dyDescent="0.3">
      <c r="B17" s="19" t="s">
        <v>4</v>
      </c>
      <c r="C17" s="20"/>
      <c r="D17" s="7">
        <v>5</v>
      </c>
    </row>
    <row r="18" spans="1:4" ht="15.6" x14ac:dyDescent="0.3">
      <c r="B18" s="19" t="s">
        <v>1</v>
      </c>
      <c r="C18" s="20"/>
      <c r="D18" s="8">
        <v>1.0789999999999999E-2</v>
      </c>
    </row>
    <row r="19" spans="1:4" ht="15.6" x14ac:dyDescent="0.3">
      <c r="B19" s="19" t="s">
        <v>2</v>
      </c>
      <c r="C19" s="20"/>
      <c r="D19" s="24">
        <f>-FV(taxa_mensal,qtd_anos*12,aporte)</f>
        <v>16755.382799697527</v>
      </c>
    </row>
    <row r="20" spans="1:4" ht="16.2" thickBot="1" x14ac:dyDescent="0.35">
      <c r="B20" s="21" t="s">
        <v>3</v>
      </c>
      <c r="C20" s="22"/>
      <c r="D20" s="25">
        <f>patrimonio*rendimento_carteira</f>
        <v>100.53229679818516</v>
      </c>
    </row>
    <row r="21" spans="1:4" ht="15" thickBot="1" x14ac:dyDescent="0.35">
      <c r="C21" s="9"/>
    </row>
    <row r="22" spans="1:4" ht="24" thickBot="1" x14ac:dyDescent="0.35">
      <c r="B22" s="54" t="s">
        <v>11</v>
      </c>
      <c r="C22" s="55"/>
      <c r="D22" s="2" t="s">
        <v>12</v>
      </c>
    </row>
    <row r="23" spans="1:4" ht="15.6" x14ac:dyDescent="0.3">
      <c r="A23" s="1">
        <v>2</v>
      </c>
      <c r="B23" s="4" t="s">
        <v>6</v>
      </c>
      <c r="C23" s="10">
        <f>-FV($D$18,$A23*12,$D$16)</f>
        <v>5445.5254595290435</v>
      </c>
      <c r="D23" s="11">
        <f>C23*rendimento_carteira</f>
        <v>32.673152757174265</v>
      </c>
    </row>
    <row r="24" spans="1:4" ht="15.6" x14ac:dyDescent="0.3">
      <c r="A24" s="1">
        <v>5</v>
      </c>
      <c r="B24" s="5" t="s">
        <v>7</v>
      </c>
      <c r="C24" s="12">
        <f>-FV($D$18,$A24*12,$D$16)</f>
        <v>16755.382799697527</v>
      </c>
      <c r="D24" s="11">
        <f>C24*rendimento_carteira</f>
        <v>100.53229679818516</v>
      </c>
    </row>
    <row r="25" spans="1:4" ht="15.6" x14ac:dyDescent="0.3">
      <c r="A25" s="1">
        <v>10</v>
      </c>
      <c r="B25" s="5" t="s">
        <v>8</v>
      </c>
      <c r="C25" s="12">
        <f>-FV($D$18,$A25*12,$D$16)</f>
        <v>48656.842506034438</v>
      </c>
      <c r="D25" s="11">
        <f>C25*rendimento_carteira</f>
        <v>291.94105503620665</v>
      </c>
    </row>
    <row r="26" spans="1:4" ht="15.6" x14ac:dyDescent="0.3">
      <c r="A26" s="1">
        <v>20</v>
      </c>
      <c r="B26" s="5" t="s">
        <v>9</v>
      </c>
      <c r="C26" s="12">
        <f>-FV($D$18,$A26*12,$D$16)</f>
        <v>225039.68001941612</v>
      </c>
      <c r="D26" s="11">
        <f>C26*rendimento_carteira</f>
        <v>1350.2380801164968</v>
      </c>
    </row>
    <row r="27" spans="1:4" ht="16.2" thickBot="1" x14ac:dyDescent="0.35">
      <c r="A27" s="1">
        <v>30</v>
      </c>
      <c r="B27" s="6" t="s">
        <v>10</v>
      </c>
      <c r="C27" s="13">
        <f>-FV($D$18,$A27*12,$D$16)</f>
        <v>864433.93100094295</v>
      </c>
      <c r="D27" s="11">
        <f>C27*rendimento_carteira</f>
        <v>5186.6035860056581</v>
      </c>
    </row>
    <row r="29" spans="1:4" x14ac:dyDescent="0.3">
      <c r="B29" s="45" t="s">
        <v>18</v>
      </c>
      <c r="C29" s="46" t="s">
        <v>31</v>
      </c>
      <c r="D29" s="26"/>
    </row>
    <row r="30" spans="1:4" ht="15.6" x14ac:dyDescent="0.3">
      <c r="B30" s="27" t="s">
        <v>19</v>
      </c>
      <c r="C30" s="29">
        <f>aporte</f>
        <v>200</v>
      </c>
      <c r="D30" s="28"/>
    </row>
    <row r="32" spans="1:4" x14ac:dyDescent="0.3">
      <c r="B32" s="31" t="s">
        <v>20</v>
      </c>
      <c r="C32" s="47" t="s">
        <v>28</v>
      </c>
      <c r="D32" s="47" t="s">
        <v>21</v>
      </c>
    </row>
    <row r="33" spans="2:4" x14ac:dyDescent="0.3">
      <c r="B33" t="s">
        <v>22</v>
      </c>
      <c r="C33" s="36">
        <f>VLOOKUP($C$29&amp;"-"&amp;B33,Plan2!$A:$D,4,FALSE)</f>
        <v>0.32</v>
      </c>
      <c r="D33" s="48">
        <f>C33*$C$30</f>
        <v>64</v>
      </c>
    </row>
    <row r="34" spans="2:4" x14ac:dyDescent="0.3">
      <c r="B34" t="s">
        <v>23</v>
      </c>
      <c r="C34" s="36">
        <f>VLOOKUP($C$29&amp;"-"&amp;B34,Plan2!$A:$D,4,FALSE)</f>
        <v>0.35</v>
      </c>
      <c r="D34" s="48">
        <f t="shared" ref="D34:D38" si="0">C34*$C$30</f>
        <v>70</v>
      </c>
    </row>
    <row r="35" spans="2:4" x14ac:dyDescent="0.3">
      <c r="B35" t="s">
        <v>24</v>
      </c>
      <c r="C35" s="36">
        <f>VLOOKUP($C$29&amp;"-"&amp;B35,Plan2!$A:$D,4,FALSE)</f>
        <v>0.08</v>
      </c>
      <c r="D35" s="48">
        <f t="shared" si="0"/>
        <v>16</v>
      </c>
    </row>
    <row r="36" spans="2:4" x14ac:dyDescent="0.3">
      <c r="B36" t="s">
        <v>25</v>
      </c>
      <c r="C36" s="36">
        <f>VLOOKUP($C$29&amp;"-"&amp;B36,Plan2!$A:$D,4,FALSE)</f>
        <v>0.05</v>
      </c>
      <c r="D36" s="48">
        <f t="shared" si="0"/>
        <v>10</v>
      </c>
    </row>
    <row r="37" spans="2:4" x14ac:dyDescent="0.3">
      <c r="B37" t="s">
        <v>26</v>
      </c>
      <c r="C37" s="36">
        <f>VLOOKUP($C$29&amp;"-"&amp;B37,Plan2!$A:$D,4,FALSE)</f>
        <v>0.1</v>
      </c>
      <c r="D37" s="48">
        <f t="shared" si="0"/>
        <v>20</v>
      </c>
    </row>
    <row r="38" spans="2:4" x14ac:dyDescent="0.3">
      <c r="B38" t="s">
        <v>27</v>
      </c>
      <c r="C38" s="36">
        <f>VLOOKUP($C$29&amp;"-"&amp;B38,Plan2!$A:$D,4,FALSE)</f>
        <v>0.1</v>
      </c>
      <c r="D38" s="48">
        <f t="shared" si="0"/>
        <v>20</v>
      </c>
    </row>
    <row r="39" spans="2:4" x14ac:dyDescent="0.3">
      <c r="B39" s="32"/>
      <c r="C39" s="49"/>
      <c r="D39" s="33">
        <f>SUM(D33:D38)</f>
        <v>200</v>
      </c>
    </row>
  </sheetData>
  <mergeCells count="12">
    <mergeCell ref="B19:C19"/>
    <mergeCell ref="B20:C20"/>
    <mergeCell ref="B10:D10"/>
    <mergeCell ref="B11:C11"/>
    <mergeCell ref="B12:C12"/>
    <mergeCell ref="B13:C13"/>
    <mergeCell ref="B15:D15"/>
    <mergeCell ref="B16:C16"/>
    <mergeCell ref="B17:C17"/>
    <mergeCell ref="B18:C18"/>
    <mergeCell ref="B22:C22"/>
    <mergeCell ref="C2:D8"/>
  </mergeCells>
  <dataValidations count="1">
    <dataValidation type="list" allowBlank="1" showInputMessage="1" showErrorMessage="1" sqref="C29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E21" sqref="E21"/>
    </sheetView>
  </sheetViews>
  <sheetFormatPr defaultRowHeight="14.4" x14ac:dyDescent="0.3"/>
  <cols>
    <col min="1" max="1" width="26.5546875" bestFit="1" customWidth="1"/>
    <col min="2" max="2" width="11.33203125" bestFit="1" customWidth="1"/>
    <col min="3" max="3" width="15.21875" bestFit="1" customWidth="1"/>
    <col min="6" max="6" width="14.88671875" bestFit="1" customWidth="1"/>
    <col min="7" max="7" width="12.33203125" customWidth="1"/>
  </cols>
  <sheetData>
    <row r="2" spans="1:7" x14ac:dyDescent="0.3">
      <c r="B2" s="35" t="s">
        <v>18</v>
      </c>
      <c r="C2" s="35" t="s">
        <v>20</v>
      </c>
      <c r="D2" s="34" t="s">
        <v>30</v>
      </c>
    </row>
    <row r="3" spans="1:7" x14ac:dyDescent="0.3">
      <c r="A3" s="41" t="str">
        <f>B3&amp;"-"&amp;C3</f>
        <v>Conservador-Papel</v>
      </c>
      <c r="B3" t="s">
        <v>29</v>
      </c>
      <c r="C3" t="s">
        <v>22</v>
      </c>
      <c r="D3" s="36">
        <v>0.3</v>
      </c>
      <c r="F3" s="26" t="s">
        <v>33</v>
      </c>
      <c r="G3" s="44">
        <f>VLOOKUP(F3,$A:$D,4,FALSE)</f>
        <v>0.35</v>
      </c>
    </row>
    <row r="4" spans="1:7" x14ac:dyDescent="0.3">
      <c r="A4" s="41" t="str">
        <f t="shared" ref="A4:A8" si="0">B4&amp;"-"&amp;C4</f>
        <v>Conservador-Tijolo</v>
      </c>
      <c r="B4" t="s">
        <v>29</v>
      </c>
      <c r="C4" t="s">
        <v>23</v>
      </c>
      <c r="D4" s="36">
        <v>0.5</v>
      </c>
    </row>
    <row r="5" spans="1:7" x14ac:dyDescent="0.3">
      <c r="A5" s="41" t="str">
        <f t="shared" si="0"/>
        <v>Conservador-Hibridos</v>
      </c>
      <c r="B5" t="s">
        <v>29</v>
      </c>
      <c r="C5" t="s">
        <v>24</v>
      </c>
      <c r="D5" s="36">
        <v>0.1</v>
      </c>
    </row>
    <row r="6" spans="1:7" x14ac:dyDescent="0.3">
      <c r="A6" s="41" t="str">
        <f t="shared" si="0"/>
        <v>Conservador-FOF's</v>
      </c>
      <c r="B6" t="s">
        <v>29</v>
      </c>
      <c r="C6" t="s">
        <v>25</v>
      </c>
      <c r="D6" s="36">
        <v>0.1</v>
      </c>
    </row>
    <row r="7" spans="1:7" x14ac:dyDescent="0.3">
      <c r="A7" s="41" t="str">
        <f t="shared" si="0"/>
        <v>Conservador-Desenvolvimento</v>
      </c>
      <c r="B7" t="s">
        <v>29</v>
      </c>
      <c r="C7" t="s">
        <v>26</v>
      </c>
      <c r="D7" s="36">
        <v>0</v>
      </c>
    </row>
    <row r="8" spans="1:7" x14ac:dyDescent="0.3">
      <c r="A8" s="37" t="str">
        <f t="shared" si="0"/>
        <v>Conservador-Hotelaria</v>
      </c>
      <c r="B8" s="38" t="s">
        <v>29</v>
      </c>
      <c r="C8" s="38" t="s">
        <v>27</v>
      </c>
      <c r="D8" s="39">
        <v>0</v>
      </c>
    </row>
    <row r="9" spans="1:7" x14ac:dyDescent="0.3">
      <c r="A9" s="40" t="str">
        <f>B9&amp;"-"&amp;C9</f>
        <v>Moderado-Papel</v>
      </c>
      <c r="B9" t="s">
        <v>31</v>
      </c>
      <c r="C9" t="s">
        <v>22</v>
      </c>
      <c r="D9" s="42">
        <v>0.32</v>
      </c>
    </row>
    <row r="10" spans="1:7" x14ac:dyDescent="0.3">
      <c r="A10" s="41" t="str">
        <f t="shared" ref="A10:A14" si="1">B10&amp;"-"&amp;C10</f>
        <v>Moderado-Tijolo</v>
      </c>
      <c r="B10" t="s">
        <v>31</v>
      </c>
      <c r="C10" t="s">
        <v>23</v>
      </c>
      <c r="D10" s="42">
        <v>0.35</v>
      </c>
    </row>
    <row r="11" spans="1:7" x14ac:dyDescent="0.3">
      <c r="A11" s="41" t="str">
        <f t="shared" si="1"/>
        <v>Moderado-Hibridos</v>
      </c>
      <c r="B11" t="s">
        <v>31</v>
      </c>
      <c r="C11" t="s">
        <v>24</v>
      </c>
      <c r="D11" s="42">
        <v>0.08</v>
      </c>
    </row>
    <row r="12" spans="1:7" x14ac:dyDescent="0.3">
      <c r="A12" s="41" t="str">
        <f t="shared" si="1"/>
        <v>Moderado-FOF's</v>
      </c>
      <c r="B12" t="s">
        <v>31</v>
      </c>
      <c r="C12" t="s">
        <v>25</v>
      </c>
      <c r="D12" s="42">
        <v>0.05</v>
      </c>
    </row>
    <row r="13" spans="1:7" x14ac:dyDescent="0.3">
      <c r="A13" s="41" t="str">
        <f t="shared" si="1"/>
        <v>Moderado-Desenvolvimento</v>
      </c>
      <c r="B13" t="s">
        <v>31</v>
      </c>
      <c r="C13" t="s">
        <v>26</v>
      </c>
      <c r="D13" s="42">
        <v>0.1</v>
      </c>
    </row>
    <row r="14" spans="1:7" x14ac:dyDescent="0.3">
      <c r="A14" s="37" t="str">
        <f t="shared" si="1"/>
        <v>Moderado-Hotelaria</v>
      </c>
      <c r="B14" s="38" t="s">
        <v>31</v>
      </c>
      <c r="C14" s="38" t="s">
        <v>27</v>
      </c>
      <c r="D14" s="43">
        <v>0.1</v>
      </c>
    </row>
    <row r="15" spans="1:7" x14ac:dyDescent="0.3">
      <c r="A15" s="30" t="str">
        <f>B15&amp;"-"&amp;C15</f>
        <v>Agressivo-Papel</v>
      </c>
      <c r="B15" t="s">
        <v>32</v>
      </c>
      <c r="C15" t="s">
        <v>22</v>
      </c>
      <c r="D15" s="42">
        <v>0.5</v>
      </c>
    </row>
    <row r="16" spans="1:7" x14ac:dyDescent="0.3">
      <c r="A16" s="30" t="str">
        <f t="shared" ref="A16:A20" si="2">B16&amp;"-"&amp;C16</f>
        <v>Agressivo-Tijolo</v>
      </c>
      <c r="B16" t="s">
        <v>32</v>
      </c>
      <c r="C16" t="s">
        <v>23</v>
      </c>
      <c r="D16" s="42">
        <v>0.1</v>
      </c>
    </row>
    <row r="17" spans="1:4" x14ac:dyDescent="0.3">
      <c r="A17" s="30" t="str">
        <f t="shared" si="2"/>
        <v>Agressivo-Hibridos</v>
      </c>
      <c r="B17" t="s">
        <v>32</v>
      </c>
      <c r="C17" t="s">
        <v>24</v>
      </c>
      <c r="D17" s="42">
        <v>0.05</v>
      </c>
    </row>
    <row r="18" spans="1:4" x14ac:dyDescent="0.3">
      <c r="A18" s="30" t="str">
        <f t="shared" si="2"/>
        <v>Agressivo-FOF's</v>
      </c>
      <c r="B18" t="s">
        <v>32</v>
      </c>
      <c r="C18" t="s">
        <v>25</v>
      </c>
      <c r="D18" s="42">
        <v>0.05</v>
      </c>
    </row>
    <row r="19" spans="1:4" x14ac:dyDescent="0.3">
      <c r="A19" s="30" t="str">
        <f t="shared" si="2"/>
        <v>Agressivo-Desenvolvimento</v>
      </c>
      <c r="B19" t="s">
        <v>32</v>
      </c>
      <c r="C19" t="s">
        <v>26</v>
      </c>
      <c r="D19" s="42">
        <v>0.2</v>
      </c>
    </row>
    <row r="20" spans="1:4" x14ac:dyDescent="0.3">
      <c r="A20" s="30" t="str">
        <f t="shared" si="2"/>
        <v>Agressivo-Hotelaria</v>
      </c>
      <c r="B20" t="s">
        <v>32</v>
      </c>
      <c r="C20" t="s">
        <v>27</v>
      </c>
      <c r="D20" s="4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Plan1</vt:lpstr>
      <vt:lpstr>Plan2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Schneider Ribeiro</dc:creator>
  <cp:lastModifiedBy>Fernando Schneider Ribeiro</cp:lastModifiedBy>
  <dcterms:created xsi:type="dcterms:W3CDTF">2025-06-09T23:14:46Z</dcterms:created>
  <dcterms:modified xsi:type="dcterms:W3CDTF">2025-06-10T00:39:56Z</dcterms:modified>
</cp:coreProperties>
</file>