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06-Salud\"/>
    </mc:Choice>
  </mc:AlternateContent>
  <bookViews>
    <workbookView xWindow="-45" yWindow="-75" windowWidth="12930" windowHeight="9645"/>
  </bookViews>
  <sheets>
    <sheet name="  6,1  " sheetId="1" r:id="rId1"/>
  </sheets>
  <definedNames>
    <definedName name="_Regression_Int" localSheetId="0" hidden="1">1</definedName>
    <definedName name="_xlnm.Print_Area" localSheetId="0">'  6,1  '!$B$2:$L$38</definedName>
    <definedName name="Print_Area_MI">'  6,1  '!$B$2:$B$38</definedName>
  </definedNames>
  <calcPr calcId="162913"/>
</workbook>
</file>

<file path=xl/calcChain.xml><?xml version="1.0" encoding="utf-8"?>
<calcChain xmlns="http://schemas.openxmlformats.org/spreadsheetml/2006/main">
  <c r="L13" i="1" l="1"/>
  <c r="L12" i="1"/>
  <c r="L11" i="1"/>
  <c r="L9" i="1" l="1"/>
  <c r="L10" i="1"/>
  <c r="K13" i="1" l="1"/>
  <c r="J13" i="1"/>
  <c r="I13" i="1"/>
  <c r="H13" i="1"/>
  <c r="G13" i="1"/>
  <c r="F13" i="1"/>
  <c r="E13" i="1"/>
  <c r="D13" i="1"/>
  <c r="C13" i="1"/>
  <c r="K12" i="1"/>
  <c r="J12" i="1"/>
  <c r="I12" i="1"/>
  <c r="H12" i="1"/>
  <c r="G12" i="1"/>
  <c r="F12" i="1"/>
  <c r="E12" i="1"/>
  <c r="D12" i="1"/>
  <c r="C12" i="1"/>
  <c r="K11" i="1"/>
  <c r="J11" i="1"/>
  <c r="I11" i="1"/>
  <c r="H11" i="1"/>
  <c r="G11" i="1"/>
  <c r="F11" i="1"/>
  <c r="E11" i="1"/>
  <c r="D11" i="1"/>
  <c r="C11" i="1"/>
  <c r="K10" i="1"/>
  <c r="J10" i="1"/>
  <c r="I10" i="1"/>
  <c r="H10" i="1"/>
  <c r="G10" i="1"/>
  <c r="F10" i="1"/>
  <c r="E10" i="1"/>
  <c r="D10" i="1"/>
  <c r="C10" i="1"/>
  <c r="K9" i="1"/>
  <c r="J9" i="1"/>
  <c r="I9" i="1"/>
  <c r="H9" i="1"/>
  <c r="G9" i="1"/>
  <c r="F9" i="1"/>
  <c r="E9" i="1"/>
  <c r="D9" i="1"/>
  <c r="C9" i="1"/>
</calcChain>
</file>

<file path=xl/sharedStrings.xml><?xml version="1.0" encoding="utf-8"?>
<sst xmlns="http://schemas.openxmlformats.org/spreadsheetml/2006/main" count="36" uniqueCount="33">
  <si>
    <t>1/ Incluye Clínicas, Hospitales, Centros de Salud, Puestos Sanitarios y Otros.</t>
  </si>
  <si>
    <t xml:space="preserve">        ...</t>
  </si>
  <si>
    <t xml:space="preserve"> </t>
  </si>
  <si>
    <t xml:space="preserve">   Establecimientos 1/</t>
  </si>
  <si>
    <t xml:space="preserve">   Camas</t>
  </si>
  <si>
    <t xml:space="preserve">   Médicos</t>
  </si>
  <si>
    <t xml:space="preserve">   Odontólogos</t>
  </si>
  <si>
    <t>Tasa de Mortalidad Infantil</t>
  </si>
  <si>
    <t>Desnutrición</t>
  </si>
  <si>
    <t xml:space="preserve">Con Desnutrición Crónica (Patrón NCHS) </t>
  </si>
  <si>
    <t xml:space="preserve">Con Desnutrición Crónica (Patrón OMS) </t>
  </si>
  <si>
    <t>Recursos (Por 10 mil habitantes)</t>
  </si>
  <si>
    <t>Indicador</t>
  </si>
  <si>
    <t xml:space="preserve">   Enfermeras (os)</t>
  </si>
  <si>
    <t xml:space="preserve">     Anti poliomielítica</t>
  </si>
  <si>
    <t xml:space="preserve">     D P T (Triple)</t>
  </si>
  <si>
    <t xml:space="preserve">     B C G (Anti tuberculosis) </t>
  </si>
  <si>
    <t xml:space="preserve">     Antisarampionosa</t>
  </si>
  <si>
    <t xml:space="preserve">              Ministerio de Salud (MINSA) - Oficina General de Estadística e Informática.</t>
  </si>
  <si>
    <t>Fuente: Instituto Nacional de Estadística e Informática (INEI)- Encuesta Demográfica y de Salud Familiar - SIRTOD.</t>
  </si>
  <si>
    <t>Tasa Global de Fecundidad</t>
  </si>
  <si>
    <t xml:space="preserve">     Neumococo</t>
  </si>
  <si>
    <t xml:space="preserve">Prevalencia de Anemia en niñas y niños </t>
  </si>
  <si>
    <t xml:space="preserve"> de 6 a 59 meses de edad (porcentaje)</t>
  </si>
  <si>
    <t>Porcentaje de niños (as) menores de 5 años</t>
  </si>
  <si>
    <t>Cobertura de Vacunación (porcentaje)</t>
  </si>
  <si>
    <r>
      <t>Población Total</t>
    </r>
    <r>
      <rPr>
        <sz val="8"/>
        <rFont val="Arial Narrow"/>
        <family val="2"/>
      </rPr>
      <t xml:space="preserve"> (En Miles)</t>
    </r>
  </si>
  <si>
    <r>
      <t xml:space="preserve">  </t>
    </r>
    <r>
      <rPr>
        <u/>
        <sz val="8"/>
        <rFont val="Arial Narrow"/>
        <family val="2"/>
      </rPr>
      <t>Menores de 1 año</t>
    </r>
  </si>
  <si>
    <r>
      <t xml:space="preserve">  </t>
    </r>
    <r>
      <rPr>
        <u/>
        <sz val="8"/>
        <rFont val="Arial Narrow"/>
        <family val="2"/>
      </rPr>
      <t>Mayores de 1 año</t>
    </r>
  </si>
  <si>
    <r>
      <rPr>
        <b/>
        <sz val="7"/>
        <rFont val="Arial Narrow"/>
        <family val="2"/>
      </rPr>
      <t>Nota:</t>
    </r>
    <r>
      <rPr>
        <sz val="7"/>
        <rFont val="Arial Narrow"/>
        <family val="2"/>
      </rPr>
      <t xml:space="preserve"> Población proyectada 2010-2019; Perú: Estimaciones y Proyecciones de la Población Total por departamento, 1995 - 2030.</t>
    </r>
  </si>
  <si>
    <t>Resultados ENDES 2012 - 2021</t>
  </si>
  <si>
    <t>6.1 ICA: PRINCIPALES INDICADORES DE SALUD, 2012 - 2021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</si>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</sst>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General_)"/>
    <numFmt numFmtId="165" formatCode="0.0"/>
    <numFmt numFmtId="166" formatCode="#,##0.0"/>
    <numFmt numFmtId="167" formatCode="###0.0"/>
    <numFmt numFmtId="168" formatCode="###\ ###"/>
    <numFmt numFmtId="169" formatCode="###,###"/>
  </numFmts>
  <fonts count="15" x14ac:knownFonts="1">
    <font>
      <sz val="10"/>
      <name val="Helv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 Narrow"/>
      <family val="2"/>
    </font>
    <font>
      <sz val="9"/>
      <color indexed="8"/>
      <name val="Arial Narrow"/>
      <family val="2"/>
    </font>
    <font>
      <sz val="8"/>
      <name val="Arial Narrow"/>
      <family val="2"/>
    </font>
    <font>
      <b/>
      <sz val="9"/>
      <color indexed="8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u/>
      <sz val="8"/>
      <name val="Arial Narrow"/>
      <family val="2"/>
    </font>
    <font>
      <sz val="7"/>
      <name val="Arial Narrow"/>
      <family val="2"/>
    </font>
    <font>
      <b/>
      <sz val="7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u/>
      <sz val="10"/>
      <name val="Helv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164" fontId="0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</cellStyleXfs>
  <cellXfs count="59">
    <xf numFmtId="164" fontId="0" fillId="0" borderId="0" xfId="0"/>
    <xf numFmtId="164" fontId="4" fillId="0" borderId="0" xfId="0" applyFont="1"/>
    <xf numFmtId="165" fontId="5" fillId="0" borderId="0" xfId="0" applyNumberFormat="1" applyFont="1" applyBorder="1" applyAlignment="1" applyProtection="1">
      <alignment horizontal="right"/>
    </xf>
    <xf numFmtId="165" fontId="5" fillId="0" borderId="0" xfId="0" applyNumberFormat="1" applyFont="1" applyAlignment="1" applyProtection="1">
      <alignment horizontal="right"/>
    </xf>
    <xf numFmtId="165" fontId="5" fillId="0" borderId="0" xfId="0" applyNumberFormat="1" applyFont="1" applyAlignment="1">
      <alignment horizontal="right"/>
    </xf>
    <xf numFmtId="164" fontId="6" fillId="0" borderId="0" xfId="0" applyFont="1"/>
    <xf numFmtId="164" fontId="7" fillId="0" borderId="0" xfId="0" applyFont="1"/>
    <xf numFmtId="166" fontId="5" fillId="0" borderId="0" xfId="0" applyNumberFormat="1" applyFont="1" applyFill="1"/>
    <xf numFmtId="165" fontId="5" fillId="0" borderId="0" xfId="0" applyNumberFormat="1" applyFont="1"/>
    <xf numFmtId="165" fontId="5" fillId="0" borderId="0" xfId="0" applyNumberFormat="1" applyFont="1" applyBorder="1"/>
    <xf numFmtId="164" fontId="5" fillId="0" borderId="0" xfId="0" applyFont="1"/>
    <xf numFmtId="164" fontId="3" fillId="0" borderId="5" xfId="0" applyFont="1" applyBorder="1" applyAlignment="1">
      <alignment horizontal="right" vertical="center" wrapText="1"/>
    </xf>
    <xf numFmtId="164" fontId="8" fillId="0" borderId="0" xfId="0" applyFont="1"/>
    <xf numFmtId="165" fontId="5" fillId="0" borderId="0" xfId="0" applyNumberFormat="1" applyFont="1" applyFill="1" applyAlignment="1">
      <alignment vertical="center"/>
    </xf>
    <xf numFmtId="165" fontId="5" fillId="0" borderId="0" xfId="0" applyNumberFormat="1" applyFont="1" applyAlignment="1">
      <alignment vertical="center"/>
    </xf>
    <xf numFmtId="165" fontId="3" fillId="0" borderId="0" xfId="0" quotePrefix="1" applyNumberFormat="1" applyFont="1" applyAlignment="1" applyProtection="1">
      <alignment horizontal="left"/>
    </xf>
    <xf numFmtId="165" fontId="5" fillId="0" borderId="0" xfId="2" applyNumberFormat="1" applyFont="1" applyAlignment="1">
      <alignment vertical="center"/>
    </xf>
    <xf numFmtId="165" fontId="5" fillId="0" borderId="0" xfId="4" applyNumberFormat="1" applyFont="1" applyAlignment="1" applyProtection="1">
      <alignment horizontal="right" vertical="center"/>
      <protection locked="0"/>
    </xf>
    <xf numFmtId="165" fontId="5" fillId="0" borderId="0" xfId="5" applyNumberFormat="1" applyFont="1" applyAlignment="1" applyProtection="1">
      <alignment horizontal="right" vertical="center"/>
      <protection locked="0"/>
    </xf>
    <xf numFmtId="165" fontId="5" fillId="0" borderId="0" xfId="8" applyNumberFormat="1" applyFont="1" applyAlignment="1">
      <alignment vertical="center"/>
    </xf>
    <xf numFmtId="165" fontId="5" fillId="2" borderId="0" xfId="0" applyNumberFormat="1" applyFont="1" applyFill="1" applyAlignment="1">
      <alignment horizontal="right" vertical="center"/>
    </xf>
    <xf numFmtId="165" fontId="5" fillId="2" borderId="0" xfId="0" applyNumberFormat="1" applyFont="1" applyFill="1" applyAlignment="1">
      <alignment horizontal="right"/>
    </xf>
    <xf numFmtId="165" fontId="5" fillId="0" borderId="0" xfId="7" applyNumberFormat="1" applyFont="1" applyAlignment="1">
      <alignment vertical="center"/>
    </xf>
    <xf numFmtId="165" fontId="5" fillId="0" borderId="0" xfId="3" applyNumberFormat="1" applyFont="1" applyAlignment="1">
      <alignment vertical="center"/>
    </xf>
    <xf numFmtId="168" fontId="5" fillId="0" borderId="0" xfId="0" applyNumberFormat="1" applyFont="1" applyAlignment="1">
      <alignment horizontal="right"/>
    </xf>
    <xf numFmtId="169" fontId="5" fillId="0" borderId="0" xfId="0" applyNumberFormat="1" applyFont="1" applyAlignment="1">
      <alignment horizontal="right"/>
    </xf>
    <xf numFmtId="164" fontId="8" fillId="0" borderId="0" xfId="0" applyFont="1" applyAlignment="1" applyProtection="1">
      <alignment horizontal="left"/>
    </xf>
    <xf numFmtId="164" fontId="7" fillId="0" borderId="0" xfId="0" applyFont="1" applyBorder="1"/>
    <xf numFmtId="164" fontId="3" fillId="0" borderId="4" xfId="0" applyFont="1" applyBorder="1" applyAlignment="1" applyProtection="1">
      <alignment horizontal="center" vertical="center"/>
    </xf>
    <xf numFmtId="164" fontId="5" fillId="0" borderId="2" xfId="0" applyFont="1" applyBorder="1"/>
    <xf numFmtId="164" fontId="3" fillId="0" borderId="2" xfId="0" applyFont="1" applyBorder="1" applyAlignment="1" applyProtection="1">
      <alignment horizontal="left"/>
    </xf>
    <xf numFmtId="164" fontId="5" fillId="0" borderId="2" xfId="0" applyFont="1" applyBorder="1" applyAlignment="1" applyProtection="1">
      <alignment horizontal="left"/>
    </xf>
    <xf numFmtId="165" fontId="5" fillId="0" borderId="0" xfId="6" applyNumberFormat="1" applyFont="1" applyAlignment="1">
      <alignment vertical="center"/>
    </xf>
    <xf numFmtId="164" fontId="3" fillId="0" borderId="2" xfId="0" applyFont="1" applyBorder="1" applyAlignment="1">
      <alignment horizontal="left"/>
    </xf>
    <xf numFmtId="164" fontId="5" fillId="0" borderId="2" xfId="0" applyFont="1" applyBorder="1" applyAlignment="1"/>
    <xf numFmtId="164" fontId="9" fillId="0" borderId="2" xfId="0" applyFont="1" applyBorder="1" applyAlignment="1"/>
    <xf numFmtId="164" fontId="5" fillId="0" borderId="3" xfId="0" applyFont="1" applyBorder="1"/>
    <xf numFmtId="164" fontId="10" fillId="0" borderId="0" xfId="0" applyFont="1" applyBorder="1" applyAlignment="1">
      <alignment vertical="center"/>
    </xf>
    <xf numFmtId="164" fontId="10" fillId="0" borderId="0" xfId="0" applyFont="1" applyBorder="1" applyAlignment="1" applyProtection="1">
      <alignment horizontal="left"/>
    </xf>
    <xf numFmtId="164" fontId="11" fillId="0" borderId="0" xfId="0" applyFont="1" applyAlignment="1" applyProtection="1">
      <alignment horizontal="left"/>
    </xf>
    <xf numFmtId="164" fontId="11" fillId="0" borderId="0" xfId="0" applyFont="1"/>
    <xf numFmtId="164" fontId="5" fillId="0" borderId="0" xfId="0" applyFont="1" applyAlignment="1">
      <alignment horizontal="right" vertical="center" wrapText="1"/>
    </xf>
    <xf numFmtId="1" fontId="5" fillId="0" borderId="0" xfId="0" applyNumberFormat="1" applyFont="1" applyAlignment="1">
      <alignment horizontal="right"/>
    </xf>
    <xf numFmtId="164" fontId="12" fillId="0" borderId="0" xfId="0" applyFont="1" applyAlignment="1">
      <alignment horizontal="right" wrapText="1"/>
    </xf>
    <xf numFmtId="165" fontId="12" fillId="0" borderId="0" xfId="0" applyNumberFormat="1" applyFont="1" applyAlignment="1">
      <alignment horizontal="right"/>
    </xf>
    <xf numFmtId="165" fontId="12" fillId="0" borderId="0" xfId="0" quotePrefix="1" applyNumberFormat="1" applyFont="1" applyAlignment="1" applyProtection="1">
      <alignment horizontal="right"/>
    </xf>
    <xf numFmtId="167" fontId="12" fillId="0" borderId="0" xfId="1" applyNumberFormat="1" applyFont="1" applyBorder="1" applyAlignment="1">
      <alignment horizontal="right" vertical="top"/>
    </xf>
    <xf numFmtId="167" fontId="13" fillId="0" borderId="0" xfId="1" applyNumberFormat="1" applyFont="1" applyBorder="1" applyAlignment="1">
      <alignment horizontal="right" vertical="top"/>
    </xf>
    <xf numFmtId="165" fontId="12" fillId="0" borderId="0" xfId="0" applyNumberFormat="1" applyFont="1"/>
    <xf numFmtId="165" fontId="12" fillId="3" borderId="0" xfId="9" applyNumberFormat="1" applyFont="1" applyFill="1" applyAlignment="1">
      <alignment horizontal="right"/>
    </xf>
    <xf numFmtId="165" fontId="12" fillId="2" borderId="0" xfId="9" applyNumberFormat="1" applyFont="1" applyFill="1" applyBorder="1" applyAlignment="1">
      <alignment horizontal="right"/>
    </xf>
    <xf numFmtId="166" fontId="12" fillId="2" borderId="0" xfId="0" applyNumberFormat="1" applyFont="1" applyFill="1" applyAlignment="1">
      <alignment horizontal="right" wrapText="1"/>
    </xf>
    <xf numFmtId="164" fontId="12" fillId="0" borderId="0" xfId="0" applyFont="1"/>
    <xf numFmtId="166" fontId="12" fillId="2" borderId="0" xfId="0" applyNumberFormat="1" applyFont="1" applyFill="1" applyAlignment="1">
      <alignment horizontal="right" vertical="center" wrapText="1"/>
    </xf>
    <xf numFmtId="0" fontId="12" fillId="0" borderId="0" xfId="0" applyNumberFormat="1" applyFont="1" applyAlignment="1">
      <alignment horizontal="right"/>
    </xf>
    <xf numFmtId="165" fontId="12" fillId="0" borderId="0" xfId="0" applyNumberFormat="1" applyFont="1" applyAlignment="1">
      <alignment horizontal="right" vertical="center"/>
    </xf>
    <xf numFmtId="164" fontId="12" fillId="0" borderId="1" xfId="0" applyFont="1" applyBorder="1"/>
    <xf numFmtId="164" fontId="14" fillId="0" borderId="0" xfId="0" applyFont="1"/>
    <xf numFmtId="164" fontId="8" fillId="0" borderId="0" xfId="0" applyFont="1" applyAlignment="1" applyProtection="1">
      <alignment horizontal="left"/>
    </xf>
  </cellXfs>
  <cellStyles count="10">
    <cellStyle name="Normal" xfId="0" builtinId="0"/>
    <cellStyle name="Normal 525" xfId="3"/>
    <cellStyle name="Normal 526" xfId="2"/>
    <cellStyle name="Normal 527" xfId="5"/>
    <cellStyle name="Normal 530" xfId="4"/>
    <cellStyle name="Normal 533" xfId="7"/>
    <cellStyle name="Normal 534" xfId="6"/>
    <cellStyle name="Normal 535" xfId="8"/>
    <cellStyle name="Normal_7.4" xfId="1"/>
    <cellStyle name="Normal_pobreza-brecha-severidad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/>
  <dimension ref="A1:L44"/>
  <sheetViews>
    <sheetView showGridLines="0" tabSelected="1" zoomScaleNormal="100" workbookViewId="0">
      <selection activeCell="L27" sqref="L27"/>
    </sheetView>
  </sheetViews>
  <sheetFormatPr baseColWidth="10" defaultColWidth="3.7109375" defaultRowHeight="12.75" customHeight="1" x14ac:dyDescent="0.2"/>
  <cols>
    <col min="1" max="1" width="1.7109375" customWidth="1"/>
    <col min="2" max="2" width="27.7109375" customWidth="1"/>
    <col min="3" max="12" width="5.7109375" customWidth="1"/>
    <col min="14" max="14" width="3.7109375" customWidth="1"/>
    <col min="16" max="37" width="3.7109375" customWidth="1"/>
  </cols>
  <sheetData>
    <row r="1" spans="1:12" ht="9" customHeight="1" x14ac:dyDescent="0.25">
      <c r="A1" s="1"/>
      <c r="B1" s="1"/>
      <c r="C1" s="1"/>
      <c r="D1" s="1"/>
      <c r="E1" s="1"/>
      <c r="F1" s="1"/>
      <c r="G1" s="5"/>
      <c r="H1" s="5"/>
      <c r="I1" s="1"/>
      <c r="J1" s="1"/>
      <c r="K1" s="1"/>
      <c r="L1" s="1"/>
    </row>
    <row r="2" spans="1:12" ht="12" customHeight="1" x14ac:dyDescent="0.25">
      <c r="A2" s="1" t="s">
        <v>2</v>
      </c>
      <c r="B2" s="58" t="s">
        <v>31</v>
      </c>
      <c r="C2" s="58"/>
      <c r="D2" s="58"/>
      <c r="E2" s="58"/>
      <c r="F2" s="58"/>
      <c r="G2" s="58"/>
      <c r="H2" s="26"/>
      <c r="I2" s="6"/>
      <c r="J2" s="12"/>
      <c r="K2" s="12"/>
      <c r="L2" s="6"/>
    </row>
    <row r="3" spans="1:12" ht="3" customHeight="1" x14ac:dyDescent="0.25">
      <c r="A3" s="1"/>
      <c r="B3" s="27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 ht="15" customHeight="1" x14ac:dyDescent="0.25">
      <c r="A4" s="1"/>
      <c r="B4" s="28" t="s">
        <v>12</v>
      </c>
      <c r="C4" s="11">
        <v>2012</v>
      </c>
      <c r="D4" s="11">
        <v>2013</v>
      </c>
      <c r="E4" s="11">
        <v>2014</v>
      </c>
      <c r="F4" s="11">
        <v>2015</v>
      </c>
      <c r="G4" s="11">
        <v>2016</v>
      </c>
      <c r="H4" s="11">
        <v>2017</v>
      </c>
      <c r="I4" s="11">
        <v>2018</v>
      </c>
      <c r="J4" s="11">
        <v>2019</v>
      </c>
      <c r="K4" s="11">
        <v>2020</v>
      </c>
      <c r="L4" s="11">
        <v>2021</v>
      </c>
    </row>
    <row r="5" spans="1:12" ht="3" customHeight="1" x14ac:dyDescent="0.25">
      <c r="A5" s="1"/>
      <c r="B5" s="29"/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ht="12.75" customHeight="1" x14ac:dyDescent="0.25">
      <c r="A6" s="1"/>
      <c r="B6" s="30" t="s">
        <v>26</v>
      </c>
      <c r="C6" s="25">
        <v>794.28599999999994</v>
      </c>
      <c r="D6" s="25">
        <v>810.07399999999996</v>
      </c>
      <c r="E6" s="25">
        <v>827.59100000000001</v>
      </c>
      <c r="F6" s="25">
        <v>847.26800000000003</v>
      </c>
      <c r="G6" s="25">
        <v>870.16600000000005</v>
      </c>
      <c r="H6" s="25">
        <v>896</v>
      </c>
      <c r="I6" s="25">
        <v>923.17499999999995</v>
      </c>
      <c r="J6" s="25">
        <v>950.1</v>
      </c>
      <c r="K6" s="24">
        <v>975.18200000000002</v>
      </c>
      <c r="L6" s="42">
        <v>998.14</v>
      </c>
    </row>
    <row r="7" spans="1:12" ht="3" customHeight="1" x14ac:dyDescent="0.25">
      <c r="A7" s="1"/>
      <c r="B7" s="29"/>
      <c r="C7" s="10"/>
      <c r="D7" s="10"/>
      <c r="E7" s="10"/>
      <c r="F7" s="10"/>
      <c r="G7" s="10"/>
      <c r="H7" s="10"/>
      <c r="I7" s="10"/>
      <c r="J7" s="10"/>
      <c r="K7" s="10"/>
      <c r="L7" s="10"/>
    </row>
    <row r="8" spans="1:12" ht="12.75" customHeight="1" x14ac:dyDescent="0.25">
      <c r="A8" s="1"/>
      <c r="B8" s="30" t="s">
        <v>11</v>
      </c>
      <c r="C8" s="10"/>
      <c r="D8" s="10"/>
      <c r="E8" s="10"/>
      <c r="F8" s="10"/>
      <c r="G8" s="10"/>
      <c r="H8" s="10"/>
      <c r="I8" s="10"/>
      <c r="J8" s="10"/>
      <c r="K8" s="10"/>
      <c r="L8" s="10"/>
    </row>
    <row r="9" spans="1:12" ht="12.75" customHeight="1" x14ac:dyDescent="0.25">
      <c r="A9" s="1"/>
      <c r="B9" s="31" t="s">
        <v>3</v>
      </c>
      <c r="C9" s="2">
        <f>204/C6*10</f>
        <v>2.5683443998761151</v>
      </c>
      <c r="D9" s="2">
        <f>211/D6*10</f>
        <v>2.6047003113295824</v>
      </c>
      <c r="E9" s="2">
        <f>214/E6*10</f>
        <v>2.5858183571353481</v>
      </c>
      <c r="F9" s="2">
        <f>220/F6*10</f>
        <v>2.596581010967014</v>
      </c>
      <c r="G9" s="2">
        <f>220/G6*10</f>
        <v>2.528253229843501</v>
      </c>
      <c r="H9" s="2">
        <f>222/H6*10</f>
        <v>2.4776785714285716</v>
      </c>
      <c r="I9" s="2">
        <f>231/I6*10</f>
        <v>2.5022341376228781</v>
      </c>
      <c r="J9" s="2">
        <f>236/J6*10</f>
        <v>2.4839490579938954</v>
      </c>
      <c r="K9" s="2">
        <f>252/K6*10</f>
        <v>2.5841330131196023</v>
      </c>
      <c r="L9" s="2">
        <f>255/L6*10</f>
        <v>2.5547518384194601</v>
      </c>
    </row>
    <row r="10" spans="1:12" ht="12.75" customHeight="1" x14ac:dyDescent="0.25">
      <c r="A10" s="1"/>
      <c r="B10" s="31" t="s">
        <v>4</v>
      </c>
      <c r="C10" s="3">
        <f>1165/C6*10</f>
        <v>14.667260911057227</v>
      </c>
      <c r="D10" s="3">
        <f>1292/D6*10</f>
        <v>15.949160200179245</v>
      </c>
      <c r="E10" s="3">
        <f>1302/E6*10</f>
        <v>15.732408883131885</v>
      </c>
      <c r="F10" s="3">
        <f>1351/F6*10</f>
        <v>15.945367935529253</v>
      </c>
      <c r="G10" s="3">
        <f>1351/G6*10</f>
        <v>15.525773243266226</v>
      </c>
      <c r="H10" s="3">
        <f>1408/H6*10</f>
        <v>15.714285714285714</v>
      </c>
      <c r="I10" s="3">
        <f>1364/I6*10</f>
        <v>14.775096812630327</v>
      </c>
      <c r="J10" s="3">
        <f>1377/J6*10</f>
        <v>14.493211240922008</v>
      </c>
      <c r="K10" s="3">
        <f>1755/K6*10</f>
        <v>17.996640627082947</v>
      </c>
      <c r="L10" s="3">
        <f>1613/L6*10</f>
        <v>16.160057707335646</v>
      </c>
    </row>
    <row r="11" spans="1:12" ht="12.75" customHeight="1" x14ac:dyDescent="0.25">
      <c r="A11" s="1"/>
      <c r="B11" s="31" t="s">
        <v>5</v>
      </c>
      <c r="C11" s="3">
        <f>673/C6*10</f>
        <v>8.4730185348854192</v>
      </c>
      <c r="D11" s="3">
        <f>800/D6*10</f>
        <v>9.8756409908230616</v>
      </c>
      <c r="E11" s="3">
        <f>781/E6*10</f>
        <v>9.4370286772089109</v>
      </c>
      <c r="F11" s="3">
        <f>900/F6*10</f>
        <v>10.622376863046874</v>
      </c>
      <c r="G11" s="3">
        <f>900/G6*10</f>
        <v>10.342854122087049</v>
      </c>
      <c r="H11" s="3">
        <f>1038/H6*10</f>
        <v>11.584821428571427</v>
      </c>
      <c r="I11" s="3">
        <f>1159/I6*10</f>
        <v>12.554499417770195</v>
      </c>
      <c r="J11" s="3">
        <f>1295/J6*10</f>
        <v>13.630144195347857</v>
      </c>
      <c r="K11" s="3">
        <f>1330/K6*10</f>
        <v>13.638479791464569</v>
      </c>
      <c r="L11" s="3">
        <f>1558/L6*10</f>
        <v>15.609032801009878</v>
      </c>
    </row>
    <row r="12" spans="1:12" ht="12.75" customHeight="1" x14ac:dyDescent="0.25">
      <c r="A12" s="1"/>
      <c r="B12" s="31" t="s">
        <v>6</v>
      </c>
      <c r="C12" s="3">
        <f>119/C6*10</f>
        <v>1.4982008999277339</v>
      </c>
      <c r="D12" s="3">
        <f>129/D6*10</f>
        <v>1.5924471097702186</v>
      </c>
      <c r="E12" s="3">
        <f>134/E6*10</f>
        <v>1.6191572890473678</v>
      </c>
      <c r="F12" s="3">
        <f>183/F6*10</f>
        <v>2.159883295486198</v>
      </c>
      <c r="G12" s="3">
        <f>183/G6*10</f>
        <v>2.1030470048243668</v>
      </c>
      <c r="H12" s="3">
        <f>224/H6*10</f>
        <v>2.5</v>
      </c>
      <c r="I12" s="3">
        <f>211/I6*10</f>
        <v>2.2855904893438406</v>
      </c>
      <c r="J12" s="3">
        <f>227/J6*10</f>
        <v>2.3892221871381958</v>
      </c>
      <c r="K12" s="3">
        <f>227/K6*10</f>
        <v>2.3277706110244036</v>
      </c>
      <c r="L12" s="3">
        <f>228/L6*10</f>
        <v>2.2842487025868117</v>
      </c>
    </row>
    <row r="13" spans="1:12" ht="12.75" customHeight="1" x14ac:dyDescent="0.25">
      <c r="A13" s="1"/>
      <c r="B13" s="31" t="s">
        <v>13</v>
      </c>
      <c r="C13" s="3">
        <f>627/C6*10</f>
        <v>7.8938820525604134</v>
      </c>
      <c r="D13" s="3">
        <f>791/D6*10</f>
        <v>9.7645400296763025</v>
      </c>
      <c r="E13" s="3">
        <f>802/E6*10</f>
        <v>9.6907772075820056</v>
      </c>
      <c r="F13" s="3">
        <f>990/F6*10</f>
        <v>11.684614549351561</v>
      </c>
      <c r="G13" s="3">
        <f>990/G6*10</f>
        <v>11.377139534295754</v>
      </c>
      <c r="H13" s="3">
        <f>1182/H6*10</f>
        <v>13.191964285714286</v>
      </c>
      <c r="I13" s="3">
        <f>1259/I6*10</f>
        <v>13.63771765916538</v>
      </c>
      <c r="J13" s="3">
        <f>1453/J6*10</f>
        <v>15.293127039259025</v>
      </c>
      <c r="K13" s="3">
        <f>1473/K6*10</f>
        <v>15.104872731449104</v>
      </c>
      <c r="L13" s="3">
        <f>2019/L6*10</f>
        <v>20.227623379485845</v>
      </c>
    </row>
    <row r="14" spans="1:12" ht="3" customHeight="1" x14ac:dyDescent="0.25">
      <c r="A14" s="1"/>
      <c r="B14" s="29"/>
      <c r="C14" s="10"/>
      <c r="D14" s="10"/>
      <c r="E14" s="10"/>
      <c r="F14" s="10"/>
      <c r="G14" s="10"/>
      <c r="H14" s="10"/>
      <c r="I14" s="10"/>
      <c r="J14" s="10"/>
      <c r="K14" s="10"/>
      <c r="L14" s="10"/>
    </row>
    <row r="15" spans="1:12" ht="12.75" customHeight="1" x14ac:dyDescent="0.25">
      <c r="A15" s="1"/>
      <c r="B15" s="30" t="s">
        <v>25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</row>
    <row r="16" spans="1:12" ht="12.75" customHeight="1" x14ac:dyDescent="0.25">
      <c r="A16" s="1"/>
      <c r="B16" s="31" t="s">
        <v>27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</row>
    <row r="17" spans="1:12" ht="12.75" customHeight="1" x14ac:dyDescent="0.25">
      <c r="A17" s="1"/>
      <c r="B17" s="31" t="s">
        <v>14</v>
      </c>
      <c r="C17" s="14">
        <v>107.23</v>
      </c>
      <c r="D17" s="14">
        <v>100.75120862774266</v>
      </c>
      <c r="E17" s="13">
        <v>95.65969610350534</v>
      </c>
      <c r="F17" s="14">
        <v>117.91101341620556</v>
      </c>
      <c r="G17" s="14">
        <v>115.71873338901966</v>
      </c>
      <c r="H17" s="32">
        <v>86.685340814133895</v>
      </c>
      <c r="I17" s="32">
        <v>89.790893093888997</v>
      </c>
      <c r="J17" s="22">
        <v>95.85</v>
      </c>
      <c r="K17" s="22">
        <v>78.13</v>
      </c>
      <c r="L17" s="22">
        <v>76.5</v>
      </c>
    </row>
    <row r="18" spans="1:12" ht="12.75" customHeight="1" x14ac:dyDescent="0.25">
      <c r="A18" s="1"/>
      <c r="B18" s="31" t="s">
        <v>15</v>
      </c>
      <c r="C18" s="41">
        <v>113.3</v>
      </c>
      <c r="D18" s="14">
        <v>105.54109334325028</v>
      </c>
      <c r="E18" s="14">
        <v>110.5085000752219</v>
      </c>
      <c r="F18" s="14">
        <v>118.41127870840597</v>
      </c>
      <c r="G18" s="14">
        <v>84.767862526379261</v>
      </c>
      <c r="H18" s="17">
        <v>86.894246150173103</v>
      </c>
      <c r="I18" s="18">
        <v>90.557056767506296</v>
      </c>
      <c r="J18" s="20">
        <v>96.16</v>
      </c>
      <c r="K18" s="20">
        <v>78.17</v>
      </c>
      <c r="L18" s="22">
        <v>77.17</v>
      </c>
    </row>
    <row r="19" spans="1:12" ht="12.75" customHeight="1" x14ac:dyDescent="0.25">
      <c r="A19" s="1"/>
      <c r="B19" s="31" t="s">
        <v>16</v>
      </c>
      <c r="C19" s="14">
        <v>119.55</v>
      </c>
      <c r="D19" s="14">
        <v>125.77910003718854</v>
      </c>
      <c r="E19" s="13">
        <v>121.45328719723183</v>
      </c>
      <c r="F19" s="14">
        <v>95.1716819525506</v>
      </c>
      <c r="G19" s="14">
        <v>119.21937884425544</v>
      </c>
      <c r="H19" s="14">
        <v>88.836119242487598</v>
      </c>
      <c r="I19" s="19">
        <v>98.738339158732103</v>
      </c>
      <c r="J19" s="19">
        <v>100</v>
      </c>
      <c r="K19" s="19">
        <v>109.1</v>
      </c>
      <c r="L19" s="22">
        <v>96.58</v>
      </c>
    </row>
    <row r="20" spans="1:12" ht="13.5" customHeight="1" x14ac:dyDescent="0.25">
      <c r="A20" s="1"/>
      <c r="B20" s="31" t="s">
        <v>28</v>
      </c>
      <c r="C20" s="8"/>
      <c r="D20" s="8"/>
      <c r="E20" s="8"/>
      <c r="F20" s="8"/>
      <c r="G20" s="8"/>
      <c r="H20" s="8"/>
      <c r="I20" s="8"/>
      <c r="J20" s="8"/>
      <c r="K20" s="8"/>
      <c r="L20" s="8"/>
    </row>
    <row r="21" spans="1:12" ht="12.75" customHeight="1" x14ac:dyDescent="0.25">
      <c r="A21" s="1"/>
      <c r="B21" s="31" t="s">
        <v>17</v>
      </c>
      <c r="C21" s="14">
        <v>105.03</v>
      </c>
      <c r="D21" s="14">
        <v>99.764999632811922</v>
      </c>
      <c r="E21" s="13">
        <v>110.08247269485103</v>
      </c>
      <c r="F21" s="14">
        <v>121.71240065976907</v>
      </c>
      <c r="G21" s="14">
        <v>111.53150437141996</v>
      </c>
      <c r="H21" s="16">
        <v>86.763838515964096</v>
      </c>
      <c r="I21" s="16">
        <v>93.965618410747595</v>
      </c>
      <c r="J21" s="23">
        <v>97.41</v>
      </c>
      <c r="K21" s="23">
        <v>80.91</v>
      </c>
      <c r="L21" s="22">
        <v>77.819999999999993</v>
      </c>
    </row>
    <row r="22" spans="1:12" ht="12.75" customHeight="1" x14ac:dyDescent="0.25">
      <c r="A22" s="1"/>
      <c r="B22" s="31" t="s">
        <v>15</v>
      </c>
      <c r="C22" s="15" t="s">
        <v>1</v>
      </c>
      <c r="D22" s="15" t="s">
        <v>1</v>
      </c>
      <c r="E22" s="7">
        <v>66.900000000000006</v>
      </c>
      <c r="F22" s="7">
        <v>86.3</v>
      </c>
      <c r="G22" s="7">
        <v>83.8</v>
      </c>
      <c r="H22" s="7">
        <v>69.400000000000006</v>
      </c>
      <c r="I22" s="7">
        <v>74.930000000000007</v>
      </c>
      <c r="J22" s="7">
        <v>75.91</v>
      </c>
      <c r="K22" s="7">
        <v>58.13</v>
      </c>
      <c r="L22" s="7">
        <v>56.03</v>
      </c>
    </row>
    <row r="23" spans="1:12" ht="12.75" customHeight="1" x14ac:dyDescent="0.25">
      <c r="A23" s="1"/>
      <c r="B23" s="31" t="s">
        <v>21</v>
      </c>
      <c r="C23" s="15" t="s">
        <v>1</v>
      </c>
      <c r="D23" s="4">
        <v>109.1</v>
      </c>
      <c r="E23" s="4">
        <v>104</v>
      </c>
      <c r="F23" s="4">
        <v>119.9</v>
      </c>
      <c r="G23" s="4">
        <v>106.83</v>
      </c>
      <c r="H23" s="4">
        <v>83.6</v>
      </c>
      <c r="I23" s="4">
        <v>91.08</v>
      </c>
      <c r="J23" s="21">
        <v>93.52</v>
      </c>
      <c r="K23" s="21">
        <v>75.12</v>
      </c>
      <c r="L23" s="21">
        <v>75.540000000000006</v>
      </c>
    </row>
    <row r="24" spans="1:12" ht="3" customHeight="1" x14ac:dyDescent="0.25">
      <c r="A24" s="1"/>
      <c r="B24" s="29"/>
      <c r="C24" s="9"/>
      <c r="D24" s="9"/>
      <c r="E24" s="9"/>
      <c r="F24" s="9"/>
      <c r="G24" s="9"/>
      <c r="H24" s="9"/>
      <c r="I24" s="9"/>
      <c r="J24" s="9"/>
      <c r="K24" s="9"/>
      <c r="L24" s="9"/>
    </row>
    <row r="25" spans="1:12" ht="13.5" customHeight="1" x14ac:dyDescent="0.25">
      <c r="A25" s="1"/>
      <c r="B25" s="33" t="s">
        <v>30</v>
      </c>
      <c r="C25" s="9"/>
      <c r="D25" s="9"/>
      <c r="E25" s="9"/>
      <c r="F25" s="9"/>
      <c r="G25" s="9"/>
      <c r="H25" s="9"/>
      <c r="I25" s="9"/>
      <c r="J25" s="9"/>
      <c r="K25" s="9"/>
      <c r="L25" s="9"/>
    </row>
    <row r="26" spans="1:12" ht="13.5" customHeight="1" x14ac:dyDescent="0.25">
      <c r="A26" s="1"/>
      <c r="B26" s="31" t="s">
        <v>20</v>
      </c>
      <c r="C26" s="43">
        <v>2.4</v>
      </c>
      <c r="D26" s="43">
        <v>2.7</v>
      </c>
      <c r="E26" s="43">
        <v>2.6</v>
      </c>
      <c r="F26" s="44">
        <v>2.74</v>
      </c>
      <c r="G26" s="44">
        <v>2.8</v>
      </c>
      <c r="H26" s="44">
        <v>2.6</v>
      </c>
      <c r="I26" s="44">
        <v>2.2999999999999998</v>
      </c>
      <c r="J26" s="44">
        <v>2.2999999999999998</v>
      </c>
      <c r="K26" s="44">
        <v>2.1</v>
      </c>
      <c r="L26" s="44">
        <v>2.2999999999999998</v>
      </c>
    </row>
    <row r="27" spans="1:12" ht="13.5" customHeight="1" x14ac:dyDescent="0.25">
      <c r="A27" s="1"/>
      <c r="B27" s="31" t="s">
        <v>7</v>
      </c>
      <c r="C27" s="45">
        <v>14.7</v>
      </c>
      <c r="D27" s="45">
        <v>13.3</v>
      </c>
      <c r="E27" s="45">
        <v>13</v>
      </c>
      <c r="F27" s="45">
        <v>10.4</v>
      </c>
      <c r="G27" s="45">
        <v>11.51</v>
      </c>
      <c r="H27" s="46">
        <v>11.51</v>
      </c>
      <c r="I27" s="46">
        <v>11</v>
      </c>
      <c r="J27" s="46">
        <v>11</v>
      </c>
      <c r="K27" s="46">
        <v>12.7</v>
      </c>
      <c r="L27" s="47" t="s">
        <v>32</v>
      </c>
    </row>
    <row r="28" spans="1:12" ht="13.5" customHeight="1" x14ac:dyDescent="0.25">
      <c r="A28" s="1"/>
      <c r="B28" s="34" t="s">
        <v>22</v>
      </c>
      <c r="C28" s="48"/>
      <c r="D28" s="48"/>
      <c r="E28" s="48"/>
      <c r="F28" s="48"/>
      <c r="G28" s="48"/>
      <c r="H28" s="48"/>
      <c r="I28" s="48"/>
      <c r="J28" s="48"/>
      <c r="K28" s="48"/>
      <c r="L28" s="48"/>
    </row>
    <row r="29" spans="1:12" ht="13.5" customHeight="1" x14ac:dyDescent="0.25">
      <c r="A29" s="1"/>
      <c r="B29" s="31" t="s">
        <v>23</v>
      </c>
      <c r="C29" s="49">
        <v>25.9</v>
      </c>
      <c r="D29" s="50">
        <v>28.643869799468007</v>
      </c>
      <c r="E29" s="50">
        <v>25.917444623421581</v>
      </c>
      <c r="F29" s="50">
        <v>33.387512281052118</v>
      </c>
      <c r="G29" s="50">
        <v>31.080184834742909</v>
      </c>
      <c r="H29" s="50">
        <v>30.182932978731753</v>
      </c>
      <c r="I29" s="51">
        <v>30.828955647452958</v>
      </c>
      <c r="J29" s="51">
        <v>26.713749635827988</v>
      </c>
      <c r="K29" s="51">
        <v>25.136349241444467</v>
      </c>
      <c r="L29" s="51">
        <v>25.037501507388988</v>
      </c>
    </row>
    <row r="30" spans="1:12" ht="12.75" customHeight="1" x14ac:dyDescent="0.25">
      <c r="A30" s="1"/>
      <c r="B30" s="35" t="s">
        <v>8</v>
      </c>
      <c r="C30" s="52"/>
      <c r="D30" s="52"/>
      <c r="E30" s="52"/>
      <c r="F30" s="52"/>
      <c r="G30" s="52"/>
      <c r="H30" s="52"/>
      <c r="I30" s="52"/>
      <c r="J30" s="52"/>
      <c r="K30" s="52"/>
      <c r="L30" s="52"/>
    </row>
    <row r="31" spans="1:12" ht="12.75" customHeight="1" x14ac:dyDescent="0.25">
      <c r="A31" s="1"/>
      <c r="B31" s="31" t="s">
        <v>24</v>
      </c>
      <c r="C31" s="52"/>
      <c r="D31" s="52"/>
      <c r="E31" s="52"/>
      <c r="F31" s="52"/>
      <c r="G31" s="52"/>
      <c r="H31" s="52"/>
      <c r="I31" s="52"/>
      <c r="J31" s="52"/>
      <c r="K31" s="52"/>
      <c r="L31" s="52"/>
    </row>
    <row r="32" spans="1:12" ht="12.75" customHeight="1" x14ac:dyDescent="0.25">
      <c r="A32" s="1"/>
      <c r="B32" s="31" t="s">
        <v>9</v>
      </c>
      <c r="C32" s="44">
        <v>5.0999999999999996</v>
      </c>
      <c r="D32" s="44">
        <v>4.5999999999999996</v>
      </c>
      <c r="E32" s="44">
        <v>4</v>
      </c>
      <c r="F32" s="44">
        <v>4.5</v>
      </c>
      <c r="G32" s="44">
        <v>3.6</v>
      </c>
      <c r="H32" s="44">
        <v>5.7</v>
      </c>
      <c r="I32" s="53">
        <v>3.5867850702491157</v>
      </c>
      <c r="J32" s="53">
        <v>3.6220171264420813</v>
      </c>
      <c r="K32" s="53">
        <v>3.6220171264420813</v>
      </c>
      <c r="L32" s="53">
        <v>3.1227436539262516</v>
      </c>
    </row>
    <row r="33" spans="1:12" ht="12.75" customHeight="1" x14ac:dyDescent="0.25">
      <c r="A33" s="1"/>
      <c r="B33" s="31" t="s">
        <v>10</v>
      </c>
      <c r="C33" s="45">
        <v>7.7</v>
      </c>
      <c r="D33" s="45">
        <v>7.7</v>
      </c>
      <c r="E33" s="45">
        <v>6.9</v>
      </c>
      <c r="F33" s="44">
        <v>6.6793653211386665</v>
      </c>
      <c r="G33" s="44">
        <v>7.0607861985979472</v>
      </c>
      <c r="H33" s="44">
        <v>8.3000000000000007</v>
      </c>
      <c r="I33" s="44">
        <v>5</v>
      </c>
      <c r="J33" s="54">
        <v>5.5</v>
      </c>
      <c r="K33" s="55">
        <v>5.8682197419093498</v>
      </c>
      <c r="L33" s="54">
        <v>4.4000000000000004</v>
      </c>
    </row>
    <row r="34" spans="1:12" ht="3" customHeight="1" x14ac:dyDescent="0.25">
      <c r="A34" s="1"/>
      <c r="B34" s="36"/>
      <c r="C34" s="56"/>
      <c r="D34" s="56"/>
      <c r="E34" s="56"/>
      <c r="F34" s="56"/>
      <c r="G34" s="56"/>
      <c r="H34" s="56"/>
      <c r="I34" s="56"/>
      <c r="J34" s="56"/>
      <c r="K34" s="56"/>
      <c r="L34" s="56"/>
    </row>
    <row r="35" spans="1:12" ht="11.25" customHeight="1" x14ac:dyDescent="0.25">
      <c r="A35" s="1"/>
      <c r="B35" s="37" t="s">
        <v>29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</row>
    <row r="36" spans="1:12" ht="10.5" customHeight="1" x14ac:dyDescent="0.25">
      <c r="A36" s="1"/>
      <c r="B36" s="38" t="s">
        <v>0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1:12" ht="10.5" customHeight="1" x14ac:dyDescent="0.25">
      <c r="A37" s="1"/>
      <c r="B37" s="39" t="s">
        <v>19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</row>
    <row r="38" spans="1:12" ht="10.5" customHeight="1" x14ac:dyDescent="0.25">
      <c r="A38" s="1"/>
      <c r="B38" s="40" t="s">
        <v>18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</row>
    <row r="44" spans="1:12" ht="12.75" customHeight="1" x14ac:dyDescent="0.2">
      <c r="J44" s="57"/>
    </row>
  </sheetData>
  <mergeCells count="1">
    <mergeCell ref="B2:G2"/>
  </mergeCells>
  <phoneticPr fontId="0" type="noConversion"/>
  <printOptions horizontalCentered="1" gridLinesSet="0"/>
  <pageMargins left="0.78740157480314965" right="0.59055118110236227" top="0.78740157480314965" bottom="0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  6,1  </vt:lpstr>
      <vt:lpstr>'  6,1  '!Área_de_impresión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>LUIS CANO</cp:lastModifiedBy>
  <cp:lastPrinted>2021-12-26T23:15:06Z</cp:lastPrinted>
  <dcterms:created xsi:type="dcterms:W3CDTF">1997-06-05T17:27:12Z</dcterms:created>
  <dcterms:modified xsi:type="dcterms:W3CDTF">2022-11-18T17:17:32Z</dcterms:modified>
</cp:coreProperties>
</file>