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fernando.agmagaton\Documents\"/>
    </mc:Choice>
  </mc:AlternateContent>
  <xr:revisionPtr revIDLastSave="0" documentId="8_{3B62E430-A0BF-4F9A-A130-5259E7F0929D}" xr6:coauthVersionLast="47" xr6:coauthVersionMax="47" xr10:uidLastSave="{00000000-0000-0000-0000-000000000000}"/>
  <workbookProtection lockStructure="1"/>
  <bookViews>
    <workbookView xWindow="-120" yWindow="-120" windowWidth="21840" windowHeight="13140" xr2:uid="{00000000-000D-0000-FFFF-FFFF00000000}"/>
  </bookViews>
  <sheets>
    <sheet name="Hora Técnica" sheetId="1" r:id="rId1"/>
    <sheet name="Custo Operacional" sheetId="2" r:id="rId2"/>
  </sheets>
  <definedNames>
    <definedName name="custo_operacional">'Custo Operacional'!$C$29</definedName>
    <definedName name="horas_uteis">'Hora Técnica'!$C$14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C29" i="2" s="1"/>
  <c r="C22" i="1" s="1"/>
  <c r="C29" i="1" s="1"/>
  <c r="C24" i="2"/>
  <c r="C20" i="2"/>
  <c r="C17" i="2"/>
  <c r="C13" i="2"/>
  <c r="C21" i="1"/>
  <c r="C28" i="1" s="1"/>
  <c r="C19" i="1"/>
  <c r="C17" i="1"/>
  <c r="C15" i="1"/>
  <c r="C14" i="1"/>
  <c r="C28" i="2" s="1"/>
  <c r="C9" i="1"/>
  <c r="C25" i="2" l="1"/>
  <c r="C23" i="1"/>
  <c r="C25" i="1"/>
  <c r="C26" i="1"/>
  <c r="C27" i="1"/>
  <c r="C30" i="1" l="1"/>
  <c r="C31" i="1" s="1"/>
  <c r="C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C8" authorId="0" shapeId="0" xr:uid="{00000000-0006-0000-0000-000001000000}">
      <text>
        <r>
          <rPr>
            <b/>
            <sz val="9"/>
            <rFont val="Arial"/>
          </rPr>
          <t>vaamonde:</t>
        </r>
        <r>
          <rPr>
            <sz val="9"/>
            <rFont val="Arial"/>
          </rPr>
          <t xml:space="preserve">
Dias úteis no ano a partir de 1980: 252 dias desconsiderando sábado e domingo e fériados.
Média dos dias úteis no mês =MÉDIA(20;21;22;23) = 22 (arredondado para maior)
</t>
        </r>
      </text>
    </comment>
  </commentList>
</comments>
</file>

<file path=xl/sharedStrings.xml><?xml version="1.0" encoding="utf-8"?>
<sst xmlns="http://schemas.openxmlformats.org/spreadsheetml/2006/main" count="55" uniqueCount="52">
  <si>
    <t>Prof. Robson Vaamonde
http://facebook.com/ProcedimentosEmTI
http://youtube.com/BoraParaPratica</t>
  </si>
  <si>
    <t>Planilha de Custo Hora Técnica - versão: 1.8 - Agosto/2019</t>
  </si>
  <si>
    <t>R$:</t>
  </si>
  <si>
    <t>Qual valor você gostaria de ganhar por mês?</t>
  </si>
  <si>
    <t>Dias úteis no mês (média baseada em meses com 31 dias, descontando final de semana).</t>
  </si>
  <si>
    <t>Total que você ganharia por dia no mês..:</t>
  </si>
  <si>
    <t>Qual horário você gostaria de iniciar seus trabalhos?</t>
  </si>
  <si>
    <t>Qual horário de inicio do almoço você gostaria de fazer?</t>
  </si>
  <si>
    <t>Qual horário de retorno do almoço você gostaria de fazer?</t>
  </si>
  <si>
    <t>Até que horas você gostaria de trabalhar?</t>
  </si>
  <si>
    <t>Total de horas úteis trabalhadas no dia do mês..:</t>
  </si>
  <si>
    <t>Valor da hora de trabalho no dia do mês..:</t>
  </si>
  <si>
    <t>Qual lucro você gostaria de ter sobre as horas de trabalho do dia do mês?</t>
  </si>
  <si>
    <t>Valor do lucro por hora técnica..:</t>
  </si>
  <si>
    <t>Você gostaria de ter uma reserva de 13º salário?</t>
  </si>
  <si>
    <t>Valor da reserva de 13º salário..:</t>
  </si>
  <si>
    <t>Você gostaria de ter Férias no ano?</t>
  </si>
  <si>
    <t>Valor da reserva de férias no ano..:</t>
  </si>
  <si>
    <t>Valor custo fixo variável mensal (Ver planilha Custo Operacional)..:</t>
  </si>
  <si>
    <t>Valor da hora técnica a ser cobrada do cliente..:</t>
  </si>
  <si>
    <t>Resumo dos valores</t>
  </si>
  <si>
    <t>Valor da hora técnica mensal..:</t>
  </si>
  <si>
    <t>Valor do lucro sobre a hora técnica mensal..:</t>
  </si>
  <si>
    <t>Valor da reserva do 13º Salário sobre a hroa técnica mensal..:</t>
  </si>
  <si>
    <t>Valor da reserva de Férias sobre a hora técnica mensal..:</t>
  </si>
  <si>
    <t>Valor do custo fixo variável mensal..:</t>
  </si>
  <si>
    <t>Valor da hora técnica + lucro + 13º salário + férias mensal..:</t>
  </si>
  <si>
    <t>Valor hora técnica + lucro + 13º salário + férias - custo fixo e variável mensal..:</t>
  </si>
  <si>
    <t>Valor de prestação de serviço -1 mês de férias - custo fixo variável anual..:</t>
  </si>
  <si>
    <t>Aluguel</t>
  </si>
  <si>
    <t>Luz</t>
  </si>
  <si>
    <t>Água</t>
  </si>
  <si>
    <t>Telefone Fixo / Celular</t>
  </si>
  <si>
    <t>Internet</t>
  </si>
  <si>
    <t>IPTU</t>
  </si>
  <si>
    <t>Total de Gastos Fixos Variáveis no Mês..:</t>
  </si>
  <si>
    <t>Gasolina</t>
  </si>
  <si>
    <t>Manutenção (Custo anual divido por 12 meses = X/12)</t>
  </si>
  <si>
    <t>IPVA (Custo anual divido por 12 meses = X/12)</t>
  </si>
  <si>
    <t>Total de Gastos Fixos Variáveis do Carro no Mês..:</t>
  </si>
  <si>
    <t>Cursos de Expecialização (Investimento anual previsto divido por 12 meses)</t>
  </si>
  <si>
    <t>Cursos Extra-Curricular (Investimento anual previsto divido por 12 meses)</t>
  </si>
  <si>
    <t>Total de Gastos Variáveis de Cursos no Mês..:</t>
  </si>
  <si>
    <t>Alimentação</t>
  </si>
  <si>
    <t>Ferramentas</t>
  </si>
  <si>
    <t>Diversos</t>
  </si>
  <si>
    <t>Total de Gastos Variáveis Diversos no Mês..:</t>
  </si>
  <si>
    <t>Total Geral de Gastos Fixos e Variáveis no Mês..:</t>
  </si>
  <si>
    <t>Dias úteis no mês (média baseada em meses com 31 dias).</t>
  </si>
  <si>
    <t>Total por Dia de Gastos Fixos e Variáveis no Mês..:</t>
  </si>
  <si>
    <t>Total de horas úteis trabalhadas no dia (Ver planilha Hora Técnica)..:</t>
  </si>
  <si>
    <t>Custo Hora Fixo Variável no Mês..: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</si>
</sst>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"/>
    <numFmt numFmtId="165" formatCode="_ * #,##0_ ;_ * \-#,##0_ ;_ * &quot;-&quot;??_ ;_ @_ "/>
    <numFmt numFmtId="166" formatCode="h:mm:ss;@"/>
    <numFmt numFmtId="168" formatCode="0.00_ "/>
    <numFmt numFmtId="170" formatCode="_ * #,##0.00_ ;_ * \-#,##0.00_ ;_ * &quot;-&quot;??_ ;_ @_ "/>
  </numFmts>
  <fonts count="11" x14ac:knownFonts="1">
    <font>
      <sz val="12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rgb="FF00B050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sz val="9"/>
      <name val="Arial"/>
    </font>
    <font>
      <b/>
      <sz val="9"/>
      <name val="Arial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511703848384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170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3" borderId="3" xfId="0" applyFill="1" applyBorder="1">
      <alignment vertical="center"/>
    </xf>
    <xf numFmtId="170" fontId="2" fillId="3" borderId="4" xfId="1" applyNumberFormat="1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70" fontId="3" fillId="0" borderId="4" xfId="1" applyNumberFormat="1" applyFont="1" applyFill="1" applyBorder="1" applyAlignment="1" applyProtection="1">
      <alignment horizontal="right" vertical="center"/>
      <protection locked="0"/>
    </xf>
    <xf numFmtId="0" fontId="2" fillId="2" borderId="3" xfId="0" applyFont="1" applyFill="1" applyBorder="1" applyAlignment="1">
      <alignment horizontal="right" vertical="center"/>
    </xf>
    <xf numFmtId="170" fontId="4" fillId="4" borderId="4" xfId="1" applyNumberFormat="1" applyFont="1" applyFill="1" applyBorder="1" applyAlignment="1">
      <alignment horizontal="right" vertical="center"/>
    </xf>
    <xf numFmtId="170" fontId="5" fillId="4" borderId="4" xfId="1" applyNumberFormat="1" applyFont="1" applyFill="1" applyBorder="1" applyAlignment="1">
      <alignment horizontal="right" vertical="center"/>
    </xf>
    <xf numFmtId="165" fontId="3" fillId="0" borderId="4" xfId="1" applyNumberFormat="1" applyFont="1" applyFill="1" applyBorder="1" applyAlignment="1" applyProtection="1">
      <alignment horizontal="center" vertical="center"/>
      <protection locked="0"/>
    </xf>
    <xf numFmtId="170" fontId="6" fillId="4" borderId="5" xfId="1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6" fontId="5" fillId="4" borderId="7" xfId="0" applyNumberFormat="1" applyFont="1" applyFill="1" applyBorder="1" applyAlignment="1">
      <alignment horizontal="right" vertical="center"/>
    </xf>
    <xf numFmtId="168" fontId="6" fillId="4" borderId="8" xfId="0" applyNumberFormat="1" applyFont="1" applyFill="1" applyBorder="1" applyAlignment="1">
      <alignment horizontal="right" vertical="center"/>
    </xf>
    <xf numFmtId="170" fontId="0" fillId="0" borderId="0" xfId="1" applyNumberFormat="1">
      <alignment vertical="center"/>
    </xf>
    <xf numFmtId="0" fontId="0" fillId="0" borderId="3" xfId="0" applyFill="1" applyBorder="1" applyAlignment="1">
      <alignment horizontal="right" vertical="center"/>
    </xf>
    <xf numFmtId="164" fontId="3" fillId="0" borderId="4" xfId="1" applyNumberFormat="1" applyFont="1" applyFill="1" applyBorder="1" applyAlignment="1" applyProtection="1">
      <alignment horizontal="right" vertical="center"/>
      <protection locked="0"/>
    </xf>
    <xf numFmtId="0" fontId="3" fillId="0" borderId="4" xfId="1" applyNumberFormat="1" applyFont="1" applyFill="1" applyBorder="1" applyAlignment="1" applyProtection="1">
      <alignment horizontal="right" vertical="center"/>
      <protection locked="0"/>
    </xf>
    <xf numFmtId="164" fontId="4" fillId="4" borderId="4" xfId="1" applyNumberFormat="1" applyFont="1" applyFill="1" applyBorder="1" applyAlignment="1">
      <alignment horizontal="right" vertical="center"/>
    </xf>
    <xf numFmtId="166" fontId="3" fillId="0" borderId="4" xfId="1" applyNumberFormat="1" applyFont="1" applyFill="1" applyBorder="1" applyAlignment="1" applyProtection="1">
      <alignment horizontal="right" vertical="center"/>
      <protection locked="0"/>
    </xf>
    <xf numFmtId="166" fontId="5" fillId="0" borderId="4" xfId="1" applyNumberFormat="1" applyFont="1" applyFill="1" applyBorder="1" applyAlignment="1" applyProtection="1">
      <alignment horizontal="right" vertical="center"/>
      <protection locked="0"/>
    </xf>
    <xf numFmtId="166" fontId="4" fillId="4" borderId="4" xfId="1" applyNumberFormat="1" applyFont="1" applyFill="1" applyBorder="1" applyAlignment="1">
      <alignment horizontal="right" vertical="center"/>
    </xf>
    <xf numFmtId="9" fontId="3" fillId="0" borderId="4" xfId="2" applyNumberFormat="1" applyFont="1" applyFill="1" applyBorder="1" applyAlignment="1" applyProtection="1">
      <alignment horizontal="right" vertical="center"/>
      <protection locked="0"/>
    </xf>
    <xf numFmtId="164" fontId="5" fillId="4" borderId="4" xfId="1" applyNumberFormat="1" applyFont="1" applyFill="1" applyBorder="1" applyAlignment="1">
      <alignment horizontal="right" vertical="center"/>
    </xf>
    <xf numFmtId="164" fontId="7" fillId="4" borderId="4" xfId="1" applyNumberFormat="1" applyFont="1" applyFill="1" applyBorder="1" applyAlignment="1">
      <alignment horizontal="right" vertical="center"/>
    </xf>
    <xf numFmtId="164" fontId="6" fillId="4" borderId="4" xfId="1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164" fontId="5" fillId="4" borderId="5" xfId="1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164" fontId="3" fillId="4" borderId="11" xfId="1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D9D9D9"/>
      <color rgb="FF0070C0"/>
      <color rgb="FF00B050"/>
      <color rgb="FF3366FF"/>
      <color rgb="FFDDEBF7"/>
      <color rgb="FFFF0000"/>
      <color rgb="FFE6E6E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1</xdr:col>
      <xdr:colOff>1316990</xdr:colOff>
      <xdr:row>4</xdr:row>
      <xdr:rowOff>4445</xdr:rowOff>
    </xdr:to>
    <xdr:pic>
      <xdr:nvPicPr>
        <xdr:cNvPr id="1058" name="Imagem 1" descr="unnamed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4380" y="9525"/>
          <a:ext cx="1316990" cy="766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165735</xdr:colOff>
      <xdr:row>0</xdr:row>
      <xdr:rowOff>9525</xdr:rowOff>
    </xdr:from>
    <xdr:to>
      <xdr:col>3</xdr:col>
      <xdr:colOff>4445</xdr:colOff>
      <xdr:row>4</xdr:row>
      <xdr:rowOff>6985</xdr:rowOff>
    </xdr:to>
    <xdr:pic>
      <xdr:nvPicPr>
        <xdr:cNvPr id="1059" name="Imagem 2" descr="unnamed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29830" y="9525"/>
          <a:ext cx="1229360" cy="768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1</xdr:col>
      <xdr:colOff>1154430</xdr:colOff>
      <xdr:row>3</xdr:row>
      <xdr:rowOff>138430</xdr:rowOff>
    </xdr:to>
    <xdr:pic>
      <xdr:nvPicPr>
        <xdr:cNvPr id="2081" name="Imagem 1" descr="unnamed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61365" y="9525"/>
          <a:ext cx="1154430" cy="643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5107305</xdr:colOff>
      <xdr:row>0</xdr:row>
      <xdr:rowOff>9525</xdr:rowOff>
    </xdr:from>
    <xdr:to>
      <xdr:col>2</xdr:col>
      <xdr:colOff>775970</xdr:colOff>
      <xdr:row>3</xdr:row>
      <xdr:rowOff>163830</xdr:rowOff>
    </xdr:to>
    <xdr:pic>
      <xdr:nvPicPr>
        <xdr:cNvPr id="2082" name="Imagem 2" descr="unnamed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868670" y="9525"/>
          <a:ext cx="1116330" cy="668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showGridLines="0" tabSelected="1" topLeftCell="A8" zoomScale="110" zoomScaleNormal="110" workbookViewId="0">
      <selection activeCell="C21" sqref="C21"/>
    </sheetView>
  </sheetViews>
  <sheetFormatPr defaultColWidth="0" defaultRowHeight="15" zeroHeight="1" x14ac:dyDescent="0.2"/>
  <cols>
    <col min="1" max="1" width="8.77734375" customWidth="1"/>
    <col min="2" max="2" width="77.109375" customWidth="1"/>
    <col min="3" max="3" width="16.21875" style="13"/>
    <col min="4" max="4" width="8.77734375" customWidth="1"/>
    <col min="5" max="5" width="8.77734375" hidden="1" customWidth="1"/>
    <col min="6" max="16384" width="8.77734375" hidden="1"/>
  </cols>
  <sheetData>
    <row r="1" spans="2:3" x14ac:dyDescent="0.2">
      <c r="B1" s="32" t="s">
        <v>0</v>
      </c>
      <c r="C1" s="33"/>
    </row>
    <row r="2" spans="2:3" x14ac:dyDescent="0.2">
      <c r="B2" s="33"/>
      <c r="C2" s="33"/>
    </row>
    <row r="3" spans="2:3" x14ac:dyDescent="0.2">
      <c r="B3" s="33"/>
      <c r="C3" s="33"/>
    </row>
    <row r="4" spans="2:3" x14ac:dyDescent="0.2">
      <c r="B4" s="33"/>
      <c r="C4" s="33"/>
    </row>
    <row r="5" spans="2:3" ht="15.75" x14ac:dyDescent="0.2">
      <c r="B5" s="29" t="s">
        <v>1</v>
      </c>
      <c r="C5" s="30"/>
    </row>
    <row r="6" spans="2:3" ht="15.75" x14ac:dyDescent="0.2">
      <c r="B6" s="1"/>
      <c r="C6" s="2" t="s">
        <v>2</v>
      </c>
    </row>
    <row r="7" spans="2:3" ht="15.75" x14ac:dyDescent="0.2">
      <c r="B7" s="14" t="s">
        <v>3</v>
      </c>
      <c r="C7" s="15">
        <v>5000</v>
      </c>
    </row>
    <row r="8" spans="2:3" ht="15.75" x14ac:dyDescent="0.2">
      <c r="B8" s="14" t="s">
        <v>4</v>
      </c>
      <c r="C8" s="16">
        <v>22</v>
      </c>
    </row>
    <row r="9" spans="2:3" ht="15.75" x14ac:dyDescent="0.2">
      <c r="B9" s="5" t="s">
        <v>5</v>
      </c>
      <c r="C9" s="17">
        <f>IF(ISBLANK(C8),"",(SUM(C7/C8)))</f>
        <v>227.27272727272728</v>
      </c>
    </row>
    <row r="10" spans="2:3" ht="15.75" x14ac:dyDescent="0.2">
      <c r="B10" s="14" t="s">
        <v>6</v>
      </c>
      <c r="C10" s="18">
        <v>0.33333333333333331</v>
      </c>
    </row>
    <row r="11" spans="2:3" ht="15.75" x14ac:dyDescent="0.2">
      <c r="B11" s="14" t="s">
        <v>7</v>
      </c>
      <c r="C11" s="19">
        <v>0.5</v>
      </c>
    </row>
    <row r="12" spans="2:3" ht="15.75" x14ac:dyDescent="0.2">
      <c r="B12" s="14" t="s">
        <v>8</v>
      </c>
      <c r="C12" s="19">
        <v>0.54166666666666663</v>
      </c>
    </row>
    <row r="13" spans="2:3" ht="15.75" x14ac:dyDescent="0.2">
      <c r="B13" s="14" t="s">
        <v>9</v>
      </c>
      <c r="C13" s="18">
        <v>0.75</v>
      </c>
    </row>
    <row r="14" spans="2:3" ht="15.75" x14ac:dyDescent="0.2">
      <c r="B14" s="5" t="s">
        <v>10</v>
      </c>
      <c r="C14" s="20">
        <f>IF(ISBLANK(C13),"",SUM((C13-C10)-(C12-C11)))</f>
        <v>0.37500000000000006</v>
      </c>
    </row>
    <row r="15" spans="2:3" ht="15.75" x14ac:dyDescent="0.2">
      <c r="B15" s="5" t="s">
        <v>11</v>
      </c>
      <c r="C15" s="17">
        <f>IFERROR(IF(ISBLANK(C13),"",SUM(C9/(C14*24))),"")</f>
        <v>25.252525252525249</v>
      </c>
    </row>
    <row r="16" spans="2:3" ht="15.75" x14ac:dyDescent="0.2">
      <c r="B16" s="14" t="s">
        <v>12</v>
      </c>
      <c r="C16" s="21">
        <v>0.1</v>
      </c>
    </row>
    <row r="17" spans="2:4" ht="15.75" x14ac:dyDescent="0.2">
      <c r="B17" s="5" t="s">
        <v>13</v>
      </c>
      <c r="C17" s="17">
        <f>IFERROR(IF(ISBLANK(C16),"",SUM(C15*C16)),"")</f>
        <v>2.5252525252525251</v>
      </c>
    </row>
    <row r="18" spans="2:4" ht="15.75" x14ac:dyDescent="0.2">
      <c r="B18" s="14" t="s">
        <v>14</v>
      </c>
      <c r="C18" s="21">
        <v>0.1</v>
      </c>
    </row>
    <row r="19" spans="2:4" ht="15.75" x14ac:dyDescent="0.2">
      <c r="B19" s="5" t="s">
        <v>15</v>
      </c>
      <c r="C19" s="17">
        <f>IFERROR(IF(ISBLANK(C18),"",SUM(C15*C18)),"")</f>
        <v>2.5252525252525251</v>
      </c>
    </row>
    <row r="20" spans="2:4" ht="15.75" x14ac:dyDescent="0.2">
      <c r="B20" s="14" t="s">
        <v>16</v>
      </c>
      <c r="C20" s="21">
        <v>0.1</v>
      </c>
    </row>
    <row r="21" spans="2:4" ht="15.75" x14ac:dyDescent="0.2">
      <c r="B21" s="5" t="s">
        <v>17</v>
      </c>
      <c r="C21" s="17">
        <f>IFERROR(IF(ISBLANK(C20),"",SUM(C15*C20)),"")</f>
        <v>2.5252525252525251</v>
      </c>
    </row>
    <row r="22" spans="2:4" ht="15.75" x14ac:dyDescent="0.2">
      <c r="B22" s="5" t="s">
        <v>18</v>
      </c>
      <c r="C22" s="22">
        <f>IF(ISBLANK(C7),"",custo_operacional)</f>
        <v>12.424242424242422</v>
      </c>
    </row>
    <row r="23" spans="2:4" ht="15.75" x14ac:dyDescent="0.2">
      <c r="B23" s="5" t="s">
        <v>19</v>
      </c>
      <c r="C23" s="23">
        <f>IF(ISBLANK(C20),"",SUM(C15,C17,C19,C21,C22))</f>
        <v>45.252525252525245</v>
      </c>
      <c r="D23" s="13"/>
    </row>
    <row r="24" spans="2:4" ht="15.75" x14ac:dyDescent="0.2">
      <c r="B24" s="31" t="s">
        <v>20</v>
      </c>
      <c r="C24" s="31"/>
    </row>
    <row r="25" spans="2:4" ht="15.75" x14ac:dyDescent="0.2">
      <c r="B25" s="5" t="s">
        <v>21</v>
      </c>
      <c r="C25" s="24">
        <f>IFERROR(SUM((C15*(C14*24))*C8),"")</f>
        <v>5000</v>
      </c>
    </row>
    <row r="26" spans="2:4" ht="15.75" x14ac:dyDescent="0.2">
      <c r="B26" s="5" t="s">
        <v>22</v>
      </c>
      <c r="C26" s="24">
        <f>IFERROR(SUM((C17*(C14*24))*C8),"")</f>
        <v>500.00000000000006</v>
      </c>
    </row>
    <row r="27" spans="2:4" ht="15.75" x14ac:dyDescent="0.2">
      <c r="B27" s="5" t="s">
        <v>23</v>
      </c>
      <c r="C27" s="17">
        <f>IFERROR(SUM((C19*(C14*24))*C8),"")</f>
        <v>500.00000000000006</v>
      </c>
    </row>
    <row r="28" spans="2:4" ht="15.75" x14ac:dyDescent="0.2">
      <c r="B28" s="25" t="s">
        <v>24</v>
      </c>
      <c r="C28" s="17">
        <f>IFERROR(SUM((C21*(C14*24))*C8),"")</f>
        <v>500.00000000000006</v>
      </c>
    </row>
    <row r="29" spans="2:4" ht="15.75" x14ac:dyDescent="0.2">
      <c r="B29" s="25" t="s">
        <v>25</v>
      </c>
      <c r="C29" s="26">
        <f>IFERROR(SUM((C22*(C14*24))*C8),"")</f>
        <v>2460</v>
      </c>
    </row>
    <row r="30" spans="2:4" ht="15.75" x14ac:dyDescent="0.2">
      <c r="B30" s="27" t="s">
        <v>26</v>
      </c>
      <c r="C30" s="28">
        <f>IFERROR(IF(ISBLANK(C7),"",SUM(C25:C28)),"")</f>
        <v>6500</v>
      </c>
    </row>
    <row r="31" spans="2:4" ht="15.75" x14ac:dyDescent="0.2">
      <c r="B31" s="27" t="s">
        <v>27</v>
      </c>
      <c r="C31" s="28">
        <f>IFERROR(IF(ISBLANK(C7),"",SUM(C30-C29)),"")</f>
        <v>4040</v>
      </c>
    </row>
    <row r="32" spans="2:4" ht="15.75" x14ac:dyDescent="0.2">
      <c r="B32" s="27" t="s">
        <v>28</v>
      </c>
      <c r="C32" s="28">
        <f>IFERROR(SUM(C31*11),"")</f>
        <v>44440</v>
      </c>
    </row>
    <row r="33" x14ac:dyDescent="0.2"/>
  </sheetData>
  <sheetProtection sheet="1" objects="1"/>
  <mergeCells count="3">
    <mergeCell ref="B5:C5"/>
    <mergeCell ref="B24:C24"/>
    <mergeCell ref="B1:C4"/>
  </mergeCells>
  <pageMargins left="0.75" right="0.75" top="1" bottom="1" header="0.51" footer="0.51"/>
  <pageSetup paperSize="9" orientation="portrait"/>
  <headerFooter scaleWithDoc="0"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showGridLines="0" topLeftCell="A12" zoomScale="130" zoomScaleNormal="130" zoomScaleSheetLayoutView="50" zoomScalePageLayoutView="90" workbookViewId="0">
      <selection activeCell="C27" sqref="C27"/>
    </sheetView>
  </sheetViews>
  <sheetFormatPr defaultColWidth="0" defaultRowHeight="15" zeroHeight="1" x14ac:dyDescent="0.2"/>
  <cols>
    <col min="1" max="1" width="8.88671875" customWidth="1"/>
    <col min="2" max="2" width="63.5546875" customWidth="1"/>
    <col min="3" max="3" width="10.44140625" customWidth="1"/>
    <col min="4" max="4" width="8.88671875" customWidth="1"/>
    <col min="5" max="5" width="8.88671875" hidden="1" customWidth="1"/>
    <col min="6" max="16384" width="8.88671875" hidden="1"/>
  </cols>
  <sheetData>
    <row r="1" spans="2:3" x14ac:dyDescent="0.2">
      <c r="B1" s="32" t="s">
        <v>0</v>
      </c>
      <c r="C1" s="33"/>
    </row>
    <row r="2" spans="2:3" x14ac:dyDescent="0.2">
      <c r="B2" s="33"/>
      <c r="C2" s="33"/>
    </row>
    <row r="3" spans="2:3" x14ac:dyDescent="0.2">
      <c r="B3" s="33"/>
      <c r="C3" s="33"/>
    </row>
    <row r="4" spans="2:3" x14ac:dyDescent="0.2">
      <c r="B4" s="33"/>
      <c r="C4" s="33"/>
    </row>
    <row r="5" spans="2:3" ht="15.75" x14ac:dyDescent="0.2">
      <c r="B5" s="29" t="s">
        <v>1</v>
      </c>
      <c r="C5" s="30"/>
    </row>
    <row r="6" spans="2:3" ht="15.75" x14ac:dyDescent="0.2">
      <c r="B6" s="1"/>
      <c r="C6" s="2" t="s">
        <v>2</v>
      </c>
    </row>
    <row r="7" spans="2:3" ht="15.75" x14ac:dyDescent="0.2">
      <c r="B7" s="3" t="s">
        <v>29</v>
      </c>
      <c r="C7" s="4">
        <v>1000</v>
      </c>
    </row>
    <row r="8" spans="2:3" ht="15.75" x14ac:dyDescent="0.2">
      <c r="B8" s="3" t="s">
        <v>30</v>
      </c>
      <c r="C8" s="4">
        <v>150</v>
      </c>
    </row>
    <row r="9" spans="2:3" ht="15.75" x14ac:dyDescent="0.2">
      <c r="B9" s="3" t="s">
        <v>31</v>
      </c>
      <c r="C9" s="4">
        <v>60</v>
      </c>
    </row>
    <row r="10" spans="2:3" ht="15.75" x14ac:dyDescent="0.2">
      <c r="B10" s="3" t="s">
        <v>32</v>
      </c>
      <c r="C10" s="4">
        <v>120</v>
      </c>
    </row>
    <row r="11" spans="2:3" ht="15.75" x14ac:dyDescent="0.2">
      <c r="B11" s="3" t="s">
        <v>33</v>
      </c>
      <c r="C11" s="4">
        <v>200</v>
      </c>
    </row>
    <row r="12" spans="2:3" ht="15.75" x14ac:dyDescent="0.2">
      <c r="B12" s="3" t="s">
        <v>34</v>
      </c>
      <c r="C12" s="4">
        <v>30</v>
      </c>
    </row>
    <row r="13" spans="2:3" ht="15.75" x14ac:dyDescent="0.2">
      <c r="B13" s="5" t="s">
        <v>35</v>
      </c>
      <c r="C13" s="6">
        <f>SUM(C7:C12)</f>
        <v>1560</v>
      </c>
    </row>
    <row r="14" spans="2:3" ht="15.75" x14ac:dyDescent="0.2">
      <c r="B14" s="3" t="s">
        <v>36</v>
      </c>
      <c r="C14" s="4">
        <v>150</v>
      </c>
    </row>
    <row r="15" spans="2:3" ht="15.75" x14ac:dyDescent="0.2">
      <c r="B15" s="3" t="s">
        <v>37</v>
      </c>
      <c r="C15" s="4">
        <v>100</v>
      </c>
    </row>
    <row r="16" spans="2:3" ht="15.75" x14ac:dyDescent="0.2">
      <c r="B16" s="3" t="s">
        <v>38</v>
      </c>
      <c r="C16" s="4">
        <v>100</v>
      </c>
    </row>
    <row r="17" spans="2:3" ht="15.75" x14ac:dyDescent="0.2">
      <c r="B17" s="5" t="s">
        <v>39</v>
      </c>
      <c r="C17" s="6">
        <f>SUM(C14:C16)</f>
        <v>350</v>
      </c>
    </row>
    <row r="18" spans="2:3" ht="15.75" x14ac:dyDescent="0.2">
      <c r="B18" s="3" t="s">
        <v>40</v>
      </c>
      <c r="C18" s="4">
        <v>50</v>
      </c>
    </row>
    <row r="19" spans="2:3" ht="15.75" x14ac:dyDescent="0.2">
      <c r="B19" s="3" t="s">
        <v>41</v>
      </c>
      <c r="C19" s="4">
        <v>50</v>
      </c>
    </row>
    <row r="20" spans="2:3" ht="15.75" x14ac:dyDescent="0.2">
      <c r="B20" s="5" t="s">
        <v>42</v>
      </c>
      <c r="C20" s="6">
        <f>SUM(C18:C19)</f>
        <v>100</v>
      </c>
    </row>
    <row r="21" spans="2:3" ht="15.75" x14ac:dyDescent="0.2">
      <c r="B21" s="3" t="s">
        <v>43</v>
      </c>
      <c r="C21" s="4">
        <v>250</v>
      </c>
    </row>
    <row r="22" spans="2:3" ht="15.75" x14ac:dyDescent="0.2">
      <c r="B22" s="3" t="s">
        <v>44</v>
      </c>
      <c r="C22" s="4">
        <v>100</v>
      </c>
    </row>
    <row r="23" spans="2:3" ht="15.75" x14ac:dyDescent="0.2">
      <c r="B23" s="3" t="s">
        <v>45</v>
      </c>
      <c r="C23" s="4">
        <v>100</v>
      </c>
    </row>
    <row r="24" spans="2:3" ht="15.75" x14ac:dyDescent="0.2">
      <c r="B24" s="5" t="s">
        <v>46</v>
      </c>
      <c r="C24" s="6">
        <f>SUM(C21:C23)</f>
        <v>450</v>
      </c>
    </row>
    <row r="25" spans="2:3" ht="15.75" x14ac:dyDescent="0.2">
      <c r="B25" s="5" t="s">
        <v>47</v>
      </c>
      <c r="C25" s="7">
        <f>SUM(C13,C17,C20,C24)</f>
        <v>2460</v>
      </c>
    </row>
    <row r="26" spans="2:3" ht="15.75" x14ac:dyDescent="0.2">
      <c r="B26" s="3" t="s">
        <v>48</v>
      </c>
      <c r="C26" s="8">
        <v>22</v>
      </c>
    </row>
    <row r="27" spans="2:3" ht="15.75" x14ac:dyDescent="0.2">
      <c r="B27" s="5" t="s">
        <v>49</v>
      </c>
      <c r="C27" s="9">
        <f>IF(ISBLANK(C26),"",SUM(C25/C26))</f>
        <v>111.81818181818181</v>
      </c>
    </row>
    <row r="28" spans="2:3" ht="15.75" x14ac:dyDescent="0.2">
      <c r="B28" s="10" t="s">
        <v>50</v>
      </c>
      <c r="C28" s="11">
        <f>horas_uteis</f>
        <v>0.37500000000000006</v>
      </c>
    </row>
    <row r="29" spans="2:3" ht="15.75" x14ac:dyDescent="0.2">
      <c r="B29" s="10" t="s">
        <v>51</v>
      </c>
      <c r="C29" s="12">
        <f>IFERROR(IF(ISBLANK(C26),"",SUM(C27/(C28*24))),"")</f>
        <v>12.424242424242422</v>
      </c>
    </row>
    <row r="30" spans="2:3" x14ac:dyDescent="0.2"/>
  </sheetData>
  <sheetProtection sheet="1" objects="1"/>
  <mergeCells count="2">
    <mergeCell ref="B5:C5"/>
    <mergeCell ref="B1:C4"/>
  </mergeCells>
  <pageMargins left="0.75" right="0.75" top="1" bottom="1" header="0.51" footer="0.5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Hora Técnica</vt:lpstr>
      <vt:lpstr>Custo Operacional</vt:lpstr>
      <vt:lpstr>custo_operacional</vt:lpstr>
      <vt:lpstr>horas_uteis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vaamonde</dc:creator>
  <cp:lastModifiedBy>FERNANDO ALMEIDA GAMEIRO MAGATON</cp:lastModifiedBy>
  <cp:revision>1</cp:revision>
  <dcterms:created xsi:type="dcterms:W3CDTF">2016-04-12T00:23:00Z</dcterms:created>
  <dcterms:modified xsi:type="dcterms:W3CDTF">2022-08-29T18:20:28Z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1046-11.1.0.11664</vt:lpwstr>
  </property>
  <property fmtid="{D5CDD505-2E9C-101B-9397-08002B2CF9AE}" pid="3" name="ICV">
    <vt:lpwstr/>
  </property>
</Properties>
</file>