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M52" i="1" l="1"/>
  <c r="M53" i="1"/>
  <c r="M54" i="1"/>
  <c r="M51" i="1"/>
  <c r="L52" i="1"/>
  <c r="L53" i="1"/>
  <c r="L54" i="1"/>
  <c r="L51" i="1"/>
  <c r="I52" i="1"/>
  <c r="I53" i="1"/>
  <c r="I54" i="1"/>
  <c r="I51" i="1"/>
  <c r="H52" i="1"/>
  <c r="H53" i="1"/>
  <c r="H54" i="1"/>
  <c r="H51" i="1"/>
  <c r="S27" i="1" l="1"/>
  <c r="S28" i="1"/>
  <c r="S29" i="1"/>
  <c r="S26" i="1"/>
  <c r="Q9" i="1"/>
  <c r="Q10" i="1"/>
  <c r="Q11" i="1"/>
  <c r="Q8" i="1"/>
  <c r="E51" i="1"/>
  <c r="G52" i="1"/>
  <c r="G53" i="1"/>
  <c r="G54" i="1"/>
  <c r="G51" i="1"/>
  <c r="Q26" i="1"/>
  <c r="Q27" i="1"/>
  <c r="Q28" i="1"/>
  <c r="Q29" i="1"/>
  <c r="E52" i="1"/>
  <c r="E53" i="1"/>
  <c r="E54" i="1"/>
  <c r="F52" i="1" l="1"/>
  <c r="F53" i="1"/>
  <c r="F54" i="1"/>
  <c r="O8" i="1"/>
  <c r="O9" i="1"/>
  <c r="O10" i="1"/>
  <c r="O11" i="1"/>
  <c r="F51" i="1"/>
  <c r="D52" i="1" l="1"/>
  <c r="D53" i="1"/>
  <c r="D54" i="1"/>
  <c r="D51" i="1"/>
  <c r="C52" i="1"/>
  <c r="C53" i="1"/>
  <c r="C54" i="1"/>
  <c r="C51" i="1"/>
  <c r="M8" i="1"/>
  <c r="I27" i="1" l="1"/>
  <c r="J27" i="1"/>
  <c r="K27" i="1"/>
  <c r="L27" i="1"/>
  <c r="M27" i="1"/>
  <c r="N27" i="1"/>
  <c r="O27" i="1"/>
  <c r="P27" i="1" s="1"/>
  <c r="R27" i="1" s="1"/>
  <c r="I28" i="1"/>
  <c r="J28" i="1"/>
  <c r="K28" i="1"/>
  <c r="L28" i="1"/>
  <c r="M28" i="1"/>
  <c r="N28" i="1"/>
  <c r="O28" i="1"/>
  <c r="P28" i="1" s="1"/>
  <c r="R28" i="1" s="1"/>
  <c r="I29" i="1"/>
  <c r="J29" i="1"/>
  <c r="K29" i="1"/>
  <c r="L29" i="1"/>
  <c r="M29" i="1"/>
  <c r="P29" i="1" s="1"/>
  <c r="R29" i="1" s="1"/>
  <c r="N29" i="1"/>
  <c r="O29" i="1"/>
  <c r="O26" i="1"/>
  <c r="P26" i="1" s="1"/>
  <c r="R26" i="1" s="1"/>
  <c r="M26" i="1"/>
  <c r="N26" i="1"/>
  <c r="L26" i="1"/>
  <c r="K26" i="1"/>
  <c r="J26" i="1"/>
  <c r="I26" i="1"/>
  <c r="G29" i="1"/>
  <c r="G28" i="1"/>
  <c r="G27" i="1"/>
  <c r="G26" i="1"/>
  <c r="J9" i="1"/>
  <c r="J10" i="1"/>
  <c r="J11" i="1"/>
  <c r="F10" i="1"/>
  <c r="L10" i="1" s="1"/>
  <c r="F11" i="1"/>
  <c r="F9" i="1"/>
  <c r="L9" i="1" s="1"/>
  <c r="J8" i="1"/>
  <c r="F8" i="1"/>
  <c r="H3" i="1"/>
  <c r="H4" i="1"/>
  <c r="H5" i="1"/>
  <c r="G3" i="1"/>
  <c r="H9" i="1" s="1"/>
  <c r="G4" i="1"/>
  <c r="H10" i="1" s="1"/>
  <c r="G5" i="1"/>
  <c r="H11" i="1" s="1"/>
  <c r="F3" i="1"/>
  <c r="F4" i="1"/>
  <c r="I10" i="1" s="1"/>
  <c r="F5" i="1"/>
  <c r="F2" i="1"/>
  <c r="K8" i="1" s="1"/>
  <c r="H2" i="1"/>
  <c r="G2" i="1"/>
  <c r="H8" i="1" s="1"/>
  <c r="I11" i="1" l="1"/>
  <c r="I9" i="1"/>
  <c r="L11" i="1"/>
  <c r="I8" i="1"/>
  <c r="L8" i="1"/>
  <c r="M10" i="1"/>
  <c r="K10" i="1"/>
  <c r="M9" i="1"/>
  <c r="K9" i="1"/>
  <c r="N9" i="1" s="1"/>
  <c r="P9" i="1" s="1"/>
  <c r="M11" i="1"/>
  <c r="K11" i="1"/>
  <c r="N11" i="1" l="1"/>
  <c r="P11" i="1" s="1"/>
  <c r="N10" i="1"/>
  <c r="P10" i="1" s="1"/>
  <c r="N8" i="1"/>
  <c r="P8" i="1" s="1"/>
</calcChain>
</file>

<file path=xl/sharedStrings.xml><?xml version="1.0" encoding="utf-8"?>
<sst xmlns="http://schemas.openxmlformats.org/spreadsheetml/2006/main" count="76" uniqueCount="40">
  <si>
    <t>T_Reloj</t>
  </si>
  <si>
    <t>C_Lectura</t>
  </si>
  <si>
    <t>CrB(Mp)</t>
  </si>
  <si>
    <t>CwW(bufu)</t>
  </si>
  <si>
    <t>C_Escr_W</t>
  </si>
  <si>
    <t>C_Escr_B</t>
  </si>
  <si>
    <t>CwB(bufu)</t>
  </si>
  <si>
    <t>16B</t>
  </si>
  <si>
    <t>32B</t>
  </si>
  <si>
    <t>64B</t>
  </si>
  <si>
    <t>128B</t>
  </si>
  <si>
    <t>C_AE</t>
  </si>
  <si>
    <t>C_FE</t>
  </si>
  <si>
    <t>C_AL</t>
  </si>
  <si>
    <t>C_FL</t>
  </si>
  <si>
    <t>C_INSTR</t>
  </si>
  <si>
    <t>REF</t>
  </si>
  <si>
    <t>TotalCiclos</t>
  </si>
  <si>
    <t>AE</t>
  </si>
  <si>
    <t>FE</t>
  </si>
  <si>
    <t>AL</t>
  </si>
  <si>
    <t>FL</t>
  </si>
  <si>
    <t>AINS</t>
  </si>
  <si>
    <t>FINS</t>
  </si>
  <si>
    <t>C_AINS</t>
  </si>
  <si>
    <t>C_FINS</t>
  </si>
  <si>
    <t>WT</t>
  </si>
  <si>
    <t>Bsucio</t>
  </si>
  <si>
    <t>C_Bsucio</t>
  </si>
  <si>
    <t>F_LD/ST</t>
  </si>
  <si>
    <t>Cef_instr</t>
  </si>
  <si>
    <t>Ceff_instr</t>
  </si>
  <si>
    <t>Ceff_LD/ST</t>
  </si>
  <si>
    <t>CeffPI</t>
  </si>
  <si>
    <t>TeffPI</t>
  </si>
  <si>
    <t>CB</t>
  </si>
  <si>
    <t>Ciclos</t>
  </si>
  <si>
    <t>CPI</t>
  </si>
  <si>
    <t>TPI</t>
  </si>
  <si>
    <t>Programa Prueba =  cc1.din.Z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</si>
</sst>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quotePrefix="1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0" borderId="1" xfId="0" applyBorder="1"/>
    <xf numFmtId="0" fontId="1" fillId="5" borderId="1" xfId="0" applyFont="1" applyFill="1" applyBorder="1"/>
    <xf numFmtId="0" fontId="1" fillId="4" borderId="1" xfId="0" applyFont="1" applyFill="1" applyBorder="1"/>
    <xf numFmtId="0" fontId="0" fillId="8" borderId="1" xfId="0" applyFill="1" applyBorder="1"/>
    <xf numFmtId="0" fontId="0" fillId="9" borderId="1" xfId="0" applyFill="1" applyBorder="1"/>
    <xf numFmtId="0" fontId="0" fillId="0" borderId="0" xfId="0" applyFill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Hoja1!$P$8:$P$11</c:f>
              <c:numCache>
                <c:formatCode>General</c:formatCode>
                <c:ptCount val="4"/>
                <c:pt idx="0">
                  <c:v>11.248319503360992</c:v>
                </c:pt>
                <c:pt idx="1">
                  <c:v>10.824200351599297</c:v>
                </c:pt>
                <c:pt idx="2">
                  <c:v>10.815152369695261</c:v>
                </c:pt>
                <c:pt idx="3">
                  <c:v>11.750462499075002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18560"/>
        <c:axId val="92103808"/>
      </c:lineChart>
      <c:catAx>
        <c:axId val="39218560"/>
        <c:scaling>
          <c:orientation val="minMax"/>
        </c:scaling>
        <c:delete val="0"/>
        <c:axPos val="b"/>
        <c:majorTickMark val="out"/>
        <c:minorTickMark val="none"/>
        <c:tickLblPos val="nextTo"/>
        <c:crossAx val="92103808"/>
        <c:crosses val="autoZero"/>
        <c:auto val="1"/>
        <c:lblAlgn val="ctr"/>
        <c:lblOffset val="100"/>
        <c:noMultiLvlLbl val="0"/>
      </c:catAx>
      <c:valAx>
        <c:axId val="92103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218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Hoja1!$R$26:$R$29</c:f>
              <c:numCache>
                <c:formatCode>General</c:formatCode>
                <c:ptCount val="4"/>
                <c:pt idx="0">
                  <c:v>6.5671388657222689</c:v>
                </c:pt>
                <c:pt idx="1">
                  <c:v>6.0512848974302047</c:v>
                </c:pt>
                <c:pt idx="2">
                  <c:v>6.3645272709454579</c:v>
                </c:pt>
                <c:pt idx="3">
                  <c:v>8.2144955710088574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128000"/>
        <c:axId val="92129536"/>
      </c:lineChart>
      <c:catAx>
        <c:axId val="92128000"/>
        <c:scaling>
          <c:orientation val="minMax"/>
        </c:scaling>
        <c:delete val="0"/>
        <c:axPos val="b"/>
        <c:majorTickMark val="out"/>
        <c:minorTickMark val="none"/>
        <c:tickLblPos val="nextTo"/>
        <c:crossAx val="92129536"/>
        <c:crosses val="autoZero"/>
        <c:auto val="1"/>
        <c:lblAlgn val="ctr"/>
        <c:lblOffset val="100"/>
        <c:noMultiLvlLbl val="0"/>
      </c:catAx>
      <c:valAx>
        <c:axId val="92129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128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Hoja1!$G$51:$G$54</c:f>
              <c:numCache>
                <c:formatCode>General</c:formatCode>
                <c:ptCount val="4"/>
                <c:pt idx="0">
                  <c:v>11.795945287525697</c:v>
                </c:pt>
                <c:pt idx="1">
                  <c:v>11.109024864625049</c:v>
                </c:pt>
                <c:pt idx="2">
                  <c:v>11.418707028934126</c:v>
                </c:pt>
                <c:pt idx="3">
                  <c:v>13.529631962352493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70912"/>
        <c:axId val="92872704"/>
      </c:lineChart>
      <c:catAx>
        <c:axId val="92870912"/>
        <c:scaling>
          <c:orientation val="minMax"/>
        </c:scaling>
        <c:delete val="0"/>
        <c:axPos val="b"/>
        <c:majorTickMark val="out"/>
        <c:minorTickMark val="none"/>
        <c:tickLblPos val="nextTo"/>
        <c:crossAx val="92872704"/>
        <c:crosses val="autoZero"/>
        <c:auto val="1"/>
        <c:lblAlgn val="ctr"/>
        <c:lblOffset val="100"/>
        <c:noMultiLvlLbl val="0"/>
      </c:catAx>
      <c:valAx>
        <c:axId val="9287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870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Hoja1!$L$51:$L$54</c:f>
              <c:numCache>
                <c:formatCode>General</c:formatCode>
                <c:ptCount val="4"/>
                <c:pt idx="0">
                  <c:v>10.348623302753396</c:v>
                </c:pt>
                <c:pt idx="1">
                  <c:v>9.6676960646078705</c:v>
                </c:pt>
                <c:pt idx="2">
                  <c:v>10.081175997648005</c:v>
                </c:pt>
                <c:pt idx="3">
                  <c:v>12.523134153731691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90400"/>
        <c:axId val="63593472"/>
      </c:lineChart>
      <c:catAx>
        <c:axId val="63590400"/>
        <c:scaling>
          <c:orientation val="minMax"/>
        </c:scaling>
        <c:delete val="0"/>
        <c:axPos val="b"/>
        <c:majorTickMark val="out"/>
        <c:minorTickMark val="none"/>
        <c:tickLblPos val="nextTo"/>
        <c:crossAx val="63593472"/>
        <c:crosses val="autoZero"/>
        <c:auto val="1"/>
        <c:lblAlgn val="ctr"/>
        <c:lblOffset val="100"/>
        <c:noMultiLvlLbl val="0"/>
      </c:catAx>
      <c:valAx>
        <c:axId val="63593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590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761999</xdr:colOff>
      <xdr:row>12</xdr:row>
      <xdr:rowOff>0</xdr:rowOff>
    </xdr:from>
    <xdr:to>
      <xdr:col>16</xdr:col>
      <xdr:colOff>9524</xdr:colOff>
      <xdr:row>22</xdr:row>
      <xdr:rowOff>85725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9524</xdr:colOff>
      <xdr:row>29</xdr:row>
      <xdr:rowOff>190499</xdr:rowOff>
    </xdr:from>
    <xdr:to>
      <xdr:col>15</xdr:col>
      <xdr:colOff>761999</xdr:colOff>
      <xdr:row>41</xdr:row>
      <xdr:rowOff>66674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55</xdr:row>
      <xdr:rowOff>9525</xdr:rowOff>
    </xdr:from>
    <xdr:to>
      <xdr:col>5</xdr:col>
      <xdr:colOff>0</xdr:colOff>
      <xdr:row>59</xdr:row>
      <xdr:rowOff>28575</xdr:rowOff>
    </xdr:to>
    <xdr:sp macro="" textlink="">
      <xdr:nvSpPr>
        <xdr:cNvPr id="4" name="3 CuadroTexto"/>
        <xdr:cNvSpPr txBox="1"/>
      </xdr:nvSpPr>
      <xdr:spPr>
        <a:xfrm>
          <a:off x="771525" y="10487025"/>
          <a:ext cx="3038475" cy="7810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CPI_ideal</a:t>
          </a:r>
          <a:r>
            <a:rPr lang="es-ES" sz="1100" baseline="0"/>
            <a:t> = 4</a:t>
          </a:r>
        </a:p>
        <a:p>
          <a:r>
            <a:rPr lang="es-ES" sz="1100" baseline="0"/>
            <a:t>CPI_ideal = 1,32(MEM) + 1,68(RESTO)</a:t>
          </a:r>
        </a:p>
        <a:p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1,32(MEM)=1(INST) + 0,32(LD/ST)</a:t>
          </a:r>
        </a:p>
        <a:p>
          <a:r>
            <a:rPr lang="es-E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CPI = [1*Ceff_instr] + [0,32*Ceff_LD/ST] + 1,68</a:t>
          </a:r>
          <a:endParaRPr lang="es-ES" sz="1100"/>
        </a:p>
      </xdr:txBody>
    </xdr:sp>
    <xdr:clientData/>
  </xdr:twoCellAnchor>
  <xdr:twoCellAnchor>
    <xdr:from>
      <xdr:col>5</xdr:col>
      <xdr:colOff>47624</xdr:colOff>
      <xdr:row>55</xdr:row>
      <xdr:rowOff>9525</xdr:rowOff>
    </xdr:from>
    <xdr:to>
      <xdr:col>8</xdr:col>
      <xdr:colOff>552449</xdr:colOff>
      <xdr:row>65</xdr:row>
      <xdr:rowOff>28574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9526</xdr:colOff>
      <xdr:row>55</xdr:row>
      <xdr:rowOff>0</xdr:rowOff>
    </xdr:from>
    <xdr:to>
      <xdr:col>13</xdr:col>
      <xdr:colOff>695326</xdr:colOff>
      <xdr:row>65</xdr:row>
      <xdr:rowOff>57150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"/>
  <sheetViews>
    <sheetView tabSelected="1" workbookViewId="0">
      <selection activeCell="A13" sqref="A13:C13"/>
    </sheetView>
  </sheetViews>
  <sheetFormatPr baseColWidth="10" defaultRowHeight="15" x14ac:dyDescent="0.25"/>
  <cols>
    <col min="10" max="10" width="11.85546875" bestFit="1" customWidth="1"/>
    <col min="14" max="14" width="12.7109375" bestFit="1" customWidth="1"/>
  </cols>
  <sheetData>
    <row r="1" spans="1:17" x14ac:dyDescent="0.25">
      <c r="A1" s="13" t="s">
        <v>36</v>
      </c>
      <c r="B1" s="13" t="s">
        <v>1</v>
      </c>
      <c r="C1" s="13" t="s">
        <v>4</v>
      </c>
      <c r="D1" s="13" t="s">
        <v>5</v>
      </c>
      <c r="E1" s="13" t="s">
        <v>0</v>
      </c>
      <c r="F1" s="13" t="s">
        <v>2</v>
      </c>
      <c r="G1" s="13" t="s">
        <v>3</v>
      </c>
      <c r="H1" s="13" t="s">
        <v>6</v>
      </c>
    </row>
    <row r="2" spans="1:17" x14ac:dyDescent="0.25">
      <c r="A2" s="13" t="s">
        <v>7</v>
      </c>
      <c r="B2" s="9">
        <v>34</v>
      </c>
      <c r="C2" s="9">
        <v>35</v>
      </c>
      <c r="D2" s="9">
        <v>39</v>
      </c>
      <c r="E2" s="9">
        <v>0.313</v>
      </c>
      <c r="F2" s="9">
        <f>ROUNDUP(B2/E2,0)</f>
        <v>109</v>
      </c>
      <c r="G2" s="9">
        <f>ROUNDUP(((C2/E2)*0.55),0)</f>
        <v>62</v>
      </c>
      <c r="H2" s="9">
        <f>ROUNDUP(((D2/E2)*0.55),0)</f>
        <v>69</v>
      </c>
    </row>
    <row r="3" spans="1:17" x14ac:dyDescent="0.25">
      <c r="A3" s="13" t="s">
        <v>8</v>
      </c>
      <c r="B3" s="9">
        <v>42</v>
      </c>
      <c r="C3" s="9">
        <v>35</v>
      </c>
      <c r="D3" s="9">
        <v>47</v>
      </c>
      <c r="E3" s="9">
        <v>0.307</v>
      </c>
      <c r="F3" s="9">
        <f t="shared" ref="F3:F5" si="0">ROUNDUP(B3/E3,0)</f>
        <v>137</v>
      </c>
      <c r="G3" s="9">
        <f t="shared" ref="G3:G5" si="1">ROUNDUP(((C3/E3)*0.55),0)</f>
        <v>63</v>
      </c>
      <c r="H3" s="9">
        <f t="shared" ref="H3:H5" si="2">ROUNDUP(((D3/E3)*0.55),0)</f>
        <v>85</v>
      </c>
    </row>
    <row r="4" spans="1:17" x14ac:dyDescent="0.25">
      <c r="A4" s="13" t="s">
        <v>9</v>
      </c>
      <c r="B4" s="9">
        <v>56</v>
      </c>
      <c r="C4" s="9">
        <v>35</v>
      </c>
      <c r="D4" s="9">
        <v>61</v>
      </c>
      <c r="E4" s="9">
        <v>0.32500000000000001</v>
      </c>
      <c r="F4" s="9">
        <f t="shared" si="0"/>
        <v>173</v>
      </c>
      <c r="G4" s="9">
        <f t="shared" si="1"/>
        <v>60</v>
      </c>
      <c r="H4" s="9">
        <f t="shared" si="2"/>
        <v>104</v>
      </c>
    </row>
    <row r="5" spans="1:17" x14ac:dyDescent="0.25">
      <c r="A5" s="13" t="s">
        <v>10</v>
      </c>
      <c r="B5" s="9">
        <v>88</v>
      </c>
      <c r="C5" s="9">
        <v>35</v>
      </c>
      <c r="D5" s="9">
        <v>93</v>
      </c>
      <c r="E5" s="9">
        <v>0.371</v>
      </c>
      <c r="F5" s="9">
        <f t="shared" si="0"/>
        <v>238</v>
      </c>
      <c r="G5" s="9">
        <f t="shared" si="1"/>
        <v>52</v>
      </c>
      <c r="H5" s="9">
        <f t="shared" si="2"/>
        <v>138</v>
      </c>
    </row>
    <row r="7" spans="1:17" ht="18.75" x14ac:dyDescent="0.3">
      <c r="A7" s="3" t="s">
        <v>26</v>
      </c>
      <c r="B7" s="3" t="s">
        <v>18</v>
      </c>
      <c r="C7" s="3" t="s">
        <v>19</v>
      </c>
      <c r="D7" s="3" t="s">
        <v>20</v>
      </c>
      <c r="E7" s="3" t="s">
        <v>21</v>
      </c>
      <c r="F7" s="3" t="s">
        <v>22</v>
      </c>
      <c r="G7" s="3" t="s">
        <v>23</v>
      </c>
      <c r="H7" s="4" t="s">
        <v>11</v>
      </c>
      <c r="I7" s="4" t="s">
        <v>12</v>
      </c>
      <c r="J7" s="4" t="s">
        <v>13</v>
      </c>
      <c r="K7" s="4" t="s">
        <v>14</v>
      </c>
      <c r="L7" s="4" t="s">
        <v>24</v>
      </c>
      <c r="M7" s="4" t="s">
        <v>25</v>
      </c>
      <c r="N7" s="10" t="s">
        <v>15</v>
      </c>
      <c r="O7" s="8" t="s">
        <v>16</v>
      </c>
      <c r="P7" s="8" t="s">
        <v>17</v>
      </c>
      <c r="Q7" s="8" t="s">
        <v>34</v>
      </c>
    </row>
    <row r="8" spans="1:17" ht="18.75" x14ac:dyDescent="0.3">
      <c r="A8" s="3" t="s">
        <v>7</v>
      </c>
      <c r="B8" s="2">
        <v>78801</v>
      </c>
      <c r="C8" s="2">
        <v>4229</v>
      </c>
      <c r="D8" s="2">
        <v>151702</v>
      </c>
      <c r="E8" s="2">
        <v>7929</v>
      </c>
      <c r="F8" s="2">
        <f>757341-G8</f>
        <v>723131</v>
      </c>
      <c r="G8" s="2">
        <v>34210</v>
      </c>
      <c r="H8" s="5">
        <f>B8 * (1+G2)</f>
        <v>4964463</v>
      </c>
      <c r="I8" s="6">
        <f>C8*(1+F2+1+G2)</f>
        <v>731617</v>
      </c>
      <c r="J8" s="6">
        <f>D8</f>
        <v>151702</v>
      </c>
      <c r="K8" s="6">
        <f>E8*(1+F2+1)</f>
        <v>880119</v>
      </c>
      <c r="L8" s="6">
        <f>F8</f>
        <v>723131</v>
      </c>
      <c r="M8" s="6">
        <f>H26*(1+F2+1)</f>
        <v>3797310</v>
      </c>
      <c r="N8" s="11">
        <f>H8+I8+J8+K8+L8+M8</f>
        <v>11248342</v>
      </c>
      <c r="O8" s="7">
        <f>B8+C8+D8+E8+F8+G8</f>
        <v>1000002</v>
      </c>
      <c r="P8" s="7">
        <f>N8/O8</f>
        <v>11.248319503360992</v>
      </c>
      <c r="Q8" s="7">
        <f>P8*E2</f>
        <v>3.5207240045519907</v>
      </c>
    </row>
    <row r="9" spans="1:17" ht="18.75" x14ac:dyDescent="0.3">
      <c r="A9" s="3" t="s">
        <v>8</v>
      </c>
      <c r="B9" s="2">
        <v>80016</v>
      </c>
      <c r="C9" s="2">
        <v>3014</v>
      </c>
      <c r="D9" s="2">
        <v>151623</v>
      </c>
      <c r="E9" s="2">
        <v>8008</v>
      </c>
      <c r="F9" s="2">
        <f>757341-G9</f>
        <v>735078</v>
      </c>
      <c r="G9" s="2">
        <v>22263</v>
      </c>
      <c r="H9" s="5">
        <f>B9 * (1+G3)</f>
        <v>5121024</v>
      </c>
      <c r="I9" s="6">
        <f>C9*(1+F3+1+G3)</f>
        <v>608828</v>
      </c>
      <c r="J9" s="6">
        <f t="shared" ref="J9:J11" si="3">D9</f>
        <v>151623</v>
      </c>
      <c r="K9" s="6">
        <f>E9*(1+F3+1)</f>
        <v>1113112</v>
      </c>
      <c r="L9" s="6">
        <f t="shared" ref="L9:L11" si="4">F9</f>
        <v>735078</v>
      </c>
      <c r="M9" s="6">
        <f>G9*(1+F3+1)</f>
        <v>3094557</v>
      </c>
      <c r="N9" s="11">
        <f t="shared" ref="N9:N11" si="5">H9+I9+J9+K9+L9+M9</f>
        <v>10824222</v>
      </c>
      <c r="O9" s="7">
        <f t="shared" ref="O9:O11" si="6">B9+C9+D9+E9+F9+G9</f>
        <v>1000002</v>
      </c>
      <c r="P9" s="7">
        <f t="shared" ref="P9:P11" si="7">N9/O9</f>
        <v>10.824200351599297</v>
      </c>
      <c r="Q9" s="7">
        <f t="shared" ref="Q9:Q11" si="8">P9*E3</f>
        <v>3.323029507940984</v>
      </c>
    </row>
    <row r="10" spans="1:17" ht="18.75" x14ac:dyDescent="0.3">
      <c r="A10" s="3" t="s">
        <v>9</v>
      </c>
      <c r="B10" s="2">
        <v>80377</v>
      </c>
      <c r="C10" s="2">
        <v>2653</v>
      </c>
      <c r="D10" s="2">
        <v>150245</v>
      </c>
      <c r="E10" s="2">
        <v>9386</v>
      </c>
      <c r="F10" s="2">
        <f t="shared" ref="F10:F11" si="9">757341-G10</f>
        <v>741602</v>
      </c>
      <c r="G10" s="2">
        <v>15739</v>
      </c>
      <c r="H10" s="5">
        <f>B10 * (1+G4)</f>
        <v>4902997</v>
      </c>
      <c r="I10" s="6">
        <f>C10*(1+F4+1+G4)</f>
        <v>623455</v>
      </c>
      <c r="J10" s="6">
        <f t="shared" si="3"/>
        <v>150245</v>
      </c>
      <c r="K10" s="6">
        <f>E10*(1+F4+1)</f>
        <v>1642550</v>
      </c>
      <c r="L10" s="6">
        <f t="shared" si="4"/>
        <v>741602</v>
      </c>
      <c r="M10" s="6">
        <f>G10*(1+F4+1)</f>
        <v>2754325</v>
      </c>
      <c r="N10" s="11">
        <f t="shared" si="5"/>
        <v>10815174</v>
      </c>
      <c r="O10" s="7">
        <f t="shared" si="6"/>
        <v>1000002</v>
      </c>
      <c r="P10" s="7">
        <f t="shared" si="7"/>
        <v>10.815152369695261</v>
      </c>
      <c r="Q10" s="7">
        <f t="shared" si="8"/>
        <v>3.5149245201509598</v>
      </c>
    </row>
    <row r="11" spans="1:17" ht="18.75" x14ac:dyDescent="0.3">
      <c r="A11" s="3" t="s">
        <v>10</v>
      </c>
      <c r="B11" s="2">
        <v>80218</v>
      </c>
      <c r="C11" s="2">
        <v>2812</v>
      </c>
      <c r="D11" s="2">
        <v>147509</v>
      </c>
      <c r="E11" s="2">
        <v>12122</v>
      </c>
      <c r="F11" s="2">
        <f t="shared" si="9"/>
        <v>745359</v>
      </c>
      <c r="G11" s="2">
        <v>11982</v>
      </c>
      <c r="H11" s="5">
        <f>B11 * (1+G5)</f>
        <v>4251554</v>
      </c>
      <c r="I11" s="6">
        <f>C11*(1+F5+1+G5)</f>
        <v>821104</v>
      </c>
      <c r="J11" s="6">
        <f t="shared" si="3"/>
        <v>147509</v>
      </c>
      <c r="K11" s="6">
        <f>E11*(1+F5+1)</f>
        <v>2909280</v>
      </c>
      <c r="L11" s="6">
        <f t="shared" si="4"/>
        <v>745359</v>
      </c>
      <c r="M11" s="6">
        <f>G11*(1+F5+1)</f>
        <v>2875680</v>
      </c>
      <c r="N11" s="11">
        <f t="shared" si="5"/>
        <v>11750486</v>
      </c>
      <c r="O11" s="7">
        <f t="shared" si="6"/>
        <v>1000002</v>
      </c>
      <c r="P11" s="7">
        <f t="shared" si="7"/>
        <v>11.750462499075002</v>
      </c>
      <c r="Q11" s="7">
        <f t="shared" si="8"/>
        <v>4.3594215871568256</v>
      </c>
    </row>
    <row r="13" spans="1:17" x14ac:dyDescent="0.25">
      <c r="A13" s="15" t="s">
        <v>39</v>
      </c>
      <c r="B13" s="14"/>
      <c r="C13" s="14"/>
    </row>
    <row r="25" spans="1:19" ht="18.75" x14ac:dyDescent="0.3">
      <c r="A25" s="3" t="s">
        <v>35</v>
      </c>
      <c r="B25" s="3" t="s">
        <v>18</v>
      </c>
      <c r="C25" s="3" t="s">
        <v>19</v>
      </c>
      <c r="D25" s="3" t="s">
        <v>20</v>
      </c>
      <c r="E25" s="3" t="s">
        <v>21</v>
      </c>
      <c r="F25" s="3" t="s">
        <v>27</v>
      </c>
      <c r="G25" s="3" t="s">
        <v>22</v>
      </c>
      <c r="H25" s="3" t="s">
        <v>23</v>
      </c>
      <c r="I25" s="4" t="s">
        <v>11</v>
      </c>
      <c r="J25" s="4" t="s">
        <v>12</v>
      </c>
      <c r="K25" s="4" t="s">
        <v>13</v>
      </c>
      <c r="L25" s="4" t="s">
        <v>14</v>
      </c>
      <c r="M25" s="4" t="s">
        <v>28</v>
      </c>
      <c r="N25" s="4" t="s">
        <v>24</v>
      </c>
      <c r="O25" s="4" t="s">
        <v>25</v>
      </c>
      <c r="P25" s="10" t="s">
        <v>15</v>
      </c>
      <c r="Q25" s="8" t="s">
        <v>16</v>
      </c>
      <c r="R25" s="8" t="s">
        <v>17</v>
      </c>
      <c r="S25" s="8" t="s">
        <v>34</v>
      </c>
    </row>
    <row r="26" spans="1:19" ht="18.75" x14ac:dyDescent="0.3">
      <c r="A26" s="3" t="s">
        <v>7</v>
      </c>
      <c r="B26" s="2">
        <v>78801</v>
      </c>
      <c r="C26" s="2">
        <v>4229</v>
      </c>
      <c r="D26" s="2">
        <v>151702</v>
      </c>
      <c r="E26" s="2">
        <v>7929</v>
      </c>
      <c r="F26" s="2">
        <v>5560</v>
      </c>
      <c r="G26" s="2">
        <f>757341-H26</f>
        <v>723131</v>
      </c>
      <c r="H26" s="2">
        <v>34210</v>
      </c>
      <c r="I26" s="5">
        <f>2*B26</f>
        <v>157602</v>
      </c>
      <c r="J26" s="6">
        <f>C26*(1+F2+1+1)</f>
        <v>473648</v>
      </c>
      <c r="K26" s="6">
        <f>D26</f>
        <v>151702</v>
      </c>
      <c r="L26" s="6">
        <f>E26*(1+F2+1)</f>
        <v>880119</v>
      </c>
      <c r="M26" s="6">
        <f xml:space="preserve"> F26 * H2</f>
        <v>383640</v>
      </c>
      <c r="N26" s="6">
        <f>G26</f>
        <v>723131</v>
      </c>
      <c r="O26" s="6">
        <f>H26*(1+F2+1)</f>
        <v>3797310</v>
      </c>
      <c r="P26" s="11">
        <f xml:space="preserve"> I26+J26+K26+L26+M26+N26+O26</f>
        <v>6567152</v>
      </c>
      <c r="Q26" s="7">
        <f>B26+C26+D26+E26+G26+H26</f>
        <v>1000002</v>
      </c>
      <c r="R26" s="7">
        <f>P26/Q26</f>
        <v>6.5671388657222689</v>
      </c>
      <c r="S26" s="7">
        <f>R26*E2</f>
        <v>2.0555144649710702</v>
      </c>
    </row>
    <row r="27" spans="1:19" ht="18.75" x14ac:dyDescent="0.3">
      <c r="A27" s="3" t="s">
        <v>8</v>
      </c>
      <c r="B27" s="2">
        <v>80016</v>
      </c>
      <c r="C27" s="2">
        <v>3014</v>
      </c>
      <c r="D27" s="2">
        <v>151623</v>
      </c>
      <c r="E27" s="2">
        <v>8008</v>
      </c>
      <c r="F27" s="2">
        <v>4411</v>
      </c>
      <c r="G27" s="2">
        <f>757341-H27</f>
        <v>735078</v>
      </c>
      <c r="H27" s="2">
        <v>22263</v>
      </c>
      <c r="I27" s="5">
        <f t="shared" ref="I27:I29" si="10">2*B27</f>
        <v>160032</v>
      </c>
      <c r="J27" s="6">
        <f t="shared" ref="J27:J29" si="11">C27*(1+F3+1+1)</f>
        <v>421960</v>
      </c>
      <c r="K27" s="6">
        <f t="shared" ref="K27:K29" si="12">D27</f>
        <v>151623</v>
      </c>
      <c r="L27" s="6">
        <f t="shared" ref="L27:L29" si="13">E27*(1+F3+1)</f>
        <v>1113112</v>
      </c>
      <c r="M27" s="6">
        <f t="shared" ref="M27:M29" si="14" xml:space="preserve"> F27 * H3</f>
        <v>374935</v>
      </c>
      <c r="N27" s="6">
        <f t="shared" ref="N27:N29" si="15">G27</f>
        <v>735078</v>
      </c>
      <c r="O27" s="6">
        <f t="shared" ref="O27:O29" si="16">H27*(1+F3+1)</f>
        <v>3094557</v>
      </c>
      <c r="P27" s="11">
        <f t="shared" ref="P27:P29" si="17" xml:space="preserve"> I27+J27+K27+L27+M27+N27+O27</f>
        <v>6051297</v>
      </c>
      <c r="Q27" s="7">
        <f t="shared" ref="Q27:Q29" si="18">B27+C27+D27+E27+G27+H27</f>
        <v>1000002</v>
      </c>
      <c r="R27" s="7">
        <f t="shared" ref="R27:R29" si="19">P27/Q27</f>
        <v>6.0512848974302047</v>
      </c>
      <c r="S27" s="7">
        <f t="shared" ref="S27:S29" si="20">R27*E3</f>
        <v>1.8577444635110729</v>
      </c>
    </row>
    <row r="28" spans="1:19" ht="18.75" x14ac:dyDescent="0.3">
      <c r="A28" s="3" t="s">
        <v>9</v>
      </c>
      <c r="B28" s="2">
        <v>80377</v>
      </c>
      <c r="C28" s="2">
        <v>2653</v>
      </c>
      <c r="D28" s="2">
        <v>150245</v>
      </c>
      <c r="E28" s="2">
        <v>9386</v>
      </c>
      <c r="F28" s="2">
        <v>4309</v>
      </c>
      <c r="G28" s="2">
        <f t="shared" ref="G28:G29" si="21">757341-H28</f>
        <v>741602</v>
      </c>
      <c r="H28" s="2">
        <v>15739</v>
      </c>
      <c r="I28" s="5">
        <f t="shared" si="10"/>
        <v>160754</v>
      </c>
      <c r="J28" s="6">
        <f t="shared" si="11"/>
        <v>466928</v>
      </c>
      <c r="K28" s="6">
        <f t="shared" si="12"/>
        <v>150245</v>
      </c>
      <c r="L28" s="6">
        <f t="shared" si="13"/>
        <v>1642550</v>
      </c>
      <c r="M28" s="6">
        <f t="shared" si="14"/>
        <v>448136</v>
      </c>
      <c r="N28" s="6">
        <f t="shared" si="15"/>
        <v>741602</v>
      </c>
      <c r="O28" s="6">
        <f t="shared" si="16"/>
        <v>2754325</v>
      </c>
      <c r="P28" s="11">
        <f t="shared" si="17"/>
        <v>6364540</v>
      </c>
      <c r="Q28" s="7">
        <f t="shared" si="18"/>
        <v>1000002</v>
      </c>
      <c r="R28" s="7">
        <f t="shared" si="19"/>
        <v>6.3645272709454579</v>
      </c>
      <c r="S28" s="7">
        <f t="shared" si="20"/>
        <v>2.0684713630572737</v>
      </c>
    </row>
    <row r="29" spans="1:19" ht="18.75" x14ac:dyDescent="0.3">
      <c r="A29" s="3" t="s">
        <v>10</v>
      </c>
      <c r="B29" s="2">
        <v>80218</v>
      </c>
      <c r="C29" s="2">
        <v>2812</v>
      </c>
      <c r="D29" s="2">
        <v>147509</v>
      </c>
      <c r="E29" s="2">
        <v>12122</v>
      </c>
      <c r="F29" s="2">
        <v>5062</v>
      </c>
      <c r="G29" s="2">
        <f t="shared" si="21"/>
        <v>745359</v>
      </c>
      <c r="H29" s="2">
        <v>11982</v>
      </c>
      <c r="I29" s="5">
        <f t="shared" si="10"/>
        <v>160436</v>
      </c>
      <c r="J29" s="6">
        <f t="shared" si="11"/>
        <v>677692</v>
      </c>
      <c r="K29" s="6">
        <f t="shared" si="12"/>
        <v>147509</v>
      </c>
      <c r="L29" s="6">
        <f t="shared" si="13"/>
        <v>2909280</v>
      </c>
      <c r="M29" s="6">
        <f t="shared" si="14"/>
        <v>698556</v>
      </c>
      <c r="N29" s="6">
        <f t="shared" si="15"/>
        <v>745359</v>
      </c>
      <c r="O29" s="6">
        <f t="shared" si="16"/>
        <v>2875680</v>
      </c>
      <c r="P29" s="11">
        <f t="shared" si="17"/>
        <v>8214512</v>
      </c>
      <c r="Q29" s="7">
        <f t="shared" si="18"/>
        <v>1000002</v>
      </c>
      <c r="R29" s="7">
        <f t="shared" si="19"/>
        <v>8.2144955710088574</v>
      </c>
      <c r="S29" s="7">
        <f t="shared" si="20"/>
        <v>3.0475778568442862</v>
      </c>
    </row>
    <row r="48" spans="2:2" x14ac:dyDescent="0.25">
      <c r="B48" s="1"/>
    </row>
    <row r="50" spans="2:13" x14ac:dyDescent="0.25">
      <c r="B50" s="3" t="s">
        <v>26</v>
      </c>
      <c r="C50" s="3" t="s">
        <v>31</v>
      </c>
      <c r="D50" s="3" t="s">
        <v>32</v>
      </c>
      <c r="E50" s="3" t="s">
        <v>29</v>
      </c>
      <c r="F50" s="3" t="s">
        <v>30</v>
      </c>
      <c r="G50" s="3" t="s">
        <v>33</v>
      </c>
      <c r="H50" s="3" t="s">
        <v>37</v>
      </c>
      <c r="I50" s="3" t="s">
        <v>38</v>
      </c>
      <c r="K50" s="3" t="s">
        <v>35</v>
      </c>
      <c r="L50" s="3" t="s">
        <v>37</v>
      </c>
      <c r="M50" s="3" t="s">
        <v>38</v>
      </c>
    </row>
    <row r="51" spans="2:13" x14ac:dyDescent="0.25">
      <c r="B51" s="3" t="s">
        <v>7</v>
      </c>
      <c r="C51" s="12">
        <f>1+(H26/(H26+G26))*(1+F2+1)</f>
        <v>6.0140029392308092</v>
      </c>
      <c r="D51" s="12">
        <f>1+(C26+E26)/((C26+E26)+(B26+D26))*(1+F2+1)</f>
        <v>6.5614128351898326</v>
      </c>
      <c r="E51" s="12">
        <f>242661/757341</f>
        <v>0.32041180921143841</v>
      </c>
      <c r="F51" s="12">
        <f>C51+(D51*E51)</f>
        <v>8.1163570967371363</v>
      </c>
      <c r="G51" s="12">
        <f>C51+(E51*D51)+(4-E51)</f>
        <v>11.795945287525697</v>
      </c>
      <c r="H51" s="9">
        <f xml:space="preserve"> 1.32*P8+1.68</f>
        <v>16.52778174443651</v>
      </c>
      <c r="I51" s="9">
        <f>H51*E2</f>
        <v>5.1731956860086274</v>
      </c>
      <c r="K51" s="3" t="s">
        <v>7</v>
      </c>
      <c r="L51" s="9">
        <f>1.32*R26+1.68</f>
        <v>10.348623302753396</v>
      </c>
      <c r="M51" s="9">
        <f>L51*E2</f>
        <v>3.2391190937618126</v>
      </c>
    </row>
    <row r="52" spans="2:13" x14ac:dyDescent="0.25">
      <c r="B52" s="3" t="s">
        <v>8</v>
      </c>
      <c r="C52" s="12">
        <f t="shared" ref="C52:C54" si="22">1+(H27/(H27+G27))*(1+F3+1)</f>
        <v>5.0860814349150516</v>
      </c>
      <c r="D52" s="12">
        <f t="shared" ref="D52:D54" si="23">1+(C27+E27)/((C27+E27)+(B27+D27))*(1+F3+1)</f>
        <v>7.3135732565183522</v>
      </c>
      <c r="E52" s="12">
        <f t="shared" ref="E52:E54" si="24">242661/757341</f>
        <v>0.32041180921143841</v>
      </c>
      <c r="F52" s="12">
        <f t="shared" ref="F52:F54" si="25">C52+(D52*E52)</f>
        <v>7.4294366738364879</v>
      </c>
      <c r="G52" s="12">
        <f t="shared" ref="G52:G54" si="26">C52+(E52*D52)+(4-E52)</f>
        <v>11.109024864625049</v>
      </c>
      <c r="H52" s="9">
        <f t="shared" ref="H52:H54" si="27" xml:space="preserve"> 1.32*P9+1.68</f>
        <v>15.967944464111072</v>
      </c>
      <c r="I52" s="9">
        <f t="shared" ref="I52:I54" si="28">H52*E3</f>
        <v>4.9021589504820993</v>
      </c>
      <c r="K52" s="3" t="s">
        <v>8</v>
      </c>
      <c r="L52" s="9">
        <f t="shared" ref="L52:L54" si="29">1.32*R27+1.68</f>
        <v>9.6676960646078705</v>
      </c>
      <c r="M52" s="9">
        <f t="shared" ref="M52:M54" si="30">L52*E3</f>
        <v>2.9679826918346164</v>
      </c>
    </row>
    <row r="53" spans="2:13" x14ac:dyDescent="0.25">
      <c r="B53" s="3" t="s">
        <v>9</v>
      </c>
      <c r="C53" s="12">
        <f t="shared" si="22"/>
        <v>4.63683598273433</v>
      </c>
      <c r="D53" s="12">
        <f t="shared" si="23"/>
        <v>9.6821738969179219</v>
      </c>
      <c r="E53" s="12">
        <f t="shared" si="24"/>
        <v>0.32041180921143841</v>
      </c>
      <c r="F53" s="12">
        <f t="shared" si="25"/>
        <v>7.7391188381455649</v>
      </c>
      <c r="G53" s="12">
        <f t="shared" si="26"/>
        <v>11.418707028934126</v>
      </c>
      <c r="H53" s="9">
        <f t="shared" si="27"/>
        <v>15.956001127997745</v>
      </c>
      <c r="I53" s="9">
        <f t="shared" si="28"/>
        <v>5.1857003665992671</v>
      </c>
      <c r="K53" s="3" t="s">
        <v>9</v>
      </c>
      <c r="L53" s="9">
        <f t="shared" si="29"/>
        <v>10.081175997648005</v>
      </c>
      <c r="M53" s="9">
        <f t="shared" si="30"/>
        <v>3.2763821992356017</v>
      </c>
    </row>
    <row r="54" spans="2:13" x14ac:dyDescent="0.25">
      <c r="B54" s="3" t="s">
        <v>10</v>
      </c>
      <c r="C54" s="12">
        <f t="shared" si="22"/>
        <v>4.797074237364674</v>
      </c>
      <c r="D54" s="12">
        <f t="shared" si="23"/>
        <v>15.77023501922435</v>
      </c>
      <c r="E54" s="12">
        <f t="shared" si="24"/>
        <v>0.32041180921143841</v>
      </c>
      <c r="F54" s="12">
        <f t="shared" si="25"/>
        <v>9.8500437715639322</v>
      </c>
      <c r="G54" s="12">
        <f t="shared" si="26"/>
        <v>13.529631962352493</v>
      </c>
      <c r="H54" s="9">
        <f t="shared" si="27"/>
        <v>17.190610498779005</v>
      </c>
      <c r="I54" s="9">
        <f t="shared" si="28"/>
        <v>6.3777164950470109</v>
      </c>
      <c r="K54" s="3" t="s">
        <v>10</v>
      </c>
      <c r="L54" s="9">
        <f t="shared" si="29"/>
        <v>12.523134153731691</v>
      </c>
      <c r="M54" s="9">
        <f t="shared" si="30"/>
        <v>4.6460827710344574</v>
      </c>
    </row>
    <row r="67" spans="2:9" x14ac:dyDescent="0.25">
      <c r="B67" s="15"/>
      <c r="C67" s="15"/>
      <c r="D67" s="15"/>
    </row>
    <row r="68" spans="2:9" x14ac:dyDescent="0.25">
      <c r="B68" s="15"/>
      <c r="C68" s="15"/>
      <c r="D68" s="15"/>
      <c r="E68" s="15"/>
      <c r="F68" s="15"/>
      <c r="G68" s="15"/>
      <c r="H68" s="15"/>
      <c r="I68" s="15"/>
    </row>
    <row r="69" spans="2:9" x14ac:dyDescent="0.25">
      <c r="B69" s="15"/>
      <c r="C69" s="15"/>
      <c r="D69" s="15"/>
      <c r="E69" s="15"/>
      <c r="F69" s="15"/>
      <c r="G69" s="15"/>
      <c r="H69" s="15"/>
      <c r="I69" s="15"/>
    </row>
    <row r="70" spans="2:9" x14ac:dyDescent="0.25">
      <c r="B70" s="15"/>
      <c r="C70" s="15"/>
      <c r="D70" s="15"/>
      <c r="E70" s="15"/>
      <c r="F70" s="15"/>
      <c r="G70" s="15"/>
      <c r="H70" s="15"/>
      <c r="I70" s="15"/>
    </row>
    <row r="71" spans="2:9" x14ac:dyDescent="0.25">
      <c r="B71" s="15"/>
      <c r="C71" s="15"/>
      <c r="D71" s="15"/>
      <c r="E71" s="15"/>
      <c r="F71" s="15"/>
      <c r="G71" s="15"/>
      <c r="H71" s="15"/>
      <c r="I71" s="15"/>
    </row>
    <row r="72" spans="2:9" x14ac:dyDescent="0.25">
      <c r="B72" s="15"/>
      <c r="C72" s="15"/>
      <c r="D72" s="15"/>
      <c r="E72" s="15"/>
      <c r="F72" s="15"/>
      <c r="G72" s="15"/>
      <c r="H72" s="15"/>
      <c r="I72" s="15"/>
    </row>
    <row r="73" spans="2:9" x14ac:dyDescent="0.25">
      <c r="B73" s="15"/>
      <c r="C73" s="15"/>
      <c r="D73" s="15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Fernando</cp:lastModifiedBy>
  <dcterms:created xsi:type="dcterms:W3CDTF">2013-06-03T20:27:08Z</dcterms:created>
  <dcterms:modified xsi:type="dcterms:W3CDTF">2013-06-06T10:15:30Z</dcterms:modified>
</cp:coreProperties>
</file>