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Fernando\Documents\MATLAB\Graficos_CTDA2019\"/>
    </mc:Choice>
  </mc:AlternateContent>
  <bookViews>
    <workbookView xWindow="0" yWindow="0" windowWidth="20490" windowHeight="7650" activeTab="1"/>
  </bookViews>
  <sheets>
    <sheet name="Tabela_Geral - CTDA" sheetId="6" r:id="rId1"/>
    <sheet name="Tabela_Geral - CTDA (2)" sheetId="11" r:id="rId2"/>
  </sheets>
  <calcPr calcId="162913"/>
</workbook>
</file>

<file path=xl/calcChain.xml><?xml version="1.0" encoding="utf-8"?>
<calcChain xmlns="http://schemas.openxmlformats.org/spreadsheetml/2006/main">
  <c r="L34" i="11" l="1"/>
  <c r="K34" i="11"/>
  <c r="J34" i="11"/>
  <c r="L33" i="11"/>
  <c r="K33" i="11"/>
  <c r="J33" i="11"/>
  <c r="L32" i="11"/>
  <c r="K32" i="11"/>
  <c r="J32" i="11"/>
  <c r="L30" i="11"/>
  <c r="K30" i="11"/>
  <c r="J30" i="11"/>
  <c r="L25" i="11"/>
  <c r="K25" i="11"/>
  <c r="J25" i="11"/>
  <c r="L13" i="11" l="1"/>
  <c r="K13" i="11"/>
  <c r="J13" i="11"/>
  <c r="E35" i="11"/>
  <c r="D35" i="11"/>
  <c r="C35" i="11"/>
  <c r="E33" i="11"/>
  <c r="D33" i="11"/>
  <c r="C33" i="11"/>
  <c r="E30" i="11"/>
  <c r="D30" i="11"/>
  <c r="C30" i="11"/>
  <c r="E28" i="11"/>
  <c r="D28" i="11"/>
  <c r="C28" i="11"/>
  <c r="E27" i="11"/>
  <c r="L28" i="6" l="1"/>
  <c r="K28" i="6"/>
  <c r="J28" i="6"/>
  <c r="L27" i="6"/>
  <c r="K27" i="6"/>
  <c r="J27" i="6"/>
  <c r="L26" i="6"/>
  <c r="K26" i="6"/>
  <c r="J26" i="6"/>
  <c r="L24" i="6"/>
  <c r="K24" i="6"/>
  <c r="J24" i="6"/>
  <c r="L19" i="6"/>
  <c r="K19" i="6"/>
  <c r="J19" i="6"/>
  <c r="L13" i="6"/>
  <c r="K13" i="6"/>
  <c r="J13" i="6"/>
  <c r="E27" i="6" l="1"/>
  <c r="D27" i="6"/>
  <c r="C27" i="6"/>
  <c r="E25" i="6"/>
  <c r="D25" i="6"/>
  <c r="C25" i="6"/>
  <c r="E22" i="6"/>
  <c r="D22" i="6"/>
  <c r="C22" i="6"/>
  <c r="C20" i="6"/>
  <c r="D20" i="6"/>
  <c r="E20" i="6"/>
  <c r="E19" i="6"/>
</calcChain>
</file>

<file path=xl/sharedStrings.xml><?xml version="1.0" encoding="utf-8"?>
<sst xmlns="http://schemas.openxmlformats.org/spreadsheetml/2006/main" count="352" uniqueCount="61">
  <si>
    <t>Pontos</t>
  </si>
  <si>
    <t>Métricas</t>
  </si>
  <si>
    <t>PSNR</t>
  </si>
  <si>
    <t>VQM</t>
  </si>
  <si>
    <t>SSIM</t>
  </si>
  <si>
    <t>P1</t>
  </si>
  <si>
    <t>P2</t>
  </si>
  <si>
    <t>P3</t>
  </si>
  <si>
    <t>P4</t>
  </si>
  <si>
    <t>P5</t>
  </si>
  <si>
    <t>P6</t>
  </si>
  <si>
    <t>P7</t>
  </si>
  <si>
    <t>P8</t>
  </si>
  <si>
    <t>MOS</t>
  </si>
  <si>
    <t>P9 - P16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</si>
  <si>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</si>
  <si>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</si>
  <si>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</si>
  <si>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</si>
  <si>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</si>
  <si>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</si>
  <si>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</si>
  <si>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</si>
  <si>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</si>
  <si>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</si>
  <si>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</si>
  <si>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</si>
  <si>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</si>
  <si>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</si>
  <si>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P36</t>
  </si>
  <si>
    <t>P37</t>
  </si>
  <si>
    <t>**</t>
  </si>
  <si>
    <t>** - Sem sinal Wi-Fi</t>
  </si>
  <si>
    <t>* - Vídeo não reconstruido</t>
  </si>
  <si>
    <t>*</t>
  </si>
  <si>
    <t>P38 - P39</t>
  </si>
  <si>
    <t>P33 - P35</t>
  </si>
  <si>
    <t>P17 - P18</t>
  </si>
  <si>
    <t>P9</t>
  </si>
  <si>
    <t>P10</t>
  </si>
  <si>
    <t>P11-P16</t>
  </si>
  <si>
    <t>3,79597‬</t>
  </si>
  <si>
    <t>P32-P35</t>
  </si>
  <si>
    <t>Salas</t>
  </si>
  <si>
    <t>Corredor</t>
  </si>
  <si>
    <t>Vídeos em 2K</t>
  </si>
  <si>
    <t>Vídeos em 4K</t>
  </si>
  <si>
    <t>Legenda:</t>
  </si>
  <si>
    <t>P11</t>
  </si>
  <si>
    <t>P12</t>
  </si>
  <si>
    <t>P13</t>
  </si>
  <si>
    <t>P14</t>
  </si>
  <si>
    <t>P15</t>
  </si>
  <si>
    <t>P16</t>
  </si>
  <si>
    <t>P17</t>
  </si>
  <si>
    <t>P18</t>
  </si>
  <si>
    <t>P33</t>
  </si>
  <si>
    <t>P34</t>
  </si>
  <si>
    <t>P35</t>
  </si>
  <si>
    <t>P38</t>
  </si>
  <si>
    <t>P39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</si>
</sst>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/>
    <xf numFmtId="0" fontId="2" fillId="0" borderId="0" xfId="0" applyFont="1"/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Alignment="1">
      <alignment vertical="center" textRotation="90"/>
    </xf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6" borderId="0" xfId="0" applyNumberFormat="1" applyFont="1" applyFill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3" xfId="0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0" xfId="0" applyFill="1" applyBorder="1" applyAlignment="1">
      <alignment horizontal="center" vertical="center" textRotation="90"/>
    </xf>
    <xf numFmtId="0" fontId="0" fillId="4" borderId="3" xfId="0" applyFill="1" applyBorder="1" applyAlignment="1">
      <alignment horizontal="center" vertical="center" textRotation="90"/>
    </xf>
    <xf numFmtId="0" fontId="0" fillId="5" borderId="0" xfId="0" applyFill="1" applyAlignment="1">
      <alignment horizontal="center" vertical="center" textRotation="90"/>
    </xf>
    <xf numFmtId="0" fontId="0" fillId="2" borderId="3" xfId="0" applyFont="1" applyFill="1" applyBorder="1" applyAlignment="1">
      <alignment horizontal="center"/>
    </xf>
    <xf numFmtId="0" fontId="0" fillId="5" borderId="0" xfId="0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6"/>
  <sheetViews>
    <sheetView zoomScale="93" zoomScaleNormal="93" workbookViewId="0">
      <selection activeCell="O6" sqref="O6"/>
    </sheetView>
  </sheetViews>
  <sheetFormatPr defaultRowHeight="15" x14ac:dyDescent="0.25"/>
  <cols>
    <col min="1" max="1" width="5.7109375" customWidth="1"/>
    <col min="2" max="2" width="14.7109375" customWidth="1"/>
    <col min="3" max="6" width="9.28515625" customWidth="1"/>
    <col min="8" max="8" width="5.7109375" customWidth="1"/>
    <col min="9" max="9" width="14.7109375" customWidth="1"/>
    <col min="10" max="13" width="9.28515625" customWidth="1"/>
  </cols>
  <sheetData>
    <row r="1" spans="1:18" x14ac:dyDescent="0.25">
      <c r="B1" s="39" t="s">
        <v>45</v>
      </c>
      <c r="C1" s="39"/>
      <c r="D1" s="39"/>
      <c r="E1" s="39"/>
      <c r="F1" s="39"/>
      <c r="I1" s="35" t="s">
        <v>46</v>
      </c>
      <c r="J1" s="35"/>
      <c r="K1" s="35"/>
      <c r="L1" s="35"/>
      <c r="M1" s="35"/>
    </row>
    <row r="2" spans="1:18" ht="15.75" thickBot="1" x14ac:dyDescent="0.3">
      <c r="B2" s="36" t="s">
        <v>0</v>
      </c>
      <c r="C2" s="38" t="s">
        <v>1</v>
      </c>
      <c r="D2" s="38"/>
      <c r="E2" s="38"/>
      <c r="F2" s="38"/>
      <c r="I2" s="36" t="s">
        <v>0</v>
      </c>
      <c r="J2" s="38" t="s">
        <v>1</v>
      </c>
      <c r="K2" s="38"/>
      <c r="L2" s="38"/>
      <c r="M2" s="38"/>
    </row>
    <row r="3" spans="1:18" x14ac:dyDescent="0.25">
      <c r="B3" s="37"/>
      <c r="C3" s="2" t="s">
        <v>2</v>
      </c>
      <c r="D3" s="2" t="s">
        <v>3</v>
      </c>
      <c r="E3" s="2" t="s">
        <v>4</v>
      </c>
      <c r="F3" s="2" t="s">
        <v>13</v>
      </c>
      <c r="I3" s="37"/>
      <c r="J3" s="2" t="s">
        <v>2</v>
      </c>
      <c r="K3" s="2" t="s">
        <v>3</v>
      </c>
      <c r="L3" s="2" t="s">
        <v>4</v>
      </c>
      <c r="M3" s="2" t="s">
        <v>13</v>
      </c>
    </row>
    <row r="4" spans="1:18" ht="15" customHeight="1" x14ac:dyDescent="0.25">
      <c r="A4" s="31" t="s">
        <v>43</v>
      </c>
      <c r="B4" s="19" t="s">
        <v>5</v>
      </c>
      <c r="C4" s="9">
        <v>32.335250000000002</v>
      </c>
      <c r="D4" s="9">
        <v>3.5211800000000002</v>
      </c>
      <c r="E4" s="9">
        <v>0.95555000000000001</v>
      </c>
      <c r="F4" s="9">
        <v>4</v>
      </c>
      <c r="H4" s="31" t="s">
        <v>43</v>
      </c>
      <c r="I4" s="19" t="s">
        <v>5</v>
      </c>
      <c r="J4" s="10">
        <v>31.972325000000001</v>
      </c>
      <c r="K4" s="10">
        <v>3.69055</v>
      </c>
      <c r="L4" s="10">
        <v>0.95799000000000001</v>
      </c>
      <c r="M4" s="15">
        <v>4</v>
      </c>
    </row>
    <row r="5" spans="1:18" ht="15" customHeight="1" x14ac:dyDescent="0.25">
      <c r="A5" s="31"/>
      <c r="B5" s="19" t="s">
        <v>6</v>
      </c>
      <c r="C5" s="9">
        <v>30.84055</v>
      </c>
      <c r="D5" s="9">
        <v>3.4408599999999998</v>
      </c>
      <c r="E5" s="9">
        <v>0.96184999999999998</v>
      </c>
      <c r="F5" s="9">
        <v>3</v>
      </c>
      <c r="H5" s="31"/>
      <c r="I5" s="19" t="s">
        <v>6</v>
      </c>
      <c r="J5" s="10">
        <v>30.900069999999999</v>
      </c>
      <c r="K5" s="10">
        <v>4.4996900000000002</v>
      </c>
      <c r="L5" s="10">
        <v>0.96694000000000002</v>
      </c>
      <c r="M5" s="15">
        <v>3</v>
      </c>
    </row>
    <row r="6" spans="1:18" ht="15" customHeight="1" x14ac:dyDescent="0.25">
      <c r="A6" s="31"/>
      <c r="B6" s="19" t="s">
        <v>7</v>
      </c>
      <c r="C6" s="9">
        <v>31.516449999999999</v>
      </c>
      <c r="D6" s="10">
        <v>3.6179100000000002</v>
      </c>
      <c r="E6" s="9">
        <v>0.95948</v>
      </c>
      <c r="F6" s="9">
        <v>4</v>
      </c>
      <c r="H6" s="31"/>
      <c r="I6" s="19" t="s">
        <v>7</v>
      </c>
      <c r="J6" s="10">
        <v>27.924620000000001</v>
      </c>
      <c r="K6" s="10">
        <v>3.8290700000000002</v>
      </c>
      <c r="L6" s="10">
        <v>0.96306000000000003</v>
      </c>
      <c r="M6" s="15">
        <v>3</v>
      </c>
    </row>
    <row r="7" spans="1:18" ht="15" customHeight="1" x14ac:dyDescent="0.25">
      <c r="A7" s="31"/>
      <c r="B7" s="19" t="s">
        <v>8</v>
      </c>
      <c r="C7" s="9">
        <v>32.050130000000003</v>
      </c>
      <c r="D7" s="9">
        <v>2.91371</v>
      </c>
      <c r="E7" s="9">
        <v>0.96791000000000005</v>
      </c>
      <c r="F7" s="9">
        <v>4</v>
      </c>
      <c r="H7" s="31"/>
      <c r="I7" s="19" t="s">
        <v>8</v>
      </c>
      <c r="J7" s="10">
        <v>29.456309999999998</v>
      </c>
      <c r="K7" s="10">
        <v>4.46502</v>
      </c>
      <c r="L7" s="10">
        <v>0.95991000000000004</v>
      </c>
      <c r="M7" s="15">
        <v>3</v>
      </c>
      <c r="R7" s="1"/>
    </row>
    <row r="8" spans="1:18" ht="15" customHeight="1" x14ac:dyDescent="0.25">
      <c r="A8" s="31"/>
      <c r="B8" s="19" t="s">
        <v>9</v>
      </c>
      <c r="C8" s="9">
        <v>32.98668</v>
      </c>
      <c r="D8" s="9">
        <v>3.6219700000000001</v>
      </c>
      <c r="E8" s="9">
        <v>0.96787999999999996</v>
      </c>
      <c r="F8" s="9">
        <v>4</v>
      </c>
      <c r="H8" s="31"/>
      <c r="I8" s="19" t="s">
        <v>9</v>
      </c>
      <c r="J8" s="10">
        <v>27.650134999999999</v>
      </c>
      <c r="K8" s="10">
        <v>3.5089299999999999</v>
      </c>
      <c r="L8" s="10">
        <v>0.96950999999999998</v>
      </c>
      <c r="M8" s="15">
        <v>3</v>
      </c>
      <c r="R8" s="5"/>
    </row>
    <row r="9" spans="1:18" ht="15" customHeight="1" x14ac:dyDescent="0.25">
      <c r="A9" s="31"/>
      <c r="B9" s="19" t="s">
        <v>10</v>
      </c>
      <c r="C9" s="9">
        <v>32.795059999999999</v>
      </c>
      <c r="D9" s="9">
        <v>3.2110400000000001</v>
      </c>
      <c r="E9" s="9">
        <v>0.96782999999999997</v>
      </c>
      <c r="F9" s="9">
        <v>4</v>
      </c>
      <c r="H9" s="31"/>
      <c r="I9" s="19" t="s">
        <v>10</v>
      </c>
      <c r="J9" s="10">
        <v>28.120560000000001</v>
      </c>
      <c r="K9" s="10">
        <v>3.8505500000000001</v>
      </c>
      <c r="L9" s="10">
        <v>0.96586000000000005</v>
      </c>
      <c r="M9" s="15">
        <v>3</v>
      </c>
    </row>
    <row r="10" spans="1:18" ht="15" customHeight="1" x14ac:dyDescent="0.25">
      <c r="A10" s="31"/>
      <c r="B10" s="19" t="s">
        <v>11</v>
      </c>
      <c r="C10" s="9">
        <v>32.381450000000001</v>
      </c>
      <c r="D10" s="9">
        <v>4.0712900000000003</v>
      </c>
      <c r="E10" s="9">
        <v>0.97221999999999997</v>
      </c>
      <c r="F10" s="9">
        <v>4</v>
      </c>
      <c r="H10" s="31"/>
      <c r="I10" s="19" t="s">
        <v>11</v>
      </c>
      <c r="J10" s="10">
        <v>30.32019</v>
      </c>
      <c r="K10" s="10">
        <v>4.47166</v>
      </c>
      <c r="L10" s="10">
        <v>0.96726000000000001</v>
      </c>
      <c r="M10" s="15">
        <v>3</v>
      </c>
    </row>
    <row r="11" spans="1:18" ht="15" customHeight="1" x14ac:dyDescent="0.25">
      <c r="A11" s="31"/>
      <c r="B11" s="19" t="s">
        <v>12</v>
      </c>
      <c r="C11" s="9">
        <v>31.767769999999999</v>
      </c>
      <c r="D11" s="9">
        <v>3.8415699999999999</v>
      </c>
      <c r="E11" s="10">
        <v>0.966395</v>
      </c>
      <c r="F11" s="9">
        <v>4</v>
      </c>
      <c r="H11" s="31"/>
      <c r="I11" s="19" t="s">
        <v>12</v>
      </c>
      <c r="J11" s="10">
        <v>32.164234999999998</v>
      </c>
      <c r="K11" s="10">
        <v>4.1705199999999998</v>
      </c>
      <c r="L11" s="10">
        <v>0.95601000000000003</v>
      </c>
      <c r="M11" s="15">
        <v>4</v>
      </c>
    </row>
    <row r="12" spans="1:18" ht="15" customHeight="1" x14ac:dyDescent="0.25">
      <c r="A12" s="31"/>
      <c r="B12" s="19" t="s">
        <v>14</v>
      </c>
      <c r="C12" s="9" t="s">
        <v>34</v>
      </c>
      <c r="D12" s="9" t="s">
        <v>34</v>
      </c>
      <c r="E12" s="9" t="s">
        <v>34</v>
      </c>
      <c r="F12" s="9" t="s">
        <v>34</v>
      </c>
      <c r="H12" s="31"/>
      <c r="I12" s="19" t="s">
        <v>38</v>
      </c>
      <c r="J12" s="16" t="s">
        <v>34</v>
      </c>
      <c r="K12" s="16" t="s">
        <v>34</v>
      </c>
      <c r="L12" s="16" t="s">
        <v>34</v>
      </c>
      <c r="M12" s="16" t="s">
        <v>34</v>
      </c>
    </row>
    <row r="13" spans="1:18" ht="15" customHeight="1" x14ac:dyDescent="0.25">
      <c r="A13" s="32"/>
      <c r="B13" s="19" t="s">
        <v>37</v>
      </c>
      <c r="C13" s="9" t="s">
        <v>31</v>
      </c>
      <c r="D13" s="9" t="s">
        <v>31</v>
      </c>
      <c r="E13" s="9" t="s">
        <v>31</v>
      </c>
      <c r="F13" s="9" t="s">
        <v>31</v>
      </c>
      <c r="H13" s="31"/>
      <c r="I13" s="19" t="s">
        <v>39</v>
      </c>
      <c r="J13" s="10">
        <f>(12.334465*2)</f>
        <v>24.66893</v>
      </c>
      <c r="K13" s="10">
        <f>(1.958605*2)</f>
        <v>3.9172099999999999</v>
      </c>
      <c r="L13" s="16">
        <f>(0.48196*2)</f>
        <v>0.96392</v>
      </c>
      <c r="M13" s="16">
        <v>2</v>
      </c>
    </row>
    <row r="14" spans="1:18" ht="15" customHeight="1" x14ac:dyDescent="0.25">
      <c r="A14" s="33" t="s">
        <v>44</v>
      </c>
      <c r="B14" s="20" t="s">
        <v>15</v>
      </c>
      <c r="C14" s="11">
        <v>27.037669999999999</v>
      </c>
      <c r="D14" s="11">
        <v>4.6546200000000004</v>
      </c>
      <c r="E14" s="12">
        <v>0.959955</v>
      </c>
      <c r="F14" s="11">
        <v>3</v>
      </c>
      <c r="H14" s="31"/>
      <c r="I14" s="19" t="s">
        <v>40</v>
      </c>
      <c r="J14" s="16" t="s">
        <v>34</v>
      </c>
      <c r="K14" s="16" t="s">
        <v>34</v>
      </c>
      <c r="L14" s="16" t="s">
        <v>34</v>
      </c>
      <c r="M14" s="16" t="s">
        <v>34</v>
      </c>
    </row>
    <row r="15" spans="1:18" ht="15" customHeight="1" x14ac:dyDescent="0.25">
      <c r="A15" s="33"/>
      <c r="B15" s="20" t="s">
        <v>16</v>
      </c>
      <c r="C15" s="11">
        <v>26.428830000000001</v>
      </c>
      <c r="D15" s="11">
        <v>4.3964999999999996</v>
      </c>
      <c r="E15" s="11">
        <v>0.95660999999999996</v>
      </c>
      <c r="F15" s="11">
        <v>3</v>
      </c>
      <c r="H15" s="32"/>
      <c r="I15" s="19" t="s">
        <v>37</v>
      </c>
      <c r="J15" s="16" t="s">
        <v>31</v>
      </c>
      <c r="K15" s="16" t="s">
        <v>31</v>
      </c>
      <c r="L15" s="16" t="s">
        <v>31</v>
      </c>
      <c r="M15" s="16" t="s">
        <v>31</v>
      </c>
    </row>
    <row r="16" spans="1:18" ht="15" customHeight="1" x14ac:dyDescent="0.25">
      <c r="A16" s="33"/>
      <c r="B16" s="20" t="s">
        <v>17</v>
      </c>
      <c r="C16" s="11">
        <v>30.089569999999998</v>
      </c>
      <c r="D16" s="12">
        <v>3.9701749999999998</v>
      </c>
      <c r="E16" s="11">
        <v>0.96294000000000002</v>
      </c>
      <c r="F16" s="11">
        <v>3</v>
      </c>
      <c r="H16" s="34" t="s">
        <v>44</v>
      </c>
      <c r="I16" s="20" t="s">
        <v>15</v>
      </c>
      <c r="J16" s="17">
        <v>29.12837</v>
      </c>
      <c r="K16" s="17">
        <v>4.5383899999999997</v>
      </c>
      <c r="L16" s="12">
        <v>0.952125</v>
      </c>
      <c r="M16" s="17">
        <v>3</v>
      </c>
    </row>
    <row r="17" spans="1:13" ht="15" customHeight="1" x14ac:dyDescent="0.25">
      <c r="A17" s="33"/>
      <c r="B17" s="20" t="s">
        <v>18</v>
      </c>
      <c r="C17" s="11">
        <v>33.508540000000004</v>
      </c>
      <c r="D17" s="12">
        <v>3.3648850000000001</v>
      </c>
      <c r="E17" s="11">
        <v>0.96513000000000004</v>
      </c>
      <c r="F17" s="11">
        <v>4</v>
      </c>
      <c r="H17" s="33"/>
      <c r="I17" s="20" t="s">
        <v>16</v>
      </c>
      <c r="J17" s="17">
        <v>27.691579999999998</v>
      </c>
      <c r="K17" s="17">
        <v>4.1262600000000003</v>
      </c>
      <c r="L17" s="17">
        <v>0.96640999999999999</v>
      </c>
      <c r="M17" s="17">
        <v>3</v>
      </c>
    </row>
    <row r="18" spans="1:13" ht="15" customHeight="1" x14ac:dyDescent="0.25">
      <c r="A18" s="33"/>
      <c r="B18" s="20" t="s">
        <v>19</v>
      </c>
      <c r="C18" s="11">
        <v>30.387799999999999</v>
      </c>
      <c r="D18" s="12">
        <v>3.5148549999999998</v>
      </c>
      <c r="E18" s="11">
        <v>0.97589999999999999</v>
      </c>
      <c r="F18" s="11">
        <v>3</v>
      </c>
      <c r="H18" s="33"/>
      <c r="I18" s="20" t="s">
        <v>17</v>
      </c>
      <c r="J18" s="12">
        <v>28.459524999999999</v>
      </c>
      <c r="K18" s="17">
        <v>4.2510599999999998</v>
      </c>
      <c r="L18" s="12">
        <v>0.957785</v>
      </c>
      <c r="M18" s="17">
        <v>3</v>
      </c>
    </row>
    <row r="19" spans="1:13" ht="15" customHeight="1" x14ac:dyDescent="0.25">
      <c r="A19" s="33"/>
      <c r="B19" s="20" t="s">
        <v>20</v>
      </c>
      <c r="C19" s="12">
        <v>31.963640000000002</v>
      </c>
      <c r="D19" s="12">
        <v>4.8397899999999998</v>
      </c>
      <c r="E19" s="12">
        <f>(0.480645*2)</f>
        <v>0.96128999999999998</v>
      </c>
      <c r="F19" s="13">
        <v>4</v>
      </c>
      <c r="H19" s="33"/>
      <c r="I19" s="20" t="s">
        <v>18</v>
      </c>
      <c r="J19" s="17">
        <f>(16.85377*2)</f>
        <v>33.707540000000002</v>
      </c>
      <c r="K19" s="17">
        <f>(2.24768*2)</f>
        <v>4.4953599999999998</v>
      </c>
      <c r="L19" s="12">
        <f>(0.476245*2)</f>
        <v>0.95248999999999995</v>
      </c>
      <c r="M19" s="17">
        <v>4</v>
      </c>
    </row>
    <row r="20" spans="1:13" ht="15" customHeight="1" x14ac:dyDescent="0.25">
      <c r="A20" s="33"/>
      <c r="B20" s="20" t="s">
        <v>21</v>
      </c>
      <c r="C20" s="11">
        <f>(15.4477*2)</f>
        <v>30.895399999999999</v>
      </c>
      <c r="D20" s="12">
        <f>(1.876755*2)</f>
        <v>3.7535099999999999</v>
      </c>
      <c r="E20" s="11">
        <f>(0.487705*2)</f>
        <v>0.97541</v>
      </c>
      <c r="F20" s="13">
        <v>3</v>
      </c>
      <c r="H20" s="33"/>
      <c r="I20" s="20" t="s">
        <v>19</v>
      </c>
      <c r="J20" s="17">
        <v>28.60924</v>
      </c>
      <c r="K20" s="17">
        <v>4.6894499999999999</v>
      </c>
      <c r="L20" s="12">
        <v>0.97345499999999996</v>
      </c>
      <c r="M20" s="17">
        <v>3</v>
      </c>
    </row>
    <row r="21" spans="1:13" ht="15" customHeight="1" x14ac:dyDescent="0.25">
      <c r="A21" s="33"/>
      <c r="B21" s="20" t="s">
        <v>22</v>
      </c>
      <c r="C21" s="11" t="s">
        <v>34</v>
      </c>
      <c r="D21" s="11" t="s">
        <v>34</v>
      </c>
      <c r="E21" s="11" t="s">
        <v>34</v>
      </c>
      <c r="F21" s="11" t="s">
        <v>34</v>
      </c>
      <c r="H21" s="33"/>
      <c r="I21" s="20" t="s">
        <v>20</v>
      </c>
      <c r="J21" s="17" t="s">
        <v>34</v>
      </c>
      <c r="K21" s="17" t="s">
        <v>34</v>
      </c>
      <c r="L21" s="17" t="s">
        <v>34</v>
      </c>
      <c r="M21" s="17" t="s">
        <v>34</v>
      </c>
    </row>
    <row r="22" spans="1:13" ht="15" customHeight="1" x14ac:dyDescent="0.25">
      <c r="A22" s="33"/>
      <c r="B22" s="20" t="s">
        <v>23</v>
      </c>
      <c r="C22" s="11">
        <f>(15.43214*2)</f>
        <v>30.864280000000001</v>
      </c>
      <c r="D22" s="11">
        <f>(1.908285*2)</f>
        <v>3.81657</v>
      </c>
      <c r="E22" s="11">
        <f>(0.48446*2)</f>
        <v>0.96892</v>
      </c>
      <c r="F22" s="11">
        <v>3</v>
      </c>
      <c r="H22" s="33"/>
      <c r="I22" s="20" t="s">
        <v>21</v>
      </c>
      <c r="J22" s="17">
        <v>31.464379999999998</v>
      </c>
      <c r="K22" s="17">
        <v>3.9174799999999999</v>
      </c>
      <c r="L22" s="12">
        <v>0.94802500000000001</v>
      </c>
      <c r="M22" s="17">
        <v>4</v>
      </c>
    </row>
    <row r="23" spans="1:13" ht="15" customHeight="1" x14ac:dyDescent="0.25">
      <c r="A23" s="33"/>
      <c r="B23" s="20" t="s">
        <v>24</v>
      </c>
      <c r="C23" s="11" t="s">
        <v>34</v>
      </c>
      <c r="D23" s="11" t="s">
        <v>34</v>
      </c>
      <c r="E23" s="11" t="s">
        <v>34</v>
      </c>
      <c r="F23" s="11" t="s">
        <v>34</v>
      </c>
      <c r="H23" s="33"/>
      <c r="I23" s="20" t="s">
        <v>22</v>
      </c>
      <c r="J23" s="17" t="s">
        <v>34</v>
      </c>
      <c r="K23" s="17" t="s">
        <v>34</v>
      </c>
      <c r="L23" s="17" t="s">
        <v>34</v>
      </c>
      <c r="M23" s="17" t="s">
        <v>34</v>
      </c>
    </row>
    <row r="24" spans="1:13" ht="15" customHeight="1" x14ac:dyDescent="0.25">
      <c r="A24" s="33"/>
      <c r="B24" s="20" t="s">
        <v>25</v>
      </c>
      <c r="C24" s="12">
        <v>30.212315</v>
      </c>
      <c r="D24" s="11">
        <v>3.8376700000000001</v>
      </c>
      <c r="E24" s="11">
        <v>0.95601999999999998</v>
      </c>
      <c r="F24" s="11">
        <v>3</v>
      </c>
      <c r="H24" s="33"/>
      <c r="I24" s="20" t="s">
        <v>23</v>
      </c>
      <c r="J24" s="17">
        <f>(12.651562*2)</f>
        <v>25.303124</v>
      </c>
      <c r="K24" s="17">
        <f>(2.22671*2)</f>
        <v>4.4534200000000004</v>
      </c>
      <c r="L24" s="17">
        <f>(0.4783*2)</f>
        <v>0.95660000000000001</v>
      </c>
      <c r="M24" s="17">
        <v>3</v>
      </c>
    </row>
    <row r="25" spans="1:13" ht="15" customHeight="1" x14ac:dyDescent="0.25">
      <c r="A25" s="33"/>
      <c r="B25" s="20" t="s">
        <v>26</v>
      </c>
      <c r="C25" s="11">
        <f>(14.19699*2)</f>
        <v>28.393979999999999</v>
      </c>
      <c r="D25" s="11">
        <f>(1.91122*2)</f>
        <v>3.8224399999999998</v>
      </c>
      <c r="E25" s="11">
        <f>(0.47291*2)</f>
        <v>0.94581999999999999</v>
      </c>
      <c r="F25" s="13">
        <v>3</v>
      </c>
      <c r="H25" s="33"/>
      <c r="I25" s="20" t="s">
        <v>24</v>
      </c>
      <c r="J25" s="17">
        <v>26.891010000000001</v>
      </c>
      <c r="K25" s="17" t="s">
        <v>41</v>
      </c>
      <c r="L25" s="12">
        <v>0.95759499999999997</v>
      </c>
      <c r="M25" s="17">
        <v>3</v>
      </c>
    </row>
    <row r="26" spans="1:13" ht="15" customHeight="1" x14ac:dyDescent="0.25">
      <c r="A26" s="33"/>
      <c r="B26" s="20" t="s">
        <v>27</v>
      </c>
      <c r="C26" s="11">
        <v>28.682700000000001</v>
      </c>
      <c r="D26" s="11">
        <v>4.95343</v>
      </c>
      <c r="E26" s="11">
        <v>0.94799999999999995</v>
      </c>
      <c r="F26" s="11">
        <v>3</v>
      </c>
      <c r="H26" s="33"/>
      <c r="I26" s="20" t="s">
        <v>25</v>
      </c>
      <c r="J26" s="17">
        <f>(14.47758*2)</f>
        <v>28.955159999999999</v>
      </c>
      <c r="K26" s="12">
        <f>(2.484985*2)</f>
        <v>4.96997</v>
      </c>
      <c r="L26" s="12">
        <f>(0.48301*2)</f>
        <v>0.96601999999999999</v>
      </c>
      <c r="M26" s="17">
        <v>3</v>
      </c>
    </row>
    <row r="27" spans="1:13" ht="15" customHeight="1" x14ac:dyDescent="0.25">
      <c r="A27" s="33"/>
      <c r="B27" s="20" t="s">
        <v>28</v>
      </c>
      <c r="C27" s="11">
        <f>(15.83908*2)</f>
        <v>31.678159999999998</v>
      </c>
      <c r="D27" s="11">
        <f>(2.076*2)</f>
        <v>4.1520000000000001</v>
      </c>
      <c r="E27" s="11">
        <f>(0.47224*2)</f>
        <v>0.94447999999999999</v>
      </c>
      <c r="F27" s="13">
        <v>4</v>
      </c>
      <c r="H27" s="33"/>
      <c r="I27" s="20" t="s">
        <v>26</v>
      </c>
      <c r="J27" s="12">
        <f>(13.870215*2)</f>
        <v>27.74043</v>
      </c>
      <c r="K27" s="12">
        <f>(1.864005*2)</f>
        <v>3.7280099999999998</v>
      </c>
      <c r="L27" s="17">
        <f>(0.48155*2)</f>
        <v>0.96309999999999996</v>
      </c>
      <c r="M27" s="17">
        <v>3</v>
      </c>
    </row>
    <row r="28" spans="1:13" ht="15" customHeight="1" x14ac:dyDescent="0.25">
      <c r="A28" s="33"/>
      <c r="B28" s="20" t="s">
        <v>36</v>
      </c>
      <c r="C28" s="11" t="s">
        <v>34</v>
      </c>
      <c r="D28" s="11" t="s">
        <v>34</v>
      </c>
      <c r="E28" s="11" t="s">
        <v>34</v>
      </c>
      <c r="F28" s="11" t="s">
        <v>34</v>
      </c>
      <c r="H28" s="33"/>
      <c r="I28" s="20" t="s">
        <v>27</v>
      </c>
      <c r="J28" s="17">
        <f>(16.03986*2)</f>
        <v>32.079720000000002</v>
      </c>
      <c r="K28" s="12">
        <f>(1.940085*2)</f>
        <v>3.8801700000000001</v>
      </c>
      <c r="L28" s="12">
        <f>(0.481935*2)</f>
        <v>0.96387</v>
      </c>
      <c r="M28" s="17">
        <v>4</v>
      </c>
    </row>
    <row r="29" spans="1:13" ht="15" customHeight="1" x14ac:dyDescent="0.25">
      <c r="A29" s="33"/>
      <c r="B29" s="20" t="s">
        <v>29</v>
      </c>
      <c r="C29" s="11">
        <v>29.238430000000001</v>
      </c>
      <c r="D29" s="11">
        <v>3.7166999999999999</v>
      </c>
      <c r="E29" s="11">
        <v>0.957395</v>
      </c>
      <c r="F29" s="11">
        <v>3</v>
      </c>
      <c r="H29" s="33"/>
      <c r="I29" s="20" t="s">
        <v>42</v>
      </c>
      <c r="J29" s="17" t="s">
        <v>34</v>
      </c>
      <c r="K29" s="17" t="s">
        <v>34</v>
      </c>
      <c r="L29" s="17" t="s">
        <v>34</v>
      </c>
      <c r="M29" s="17" t="s">
        <v>34</v>
      </c>
    </row>
    <row r="30" spans="1:13" ht="15" customHeight="1" x14ac:dyDescent="0.25">
      <c r="A30" s="33"/>
      <c r="B30" s="20" t="s">
        <v>30</v>
      </c>
      <c r="C30" s="11">
        <v>33.637479999999996</v>
      </c>
      <c r="D30" s="11">
        <v>4.1396750000000004</v>
      </c>
      <c r="E30" s="11">
        <v>0.94943500000000003</v>
      </c>
      <c r="F30" s="11">
        <v>4</v>
      </c>
      <c r="H30" s="33"/>
      <c r="I30" s="20" t="s">
        <v>29</v>
      </c>
      <c r="J30" s="12">
        <v>31.105074999999999</v>
      </c>
      <c r="K30" s="17">
        <v>3.9633799999999999</v>
      </c>
      <c r="L30" s="17">
        <v>0.96584999999999999</v>
      </c>
      <c r="M30" s="17">
        <v>4</v>
      </c>
    </row>
    <row r="31" spans="1:13" ht="15" customHeight="1" x14ac:dyDescent="0.25">
      <c r="A31" s="33"/>
      <c r="B31" s="21" t="s">
        <v>35</v>
      </c>
      <c r="C31" s="14" t="s">
        <v>31</v>
      </c>
      <c r="D31" s="14" t="s">
        <v>31</v>
      </c>
      <c r="E31" s="14" t="s">
        <v>31</v>
      </c>
      <c r="F31" s="14" t="s">
        <v>31</v>
      </c>
      <c r="H31" s="33"/>
      <c r="I31" s="20" t="s">
        <v>30</v>
      </c>
      <c r="J31" s="17">
        <v>30.48902</v>
      </c>
      <c r="K31" s="17">
        <v>4.6122399999999999</v>
      </c>
      <c r="L31" s="17">
        <v>0.96223000000000003</v>
      </c>
      <c r="M31" s="17">
        <v>3</v>
      </c>
    </row>
    <row r="32" spans="1:13" ht="15" customHeight="1" x14ac:dyDescent="0.25">
      <c r="H32" s="33"/>
      <c r="I32" s="21" t="s">
        <v>35</v>
      </c>
      <c r="J32" s="18" t="s">
        <v>31</v>
      </c>
      <c r="K32" s="18" t="s">
        <v>31</v>
      </c>
      <c r="L32" s="18" t="s">
        <v>31</v>
      </c>
      <c r="M32" s="18" t="s">
        <v>31</v>
      </c>
    </row>
    <row r="33" spans="2:13" x14ac:dyDescent="0.25">
      <c r="H33" s="8"/>
      <c r="I33" s="6"/>
      <c r="J33" s="7"/>
      <c r="K33" s="7"/>
      <c r="L33" s="7"/>
      <c r="M33" s="7"/>
    </row>
    <row r="34" spans="2:13" x14ac:dyDescent="0.25">
      <c r="B34" s="4" t="s">
        <v>47</v>
      </c>
    </row>
    <row r="35" spans="2:13" x14ac:dyDescent="0.25">
      <c r="B35" s="3" t="s">
        <v>33</v>
      </c>
    </row>
    <row r="36" spans="2:13" x14ac:dyDescent="0.25">
      <c r="B36" s="3" t="s">
        <v>32</v>
      </c>
    </row>
  </sheetData>
  <mergeCells count="10">
    <mergeCell ref="A4:A13"/>
    <mergeCell ref="A14:A31"/>
    <mergeCell ref="H4:H15"/>
    <mergeCell ref="H16:H32"/>
    <mergeCell ref="I1:M1"/>
    <mergeCell ref="I2:I3"/>
    <mergeCell ref="J2:M2"/>
    <mergeCell ref="B1:F1"/>
    <mergeCell ref="B2:B3"/>
    <mergeCell ref="C2:F2"/>
  </mergeCells>
  <pageMargins left="0.7" right="0.7" top="0.75" bottom="0.75" header="0.3" footer="0.3"/>
  <pageSetup paperSize="9" scale="7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7"/>
  <sheetViews>
    <sheetView tabSelected="1" topLeftCell="A15" zoomScale="93" zoomScaleNormal="93" workbookViewId="0">
      <selection activeCell="K31" sqref="K31"/>
    </sheetView>
  </sheetViews>
  <sheetFormatPr defaultRowHeight="15" x14ac:dyDescent="0.25"/>
  <cols>
    <col min="1" max="1" width="5.7109375" customWidth="1"/>
    <col min="2" max="2" width="14.7109375" customWidth="1"/>
    <col min="3" max="6" width="9.28515625" customWidth="1"/>
    <col min="8" max="8" width="5.7109375" customWidth="1"/>
    <col min="9" max="9" width="14.7109375" customWidth="1"/>
    <col min="10" max="13" width="9.28515625" customWidth="1"/>
  </cols>
  <sheetData>
    <row r="1" spans="1:18" x14ac:dyDescent="0.25">
      <c r="B1" s="44" t="s">
        <v>45</v>
      </c>
      <c r="C1" s="44"/>
      <c r="D1" s="44"/>
      <c r="E1" s="44"/>
      <c r="F1" s="44"/>
      <c r="I1" s="40" t="s">
        <v>46</v>
      </c>
      <c r="J1" s="40"/>
      <c r="K1" s="40"/>
      <c r="L1" s="40"/>
      <c r="M1" s="40"/>
    </row>
    <row r="2" spans="1:18" ht="15.75" thickBot="1" x14ac:dyDescent="0.3">
      <c r="B2" s="36" t="s">
        <v>0</v>
      </c>
      <c r="C2" s="38" t="s">
        <v>1</v>
      </c>
      <c r="D2" s="38"/>
      <c r="E2" s="38"/>
      <c r="F2" s="38"/>
      <c r="I2" s="36" t="s">
        <v>0</v>
      </c>
      <c r="J2" s="38" t="s">
        <v>1</v>
      </c>
      <c r="K2" s="38"/>
      <c r="L2" s="38"/>
      <c r="M2" s="38"/>
    </row>
    <row r="3" spans="1:18" x14ac:dyDescent="0.25">
      <c r="B3" s="37"/>
      <c r="C3" s="2" t="s">
        <v>2</v>
      </c>
      <c r="D3" s="2" t="s">
        <v>3</v>
      </c>
      <c r="E3" s="2" t="s">
        <v>4</v>
      </c>
      <c r="F3" s="2" t="s">
        <v>13</v>
      </c>
      <c r="I3" s="37"/>
      <c r="J3" s="2" t="s">
        <v>2</v>
      </c>
      <c r="K3" s="2" t="s">
        <v>3</v>
      </c>
      <c r="L3" s="2" t="s">
        <v>4</v>
      </c>
      <c r="M3" s="2" t="s">
        <v>13</v>
      </c>
    </row>
    <row r="4" spans="1:18" ht="15" customHeight="1" x14ac:dyDescent="0.25">
      <c r="A4" s="41" t="s">
        <v>43</v>
      </c>
      <c r="B4" s="22" t="s">
        <v>5</v>
      </c>
      <c r="C4" s="9">
        <v>32.335250000000002</v>
      </c>
      <c r="D4" s="9">
        <v>3.5211800000000002</v>
      </c>
      <c r="E4" s="9">
        <v>0.95555000000000001</v>
      </c>
      <c r="F4" s="9">
        <v>4</v>
      </c>
      <c r="H4" s="41" t="s">
        <v>43</v>
      </c>
      <c r="I4" s="25" t="s">
        <v>5</v>
      </c>
      <c r="J4" s="10">
        <v>31.972325000000001</v>
      </c>
      <c r="K4" s="10">
        <v>3.69055</v>
      </c>
      <c r="L4" s="10">
        <v>0.95799000000000001</v>
      </c>
      <c r="M4" s="15">
        <v>4</v>
      </c>
    </row>
    <row r="5" spans="1:18" ht="15" customHeight="1" x14ac:dyDescent="0.25">
      <c r="A5" s="41"/>
      <c r="B5" s="22" t="s">
        <v>6</v>
      </c>
      <c r="C5" s="9">
        <v>30.84055</v>
      </c>
      <c r="D5" s="9">
        <v>3.4408599999999998</v>
      </c>
      <c r="E5" s="9">
        <v>0.96184999999999998</v>
      </c>
      <c r="F5" s="9">
        <v>3</v>
      </c>
      <c r="H5" s="41"/>
      <c r="I5" s="25" t="s">
        <v>6</v>
      </c>
      <c r="J5" s="10">
        <v>30.900069999999999</v>
      </c>
      <c r="K5" s="10">
        <v>4.4996900000000002</v>
      </c>
      <c r="L5" s="10">
        <v>0.96694000000000002</v>
      </c>
      <c r="M5" s="15">
        <v>3</v>
      </c>
    </row>
    <row r="6" spans="1:18" ht="15" customHeight="1" x14ac:dyDescent="0.25">
      <c r="A6" s="41"/>
      <c r="B6" s="22" t="s">
        <v>7</v>
      </c>
      <c r="C6" s="9">
        <v>31.516449999999999</v>
      </c>
      <c r="D6" s="10">
        <v>3.6179100000000002</v>
      </c>
      <c r="E6" s="9">
        <v>0.95948</v>
      </c>
      <c r="F6" s="9">
        <v>4</v>
      </c>
      <c r="H6" s="41"/>
      <c r="I6" s="25" t="s">
        <v>7</v>
      </c>
      <c r="J6" s="10">
        <v>27.924620000000001</v>
      </c>
      <c r="K6" s="10">
        <v>3.8290700000000002</v>
      </c>
      <c r="L6" s="10">
        <v>0.96306000000000003</v>
      </c>
      <c r="M6" s="15">
        <v>3</v>
      </c>
    </row>
    <row r="7" spans="1:18" ht="15" customHeight="1" x14ac:dyDescent="0.25">
      <c r="A7" s="41"/>
      <c r="B7" s="22" t="s">
        <v>8</v>
      </c>
      <c r="C7" s="9">
        <v>32.050130000000003</v>
      </c>
      <c r="D7" s="9">
        <v>2.91371</v>
      </c>
      <c r="E7" s="9">
        <v>0.96791000000000005</v>
      </c>
      <c r="F7" s="9">
        <v>4</v>
      </c>
      <c r="H7" s="41"/>
      <c r="I7" s="25" t="s">
        <v>8</v>
      </c>
      <c r="J7" s="10">
        <v>29.456309999999998</v>
      </c>
      <c r="K7" s="10">
        <v>4.46502</v>
      </c>
      <c r="L7" s="10">
        <v>0.95991000000000004</v>
      </c>
      <c r="M7" s="15">
        <v>3</v>
      </c>
      <c r="R7" s="1"/>
    </row>
    <row r="8" spans="1:18" ht="15" customHeight="1" x14ac:dyDescent="0.25">
      <c r="A8" s="41"/>
      <c r="B8" s="22" t="s">
        <v>9</v>
      </c>
      <c r="C8" s="9">
        <v>32.98668</v>
      </c>
      <c r="D8" s="9">
        <v>3.6219700000000001</v>
      </c>
      <c r="E8" s="9">
        <v>0.96787999999999996</v>
      </c>
      <c r="F8" s="9">
        <v>4</v>
      </c>
      <c r="H8" s="41"/>
      <c r="I8" s="25" t="s">
        <v>9</v>
      </c>
      <c r="J8" s="10">
        <v>27.650134999999999</v>
      </c>
      <c r="K8" s="10">
        <v>3.5089299999999999</v>
      </c>
      <c r="L8" s="10">
        <v>0.96950999999999998</v>
      </c>
      <c r="M8" s="15">
        <v>3</v>
      </c>
      <c r="R8" s="5"/>
    </row>
    <row r="9" spans="1:18" ht="15" customHeight="1" x14ac:dyDescent="0.25">
      <c r="A9" s="41"/>
      <c r="B9" s="22" t="s">
        <v>10</v>
      </c>
      <c r="C9" s="9">
        <v>32.795059999999999</v>
      </c>
      <c r="D9" s="9">
        <v>3.2110400000000001</v>
      </c>
      <c r="E9" s="9">
        <v>0.96782999999999997</v>
      </c>
      <c r="F9" s="9">
        <v>4</v>
      </c>
      <c r="H9" s="41"/>
      <c r="I9" s="25" t="s">
        <v>10</v>
      </c>
      <c r="J9" s="10">
        <v>28.120560000000001</v>
      </c>
      <c r="K9" s="10">
        <v>3.8505500000000001</v>
      </c>
      <c r="L9" s="10">
        <v>0.96586000000000005</v>
      </c>
      <c r="M9" s="15">
        <v>3</v>
      </c>
    </row>
    <row r="10" spans="1:18" ht="15" customHeight="1" x14ac:dyDescent="0.25">
      <c r="A10" s="41"/>
      <c r="B10" s="22" t="s">
        <v>11</v>
      </c>
      <c r="C10" s="9">
        <v>32.381450000000001</v>
      </c>
      <c r="D10" s="9">
        <v>4.0712900000000003</v>
      </c>
      <c r="E10" s="9">
        <v>0.97221999999999997</v>
      </c>
      <c r="F10" s="9">
        <v>4</v>
      </c>
      <c r="H10" s="41"/>
      <c r="I10" s="25" t="s">
        <v>11</v>
      </c>
      <c r="J10" s="10">
        <v>30.32019</v>
      </c>
      <c r="K10" s="10">
        <v>4.47166</v>
      </c>
      <c r="L10" s="10">
        <v>0.96726000000000001</v>
      </c>
      <c r="M10" s="15">
        <v>3</v>
      </c>
    </row>
    <row r="11" spans="1:18" ht="15" customHeight="1" x14ac:dyDescent="0.25">
      <c r="A11" s="41"/>
      <c r="B11" s="22" t="s">
        <v>12</v>
      </c>
      <c r="C11" s="9">
        <v>31.767769999999999</v>
      </c>
      <c r="D11" s="9">
        <v>3.8415699999999999</v>
      </c>
      <c r="E11" s="10">
        <v>0.966395</v>
      </c>
      <c r="F11" s="9">
        <v>4</v>
      </c>
      <c r="H11" s="41"/>
      <c r="I11" s="25" t="s">
        <v>12</v>
      </c>
      <c r="J11" s="10">
        <v>32.164234999999998</v>
      </c>
      <c r="K11" s="10">
        <v>4.1705199999999998</v>
      </c>
      <c r="L11" s="10">
        <v>0.95601000000000003</v>
      </c>
      <c r="M11" s="15">
        <v>4</v>
      </c>
    </row>
    <row r="12" spans="1:18" ht="15" customHeight="1" x14ac:dyDescent="0.25">
      <c r="A12" s="41"/>
      <c r="B12" s="22" t="s">
        <v>38</v>
      </c>
      <c r="C12" s="9" t="s">
        <v>34</v>
      </c>
      <c r="D12" s="9" t="s">
        <v>34</v>
      </c>
      <c r="E12" s="9" t="s">
        <v>34</v>
      </c>
      <c r="F12" s="9" t="s">
        <v>34</v>
      </c>
      <c r="H12" s="41"/>
      <c r="I12" s="25" t="s">
        <v>38</v>
      </c>
      <c r="J12" s="16" t="s">
        <v>34</v>
      </c>
      <c r="K12" s="16" t="s">
        <v>34</v>
      </c>
      <c r="L12" s="16" t="s">
        <v>34</v>
      </c>
      <c r="M12" s="16" t="s">
        <v>34</v>
      </c>
    </row>
    <row r="13" spans="1:18" ht="15" customHeight="1" x14ac:dyDescent="0.25">
      <c r="A13" s="41"/>
      <c r="B13" s="22" t="s">
        <v>39</v>
      </c>
      <c r="C13" s="9">
        <v>0</v>
      </c>
      <c r="D13" s="9">
        <v>0</v>
      </c>
      <c r="E13" s="9">
        <v>0</v>
      </c>
      <c r="F13" s="9">
        <v>0</v>
      </c>
      <c r="H13" s="41"/>
      <c r="I13" s="25" t="s">
        <v>39</v>
      </c>
      <c r="J13" s="10">
        <f>(12.334465*2)</f>
        <v>24.66893</v>
      </c>
      <c r="K13" s="10">
        <f>(1.958605*2)</f>
        <v>3.9172099999999999</v>
      </c>
      <c r="L13" s="16">
        <f>(0.48196*2)</f>
        <v>0.96392</v>
      </c>
      <c r="M13" s="16">
        <v>2</v>
      </c>
    </row>
    <row r="14" spans="1:18" ht="15" customHeight="1" x14ac:dyDescent="0.25">
      <c r="A14" s="41"/>
      <c r="B14" s="22" t="s">
        <v>48</v>
      </c>
      <c r="C14" s="9" t="s">
        <v>34</v>
      </c>
      <c r="D14" s="9" t="s">
        <v>34</v>
      </c>
      <c r="E14" s="9" t="s">
        <v>34</v>
      </c>
      <c r="F14" s="9" t="s">
        <v>34</v>
      </c>
      <c r="H14" s="41"/>
      <c r="I14" s="25" t="s">
        <v>48</v>
      </c>
      <c r="J14" s="16" t="s">
        <v>34</v>
      </c>
      <c r="K14" s="16" t="s">
        <v>34</v>
      </c>
      <c r="L14" s="16" t="s">
        <v>34</v>
      </c>
      <c r="M14" s="16" t="s">
        <v>34</v>
      </c>
    </row>
    <row r="15" spans="1:18" ht="15" customHeight="1" x14ac:dyDescent="0.25">
      <c r="A15" s="41"/>
      <c r="B15" s="22" t="s">
        <v>49</v>
      </c>
      <c r="C15" s="9" t="s">
        <v>34</v>
      </c>
      <c r="D15" s="9" t="s">
        <v>34</v>
      </c>
      <c r="E15" s="9" t="s">
        <v>34</v>
      </c>
      <c r="F15" s="9" t="s">
        <v>34</v>
      </c>
      <c r="H15" s="41"/>
      <c r="I15" s="25" t="s">
        <v>49</v>
      </c>
      <c r="J15" s="16" t="s">
        <v>34</v>
      </c>
      <c r="K15" s="16" t="s">
        <v>34</v>
      </c>
      <c r="L15" s="16" t="s">
        <v>34</v>
      </c>
      <c r="M15" s="16" t="s">
        <v>34</v>
      </c>
    </row>
    <row r="16" spans="1:18" ht="15" customHeight="1" x14ac:dyDescent="0.25">
      <c r="A16" s="41"/>
      <c r="B16" s="22" t="s">
        <v>50</v>
      </c>
      <c r="C16" s="28" t="s">
        <v>34</v>
      </c>
      <c r="D16" s="28" t="s">
        <v>34</v>
      </c>
      <c r="E16" s="28" t="s">
        <v>34</v>
      </c>
      <c r="F16" s="28" t="s">
        <v>34</v>
      </c>
      <c r="H16" s="41"/>
      <c r="I16" s="25" t="s">
        <v>50</v>
      </c>
      <c r="J16" s="29" t="s">
        <v>34</v>
      </c>
      <c r="K16" s="29" t="s">
        <v>34</v>
      </c>
      <c r="L16" s="29" t="s">
        <v>34</v>
      </c>
      <c r="M16" s="29" t="s">
        <v>34</v>
      </c>
    </row>
    <row r="17" spans="1:19" ht="15" customHeight="1" x14ac:dyDescent="0.25">
      <c r="A17" s="41"/>
      <c r="B17" s="22" t="s">
        <v>51</v>
      </c>
      <c r="C17" s="28" t="s">
        <v>34</v>
      </c>
      <c r="D17" s="28" t="s">
        <v>34</v>
      </c>
      <c r="E17" s="28" t="s">
        <v>34</v>
      </c>
      <c r="F17" s="28" t="s">
        <v>34</v>
      </c>
      <c r="H17" s="41"/>
      <c r="I17" s="25" t="s">
        <v>51</v>
      </c>
      <c r="J17" s="29" t="s">
        <v>34</v>
      </c>
      <c r="K17" s="29" t="s">
        <v>34</v>
      </c>
      <c r="L17" s="29" t="s">
        <v>34</v>
      </c>
      <c r="M17" s="29" t="s">
        <v>34</v>
      </c>
    </row>
    <row r="18" spans="1:19" ht="15" customHeight="1" x14ac:dyDescent="0.25">
      <c r="A18" s="41"/>
      <c r="B18" s="22" t="s">
        <v>52</v>
      </c>
      <c r="C18" s="28" t="s">
        <v>34</v>
      </c>
      <c r="D18" s="28" t="s">
        <v>34</v>
      </c>
      <c r="E18" s="28" t="s">
        <v>34</v>
      </c>
      <c r="F18" s="28" t="s">
        <v>34</v>
      </c>
      <c r="H18" s="41"/>
      <c r="I18" s="25" t="s">
        <v>52</v>
      </c>
      <c r="J18" s="29" t="s">
        <v>34</v>
      </c>
      <c r="K18" s="29" t="s">
        <v>34</v>
      </c>
      <c r="L18" s="29" t="s">
        <v>34</v>
      </c>
      <c r="M18" s="29" t="s">
        <v>34</v>
      </c>
    </row>
    <row r="19" spans="1:19" ht="15" customHeight="1" x14ac:dyDescent="0.25">
      <c r="A19" s="41"/>
      <c r="B19" s="22" t="s">
        <v>53</v>
      </c>
      <c r="C19" s="28" t="s">
        <v>34</v>
      </c>
      <c r="D19" s="28" t="s">
        <v>34</v>
      </c>
      <c r="E19" s="28" t="s">
        <v>34</v>
      </c>
      <c r="F19" s="28" t="s">
        <v>34</v>
      </c>
      <c r="H19" s="41"/>
      <c r="I19" s="25" t="s">
        <v>53</v>
      </c>
      <c r="J19" s="29" t="s">
        <v>34</v>
      </c>
      <c r="K19" s="29" t="s">
        <v>34</v>
      </c>
      <c r="L19" s="29" t="s">
        <v>34</v>
      </c>
      <c r="M19" s="29" t="s">
        <v>34</v>
      </c>
    </row>
    <row r="20" spans="1:19" ht="15" customHeight="1" x14ac:dyDescent="0.25">
      <c r="A20" s="41"/>
      <c r="B20" s="22" t="s">
        <v>54</v>
      </c>
      <c r="C20" s="9" t="s">
        <v>31</v>
      </c>
      <c r="D20" s="9" t="s">
        <v>31</v>
      </c>
      <c r="E20" s="9" t="s">
        <v>31</v>
      </c>
      <c r="F20" s="9" t="s">
        <v>31</v>
      </c>
      <c r="H20" s="41"/>
      <c r="I20" s="25" t="s">
        <v>54</v>
      </c>
      <c r="J20" s="16" t="s">
        <v>31</v>
      </c>
      <c r="K20" s="16" t="s">
        <v>31</v>
      </c>
      <c r="L20" s="16" t="s">
        <v>31</v>
      </c>
      <c r="M20" s="16" t="s">
        <v>31</v>
      </c>
    </row>
    <row r="21" spans="1:19" ht="15" customHeight="1" x14ac:dyDescent="0.25">
      <c r="A21" s="42"/>
      <c r="B21" s="22" t="s">
        <v>55</v>
      </c>
      <c r="C21" s="9" t="s">
        <v>31</v>
      </c>
      <c r="D21" s="9" t="s">
        <v>31</v>
      </c>
      <c r="E21" s="9" t="s">
        <v>31</v>
      </c>
      <c r="F21" s="9" t="s">
        <v>31</v>
      </c>
      <c r="H21" s="41"/>
      <c r="I21" s="25" t="s">
        <v>55</v>
      </c>
      <c r="J21" s="16" t="s">
        <v>31</v>
      </c>
      <c r="K21" s="16" t="s">
        <v>31</v>
      </c>
      <c r="L21" s="16" t="s">
        <v>31</v>
      </c>
      <c r="M21" s="16" t="s">
        <v>31</v>
      </c>
    </row>
    <row r="22" spans="1:19" ht="15" customHeight="1" x14ac:dyDescent="0.25">
      <c r="A22" s="43" t="s">
        <v>44</v>
      </c>
      <c r="B22" s="23" t="s">
        <v>15</v>
      </c>
      <c r="C22" s="11">
        <v>27.037669999999999</v>
      </c>
      <c r="D22" s="11">
        <v>4.6546200000000004</v>
      </c>
      <c r="E22" s="12">
        <v>0.959955</v>
      </c>
      <c r="F22" s="11">
        <v>3</v>
      </c>
      <c r="H22" s="45" t="s">
        <v>44</v>
      </c>
      <c r="I22" s="26" t="s">
        <v>15</v>
      </c>
      <c r="J22" s="17">
        <v>29.12837</v>
      </c>
      <c r="K22" s="17">
        <v>4.5383899999999997</v>
      </c>
      <c r="L22" s="12">
        <v>0.952125</v>
      </c>
      <c r="M22" s="17">
        <v>3</v>
      </c>
    </row>
    <row r="23" spans="1:19" ht="15" customHeight="1" x14ac:dyDescent="0.25">
      <c r="A23" s="43"/>
      <c r="B23" s="23" t="s">
        <v>16</v>
      </c>
      <c r="C23" s="11">
        <v>26.428830000000001</v>
      </c>
      <c r="D23" s="11">
        <v>4.3964999999999996</v>
      </c>
      <c r="E23" s="11">
        <v>0.95660999999999996</v>
      </c>
      <c r="F23" s="11">
        <v>3</v>
      </c>
      <c r="H23" s="45"/>
      <c r="I23" s="26" t="s">
        <v>16</v>
      </c>
      <c r="J23" s="17">
        <v>27.691579999999998</v>
      </c>
      <c r="K23" s="17">
        <v>4.1262600000000003</v>
      </c>
      <c r="L23" s="17">
        <v>0.96640999999999999</v>
      </c>
      <c r="M23" s="17">
        <v>3</v>
      </c>
    </row>
    <row r="24" spans="1:19" ht="15" customHeight="1" x14ac:dyDescent="0.25">
      <c r="A24" s="43"/>
      <c r="B24" s="23" t="s">
        <v>17</v>
      </c>
      <c r="C24" s="11">
        <v>30.089569999999998</v>
      </c>
      <c r="D24" s="12">
        <v>3.9701749999999998</v>
      </c>
      <c r="E24" s="11">
        <v>0.96294000000000002</v>
      </c>
      <c r="F24" s="11">
        <v>3</v>
      </c>
      <c r="H24" s="45"/>
      <c r="I24" s="26" t="s">
        <v>17</v>
      </c>
      <c r="J24" s="12">
        <v>28.459524999999999</v>
      </c>
      <c r="K24" s="17">
        <v>4.2510599999999998</v>
      </c>
      <c r="L24" s="12">
        <v>0.957785</v>
      </c>
      <c r="M24" s="17">
        <v>3</v>
      </c>
    </row>
    <row r="25" spans="1:19" ht="15" customHeight="1" x14ac:dyDescent="0.25">
      <c r="A25" s="43"/>
      <c r="B25" s="23" t="s">
        <v>18</v>
      </c>
      <c r="C25" s="11">
        <v>33.508540000000004</v>
      </c>
      <c r="D25" s="12">
        <v>3.3648850000000001</v>
      </c>
      <c r="E25" s="11">
        <v>0.96513000000000004</v>
      </c>
      <c r="F25" s="11">
        <v>4</v>
      </c>
      <c r="H25" s="45"/>
      <c r="I25" s="26" t="s">
        <v>18</v>
      </c>
      <c r="J25" s="17">
        <f>(16.85377*2)</f>
        <v>33.707540000000002</v>
      </c>
      <c r="K25" s="17">
        <f>(2.24768*2)</f>
        <v>4.4953599999999998</v>
      </c>
      <c r="L25" s="12">
        <f>(0.476245*2)</f>
        <v>0.95248999999999995</v>
      </c>
      <c r="M25" s="17">
        <v>4</v>
      </c>
    </row>
    <row r="26" spans="1:19" ht="15" customHeight="1" x14ac:dyDescent="0.25">
      <c r="A26" s="43"/>
      <c r="B26" s="23" t="s">
        <v>19</v>
      </c>
      <c r="C26" s="11">
        <v>30.387799999999999</v>
      </c>
      <c r="D26" s="12">
        <v>3.5148549999999998</v>
      </c>
      <c r="E26" s="11">
        <v>0.97589999999999999</v>
      </c>
      <c r="F26" s="11">
        <v>3</v>
      </c>
      <c r="H26" s="45"/>
      <c r="I26" s="26" t="s">
        <v>19</v>
      </c>
      <c r="J26" s="17">
        <v>28.60924</v>
      </c>
      <c r="K26" s="17">
        <v>4.6894499999999999</v>
      </c>
      <c r="L26" s="12">
        <v>0.97345499999999996</v>
      </c>
      <c r="M26" s="17">
        <v>3</v>
      </c>
      <c r="O26" s="20"/>
      <c r="P26" s="12"/>
      <c r="Q26" s="17"/>
      <c r="R26" s="12"/>
      <c r="S26" s="17"/>
    </row>
    <row r="27" spans="1:19" ht="15" customHeight="1" x14ac:dyDescent="0.25">
      <c r="A27" s="43"/>
      <c r="B27" s="23" t="s">
        <v>20</v>
      </c>
      <c r="C27" s="12">
        <v>31.963640000000002</v>
      </c>
      <c r="D27" s="12">
        <v>4.8397899999999998</v>
      </c>
      <c r="E27" s="12">
        <f>(0.480645*2)</f>
        <v>0.96128999999999998</v>
      </c>
      <c r="F27" s="13">
        <v>4</v>
      </c>
      <c r="H27" s="45"/>
      <c r="I27" s="26" t="s">
        <v>20</v>
      </c>
      <c r="J27" s="17">
        <v>0</v>
      </c>
      <c r="K27" s="17">
        <v>0</v>
      </c>
      <c r="L27" s="17">
        <v>0</v>
      </c>
      <c r="M27" s="17">
        <v>0</v>
      </c>
      <c r="O27" s="20"/>
      <c r="P27" s="17"/>
      <c r="Q27" s="17"/>
      <c r="R27" s="12"/>
      <c r="S27" s="17"/>
    </row>
    <row r="28" spans="1:19" ht="15" customHeight="1" x14ac:dyDescent="0.25">
      <c r="A28" s="43"/>
      <c r="B28" s="23" t="s">
        <v>21</v>
      </c>
      <c r="C28" s="11">
        <f>(15.4477*2)</f>
        <v>30.895399999999999</v>
      </c>
      <c r="D28" s="12">
        <f>(1.876755*2)</f>
        <v>3.7535099999999999</v>
      </c>
      <c r="E28" s="11">
        <f>(0.487705*2)</f>
        <v>0.97541</v>
      </c>
      <c r="F28" s="13">
        <v>3</v>
      </c>
      <c r="H28" s="45"/>
      <c r="I28" s="26" t="s">
        <v>21</v>
      </c>
      <c r="J28" s="17">
        <v>31.464379999999998</v>
      </c>
      <c r="K28" s="17">
        <v>3.9174799999999999</v>
      </c>
      <c r="L28" s="12">
        <v>0.94802500000000001</v>
      </c>
      <c r="M28" s="17">
        <v>4</v>
      </c>
      <c r="O28" s="20"/>
      <c r="P28" s="17"/>
      <c r="Q28" s="17"/>
      <c r="R28" s="12"/>
      <c r="S28" s="17"/>
    </row>
    <row r="29" spans="1:19" ht="15" customHeight="1" x14ac:dyDescent="0.25">
      <c r="A29" s="43"/>
      <c r="B29" s="23" t="s">
        <v>22</v>
      </c>
      <c r="C29" s="11" t="s">
        <v>34</v>
      </c>
      <c r="D29" s="11" t="s">
        <v>34</v>
      </c>
      <c r="E29" s="11" t="s">
        <v>34</v>
      </c>
      <c r="F29" s="11" t="s">
        <v>34</v>
      </c>
      <c r="H29" s="45"/>
      <c r="I29" s="26" t="s">
        <v>22</v>
      </c>
      <c r="J29" s="17" t="s">
        <v>34</v>
      </c>
      <c r="K29" s="17" t="s">
        <v>34</v>
      </c>
      <c r="L29" s="17" t="s">
        <v>34</v>
      </c>
      <c r="M29" s="17" t="s">
        <v>34</v>
      </c>
      <c r="O29" s="20"/>
      <c r="P29" s="17"/>
      <c r="Q29" s="17"/>
      <c r="R29" s="17"/>
      <c r="S29" s="17"/>
    </row>
    <row r="30" spans="1:19" ht="15" customHeight="1" x14ac:dyDescent="0.25">
      <c r="A30" s="43"/>
      <c r="B30" s="23" t="s">
        <v>23</v>
      </c>
      <c r="C30" s="11">
        <f>(15.43214*2)</f>
        <v>30.864280000000001</v>
      </c>
      <c r="D30" s="11">
        <f>(1.908285*2)</f>
        <v>3.81657</v>
      </c>
      <c r="E30" s="11">
        <f>(0.48446*2)</f>
        <v>0.96892</v>
      </c>
      <c r="F30" s="11">
        <v>3</v>
      </c>
      <c r="H30" s="45"/>
      <c r="I30" s="26" t="s">
        <v>23</v>
      </c>
      <c r="J30" s="17">
        <f>(12.651562*2)</f>
        <v>25.303124</v>
      </c>
      <c r="K30" s="17">
        <f>(2.22671*2)</f>
        <v>4.4534200000000004</v>
      </c>
      <c r="L30" s="17">
        <f>(0.4783*2)</f>
        <v>0.95660000000000001</v>
      </c>
      <c r="M30" s="17">
        <v>3</v>
      </c>
      <c r="O30" s="20"/>
      <c r="P30" s="17"/>
      <c r="Q30" s="17"/>
      <c r="R30" s="12"/>
      <c r="S30" s="17"/>
    </row>
    <row r="31" spans="1:19" ht="15" customHeight="1" x14ac:dyDescent="0.25">
      <c r="A31" s="43"/>
      <c r="B31" s="23" t="s">
        <v>24</v>
      </c>
      <c r="C31" s="11">
        <v>0</v>
      </c>
      <c r="D31" s="11">
        <v>0</v>
      </c>
      <c r="E31" s="11">
        <v>0</v>
      </c>
      <c r="F31" s="11">
        <v>0</v>
      </c>
      <c r="H31" s="45"/>
      <c r="I31" s="26" t="s">
        <v>24</v>
      </c>
      <c r="J31" s="17">
        <v>26.891010000000001</v>
      </c>
      <c r="K31" s="17">
        <v>3.7959700000000001</v>
      </c>
      <c r="L31" s="12">
        <v>0.95759499999999997</v>
      </c>
      <c r="M31" s="17">
        <v>3</v>
      </c>
      <c r="O31" s="20"/>
      <c r="P31" s="17"/>
      <c r="Q31" s="17" t="s">
        <v>41</v>
      </c>
      <c r="R31" s="17"/>
      <c r="S31" s="17"/>
    </row>
    <row r="32" spans="1:19" ht="15" customHeight="1" x14ac:dyDescent="0.25">
      <c r="A32" s="43"/>
      <c r="B32" s="23" t="s">
        <v>25</v>
      </c>
      <c r="C32" s="12">
        <v>30.212315</v>
      </c>
      <c r="D32" s="11">
        <v>3.8376700000000001</v>
      </c>
      <c r="E32" s="11">
        <v>0.95601999999999998</v>
      </c>
      <c r="F32" s="11">
        <v>3</v>
      </c>
      <c r="H32" s="45"/>
      <c r="I32" s="26" t="s">
        <v>25</v>
      </c>
      <c r="J32" s="17">
        <f>(14.47758*2)</f>
        <v>28.955159999999999</v>
      </c>
      <c r="K32" s="12">
        <f>(2.484985*2)</f>
        <v>4.96997</v>
      </c>
      <c r="L32" s="12">
        <f>(0.48301*2)</f>
        <v>0.96601999999999999</v>
      </c>
      <c r="M32" s="17">
        <v>3</v>
      </c>
      <c r="O32" s="20"/>
      <c r="P32" s="17"/>
      <c r="Q32" s="17"/>
      <c r="R32" s="17"/>
      <c r="S32" s="17"/>
    </row>
    <row r="33" spans="1:19" ht="15" customHeight="1" x14ac:dyDescent="0.25">
      <c r="A33" s="43"/>
      <c r="B33" s="23" t="s">
        <v>26</v>
      </c>
      <c r="C33" s="11">
        <f>(14.19699*2)</f>
        <v>28.393979999999999</v>
      </c>
      <c r="D33" s="11">
        <f>(1.91122*2)</f>
        <v>3.8224399999999998</v>
      </c>
      <c r="E33" s="11">
        <f>(0.47291*2)</f>
        <v>0.94581999999999999</v>
      </c>
      <c r="F33" s="13">
        <v>3</v>
      </c>
      <c r="H33" s="45"/>
      <c r="I33" s="26" t="s">
        <v>26</v>
      </c>
      <c r="J33" s="12">
        <f>(13.870215*2)</f>
        <v>27.74043</v>
      </c>
      <c r="K33" s="12">
        <f>(1.864005*2)</f>
        <v>3.7280099999999998</v>
      </c>
      <c r="L33" s="17">
        <f>(0.48155*2)</f>
        <v>0.96309999999999996</v>
      </c>
      <c r="M33" s="17">
        <v>3</v>
      </c>
      <c r="O33" s="20"/>
      <c r="P33" s="17"/>
      <c r="Q33" s="17"/>
      <c r="R33" s="12"/>
      <c r="S33" s="17"/>
    </row>
    <row r="34" spans="1:19" ht="15" customHeight="1" x14ac:dyDescent="0.25">
      <c r="A34" s="43"/>
      <c r="B34" s="23" t="s">
        <v>27</v>
      </c>
      <c r="C34" s="11">
        <v>28.682700000000001</v>
      </c>
      <c r="D34" s="11">
        <v>4.95343</v>
      </c>
      <c r="E34" s="11">
        <v>0.94799999999999995</v>
      </c>
      <c r="F34" s="11">
        <v>3</v>
      </c>
      <c r="H34" s="45"/>
      <c r="I34" s="26" t="s">
        <v>27</v>
      </c>
      <c r="J34" s="17">
        <f>(16.03986*2)</f>
        <v>32.079720000000002</v>
      </c>
      <c r="K34" s="12">
        <f>(1.940085*2)</f>
        <v>3.8801700000000001</v>
      </c>
      <c r="L34" s="12">
        <f>(0.481935*2)</f>
        <v>0.96387</v>
      </c>
      <c r="M34" s="17">
        <v>4</v>
      </c>
      <c r="O34" s="30" t="s">
        <v>41</v>
      </c>
      <c r="P34" s="17"/>
      <c r="Q34" s="12"/>
      <c r="R34" s="12"/>
      <c r="S34" s="17"/>
    </row>
    <row r="35" spans="1:19" ht="15" customHeight="1" x14ac:dyDescent="0.25">
      <c r="A35" s="43"/>
      <c r="B35" s="23" t="s">
        <v>28</v>
      </c>
      <c r="C35" s="11">
        <f>(15.83908*2)</f>
        <v>31.678159999999998</v>
      </c>
      <c r="D35" s="11">
        <f>(2.076*2)</f>
        <v>4.1520000000000001</v>
      </c>
      <c r="E35" s="11">
        <f>(0.47224*2)</f>
        <v>0.94447999999999999</v>
      </c>
      <c r="F35" s="13">
        <v>4</v>
      </c>
      <c r="H35" s="45"/>
      <c r="I35" s="26" t="s">
        <v>28</v>
      </c>
      <c r="J35" s="17">
        <v>0</v>
      </c>
      <c r="K35" s="17">
        <v>0</v>
      </c>
      <c r="L35" s="17">
        <v>0</v>
      </c>
      <c r="M35" s="17">
        <v>0</v>
      </c>
      <c r="O35" s="20"/>
      <c r="P35" s="12"/>
      <c r="Q35" s="12"/>
      <c r="R35" s="17"/>
      <c r="S35" s="17"/>
    </row>
    <row r="36" spans="1:19" ht="15" customHeight="1" x14ac:dyDescent="0.25">
      <c r="A36" s="43"/>
      <c r="B36" s="23" t="s">
        <v>56</v>
      </c>
      <c r="C36" s="11" t="s">
        <v>34</v>
      </c>
      <c r="D36" s="11" t="s">
        <v>34</v>
      </c>
      <c r="E36" s="11" t="s">
        <v>34</v>
      </c>
      <c r="F36" s="11" t="s">
        <v>34</v>
      </c>
      <c r="H36" s="45"/>
      <c r="I36" s="26" t="s">
        <v>56</v>
      </c>
      <c r="J36" s="17" t="s">
        <v>34</v>
      </c>
      <c r="K36" s="17" t="s">
        <v>34</v>
      </c>
      <c r="L36" s="17" t="s">
        <v>34</v>
      </c>
      <c r="M36" s="17" t="s">
        <v>34</v>
      </c>
      <c r="O36" s="20"/>
      <c r="P36" s="12"/>
      <c r="Q36" s="12"/>
      <c r="R36" s="17"/>
      <c r="S36" s="17"/>
    </row>
    <row r="37" spans="1:19" ht="15" customHeight="1" x14ac:dyDescent="0.25">
      <c r="A37" s="43"/>
      <c r="B37" s="23" t="s">
        <v>57</v>
      </c>
      <c r="C37" s="11" t="s">
        <v>34</v>
      </c>
      <c r="D37" s="11" t="s">
        <v>34</v>
      </c>
      <c r="E37" s="11" t="s">
        <v>34</v>
      </c>
      <c r="F37" s="11" t="s">
        <v>34</v>
      </c>
      <c r="H37" s="45"/>
      <c r="I37" s="26" t="s">
        <v>57</v>
      </c>
      <c r="J37" s="17" t="s">
        <v>34</v>
      </c>
      <c r="K37" s="17" t="s">
        <v>34</v>
      </c>
      <c r="L37" s="17" t="s">
        <v>34</v>
      </c>
      <c r="M37" s="17" t="s">
        <v>34</v>
      </c>
      <c r="O37" s="20"/>
      <c r="P37" s="12"/>
      <c r="Q37" s="12"/>
      <c r="R37" s="17"/>
      <c r="S37" s="17"/>
    </row>
    <row r="38" spans="1:19" ht="15" customHeight="1" x14ac:dyDescent="0.25">
      <c r="A38" s="43"/>
      <c r="B38" s="23" t="s">
        <v>58</v>
      </c>
      <c r="C38" s="11" t="s">
        <v>34</v>
      </c>
      <c r="D38" s="11" t="s">
        <v>34</v>
      </c>
      <c r="E38" s="11" t="s">
        <v>34</v>
      </c>
      <c r="F38" s="11" t="s">
        <v>34</v>
      </c>
      <c r="H38" s="45"/>
      <c r="I38" s="26" t="s">
        <v>58</v>
      </c>
      <c r="J38" s="17" t="s">
        <v>34</v>
      </c>
      <c r="K38" s="17" t="s">
        <v>34</v>
      </c>
      <c r="L38" s="17" t="s">
        <v>34</v>
      </c>
      <c r="M38" s="17" t="s">
        <v>34</v>
      </c>
      <c r="O38" s="20"/>
      <c r="P38" s="12"/>
      <c r="Q38" s="12"/>
      <c r="R38" s="17"/>
      <c r="S38" s="17"/>
    </row>
    <row r="39" spans="1:19" ht="15" customHeight="1" x14ac:dyDescent="0.25">
      <c r="A39" s="43"/>
      <c r="B39" s="23" t="s">
        <v>29</v>
      </c>
      <c r="C39" s="11">
        <v>29.238430000000001</v>
      </c>
      <c r="D39" s="11">
        <v>3.7166999999999999</v>
      </c>
      <c r="E39" s="11">
        <v>0.957395</v>
      </c>
      <c r="F39" s="11">
        <v>3</v>
      </c>
      <c r="H39" s="45"/>
      <c r="I39" s="26" t="s">
        <v>29</v>
      </c>
      <c r="J39" s="12">
        <v>31.105074999999999</v>
      </c>
      <c r="K39" s="17">
        <v>3.9633799999999999</v>
      </c>
      <c r="L39" s="17">
        <v>0.96584999999999999</v>
      </c>
      <c r="M39" s="17">
        <v>4</v>
      </c>
      <c r="O39" s="20"/>
      <c r="P39" s="17"/>
      <c r="Q39" s="12"/>
      <c r="R39" s="12"/>
      <c r="S39" s="17"/>
    </row>
    <row r="40" spans="1:19" ht="15" customHeight="1" x14ac:dyDescent="0.25">
      <c r="A40" s="43"/>
      <c r="B40" s="23" t="s">
        <v>30</v>
      </c>
      <c r="C40" s="11">
        <v>33.637479999999996</v>
      </c>
      <c r="D40" s="11">
        <v>4.1396750000000004</v>
      </c>
      <c r="E40" s="11">
        <v>0.94943500000000003</v>
      </c>
      <c r="F40" s="11">
        <v>4</v>
      </c>
      <c r="H40" s="45"/>
      <c r="I40" s="26" t="s">
        <v>30</v>
      </c>
      <c r="J40" s="17">
        <v>30.48902</v>
      </c>
      <c r="K40" s="17">
        <v>4.6122399999999999</v>
      </c>
      <c r="L40" s="17">
        <v>0.96223000000000003</v>
      </c>
      <c r="M40" s="17">
        <v>3</v>
      </c>
      <c r="O40" s="20"/>
      <c r="P40" s="17"/>
      <c r="Q40" s="17"/>
      <c r="R40" s="17"/>
      <c r="S40" s="17"/>
    </row>
    <row r="41" spans="1:19" ht="15" customHeight="1" x14ac:dyDescent="0.25">
      <c r="A41" s="43"/>
      <c r="B41" s="22" t="s">
        <v>59</v>
      </c>
      <c r="C41" s="9" t="s">
        <v>31</v>
      </c>
      <c r="D41" s="9" t="s">
        <v>31</v>
      </c>
      <c r="E41" s="9" t="s">
        <v>31</v>
      </c>
      <c r="F41" s="9" t="s">
        <v>31</v>
      </c>
      <c r="H41" s="45"/>
      <c r="I41" s="25" t="s">
        <v>59</v>
      </c>
      <c r="J41" s="16" t="s">
        <v>31</v>
      </c>
      <c r="K41" s="16" t="s">
        <v>31</v>
      </c>
      <c r="L41" s="16" t="s">
        <v>31</v>
      </c>
      <c r="M41" s="16" t="s">
        <v>31</v>
      </c>
      <c r="O41" s="20"/>
      <c r="P41" s="12"/>
      <c r="Q41" s="17"/>
      <c r="R41" s="17"/>
      <c r="S41" s="17"/>
    </row>
    <row r="42" spans="1:19" ht="15" customHeight="1" x14ac:dyDescent="0.25">
      <c r="A42" s="43"/>
      <c r="B42" s="24" t="s">
        <v>60</v>
      </c>
      <c r="C42" s="14" t="s">
        <v>31</v>
      </c>
      <c r="D42" s="14" t="s">
        <v>31</v>
      </c>
      <c r="E42" s="14" t="s">
        <v>31</v>
      </c>
      <c r="F42" s="14" t="s">
        <v>31</v>
      </c>
      <c r="H42" s="45"/>
      <c r="I42" s="27" t="s">
        <v>60</v>
      </c>
      <c r="J42" s="18" t="s">
        <v>31</v>
      </c>
      <c r="K42" s="18" t="s">
        <v>31</v>
      </c>
      <c r="L42" s="18" t="s">
        <v>31</v>
      </c>
      <c r="M42" s="18" t="s">
        <v>31</v>
      </c>
      <c r="O42" s="20"/>
      <c r="P42" s="17"/>
      <c r="Q42" s="17"/>
      <c r="R42" s="17"/>
      <c r="S42" s="17"/>
    </row>
    <row r="43" spans="1:19" ht="15" customHeight="1" x14ac:dyDescent="0.25">
      <c r="H43" s="8"/>
    </row>
    <row r="44" spans="1:19" x14ac:dyDescent="0.25">
      <c r="H44" s="8"/>
      <c r="I44" s="6"/>
      <c r="J44" s="7"/>
      <c r="K44" s="7"/>
      <c r="L44" s="7"/>
      <c r="M44" s="7"/>
    </row>
    <row r="45" spans="1:19" x14ac:dyDescent="0.25">
      <c r="B45" s="4" t="s">
        <v>47</v>
      </c>
    </row>
    <row r="46" spans="1:19" x14ac:dyDescent="0.25">
      <c r="B46" s="3" t="s">
        <v>33</v>
      </c>
    </row>
    <row r="47" spans="1:19" x14ac:dyDescent="0.25">
      <c r="B47" s="3" t="s">
        <v>32</v>
      </c>
    </row>
  </sheetData>
  <mergeCells count="10">
    <mergeCell ref="A4:A21"/>
    <mergeCell ref="A22:A42"/>
    <mergeCell ref="B1:F1"/>
    <mergeCell ref="H4:H21"/>
    <mergeCell ref="H22:H42"/>
    <mergeCell ref="I1:M1"/>
    <mergeCell ref="B2:B3"/>
    <mergeCell ref="C2:F2"/>
    <mergeCell ref="I2:I3"/>
    <mergeCell ref="J2:M2"/>
  </mergeCells>
  <pageMargins left="0.7" right="0.7" top="0.75" bottom="0.75" header="0.3" footer="0.3"/>
  <pageSetup paperSize="9" scale="7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Tabela_Geral - CTDA</vt:lpstr>
      <vt:lpstr>Tabela_Geral - CTDA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Fernando</cp:lastModifiedBy>
  <cp:revision/>
  <cp:lastPrinted>2019-09-21T16:11:52Z</cp:lastPrinted>
  <dcterms:created xsi:type="dcterms:W3CDTF">2019-03-25T20:42:26Z</dcterms:created>
  <dcterms:modified xsi:type="dcterms:W3CDTF">2019-10-09T12:08:44Z</dcterms:modified>
  <cp:category/>
  <cp:contentStatus/>
</cp:coreProperties>
</file>