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0" windowWidth="3240" windowHeight="504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4525"/>
</workbook>
</file>

<file path=xl/calcChain.xml><?xml version="1.0" encoding="utf-8"?>
<calcChain xmlns="http://schemas.openxmlformats.org/spreadsheetml/2006/main">
  <c r="I20" i="8" l="1"/>
  <c r="H20" i="8"/>
  <c r="G20" i="8"/>
  <c r="F20" i="8"/>
  <c r="E20" i="8"/>
  <c r="M15" i="8"/>
  <c r="K19" i="8"/>
  <c r="J19" i="8"/>
  <c r="K18" i="8"/>
  <c r="J18" i="8"/>
  <c r="K17" i="8"/>
  <c r="J17" i="8"/>
  <c r="D17" i="8" s="1"/>
  <c r="M17" i="8" s="1"/>
  <c r="K16" i="8"/>
  <c r="J16" i="8"/>
  <c r="K15" i="8"/>
  <c r="J15" i="8"/>
  <c r="D15" i="8" s="1"/>
  <c r="K14" i="8"/>
  <c r="D14" i="8" s="1"/>
  <c r="M14" i="8" s="1"/>
  <c r="J14" i="8"/>
  <c r="K13" i="8"/>
  <c r="J13" i="8"/>
  <c r="K12" i="8"/>
  <c r="J12" i="8"/>
  <c r="K11" i="8"/>
  <c r="J11" i="8"/>
  <c r="D11" i="8" s="1"/>
  <c r="M11" i="8" s="1"/>
  <c r="K10" i="8"/>
  <c r="J10" i="8"/>
  <c r="K9" i="8"/>
  <c r="J9" i="8"/>
  <c r="K8" i="8"/>
  <c r="J8" i="8"/>
  <c r="K6" i="8"/>
  <c r="J6" i="8"/>
  <c r="D6" i="8" s="1"/>
  <c r="M6" i="8" s="1"/>
  <c r="K7" i="8"/>
  <c r="J7" i="8"/>
  <c r="D9" i="8"/>
  <c r="M9" i="8" s="1"/>
  <c r="D19" i="8" l="1"/>
  <c r="M19" i="8" s="1"/>
  <c r="D18" i="8"/>
  <c r="M18" i="8" s="1"/>
  <c r="D13" i="8"/>
  <c r="M13" i="8" s="1"/>
  <c r="D10" i="8"/>
  <c r="M10" i="8" s="1"/>
  <c r="D8" i="8"/>
  <c r="M8" i="8" s="1"/>
  <c r="G26" i="8"/>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<sst xmlns="http://schemas.openxmlformats.org/spreadsheetml/2006/main" count="307" uniqueCount="195">
  <si>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</si>
  <si>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</si>
  <si>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</si>
  <si>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</si>
  <si>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</si>
  <si>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</si>
  <si>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</si>
  <si>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</si>
  <si>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</si>
  <si>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</si>
  <si>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</si>
  <si>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</si>
  <si>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</si>
  <si>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</si>
  <si>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</si>
  <si>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</si>
  <si>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</si>
  <si>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</si>
  <si>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</si>
  <si>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</si>
  <si>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</si>
  <si>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</si>
  <si>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</si>
  <si>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</si>
  <si>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</si>
  <si>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</si>
  <si>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</si>
  <si>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</si>
  <si>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</si>
  <si>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</si>
  <si>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</si>
  <si>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</si>
  <si>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</si>
  <si>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</si>
  <si>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</si>
  <si>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</si>
  <si>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</si>
  <si>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</si>
  <si>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</si>
  <si>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</si>
  <si>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</si>
  <si>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</si>
  <si>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</si>
  <si>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</si>
  <si>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</si>
  <si>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</si>
  <si>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</si>
  <si>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</si>
  <si>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</si>
  <si>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</si>
  <si>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</si>
  <si>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</si>
  <si>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</si>
  <si>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</si>
  <si>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</si>
  <si>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</si>
  <si>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</si>
  <si>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</si>
  <si>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</si>
  <si>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</si>
  <si>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</si>
  <si>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</si>
  <si>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</si>
  <si>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</si>
  <si>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</si>
  <si>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</si>
  <si>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</si>
  <si>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</si>
  <si>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</si>
  <si>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</si>
  <si>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</si>
  <si>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</si>
  <si>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</si>
  <si>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</si>
  <si>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</si>
  <si>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</si>
  <si>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</si>
  <si>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</si>
  <si>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</si>
  <si>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</si>
  <si>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</si>
  <si>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</si>
  <si>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</si>
  <si>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</si>
  <si>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</si>
  <si>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</si>
  <si>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</si>
  <si>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</si>
  <si>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</si>
  <si>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</si>
  <si>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</si>
  <si>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</si>
  <si>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</si>
  <si>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</si>
  <si>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</si>
  <si>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</si>
  <si>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</si>
  <si>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</si>
  <si>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</si>
  <si>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</si>
  <si>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</si>
  <si>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</si>
  <si>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</si>
  <si>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</si>
  <si>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</si>
  <si>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</si>
  <si>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</si>
  <si>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</si>
  <si>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 xml:space="preserve">15 meses </t>
  </si>
  <si>
    <t>Bolivia</t>
  </si>
  <si>
    <t>Sergio Francisco</t>
  </si>
  <si>
    <t>Bascopé Sarué</t>
  </si>
  <si>
    <t>3248312 SC</t>
  </si>
  <si>
    <t>Calle 10 de Calacoto N° 10</t>
  </si>
  <si>
    <t>La Paz</t>
  </si>
  <si>
    <t>fbascope@hivos.org</t>
  </si>
  <si>
    <t>1 año</t>
  </si>
  <si>
    <t>HIVOS</t>
  </si>
  <si>
    <t>Corina</t>
  </si>
  <si>
    <t>No</t>
  </si>
  <si>
    <t>x</t>
  </si>
  <si>
    <t>ANDIL</t>
  </si>
  <si>
    <t>Asociada</t>
  </si>
  <si>
    <t>Mercado de biodigestores para el altiplano boliviano</t>
  </si>
  <si>
    <t xml:space="preserve">Ofrecer al mercado diferentes tipos de biodigestores de calidad y asequibles para los productores lecheros del altiplano; creando demanda de parte de los productores y oferta por parte de las empresas que elaboran el producto; brindando asistencia técnica, soporte financiero y administrativo </t>
  </si>
  <si>
    <t>Se encuentra en concordancia con la “Agenda Patriótica del Bicentenario 2025” (Ley 650). Asimismo, toda información y documentos que resulten del desarrollo de este proyecto serán de libre acceso</t>
  </si>
  <si>
    <t>Straatsman</t>
  </si>
  <si>
    <t>C/ 12 de Calacoto #10 Edificio Alliance 2015</t>
  </si>
  <si>
    <t>(591) 2 2773530</t>
  </si>
  <si>
    <t>cstraatsma@hivos.org</t>
  </si>
  <si>
    <t>www.hivos.org</t>
  </si>
  <si>
    <t>(591) 2 2773530 ext 201</t>
  </si>
  <si>
    <t>(591) 2 2773530 ext 212</t>
  </si>
  <si>
    <t>Un año. Elaborar y supervisar la ejecución del proyecto de 200 biodigestores productivos para el sector lechero del altiplano paceño</t>
  </si>
  <si>
    <t>Personal</t>
  </si>
  <si>
    <t>Viajes</t>
  </si>
  <si>
    <t>Alimentos y bebidas</t>
  </si>
  <si>
    <t>Alquileres</t>
  </si>
  <si>
    <t>Equipos</t>
  </si>
  <si>
    <t>Materiales e insumos</t>
  </si>
  <si>
    <t>Servicios de publicidad y difusión</t>
  </si>
  <si>
    <t>Otros gastos elegibles</t>
  </si>
  <si>
    <t>Otros gastos por contrapartida</t>
  </si>
  <si>
    <t>Consultoría, asesoría y similares</t>
  </si>
  <si>
    <t>Impuestos por transferencias bancarias</t>
  </si>
  <si>
    <t>Comisión por transferencias bancarias</t>
  </si>
  <si>
    <t>Equipos informáticos</t>
  </si>
  <si>
    <t>Beneficios sociales</t>
  </si>
  <si>
    <t>Empresas proveedoras no producen biodigestoes</t>
  </si>
  <si>
    <t>Hacer una fuerte incidencia en promover la demanda por los biodigestores</t>
  </si>
  <si>
    <t>Nuevos proyectos en la zona que subsidien biodigestores</t>
  </si>
  <si>
    <t>Buscar la fidelización de los productores a través de las empresas lecheras</t>
  </si>
  <si>
    <t>Que los precios de los biodigestores no baje con la demanda</t>
  </si>
  <si>
    <t>Tasas de interés aceptables al modelo financiero</t>
  </si>
  <si>
    <t>Conflictos sociales en la zona</t>
  </si>
  <si>
    <t>Trabajar en otras regiones y/o sectores</t>
  </si>
  <si>
    <t>Ver la posibilidad de conseguir recursos para un fondo rotatorio.</t>
  </si>
  <si>
    <t>Demora en la otorgación de los préstamos a los productores</t>
  </si>
  <si>
    <t>Diversificar el trabajo con entidades financieras (bancos, microfinancieras, banco productivo y otros)</t>
  </si>
  <si>
    <t>Incentivar la creación de nuevas empresas proveedoras de materia prima</t>
  </si>
  <si>
    <t>BJB16F9K8</t>
  </si>
  <si>
    <t>Instituto Humanista para la Cooperación con los Países en Desarrollo</t>
  </si>
  <si>
    <t xml:space="preserve">Programas nacionales de Biodigestores en Asia, Africa y Latinoamerica con fondos de BID, Min. Cooperación de Holanda. Más de 150.000 biodigestores. </t>
  </si>
  <si>
    <t>Asociación Nacional de Industrias Lácteas</t>
  </si>
  <si>
    <t>12 de abril de 2007</t>
  </si>
  <si>
    <t>Edwin</t>
  </si>
  <si>
    <t>Valverde Alvarez</t>
  </si>
  <si>
    <t>3174336 SC</t>
  </si>
  <si>
    <t>Calle Potosí N° 1321 Edif Max Salzman Piso 5</t>
  </si>
  <si>
    <t>evalverde@andil.com.bo</t>
  </si>
  <si>
    <t>www.andil.com.bo</t>
  </si>
  <si>
    <t>Proyecto PPPSUR (GIZ) para fomento del consumo de leche a través del subsidio de lactancia, por 2 años. SwissContact temas de calidad de leche, 1 año</t>
  </si>
  <si>
    <t>218-2007</t>
  </si>
  <si>
    <t xml:space="preserve">Desarrollar el mercado de biodigestores de calidad y asequibles para productores lecheros del altiplano del Departamento de La Paz. Existe un alto porcentaje de productores lecheros que subutilizan los desechos orgánicos de sus fincas (como el estiércol) para generar energía, éstos bien pueden transformarse en insumos (biol/biogás) para incrementar la productividad de forraje, aumentar y mejorar la calidad de la leche reducir costos de combustibles e incrementar sus ingresos familiares. 
Debido a que anteriores proyectos han instalado biodigestores con alto porcentaje de subsidio para el productor y con materiales de poca durabilidad, se convierte en un reto cambiar el modelo de accesibilidad a éstos, pasando de un producto con costo “0” a un costo real. Es la combinación de empresas procesadoras de leche (asociadas a ANDIL) que trabajan con instituciones financieras, empresas instaladoras de biodigestores y productores de leche que va a dinamizar el mercado de biodigestores.
</t>
  </si>
  <si>
    <t xml:space="preserve">
Un problema es la baja calidad de los materiales y la corta durabilidad (&lt; 3 años) de los actuales biodigestores en el mercado, afectando el normal funcionamiento y eficiencia de los biodigestores; por otro lado, la falta de un producto financiero adecuado hace que los créditos para productores lecheros sean inalcanzables o con tasas de interés prohibitivas.
La iniciativa promoverá la oferta de biodigestores ofreciendo materiales de alta calidad, modelos más baratos, varias capacidades y durabilidad; vinculando más empresas proveedoras al mercado, ofertando un modelo financiero, involucrando entidades financieras y brindando  asistencia técnica a productores y a entidades financieras. La falta de crédito es mencionado por los productores como principal impedimento para la adquisición.
</t>
  </si>
  <si>
    <t xml:space="preserve">
https://www.grecdh.upc.edu/publicacions/llibres/documents/2014_Biodigestores-Lecciones-Bolivia.pdf
https://hivos.org/focal-area/renewable-energy-practice
www.redbiolac.org
http://www.endev-bolivia.org/index.php?option=com_content&amp;view=category&amp;layout=blog&amp;id=13&amp;Itemid=18
http://www.ftierra.org/ft/index.php?option=com_content&amp;view=article&amp;id=6110:rair&amp;catid=98:noticias&amp;Itemid=243
</t>
  </si>
  <si>
    <t xml:space="preserve">
La iniciativa está alineada a la política nacional que marca la agenda ambiental, ellas son: i) la ley marco de la madre tierra y desarrollo integral para vivir bien, ii) agenda patriótica del Bicentenario 2025. La primera guarda concordancia con aspectos puntuales como: maximizar la eficiencia energética y productiva, reducción de uso de agroquímicos,  incremento gradual de las energías renovables y reducción de GEI. La segunda se soporta en dos pilares fundamentales: la erradicación de la pobreza y soberanía comunitaria financiera.    
En el ámbito internacional está alineada a la iniciativa global Energía Renovables para todos - SE4ALL y a los Objetivos de Desarrollo Sostenible - ODS. La primera impulsa a través de uno de sus pilares duplicar la participación de energía renovable en la matriz energética global. La segunda guarda relación con erradicar la pobreza (Obj-1), garantizar el acceso a energía (Obj-7), asegurar patrones de producción sostenible (Obj-12).
</t>
  </si>
  <si>
    <t xml:space="preserve">http://www.planificacion.gob.bo/sites/folders/marco-legal/Ley%20N%C2%B0%20300%20MARCO%20DE%20LA%20MADRE%20TIERRA.pdf
http://www.gacetaoficialdebolivia.gob.bo/normas/lista/10
http://www.iadb.org/es/temas/energia/se4allamericas/energia-renovable,17688.html
http://www.nu.org.bo/objetivos-de-desarrollo-sostenible-ods/
</t>
  </si>
  <si>
    <t xml:space="preserve">La aplicación de biol incrementa la productividad de los cultivos forrajeros entre 40% a 300%.
La iniciativa contribuye directamente a la cadena de productiva de la leche permitiendo aumentar de 20 a 45% la cantidad de leche producida por cada vaca. Un aumento del 20% en la producción de leche se logra incrementando en un 50% la cantidad de forraje para el consumo del ganado. Además, existe una demanda insatisfecha de parte de las empresas lecheras, actualmente sus plantas procesadoras de leche trabajan a menos del 50% de su capacidad instalada.
Por otro lado, la demanda por instalaciones de biodigestores dinamizará las oportunidades locales de empleos dignos, tanto para la construcción de zanjas y adobes. Alrededor de los biodigestores se crearán nuevos negocios locales de diferentes rubros como artículos de plomería, materiales para fumigación y recipientes de biofertilizantes, que demandará mano de obra local.
Uno de los riesgos es que entre hombre y mujer no se de una distribución equitativa de los beneficios. Una de las estrategias es dar talleres de enfoque de género, visibilización y valorización del rol de la mujer en la cadena productiva de la leche y la sensibilización de los derechos y deberes de hombres y mujeres.
</t>
  </si>
  <si>
    <t xml:space="preserve">La tecnología propuesta, biodigestores, está validada por experiencias exitosas en diferentes partes del mundo, tal es el caso de los programas nacionales que Hivos ejecuta en Asia, África y Latinoamérica, los proyectos realizados por la cooperación alemana (GIZ/ENDEV) y los estudios realizados por el Centro de Biogás, Biol y Biodigestores (CIB3) y la Red BioLAC.
Esta iniciativa guarda mucha relación con los programas nacionales de otros países. Lo que se quiere conseguir es implementar un programa nacional de desarrollo del mercado de biodigestores en Bolivia y todo un sector de organizaciones que lo apoyan, con que se concrete un mercado para esta tecnología.
</t>
  </si>
  <si>
    <t xml:space="preserve">No existe un mercado para los biodigestores y no hay una real competencia debido a que una sola empresa fabrica biodigestores pero no los instala; hay otras tres empresas proveedoras de materiales (geomembranas) pero no fabrican biodigestoes. esto se debe a que los biodigestores han sido adquirido por proyecto y no por productores. La única empresa que fabrica biodigestores lo hace a pedido, solicitado por proyectos que subvencionan o donan los biodigestores. Ofertantes de otros modelos de biodigestores (domo fijo con ladrillos o bloques prensados y estabilizados) no existen en la actualidad, serán conformados por esta iniciativa 
La ventaja es que la iniciativa trabajará con todas las empresas fabricantes de biodigestor y/o proveedoras de materiales para que por un lado mejoren la calidad de los materiales y por otro lado reduzcan sus precios. Otra ventaja es el soporte que ofrece la iniciativa en cuanto a asesoría técnica, capacitación, promoción, y acompañamiento para crédito.
</t>
  </si>
  <si>
    <t xml:space="preserve">Se prevé un crecimiento exponencial a partir del primer año de finalizado el proyecto hasta el quinto años, a manera de implementar 750 en el primer año después del proyecto; 1,500 en el segundo; 3,000 en el tercero y 5,000 y 6,000 en el cuarto y quinto año. Estas cifras se basan en experiencias similares de otros países con programas nacionales de biodigestores con la participación de una organización que esté a cargo de liderar el programa y brindar asistencia técnica y monitoreo de calidad a las empresas proveedoras, productores, entidades financieras, ONG de desarrollo rural y biodigestores instalados. Después de los primeros 4 a 5 años se espera haber creado un mercado que puede marchar sin intervenciones de un programa/proyecto, que crece en un ritmo promedio de 30% al año. Se pretende llegar a otros sectores productivos como el porcino y el avícola, así como a otras regiones de Bolivia como los valles, llanos y Chaco.
Por otro lado, durante la ejecución de la iniciativa propuesta se tiene proyectado que se instalen 200 biodigestores, al menos el 50% será adquirido a través de créditos.
El modelo de crecimiento se basa en escalamiento, para lo cual es necesario contar con un programa nacional con un alcance de al menos 5 años.
De no participar activamente en la iniciativa más allá de este proyecto, la estrategia de salida consistirá en traspasar todo el conocimiento técnico y administrativo a las entidades implementadoras (ONG), empresas proveedoras, entidades financieras y univerdidades. Aún sin un programa, pero con organizaciones a que pueden acudir, las empresas constructoras e instaladoras seguirán vendiendo biodigestores a las familias de productores y las entidades financieras seguirán proporcionando los créditos.
</t>
  </si>
  <si>
    <t>Pequeños y medianos productores lecheros de los 10 municipios lecheros del altiplano del Departamento de La Paz. Se proyecta llegar a otros sectores productivos y a diferentes regiones del país</t>
  </si>
  <si>
    <t>Forestal y M.Sc. Socioeconomía ambiental</t>
  </si>
  <si>
    <t>46 años de vida institucional</t>
  </si>
  <si>
    <t>1817 de ONG</t>
  </si>
  <si>
    <t xml:space="preserve">
La tecnología tiene un precio alto al principio, este irá ajustándose a medida que la demanda aumente (escalamiento). El incremento de los ingresos generados por la venta de mayor producción de leche (incremento mínimo de 20%) y por los ingresos de la venta de biol, permitirán al productor lechero cubrir  costo. Existe la posibilidad que las empresas lecheras actúen como "agente de retención" de los créditos.
La utilización de biogás para cocinar beneficia a mujeres y niños/as en cuanto a su salud y bienestar, reduciendo las enfermedades respiratorias adquiridas en los espacios de cocina, también se reduce la carga de trabajo de la mujer, pasando de la recolección de leña o estiércol (combustible para cocinar) a una actividad de recolección de estiércoles (de los establos) en distancias más reducidas.
En la zona existe un alto potencial de productores lecheros que podrían adquirir la tecnología, más de 4,000 productores lecheros ubicados en el cinturón lechero del altiplano paceño; asimismo, existe una amplia superficie de cultivos forrajeros y otros cultivos que demandarán por biofertilizantes producidos en la misma zona y zonas alejadas. Con la aplicación de biol se espera lograr aumentos en la productividad de los forrajes de un 40% y hasta 300%.
Para un óptimo funcionamiento de los biodigestores se deben cumplir ciertos requisitos: disponibilidad de materia orgánica (estiércol), cercanía a una fuente de agua constante (sea pozo de agua o río) y radiación solar. En este sentido, el productor debe contar con al menos 4 vacas, mejor si cuenta con establos (lo que facilita la recolección de estiércol), cercanía a una fuente de agua, espacio suficiente para instalar y orientar el biodigestor de tal manera que el invernadero puesto sobre el digestor use eficientemente el calentamiento por el sol.
</t>
  </si>
  <si>
    <t xml:space="preserve">El objetivo de este modelo de negocio es que a los actores clave (empresas, ONG y financiadores) se integren y se vinculen a los productores lecheros y a su entorno productivo permitiendo crear un mercado de biodigestores con potencial de escalar a otros sectores productivos y otras regiones del país.
El modelo de negocio sostiene en cinco componentes clave:
Componente 1, investigación y desarrollo, el objetivo es diseñar biodigestores para condiciones de altiplano, que sean de calidad y asequible a los productores lecheros; asimismo, conocer la composición y dosificaciones del biol.
Componente 2, proveedores productos y servicios, el objetivo es crear una red de proveedores que ofrecen productos de calidad y servicio post-venta, en las áreas de intervención.
Componente 3, producto financiero, el objetivo es facilitar el acceso al financiamiento para los pequeños productores para adquirir un biodigestor que se ajuste a sus flujos de efectivo y ciclos de ingresos.
Componente 4, instalación de biodigestores y asistencia técnica, el objetivo es iniciar la instalación de los biodigestores, la prestación de asistencia técnica y la supervisión de su funcionamiento.
Componente 5, difusión y comercialización, el objetivo es por un lado es crear conciencia y difundir los beneficios y el uso de biodigestores; por otro lado, es promocionar entre los productores el producto para su venda.
Dado que todavía la responsabilidad sobre la alimentación en el hogar recae sobre la mujer, una de las estrategias está en capacitar a mujeres en el uso y mantenimiento de biodigestores, biogás y biol para que se apropien de la tecnología. Otra estrategia está relacionada con la promoción y venta del excedente de biol permitiendo así diversificar la economía familiar y valorizando aún más la utilización de biogás. Por último, buscar los espacios idóneos como talleres, charlas, intercambio de experiencias para motivar la inclusión social.
</t>
  </si>
  <si>
    <t xml:space="preserve">
Un acuerdo de intereses comunes entre HIVOS y ANDIL ha permitido formular la idea y perfil de la iniciativa.
En la cadena de valor de los biodigestores se identifican actores públicos, privados y organismos no gubernamentales, locales, nacionales y regionales. Entre los primeros se destacan entidades financieras y de investigación (universidades); en los segundos aparecen las empresas proveedoras de biodigestores, empresas instaladoras, pequeños y medianos productores lecheros, microfinancieras, universidades privadas; por último, están las ONG y organismos de cooperación internacional que ofrecen asistencia técnica y capacitación.
El eslabón de proveedores de insumos y servicios está integrado por: i) las empresas fabricantes e instaladoras de biodigestores, ii) las entidades financieras, iii) ONG. El eslabón de comercializadores lo conforman: i) ONG y ii) empresas proveedoras. El eslabón del consumo lo conforman los productores lecheros: i) pequeños y ii) medianos.
</t>
  </si>
  <si>
    <t xml:space="preserve">Contribuye a dar soluciones a las necesidades sociales de mujeres, hombres, niños/as de comunidades aymaras. En las mujeres permite que: i) obtengan un ahorro del tiempo que dedica a la recolección de estiércol, teniendo más disponibilidad para dedicarlo al cuidado y educación de sus hijos, en especial de las hijas; ii) diversificar los ingresos a través otras actividades productivas; iii) menor: exposición a humo en la cocina, desgaste de energía, exposición a las inclemencias de tiempo (lluvia, granizos, insolación).
La mayoría de los beneficiarios son grupos sociales de escasos recursos económicos y de alta vulnerabilidad a sequías y heladas. La actividad agrícola es autoconsumo de subsistencia, la lechería para obtener liquidez.
También contribuye a mejorar la calidad de vida, en especial de mujeres y niños/as disminuyendo las enfermedades respiratorias y de la vista; incrementando de los ingresos familiares por venta de: i) más leche y de mejor calidad; ii) excedente del biol; iii)  por la comercialización de nuevos productos lácteos (queso, yogurt). La diversificación de su economía y el aumento de sus ingresos contribuyen a reducir las desigualdades entre zonas rurales y peri-urbanas, disminuyendo también la migración hacia las ciudades por busca de mejores oportunidades.
Un riego es que se piense “a priori” que la carga laboral de la mujer aumenta, para ello se demostrará a través de estudios la verdadera carga con y sin proyecto.
</t>
  </si>
  <si>
    <t xml:space="preserve">El altiplano boliviano es una región vulnerable al cambio climático, es un ecosistema frágil, con escasez de agua en época de invierno. Gracias a la diversificación de sus ingresos por la disponibilidad de biogás, uso/comercialización de biofertilizante y venta de nuevos productos (derivados de la leche), la iniciativa contribuye a una mejorar de la resiliencia de las familias productoras. Por otro lado, la aplicación de biol permite una rápida recuperación de los cultivos después de una helada; también contribuye a mantener una biodiversidad asociada a los cultivos forrajeros. El uso de biogás para la cocción de alimentos reduce el uso de leña y carbón, reduciendo así la deforestación y la erosión relacionada.
Por último, una contribución muy importante es la mitigación de gases de efecto invernadero (GEI); con 200 biodigestores instalados (9m3) se podrá mitigar al año 900 tCO2e como mínimo. Si consideramos que los biodigestores tendrán una vida útil de 5 años se mitigarán 4,500tCO2e (4.5tCO2e/digestor/año).
Aunque muy excepcional, uno de los riesgos que pueden ocurrir por años de utilización de biofertilizantes es la nitrificación de los suelos, lo que puede afectar la pérdida de especies vegetales. Para evitar esto será necesario monitorear las concentraciones de nitrógeno en el suelo y aplicar técnicas culturales dirigidas a mantener concentraciones normales.
</t>
  </si>
  <si>
    <t xml:space="preserve">
El financiamiento para esta iniciativa proviene de tres fuentes principales, el Programa AEA, Hivos y ANDIL. El presupuesto total del proyecto es de US$ 520,000.-; por motivos administrativos Hivos ejecutará sus fondos  de contrapartida (US$ 245,000.-) durante los primeros cinco meses del proyecto; los fondos del Programa AEA (US$ 250,000.-) como la Entidad Asociada (US$ 25,000.-) se ejecutarán desde el inicio del proyecto.
No será necesario el acompañamiento de expertos durante la ejecución la iniciativa.
El capital propio para esta iniciativa es de US$ 270.000.-  
El monto pedido al Programa AEA es de US$ 250.000.-  
Rentabilidad
Producción e ingresos
Un productor promedio que posee 4 vacas produce mensualmente, aproximadamente, 960 litros de leche (32 litros/día) lo que representa un ingreso mensual de US$ 480.- por venta de leche  (US$ 0,5 por litro).
Un aumento del 50% de la productividad de los cultivos de forrajes (mayor disponibilidad de alimento para las vacas lecheras) incide directamente en un incremento del 20% (o mucho más) en producción de leche. El incremento de leche es directamente proporcional al incremento de los ingresos por venta de leche, es decir, con un incremento de 20% en producción de leche el mismo productor recibiría un ingreso mensual de US$ 578.- por la venta de leche.
Crédito
De acuerdo a los cálculos un productor que accede a un préstamo de US$ 1,000.- a una tasa de interés del 16% (considerada la más alta del mercado), podría pagar su crédito en 12 meses (cuotas fijas mensuales de US$ 96.-), con un tiempo de gracia de tres meses hasta que empiece a producir biol.
Estructura de costos de un biodigestor
Un biodigestor modelo de 9m3 tiene un precio de US$ 1,000.- (costo de los materiales y del i); de los cuales el 30% será soportado por el proyecto; el 70% es asumido por el productor a través de aportes propios o de un préstamo. La mano de obra del productor y materiales locales no entran en los cálculos. 
En los cálculos de ingresos mensuales del productor no se está considerando los posibles ingresos por la venta del biofertilizante excedente. Tampoco están consideradas las reducciones de costos de combustibles por la cocción (leña, carbón, balón de gas), que bajan al tener el biogás para cocinar.
</t>
  </si>
  <si>
    <t>20 de diciembre de 2006</t>
  </si>
  <si>
    <t>Oficial de Programa Green</t>
  </si>
  <si>
    <t xml:space="preserve">
200 productores lecheros (pequeños y medianos) que poseen cuatro vacas lecheras adquieren un biodigestor. De los cuales un 80% a través de “contrato ancla”
200 familias del altiplano (1000 personas, 40% a 50% mujeres).
600 personas (60% mujeres) serán capacitadas para el uso y mantenimiento de los biodigestores y aplicación del biol.
4 empresas proveedoras de geomembranas ofertarán al mercado biodigestores de diferentes modelos, capacidades, materiales y precios
3 empresas procesadoras de lácteos, asociadas a ANDIL
10 empresas instaladoras de biodigestores, capacitadas y certificadas
15 oficiales de crédito de 3 entidades financieras serán capacitados para asistir las solicitudes de crédito
30 promotoras de biodigestores para tomar contacto directo con los productores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</si>
</sst>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1">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0" fillId="2" borderId="18" xfId="0" applyFill="1" applyBorder="1" applyAlignment="1" applyProtection="1">
      <alignment vertical="center" wrapText="1"/>
      <protection locked="0"/>
    </xf>
    <xf numFmtId="0" fontId="0" fillId="2" borderId="22" xfId="0" applyFill="1" applyBorder="1" applyAlignment="1" applyProtection="1">
      <alignment vertical="center" wrapText="1"/>
      <protection locked="0"/>
    </xf>
    <xf numFmtId="0" fontId="0" fillId="2" borderId="17" xfId="0" applyFill="1" applyBorder="1" applyAlignment="1" applyProtection="1">
      <alignment vertical="center" wrapText="1"/>
      <protection locked="0"/>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0" fillId="0" borderId="35" xfId="0" applyFont="1" applyBorder="1" applyAlignment="1" applyProtection="1">
      <alignment horizontal="left" vertical="center" wrapText="1"/>
    </xf>
    <xf numFmtId="0" fontId="0" fillId="0" borderId="21" xfId="0" applyFont="1" applyBorder="1" applyAlignment="1" applyProtection="1">
      <alignment horizontal="left" vertical="center" wrapText="1"/>
    </xf>
    <xf numFmtId="0" fontId="0" fillId="0" borderId="16" xfId="0" applyFont="1" applyBorder="1" applyAlignment="1" applyProtection="1">
      <alignment horizontal="left" vertical="center" wrapText="1"/>
    </xf>
    <xf numFmtId="0" fontId="0" fillId="0" borderId="35" xfId="0" applyFont="1" applyBorder="1" applyAlignment="1" applyProtection="1">
      <alignment horizontal="left" vertical="top" wrapText="1"/>
      <protection locked="0"/>
    </xf>
    <xf numFmtId="0" fontId="0" fillId="0" borderId="21" xfId="0" applyFont="1" applyBorder="1" applyAlignment="1" applyProtection="1">
      <alignment horizontal="left" vertical="top" wrapText="1"/>
      <protection locked="0"/>
    </xf>
    <xf numFmtId="0" fontId="0" fillId="0" borderId="16" xfId="0" applyFont="1" applyBorder="1" applyAlignment="1" applyProtection="1">
      <alignment horizontal="left" vertical="top" wrapText="1"/>
      <protection locked="0"/>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hivos.org/" TargetMode="External"/><Relationship Id="rId2" Type="http://schemas.openxmlformats.org/officeDocument/2006/relationships/hyperlink" Target="mailto:cstraatsma@hivos.org" TargetMode="External"/><Relationship Id="rId1" Type="http://schemas.openxmlformats.org/officeDocument/2006/relationships/hyperlink" Target="mailto:fbascope@hivos.org" TargetMode="External"/><Relationship Id="rId6" Type="http://schemas.openxmlformats.org/officeDocument/2006/relationships/printerSettings" Target="../printerSettings/printerSettings1.bin"/><Relationship Id="rId5" Type="http://schemas.openxmlformats.org/officeDocument/2006/relationships/hyperlink" Target="http://www.andil.com.bo/" TargetMode="External"/><Relationship Id="rId4" Type="http://schemas.openxmlformats.org/officeDocument/2006/relationships/hyperlink" Target="mailto:evalverde@andil.com.b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topLeftCell="B1" zoomScale="90" zoomScaleNormal="90" zoomScaleSheetLayoutView="120" workbookViewId="0">
      <selection activeCell="C43" sqref="C43:E43"/>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0" t="s">
        <v>52</v>
      </c>
      <c r="C2" s="120"/>
      <c r="D2" s="120"/>
      <c r="E2" s="120"/>
      <c r="F2" s="120"/>
    </row>
    <row r="3" spans="2:8" s="8" customFormat="1" ht="5.25" customHeight="1" x14ac:dyDescent="0.25"/>
    <row r="4" spans="2:8" s="8" customFormat="1" ht="48.75" customHeight="1" x14ac:dyDescent="0.25">
      <c r="B4" s="109" t="s">
        <v>100</v>
      </c>
      <c r="C4" s="109"/>
      <c r="D4" s="109"/>
      <c r="E4" s="109"/>
      <c r="F4" s="109"/>
    </row>
    <row r="5" spans="2:8" s="8" customFormat="1" ht="5.25" customHeight="1" thickBot="1" x14ac:dyDescent="0.3"/>
    <row r="6" spans="2:8" s="8" customFormat="1" x14ac:dyDescent="0.25">
      <c r="B6" s="115" t="s">
        <v>33</v>
      </c>
      <c r="C6" s="116"/>
      <c r="D6" s="116"/>
      <c r="E6" s="116"/>
      <c r="F6" s="117"/>
    </row>
    <row r="7" spans="2:8" s="8" customFormat="1" ht="36" customHeight="1" x14ac:dyDescent="0.25">
      <c r="B7" s="7" t="s">
        <v>56</v>
      </c>
      <c r="C7" s="110" t="s">
        <v>123</v>
      </c>
      <c r="D7" s="111"/>
      <c r="E7" s="111"/>
      <c r="F7" s="112"/>
      <c r="H7" s="13"/>
    </row>
    <row r="8" spans="2:8" s="8" customFormat="1" ht="34.5" customHeight="1" x14ac:dyDescent="0.25">
      <c r="B8" s="113" t="s">
        <v>57</v>
      </c>
      <c r="C8" s="114"/>
      <c r="D8" s="114"/>
      <c r="E8" s="114"/>
      <c r="F8" s="21" t="s">
        <v>108</v>
      </c>
    </row>
    <row r="9" spans="2:8" s="8" customFormat="1" ht="25.5" customHeight="1" x14ac:dyDescent="0.25">
      <c r="B9" s="113" t="s">
        <v>76</v>
      </c>
      <c r="C9" s="114"/>
      <c r="D9" s="114"/>
      <c r="E9" s="114"/>
      <c r="F9" s="86">
        <f>'FINANCIAMIENTO PROYECTO'!D20</f>
        <v>520000</v>
      </c>
      <c r="H9" s="8" t="s">
        <v>73</v>
      </c>
    </row>
    <row r="10" spans="2:8" s="8" customFormat="1" ht="24" customHeight="1" x14ac:dyDescent="0.25">
      <c r="B10" s="113" t="s">
        <v>77</v>
      </c>
      <c r="C10" s="114"/>
      <c r="D10" s="114"/>
      <c r="E10" s="114"/>
      <c r="F10" s="86">
        <f>'FINANCIAMIENTO PROYECTO'!E20</f>
        <v>250000</v>
      </c>
      <c r="H10" s="8" t="s">
        <v>73</v>
      </c>
    </row>
    <row r="11" spans="2:8" s="8" customFormat="1" ht="24" customHeight="1" x14ac:dyDescent="0.25">
      <c r="B11" s="113" t="s">
        <v>78</v>
      </c>
      <c r="C11" s="114"/>
      <c r="D11" s="114"/>
      <c r="E11" s="114"/>
      <c r="F11" s="86">
        <f>'FINANCIAMIENTO PROYECTO'!J20+'FINANCIAMIENTO PROYECTO'!K20</f>
        <v>270000</v>
      </c>
      <c r="H11" s="8" t="s">
        <v>73</v>
      </c>
    </row>
    <row r="12" spans="2:8" ht="21.75" customHeight="1" x14ac:dyDescent="0.25">
      <c r="B12" s="113" t="s">
        <v>86</v>
      </c>
      <c r="C12" s="114"/>
      <c r="D12" s="114"/>
      <c r="E12" s="114"/>
      <c r="F12" s="20" t="s">
        <v>109</v>
      </c>
    </row>
    <row r="13" spans="2:8" ht="23.25" customHeight="1" x14ac:dyDescent="0.25">
      <c r="B13" s="113" t="s">
        <v>87</v>
      </c>
      <c r="C13" s="114"/>
      <c r="D13" s="114"/>
      <c r="E13" s="114"/>
      <c r="F13" s="21" t="s">
        <v>122</v>
      </c>
    </row>
    <row r="14" spans="2:8" ht="90.75" customHeight="1" x14ac:dyDescent="0.25">
      <c r="B14" s="62" t="s">
        <v>85</v>
      </c>
      <c r="C14" s="96" t="s">
        <v>124</v>
      </c>
      <c r="D14" s="96"/>
      <c r="E14" s="96"/>
      <c r="F14" s="97"/>
    </row>
    <row r="15" spans="2:8" ht="80.25" customHeight="1" x14ac:dyDescent="0.25">
      <c r="B15" s="44" t="s">
        <v>79</v>
      </c>
      <c r="C15" s="96" t="s">
        <v>182</v>
      </c>
      <c r="D15" s="96"/>
      <c r="E15" s="96"/>
      <c r="F15" s="97"/>
    </row>
    <row r="16" spans="2:8" ht="80.25" customHeight="1" thickBot="1" x14ac:dyDescent="0.3">
      <c r="B16" s="12" t="s">
        <v>92</v>
      </c>
      <c r="C16" s="118" t="s">
        <v>125</v>
      </c>
      <c r="D16" s="118"/>
      <c r="E16" s="118"/>
      <c r="F16" s="119"/>
    </row>
    <row r="17" spans="2:5" s="8" customFormat="1" ht="8.25" customHeight="1" thickBot="1" x14ac:dyDescent="0.3"/>
    <row r="18" spans="2:5" ht="20.25" customHeight="1" thickBot="1" x14ac:dyDescent="0.3">
      <c r="B18" s="121" t="s">
        <v>80</v>
      </c>
      <c r="C18" s="122"/>
      <c r="D18" s="122"/>
      <c r="E18" s="123"/>
    </row>
    <row r="19" spans="2:5" x14ac:dyDescent="0.25">
      <c r="B19" s="14" t="s">
        <v>14</v>
      </c>
      <c r="C19" s="107" t="s">
        <v>110</v>
      </c>
      <c r="D19" s="107"/>
      <c r="E19" s="108"/>
    </row>
    <row r="20" spans="2:5" x14ac:dyDescent="0.25">
      <c r="B20" s="10" t="s">
        <v>15</v>
      </c>
      <c r="C20" s="96" t="s">
        <v>111</v>
      </c>
      <c r="D20" s="96"/>
      <c r="E20" s="97"/>
    </row>
    <row r="21" spans="2:5" ht="16.5" customHeight="1" x14ac:dyDescent="0.25">
      <c r="B21" s="7" t="s">
        <v>21</v>
      </c>
      <c r="C21" s="96" t="s">
        <v>112</v>
      </c>
      <c r="D21" s="96"/>
      <c r="E21" s="97"/>
    </row>
    <row r="22" spans="2:5" x14ac:dyDescent="0.25">
      <c r="B22" s="10" t="s">
        <v>16</v>
      </c>
      <c r="C22" s="96" t="s">
        <v>183</v>
      </c>
      <c r="D22" s="96"/>
      <c r="E22" s="97"/>
    </row>
    <row r="23" spans="2:5" x14ac:dyDescent="0.25">
      <c r="B23" s="10" t="s">
        <v>17</v>
      </c>
      <c r="C23" s="96" t="s">
        <v>113</v>
      </c>
      <c r="D23" s="96"/>
      <c r="E23" s="97"/>
    </row>
    <row r="24" spans="2:5" x14ac:dyDescent="0.25">
      <c r="B24" s="10" t="s">
        <v>3</v>
      </c>
      <c r="C24" s="96" t="s">
        <v>114</v>
      </c>
      <c r="D24" s="96"/>
      <c r="E24" s="97"/>
    </row>
    <row r="25" spans="2:5" x14ac:dyDescent="0.25">
      <c r="B25" s="10" t="s">
        <v>18</v>
      </c>
      <c r="C25" s="96"/>
      <c r="D25" s="96"/>
      <c r="E25" s="97"/>
    </row>
    <row r="26" spans="2:5" x14ac:dyDescent="0.25">
      <c r="B26" s="10" t="s">
        <v>4</v>
      </c>
      <c r="C26" s="96" t="s">
        <v>109</v>
      </c>
      <c r="D26" s="96"/>
      <c r="E26" s="97"/>
    </row>
    <row r="27" spans="2:5" x14ac:dyDescent="0.25">
      <c r="B27" s="10" t="s">
        <v>19</v>
      </c>
      <c r="C27" s="96" t="s">
        <v>132</v>
      </c>
      <c r="D27" s="96"/>
      <c r="E27" s="97"/>
    </row>
    <row r="28" spans="2:5" x14ac:dyDescent="0.25">
      <c r="B28" s="10" t="s">
        <v>20</v>
      </c>
      <c r="C28" s="95" t="s">
        <v>115</v>
      </c>
      <c r="D28" s="96"/>
      <c r="E28" s="97"/>
    </row>
    <row r="29" spans="2:5" ht="30" x14ac:dyDescent="0.25">
      <c r="B29" s="18" t="s">
        <v>40</v>
      </c>
      <c r="C29" s="96" t="s">
        <v>193</v>
      </c>
      <c r="D29" s="96"/>
      <c r="E29" s="97"/>
    </row>
    <row r="30" spans="2:5" x14ac:dyDescent="0.25">
      <c r="B30" s="10" t="s">
        <v>41</v>
      </c>
      <c r="C30" s="96" t="s">
        <v>116</v>
      </c>
      <c r="D30" s="96"/>
      <c r="E30" s="97"/>
    </row>
    <row r="31" spans="2:5" ht="60.75" thickBot="1" x14ac:dyDescent="0.3">
      <c r="B31" s="18" t="s">
        <v>44</v>
      </c>
      <c r="C31" s="118" t="s">
        <v>133</v>
      </c>
      <c r="D31" s="118"/>
      <c r="E31" s="119"/>
    </row>
    <row r="32" spans="2:5" s="8" customFormat="1" ht="9.75" customHeight="1" thickBot="1" x14ac:dyDescent="0.3"/>
    <row r="33" spans="2:5" s="8" customFormat="1" ht="16.5" customHeight="1" thickBot="1" x14ac:dyDescent="0.3">
      <c r="B33" s="121" t="s">
        <v>81</v>
      </c>
      <c r="C33" s="122"/>
      <c r="D33" s="122"/>
      <c r="E33" s="123"/>
    </row>
    <row r="34" spans="2:5" s="8" customFormat="1" ht="27" customHeight="1" x14ac:dyDescent="0.25">
      <c r="B34" s="6" t="s">
        <v>23</v>
      </c>
      <c r="C34" s="107" t="s">
        <v>161</v>
      </c>
      <c r="D34" s="107"/>
      <c r="E34" s="108"/>
    </row>
    <row r="35" spans="2:5" s="8" customFormat="1" ht="16.5" customHeight="1" x14ac:dyDescent="0.25">
      <c r="B35" s="7" t="s">
        <v>24</v>
      </c>
      <c r="C35" s="96" t="s">
        <v>117</v>
      </c>
      <c r="D35" s="96"/>
      <c r="E35" s="97"/>
    </row>
    <row r="36" spans="2:5" s="8" customFormat="1" ht="16.5" customHeight="1" x14ac:dyDescent="0.25">
      <c r="B36" s="7" t="s">
        <v>22</v>
      </c>
      <c r="C36" s="96">
        <v>146410021</v>
      </c>
      <c r="D36" s="96"/>
      <c r="E36" s="97"/>
    </row>
    <row r="37" spans="2:5" s="8" customFormat="1" ht="16.5" customHeight="1" x14ac:dyDescent="0.25">
      <c r="B37" s="7" t="s">
        <v>0</v>
      </c>
      <c r="C37" s="96" t="s">
        <v>185</v>
      </c>
      <c r="D37" s="96"/>
      <c r="E37" s="97"/>
    </row>
    <row r="38" spans="2:5" s="8" customFormat="1" ht="16.5" customHeight="1" x14ac:dyDescent="0.25">
      <c r="B38" s="7" t="s">
        <v>1</v>
      </c>
      <c r="C38" s="96" t="s">
        <v>192</v>
      </c>
      <c r="D38" s="96"/>
      <c r="E38" s="97"/>
    </row>
    <row r="39" spans="2:5" s="8" customFormat="1" ht="16.5" customHeight="1" x14ac:dyDescent="0.25">
      <c r="B39" s="7" t="s">
        <v>26</v>
      </c>
      <c r="C39" s="96" t="s">
        <v>118</v>
      </c>
      <c r="D39" s="96"/>
      <c r="E39" s="97"/>
    </row>
    <row r="40" spans="2:5" s="8" customFormat="1" ht="16.5" customHeight="1" x14ac:dyDescent="0.25">
      <c r="B40" s="7" t="s">
        <v>25</v>
      </c>
      <c r="C40" s="96" t="s">
        <v>126</v>
      </c>
      <c r="D40" s="96"/>
      <c r="E40" s="97"/>
    </row>
    <row r="41" spans="2:5" s="8" customFormat="1" ht="16.5" customHeight="1" x14ac:dyDescent="0.25">
      <c r="B41" s="7" t="s">
        <v>21</v>
      </c>
      <c r="C41" s="96" t="s">
        <v>160</v>
      </c>
      <c r="D41" s="96"/>
      <c r="E41" s="97"/>
    </row>
    <row r="42" spans="2:5" s="8" customFormat="1" ht="16.5" customHeight="1" x14ac:dyDescent="0.25">
      <c r="B42" s="10" t="s">
        <v>2</v>
      </c>
      <c r="C42" s="96" t="s">
        <v>127</v>
      </c>
      <c r="D42" s="96"/>
      <c r="E42" s="97"/>
    </row>
    <row r="43" spans="2:5" s="8" customFormat="1" ht="16.5" customHeight="1" x14ac:dyDescent="0.25">
      <c r="B43" s="7" t="s">
        <v>18</v>
      </c>
      <c r="C43" s="96"/>
      <c r="D43" s="96"/>
      <c r="E43" s="97"/>
    </row>
    <row r="44" spans="2:5" s="8" customFormat="1" ht="16.5" customHeight="1" x14ac:dyDescent="0.25">
      <c r="B44" s="7" t="s">
        <v>4</v>
      </c>
      <c r="C44" s="96" t="s">
        <v>109</v>
      </c>
      <c r="D44" s="96"/>
      <c r="E44" s="97"/>
    </row>
    <row r="45" spans="2:5" s="8" customFormat="1" ht="16.5" customHeight="1" x14ac:dyDescent="0.25">
      <c r="B45" s="10" t="s">
        <v>5</v>
      </c>
      <c r="C45" s="96" t="s">
        <v>128</v>
      </c>
      <c r="D45" s="96"/>
      <c r="E45" s="97"/>
    </row>
    <row r="46" spans="2:5" s="8" customFormat="1" ht="16.5" customHeight="1" x14ac:dyDescent="0.25">
      <c r="B46" s="10" t="s">
        <v>6</v>
      </c>
      <c r="C46" s="95" t="s">
        <v>129</v>
      </c>
      <c r="D46" s="96"/>
      <c r="E46" s="97"/>
    </row>
    <row r="47" spans="2:5" s="8" customFormat="1" ht="16.5" customHeight="1" x14ac:dyDescent="0.25">
      <c r="B47" s="7" t="s">
        <v>39</v>
      </c>
      <c r="C47" s="124" t="s">
        <v>131</v>
      </c>
      <c r="D47" s="125"/>
      <c r="E47" s="126"/>
    </row>
    <row r="48" spans="2:5" s="8" customFormat="1" ht="16.5" customHeight="1" x14ac:dyDescent="0.25">
      <c r="B48" s="7" t="s">
        <v>7</v>
      </c>
      <c r="C48" s="95" t="s">
        <v>130</v>
      </c>
      <c r="D48" s="96"/>
      <c r="E48" s="97"/>
    </row>
    <row r="49" spans="2:5" s="8" customFormat="1" ht="62.25" customHeight="1" x14ac:dyDescent="0.25">
      <c r="B49" s="7" t="s">
        <v>43</v>
      </c>
      <c r="C49" s="89" t="s">
        <v>162</v>
      </c>
      <c r="D49" s="90"/>
      <c r="E49" s="91"/>
    </row>
    <row r="50" spans="2:5" s="8" customFormat="1" ht="18.75" customHeight="1" x14ac:dyDescent="0.25">
      <c r="B50" s="7" t="s">
        <v>45</v>
      </c>
      <c r="C50" s="89" t="s">
        <v>184</v>
      </c>
      <c r="D50" s="90"/>
      <c r="E50" s="91"/>
    </row>
    <row r="51" spans="2:5" s="8" customFormat="1" ht="61.5" customHeight="1" x14ac:dyDescent="0.25">
      <c r="B51" s="7" t="s">
        <v>99</v>
      </c>
      <c r="C51" s="89" t="s">
        <v>119</v>
      </c>
      <c r="D51" s="90"/>
      <c r="E51" s="91"/>
    </row>
    <row r="52" spans="2:5" s="8" customFormat="1" ht="16.5" customHeight="1" x14ac:dyDescent="0.25">
      <c r="B52" s="98" t="s">
        <v>28</v>
      </c>
      <c r="C52" s="99"/>
      <c r="D52" s="99"/>
      <c r="E52" s="100"/>
    </row>
    <row r="53" spans="2:5" s="8" customFormat="1" ht="16.5" customHeight="1" x14ac:dyDescent="0.25">
      <c r="B53" s="7" t="s">
        <v>34</v>
      </c>
      <c r="C53" s="1"/>
      <c r="D53" s="11" t="s">
        <v>27</v>
      </c>
      <c r="E53" s="2" t="s">
        <v>120</v>
      </c>
    </row>
    <row r="54" spans="2:5" s="8" customFormat="1" ht="16.5" customHeight="1" x14ac:dyDescent="0.25">
      <c r="B54" s="98" t="s">
        <v>29</v>
      </c>
      <c r="C54" s="99"/>
      <c r="D54" s="99"/>
      <c r="E54" s="100"/>
    </row>
    <row r="55" spans="2:5" s="8" customFormat="1" ht="16.5" customHeight="1" x14ac:dyDescent="0.25">
      <c r="B55" s="7" t="s">
        <v>8</v>
      </c>
      <c r="C55" s="3"/>
      <c r="D55" s="11" t="s">
        <v>30</v>
      </c>
      <c r="E55" s="2"/>
    </row>
    <row r="56" spans="2:5" s="8" customFormat="1" ht="16.5" customHeight="1" x14ac:dyDescent="0.25">
      <c r="B56" s="7" t="s">
        <v>10</v>
      </c>
      <c r="C56" s="3"/>
      <c r="D56" s="11" t="s">
        <v>11</v>
      </c>
      <c r="E56" s="2" t="s">
        <v>120</v>
      </c>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101"/>
      <c r="D59" s="102"/>
      <c r="E59" s="103"/>
    </row>
    <row r="60" spans="2:5" s="8" customFormat="1" ht="9.75" customHeight="1" thickBot="1" x14ac:dyDescent="0.3"/>
    <row r="61" spans="2:5" s="8" customFormat="1" ht="15.75" customHeight="1" thickBot="1" x14ac:dyDescent="0.3">
      <c r="B61" s="121" t="s">
        <v>82</v>
      </c>
      <c r="C61" s="122"/>
      <c r="D61" s="122"/>
      <c r="E61" s="123"/>
    </row>
    <row r="62" spans="2:5" s="8" customFormat="1" ht="27" customHeight="1" x14ac:dyDescent="0.25">
      <c r="B62" s="6" t="s">
        <v>23</v>
      </c>
      <c r="C62" s="107" t="s">
        <v>163</v>
      </c>
      <c r="D62" s="107"/>
      <c r="E62" s="108"/>
    </row>
    <row r="63" spans="2:5" s="8" customFormat="1" ht="16.5" customHeight="1" x14ac:dyDescent="0.25">
      <c r="B63" s="7" t="s">
        <v>24</v>
      </c>
      <c r="C63" s="96" t="s">
        <v>121</v>
      </c>
      <c r="D63" s="96"/>
      <c r="E63" s="97"/>
    </row>
    <row r="64" spans="2:5" s="8" customFormat="1" ht="16.5" customHeight="1" x14ac:dyDescent="0.25">
      <c r="B64" s="7" t="s">
        <v>22</v>
      </c>
      <c r="C64" s="96">
        <v>150926025</v>
      </c>
      <c r="D64" s="96"/>
      <c r="E64" s="97"/>
    </row>
    <row r="65" spans="2:5" s="8" customFormat="1" ht="16.5" customHeight="1" x14ac:dyDescent="0.25">
      <c r="B65" s="7" t="s">
        <v>0</v>
      </c>
      <c r="C65" s="96" t="s">
        <v>172</v>
      </c>
      <c r="D65" s="96"/>
      <c r="E65" s="97"/>
    </row>
    <row r="66" spans="2:5" s="8" customFormat="1" ht="16.5" customHeight="1" x14ac:dyDescent="0.25">
      <c r="B66" s="7" t="s">
        <v>1</v>
      </c>
      <c r="C66" s="96" t="s">
        <v>164</v>
      </c>
      <c r="D66" s="96"/>
      <c r="E66" s="97"/>
    </row>
    <row r="67" spans="2:5" s="8" customFormat="1" ht="16.5" customHeight="1" x14ac:dyDescent="0.25">
      <c r="B67" s="7" t="s">
        <v>26</v>
      </c>
      <c r="C67" s="96" t="s">
        <v>165</v>
      </c>
      <c r="D67" s="96"/>
      <c r="E67" s="97"/>
    </row>
    <row r="68" spans="2:5" s="8" customFormat="1" ht="16.5" customHeight="1" x14ac:dyDescent="0.25">
      <c r="B68" s="7" t="s">
        <v>25</v>
      </c>
      <c r="C68" s="96" t="s">
        <v>166</v>
      </c>
      <c r="D68" s="96"/>
      <c r="E68" s="97"/>
    </row>
    <row r="69" spans="2:5" s="8" customFormat="1" ht="16.5" customHeight="1" x14ac:dyDescent="0.25">
      <c r="B69" s="7" t="s">
        <v>21</v>
      </c>
      <c r="C69" s="96" t="s">
        <v>167</v>
      </c>
      <c r="D69" s="96"/>
      <c r="E69" s="97"/>
    </row>
    <row r="70" spans="2:5" s="8" customFormat="1" ht="16.5" customHeight="1" x14ac:dyDescent="0.25">
      <c r="B70" s="10" t="s">
        <v>2</v>
      </c>
      <c r="C70" s="96" t="s">
        <v>168</v>
      </c>
      <c r="D70" s="96"/>
      <c r="E70" s="97"/>
    </row>
    <row r="71" spans="2:5" s="8" customFormat="1" ht="16.5" customHeight="1" x14ac:dyDescent="0.25">
      <c r="B71" s="7" t="s">
        <v>18</v>
      </c>
      <c r="C71" s="96"/>
      <c r="D71" s="96"/>
      <c r="E71" s="97"/>
    </row>
    <row r="72" spans="2:5" s="8" customFormat="1" ht="16.5" customHeight="1" x14ac:dyDescent="0.25">
      <c r="B72" s="7" t="s">
        <v>4</v>
      </c>
      <c r="C72" s="96" t="s">
        <v>109</v>
      </c>
      <c r="D72" s="96"/>
      <c r="E72" s="97"/>
    </row>
    <row r="73" spans="2:5" s="8" customFormat="1" ht="16.5" customHeight="1" x14ac:dyDescent="0.25">
      <c r="B73" s="10" t="s">
        <v>5</v>
      </c>
      <c r="C73" s="96">
        <v>2901875</v>
      </c>
      <c r="D73" s="96"/>
      <c r="E73" s="97"/>
    </row>
    <row r="74" spans="2:5" s="8" customFormat="1" ht="16.5" customHeight="1" x14ac:dyDescent="0.25">
      <c r="B74" s="10" t="s">
        <v>6</v>
      </c>
      <c r="C74" s="95" t="s">
        <v>169</v>
      </c>
      <c r="D74" s="96"/>
      <c r="E74" s="97"/>
    </row>
    <row r="75" spans="2:5" s="8" customFormat="1" ht="16.5" customHeight="1" x14ac:dyDescent="0.25">
      <c r="B75" s="7" t="s">
        <v>39</v>
      </c>
      <c r="C75" s="96">
        <v>2901875</v>
      </c>
      <c r="D75" s="96"/>
      <c r="E75" s="97"/>
    </row>
    <row r="76" spans="2:5" s="8" customFormat="1" ht="16.5" customHeight="1" x14ac:dyDescent="0.25">
      <c r="B76" s="7" t="s">
        <v>7</v>
      </c>
      <c r="C76" s="95" t="s">
        <v>170</v>
      </c>
      <c r="D76" s="96"/>
      <c r="E76" s="97"/>
    </row>
    <row r="77" spans="2:5" s="8" customFormat="1" ht="62.25" customHeight="1" x14ac:dyDescent="0.25">
      <c r="B77" s="7" t="s">
        <v>43</v>
      </c>
      <c r="C77" s="89" t="s">
        <v>171</v>
      </c>
      <c r="D77" s="90"/>
      <c r="E77" s="91"/>
    </row>
    <row r="78" spans="2:5" s="8" customFormat="1" ht="66" customHeight="1" x14ac:dyDescent="0.25">
      <c r="B78" s="7" t="s">
        <v>99</v>
      </c>
      <c r="C78" s="89" t="s">
        <v>119</v>
      </c>
      <c r="D78" s="90"/>
      <c r="E78" s="91"/>
    </row>
    <row r="79" spans="2:5" s="8" customFormat="1" ht="16.5" customHeight="1" x14ac:dyDescent="0.25">
      <c r="B79" s="98" t="s">
        <v>28</v>
      </c>
      <c r="C79" s="99"/>
      <c r="D79" s="99"/>
      <c r="E79" s="100"/>
    </row>
    <row r="80" spans="2:5" s="8" customFormat="1" ht="16.5" customHeight="1" x14ac:dyDescent="0.25">
      <c r="B80" s="7" t="s">
        <v>34</v>
      </c>
      <c r="C80" s="87"/>
      <c r="D80" s="11" t="s">
        <v>27</v>
      </c>
      <c r="E80" s="88" t="s">
        <v>120</v>
      </c>
    </row>
    <row r="81" spans="2:5" s="8" customFormat="1" ht="16.5" customHeight="1" x14ac:dyDescent="0.25">
      <c r="B81" s="98" t="s">
        <v>29</v>
      </c>
      <c r="C81" s="99"/>
      <c r="D81" s="99"/>
      <c r="E81" s="100"/>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t="s">
        <v>120</v>
      </c>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101"/>
      <c r="D87" s="102"/>
      <c r="E87" s="103"/>
    </row>
    <row r="88" spans="2:5" s="8" customFormat="1" ht="16.5" customHeight="1" thickBot="1" x14ac:dyDescent="0.3"/>
    <row r="89" spans="2:5" s="8" customFormat="1" ht="15.75" thickBot="1" x14ac:dyDescent="0.3">
      <c r="B89" s="104" t="s">
        <v>83</v>
      </c>
      <c r="C89" s="105"/>
      <c r="D89" s="105"/>
      <c r="E89" s="106"/>
    </row>
    <row r="90" spans="2:5" s="8" customFormat="1" ht="27" customHeight="1" x14ac:dyDescent="0.25">
      <c r="B90" s="6" t="s">
        <v>23</v>
      </c>
      <c r="C90" s="107"/>
      <c r="D90" s="107"/>
      <c r="E90" s="108"/>
    </row>
    <row r="91" spans="2:5" s="8" customFormat="1" ht="16.5" customHeight="1" x14ac:dyDescent="0.25">
      <c r="B91" s="7" t="s">
        <v>24</v>
      </c>
      <c r="C91" s="96"/>
      <c r="D91" s="96"/>
      <c r="E91" s="97"/>
    </row>
    <row r="92" spans="2:5" s="8" customFormat="1" ht="16.5" customHeight="1" x14ac:dyDescent="0.25">
      <c r="B92" s="7" t="s">
        <v>22</v>
      </c>
      <c r="C92" s="96"/>
      <c r="D92" s="96"/>
      <c r="E92" s="97"/>
    </row>
    <row r="93" spans="2:5" s="8" customFormat="1" ht="16.5" customHeight="1" x14ac:dyDescent="0.25">
      <c r="B93" s="7" t="s">
        <v>0</v>
      </c>
      <c r="C93" s="96"/>
      <c r="D93" s="96"/>
      <c r="E93" s="97"/>
    </row>
    <row r="94" spans="2:5" s="8" customFormat="1" ht="16.5" customHeight="1" x14ac:dyDescent="0.25">
      <c r="B94" s="7" t="s">
        <v>1</v>
      </c>
      <c r="C94" s="96"/>
      <c r="D94" s="96"/>
      <c r="E94" s="97"/>
    </row>
    <row r="95" spans="2:5" s="8" customFormat="1" ht="16.5" customHeight="1" x14ac:dyDescent="0.25">
      <c r="B95" s="7" t="s">
        <v>26</v>
      </c>
      <c r="C95" s="96"/>
      <c r="D95" s="96"/>
      <c r="E95" s="97"/>
    </row>
    <row r="96" spans="2:5" s="8" customFormat="1" ht="16.5" customHeight="1" x14ac:dyDescent="0.25">
      <c r="B96" s="7" t="s">
        <v>25</v>
      </c>
      <c r="C96" s="96"/>
      <c r="D96" s="96"/>
      <c r="E96" s="97"/>
    </row>
    <row r="97" spans="2:5" s="8" customFormat="1" ht="16.5" customHeight="1" x14ac:dyDescent="0.25">
      <c r="B97" s="7" t="s">
        <v>21</v>
      </c>
      <c r="C97" s="96"/>
      <c r="D97" s="96"/>
      <c r="E97" s="97"/>
    </row>
    <row r="98" spans="2:5" s="8" customFormat="1" ht="16.5" customHeight="1" x14ac:dyDescent="0.25">
      <c r="B98" s="10" t="s">
        <v>2</v>
      </c>
      <c r="C98" s="96"/>
      <c r="D98" s="96"/>
      <c r="E98" s="97"/>
    </row>
    <row r="99" spans="2:5" s="8" customFormat="1" ht="16.5" customHeight="1" x14ac:dyDescent="0.25">
      <c r="B99" s="7" t="s">
        <v>18</v>
      </c>
      <c r="C99" s="96"/>
      <c r="D99" s="96"/>
      <c r="E99" s="97"/>
    </row>
    <row r="100" spans="2:5" s="8" customFormat="1" ht="16.5" customHeight="1" x14ac:dyDescent="0.25">
      <c r="B100" s="7" t="s">
        <v>4</v>
      </c>
      <c r="C100" s="96"/>
      <c r="D100" s="96"/>
      <c r="E100" s="97"/>
    </row>
    <row r="101" spans="2:5" s="8" customFormat="1" ht="16.5" customHeight="1" x14ac:dyDescent="0.25">
      <c r="B101" s="10" t="s">
        <v>5</v>
      </c>
      <c r="C101" s="96"/>
      <c r="D101" s="96"/>
      <c r="E101" s="97"/>
    </row>
    <row r="102" spans="2:5" s="8" customFormat="1" ht="16.5" customHeight="1" x14ac:dyDescent="0.25">
      <c r="B102" s="10" t="s">
        <v>6</v>
      </c>
      <c r="C102" s="96"/>
      <c r="D102" s="96"/>
      <c r="E102" s="97"/>
    </row>
    <row r="103" spans="2:5" s="8" customFormat="1" ht="16.5" customHeight="1" x14ac:dyDescent="0.25">
      <c r="B103" s="7" t="s">
        <v>39</v>
      </c>
      <c r="C103" s="96"/>
      <c r="D103" s="96"/>
      <c r="E103" s="97"/>
    </row>
    <row r="104" spans="2:5" s="8" customFormat="1" ht="16.5" customHeight="1" x14ac:dyDescent="0.25">
      <c r="B104" s="7" t="s">
        <v>7</v>
      </c>
      <c r="C104" s="96"/>
      <c r="D104" s="96"/>
      <c r="E104" s="97"/>
    </row>
    <row r="105" spans="2:5" s="8" customFormat="1" ht="62.25" customHeight="1" x14ac:dyDescent="0.25">
      <c r="B105" s="7" t="s">
        <v>43</v>
      </c>
      <c r="C105" s="92"/>
      <c r="D105" s="93"/>
      <c r="E105" s="94"/>
    </row>
    <row r="106" spans="2:5" s="8" customFormat="1" ht="66" customHeight="1" x14ac:dyDescent="0.25">
      <c r="B106" s="7" t="s">
        <v>99</v>
      </c>
      <c r="C106" s="89"/>
      <c r="D106" s="90"/>
      <c r="E106" s="91"/>
    </row>
    <row r="107" spans="2:5" s="8" customFormat="1" ht="16.5" customHeight="1" x14ac:dyDescent="0.25">
      <c r="B107" s="98" t="s">
        <v>28</v>
      </c>
      <c r="C107" s="99"/>
      <c r="D107" s="99"/>
      <c r="E107" s="100"/>
    </row>
    <row r="108" spans="2:5" s="8" customFormat="1" ht="16.5" customHeight="1" x14ac:dyDescent="0.25">
      <c r="B108" s="7" t="s">
        <v>34</v>
      </c>
      <c r="C108" s="1"/>
      <c r="D108" s="11" t="s">
        <v>27</v>
      </c>
      <c r="E108" s="2"/>
    </row>
    <row r="109" spans="2:5" s="8" customFormat="1" ht="16.5" customHeight="1" x14ac:dyDescent="0.25">
      <c r="B109" s="98" t="s">
        <v>29</v>
      </c>
      <c r="C109" s="99"/>
      <c r="D109" s="99"/>
      <c r="E109" s="100"/>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01"/>
      <c r="D115" s="102"/>
      <c r="E115" s="103"/>
    </row>
    <row r="116" spans="2:5" s="8" customFormat="1" ht="6" customHeight="1" thickBot="1" x14ac:dyDescent="0.3"/>
    <row r="117" spans="2:5" s="8" customFormat="1" ht="15.75" thickBot="1" x14ac:dyDescent="0.3">
      <c r="B117" s="104" t="s">
        <v>84</v>
      </c>
      <c r="C117" s="105"/>
      <c r="D117" s="105"/>
      <c r="E117" s="106"/>
    </row>
    <row r="118" spans="2:5" s="8" customFormat="1" ht="27" customHeight="1" x14ac:dyDescent="0.25">
      <c r="B118" s="6" t="s">
        <v>23</v>
      </c>
      <c r="C118" s="107"/>
      <c r="D118" s="107"/>
      <c r="E118" s="108"/>
    </row>
    <row r="119" spans="2:5" s="8" customFormat="1" ht="16.5" customHeight="1" x14ac:dyDescent="0.25">
      <c r="B119" s="7" t="s">
        <v>24</v>
      </c>
      <c r="C119" s="96"/>
      <c r="D119" s="96"/>
      <c r="E119" s="97"/>
    </row>
    <row r="120" spans="2:5" s="8" customFormat="1" ht="16.5" customHeight="1" x14ac:dyDescent="0.25">
      <c r="B120" s="7" t="s">
        <v>22</v>
      </c>
      <c r="C120" s="96"/>
      <c r="D120" s="96"/>
      <c r="E120" s="97"/>
    </row>
    <row r="121" spans="2:5" s="8" customFormat="1" ht="16.5" customHeight="1" x14ac:dyDescent="0.25">
      <c r="B121" s="7" t="s">
        <v>0</v>
      </c>
      <c r="C121" s="96"/>
      <c r="D121" s="96"/>
      <c r="E121" s="97"/>
    </row>
    <row r="122" spans="2:5" s="8" customFormat="1" ht="16.5" customHeight="1" x14ac:dyDescent="0.25">
      <c r="B122" s="7" t="s">
        <v>1</v>
      </c>
      <c r="C122" s="96"/>
      <c r="D122" s="96"/>
      <c r="E122" s="97"/>
    </row>
    <row r="123" spans="2:5" s="8" customFormat="1" ht="16.5" customHeight="1" x14ac:dyDescent="0.25">
      <c r="B123" s="7" t="s">
        <v>26</v>
      </c>
      <c r="C123" s="96"/>
      <c r="D123" s="96"/>
      <c r="E123" s="97"/>
    </row>
    <row r="124" spans="2:5" s="8" customFormat="1" ht="16.5" customHeight="1" x14ac:dyDescent="0.25">
      <c r="B124" s="7" t="s">
        <v>25</v>
      </c>
      <c r="C124" s="96"/>
      <c r="D124" s="96"/>
      <c r="E124" s="97"/>
    </row>
    <row r="125" spans="2:5" s="8" customFormat="1" ht="16.5" customHeight="1" x14ac:dyDescent="0.25">
      <c r="B125" s="7" t="s">
        <v>21</v>
      </c>
      <c r="C125" s="96"/>
      <c r="D125" s="96"/>
      <c r="E125" s="97"/>
    </row>
    <row r="126" spans="2:5" s="8" customFormat="1" ht="16.5" customHeight="1" x14ac:dyDescent="0.25">
      <c r="B126" s="10" t="s">
        <v>2</v>
      </c>
      <c r="C126" s="96"/>
      <c r="D126" s="96"/>
      <c r="E126" s="97"/>
    </row>
    <row r="127" spans="2:5" s="8" customFormat="1" ht="16.5" customHeight="1" x14ac:dyDescent="0.25">
      <c r="B127" s="7" t="s">
        <v>18</v>
      </c>
      <c r="C127" s="96"/>
      <c r="D127" s="96"/>
      <c r="E127" s="97"/>
    </row>
    <row r="128" spans="2:5" s="8" customFormat="1" ht="16.5" customHeight="1" x14ac:dyDescent="0.25">
      <c r="B128" s="7" t="s">
        <v>4</v>
      </c>
      <c r="C128" s="96"/>
      <c r="D128" s="96"/>
      <c r="E128" s="97"/>
    </row>
    <row r="129" spans="2:5" s="8" customFormat="1" ht="16.5" customHeight="1" x14ac:dyDescent="0.25">
      <c r="B129" s="10" t="s">
        <v>5</v>
      </c>
      <c r="C129" s="96"/>
      <c r="D129" s="96"/>
      <c r="E129" s="97"/>
    </row>
    <row r="130" spans="2:5" s="8" customFormat="1" ht="16.5" customHeight="1" x14ac:dyDescent="0.25">
      <c r="B130" s="10" t="s">
        <v>6</v>
      </c>
      <c r="C130" s="96"/>
      <c r="D130" s="96"/>
      <c r="E130" s="97"/>
    </row>
    <row r="131" spans="2:5" s="8" customFormat="1" ht="16.5" customHeight="1" x14ac:dyDescent="0.25">
      <c r="B131" s="7" t="s">
        <v>39</v>
      </c>
      <c r="C131" s="96"/>
      <c r="D131" s="96"/>
      <c r="E131" s="97"/>
    </row>
    <row r="132" spans="2:5" s="8" customFormat="1" ht="16.5" customHeight="1" x14ac:dyDescent="0.25">
      <c r="B132" s="7" t="s">
        <v>7</v>
      </c>
      <c r="C132" s="96"/>
      <c r="D132" s="96"/>
      <c r="E132" s="97"/>
    </row>
    <row r="133" spans="2:5" s="8" customFormat="1" ht="62.25" customHeight="1" x14ac:dyDescent="0.25">
      <c r="B133" s="7" t="s">
        <v>42</v>
      </c>
      <c r="C133" s="92"/>
      <c r="D133" s="93"/>
      <c r="E133" s="94"/>
    </row>
    <row r="134" spans="2:5" s="8" customFormat="1" ht="65.25" customHeight="1" x14ac:dyDescent="0.25">
      <c r="B134" s="7" t="s">
        <v>99</v>
      </c>
      <c r="C134" s="89"/>
      <c r="D134" s="90"/>
      <c r="E134" s="91"/>
    </row>
    <row r="135" spans="2:5" s="8" customFormat="1" ht="16.5" customHeight="1" x14ac:dyDescent="0.25">
      <c r="B135" s="98" t="s">
        <v>28</v>
      </c>
      <c r="C135" s="99"/>
      <c r="D135" s="99"/>
      <c r="E135" s="100"/>
    </row>
    <row r="136" spans="2:5" s="8" customFormat="1" ht="16.5" customHeight="1" x14ac:dyDescent="0.25">
      <c r="B136" s="7" t="s">
        <v>34</v>
      </c>
      <c r="C136" s="1"/>
      <c r="D136" s="11" t="s">
        <v>27</v>
      </c>
      <c r="E136" s="2"/>
    </row>
    <row r="137" spans="2:5" s="8" customFormat="1" ht="16.5" customHeight="1" x14ac:dyDescent="0.25">
      <c r="B137" s="98" t="s">
        <v>29</v>
      </c>
      <c r="C137" s="99"/>
      <c r="D137" s="99"/>
      <c r="E137" s="100"/>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101"/>
      <c r="D143" s="102"/>
      <c r="E143" s="103"/>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 ref="C74" r:id="rId4"/>
    <hyperlink ref="C76" r:id="rId5"/>
  </hyperlinks>
  <pageMargins left="0.70866141732283472" right="0.70866141732283472" top="0.74803149606299213" bottom="0.74803149606299213" header="0.31496062992125984" footer="0.31496062992125984"/>
  <pageSetup paperSize="9" scale="83" fitToHeight="0" orientation="portrait" r:id="rId6"/>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A37" zoomScale="85" zoomScaleNormal="85" zoomScaleSheetLayoutView="100" workbookViewId="0">
      <selection activeCell="B10" sqref="B10:E10"/>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0" t="s">
        <v>100</v>
      </c>
      <c r="D2" s="130"/>
      <c r="E2" s="130"/>
    </row>
    <row r="3" spans="2:7" s="8" customFormat="1" ht="20.25" customHeight="1" x14ac:dyDescent="0.25">
      <c r="B3" s="127" t="s">
        <v>60</v>
      </c>
      <c r="C3" s="128"/>
      <c r="D3" s="128" t="s">
        <v>61</v>
      </c>
      <c r="E3" s="129"/>
    </row>
    <row r="4" spans="2:7" s="8" customFormat="1" ht="19.5" customHeight="1" thickBot="1" x14ac:dyDescent="0.3">
      <c r="B4" s="148" t="str">
        <f>'DATOS GENERALES'!C35</f>
        <v>HIVOS</v>
      </c>
      <c r="C4" s="146"/>
      <c r="D4" s="146" t="str">
        <f>'DATOS GENERALES'!C7</f>
        <v>Mercado de biodigestores para el altiplano boliviano</v>
      </c>
      <c r="E4" s="147"/>
    </row>
    <row r="5" spans="2:7" s="8" customFormat="1" ht="16.5" customHeight="1" thickBot="1" x14ac:dyDescent="0.3">
      <c r="B5" s="15"/>
    </row>
    <row r="6" spans="2:7" s="8" customFormat="1" ht="15" customHeight="1" x14ac:dyDescent="0.25">
      <c r="B6" s="137" t="s">
        <v>88</v>
      </c>
      <c r="C6" s="138"/>
      <c r="D6" s="138"/>
      <c r="E6" s="139"/>
    </row>
    <row r="7" spans="2:7" s="8" customFormat="1" ht="209.25" customHeight="1" thickBot="1" x14ac:dyDescent="0.3">
      <c r="B7" s="143" t="s">
        <v>173</v>
      </c>
      <c r="C7" s="144"/>
      <c r="D7" s="144"/>
      <c r="E7" s="145"/>
    </row>
    <row r="8" spans="2:7" s="8" customFormat="1" ht="12" customHeight="1" thickBot="1" x14ac:dyDescent="0.3"/>
    <row r="9" spans="2:7" s="8" customFormat="1" x14ac:dyDescent="0.25">
      <c r="B9" s="137" t="s">
        <v>89</v>
      </c>
      <c r="C9" s="138"/>
      <c r="D9" s="138"/>
      <c r="E9" s="139"/>
    </row>
    <row r="10" spans="2:7" s="8" customFormat="1" ht="171" customHeight="1" thickBot="1" x14ac:dyDescent="0.3">
      <c r="B10" s="134" t="s">
        <v>194</v>
      </c>
      <c r="C10" s="135"/>
      <c r="D10" s="135"/>
      <c r="E10" s="136"/>
    </row>
    <row r="11" spans="2:7" s="8" customFormat="1" ht="15.75" customHeight="1" thickBot="1" x14ac:dyDescent="0.3"/>
    <row r="12" spans="2:7" s="8" customFormat="1" x14ac:dyDescent="0.25">
      <c r="B12" s="140" t="s">
        <v>90</v>
      </c>
      <c r="C12" s="141"/>
      <c r="D12" s="141"/>
      <c r="E12" s="142"/>
    </row>
    <row r="13" spans="2:7" s="8" customFormat="1" ht="166.5" customHeight="1" thickBot="1" x14ac:dyDescent="0.3">
      <c r="B13" s="134" t="s">
        <v>174</v>
      </c>
      <c r="C13" s="135"/>
      <c r="D13" s="135"/>
      <c r="E13" s="136"/>
    </row>
    <row r="14" spans="2:7" ht="15" customHeight="1" thickBot="1" x14ac:dyDescent="0.3">
      <c r="B14" s="8"/>
      <c r="C14" s="8"/>
    </row>
    <row r="15" spans="2:7" s="8" customFormat="1" ht="36" customHeight="1" x14ac:dyDescent="0.25">
      <c r="B15" s="140" t="s">
        <v>62</v>
      </c>
      <c r="C15" s="141"/>
      <c r="D15" s="141"/>
      <c r="E15" s="142"/>
      <c r="G15" s="48" t="s">
        <v>64</v>
      </c>
    </row>
    <row r="16" spans="2:7" s="8" customFormat="1" ht="164.25" customHeight="1" thickBot="1" x14ac:dyDescent="0.3">
      <c r="B16" s="134" t="s">
        <v>179</v>
      </c>
      <c r="C16" s="135"/>
      <c r="D16" s="135"/>
      <c r="E16" s="136"/>
      <c r="G16" s="49" t="s">
        <v>175</v>
      </c>
    </row>
    <row r="17" spans="1:7" s="8" customFormat="1" ht="15.75" customHeight="1" thickBot="1" x14ac:dyDescent="0.3"/>
    <row r="18" spans="1:7" s="8" customFormat="1" ht="33" customHeight="1" x14ac:dyDescent="0.25">
      <c r="B18" s="137" t="s">
        <v>63</v>
      </c>
      <c r="C18" s="138"/>
      <c r="D18" s="138"/>
      <c r="E18" s="139"/>
    </row>
    <row r="19" spans="1:7" s="8" customFormat="1" ht="322.5" customHeight="1" thickBot="1" x14ac:dyDescent="0.3">
      <c r="B19" s="134" t="s">
        <v>186</v>
      </c>
      <c r="C19" s="135"/>
      <c r="D19" s="135"/>
      <c r="E19" s="136"/>
    </row>
    <row r="20" spans="1:7" s="8" customFormat="1" ht="17.25" customHeight="1" thickBot="1" x14ac:dyDescent="0.3"/>
    <row r="21" spans="1:7" s="8" customFormat="1" ht="15" customHeight="1" x14ac:dyDescent="0.25">
      <c r="B21" s="140" t="s">
        <v>65</v>
      </c>
      <c r="C21" s="141"/>
      <c r="D21" s="141"/>
      <c r="E21" s="142"/>
    </row>
    <row r="22" spans="1:7" s="8" customFormat="1" ht="338.25" customHeight="1" thickBot="1" x14ac:dyDescent="0.3">
      <c r="B22" s="152" t="s">
        <v>187</v>
      </c>
      <c r="C22" s="153"/>
      <c r="D22" s="153"/>
      <c r="E22" s="154"/>
    </row>
    <row r="23" spans="1:7" ht="15" customHeight="1" thickBot="1" x14ac:dyDescent="0.3">
      <c r="B23" s="8"/>
      <c r="C23" s="8"/>
    </row>
    <row r="24" spans="1:7" s="8" customFormat="1" ht="15" customHeight="1" x14ac:dyDescent="0.25">
      <c r="B24" s="140" t="s">
        <v>66</v>
      </c>
      <c r="C24" s="141"/>
      <c r="D24" s="141"/>
      <c r="E24" s="142"/>
    </row>
    <row r="25" spans="1:7" s="8" customFormat="1" ht="180" customHeight="1" thickBot="1" x14ac:dyDescent="0.3">
      <c r="A25" s="8" t="s">
        <v>37</v>
      </c>
      <c r="B25" s="149" t="s">
        <v>180</v>
      </c>
      <c r="C25" s="150"/>
      <c r="D25" s="150"/>
      <c r="E25" s="151"/>
    </row>
    <row r="26" spans="1:7" s="8" customFormat="1" ht="14.25" customHeight="1" thickBot="1" x14ac:dyDescent="0.3"/>
    <row r="27" spans="1:7" s="8" customFormat="1" ht="15" customHeight="1" x14ac:dyDescent="0.25">
      <c r="B27" s="140" t="s">
        <v>67</v>
      </c>
      <c r="C27" s="141"/>
      <c r="D27" s="141"/>
      <c r="E27" s="142"/>
    </row>
    <row r="28" spans="1:7" s="8" customFormat="1" ht="184.5" customHeight="1" thickBot="1" x14ac:dyDescent="0.3">
      <c r="B28" s="149" t="s">
        <v>188</v>
      </c>
      <c r="C28" s="150"/>
      <c r="D28" s="150"/>
      <c r="E28" s="151"/>
    </row>
    <row r="29" spans="1:7" s="8" customFormat="1" ht="12" customHeight="1" thickBot="1" x14ac:dyDescent="0.3"/>
    <row r="30" spans="1:7" s="8" customFormat="1" ht="33" customHeight="1" x14ac:dyDescent="0.25">
      <c r="B30" s="140" t="s">
        <v>91</v>
      </c>
      <c r="C30" s="141"/>
      <c r="D30" s="141"/>
      <c r="E30" s="142"/>
      <c r="G30" s="48" t="s">
        <v>104</v>
      </c>
    </row>
    <row r="31" spans="1:7" s="8" customFormat="1" ht="221.25" customHeight="1" thickBot="1" x14ac:dyDescent="0.3">
      <c r="B31" s="143" t="s">
        <v>176</v>
      </c>
      <c r="C31" s="144"/>
      <c r="D31" s="144"/>
      <c r="E31" s="145"/>
      <c r="G31" s="49" t="s">
        <v>177</v>
      </c>
    </row>
    <row r="32" spans="1:7" s="8" customFormat="1" ht="15" customHeight="1" thickBot="1" x14ac:dyDescent="0.3"/>
    <row r="33" spans="1:7" s="8" customFormat="1" ht="30" x14ac:dyDescent="0.25">
      <c r="A33" s="8">
        <v>10</v>
      </c>
      <c r="B33" s="137" t="s">
        <v>69</v>
      </c>
      <c r="C33" s="138"/>
      <c r="D33" s="138"/>
      <c r="E33" s="139"/>
      <c r="G33" s="48" t="s">
        <v>68</v>
      </c>
    </row>
    <row r="34" spans="1:7" s="8" customFormat="1" ht="357" customHeight="1" thickBot="1" x14ac:dyDescent="0.3">
      <c r="B34" s="134" t="s">
        <v>181</v>
      </c>
      <c r="C34" s="135"/>
      <c r="D34" s="135"/>
      <c r="E34" s="136"/>
      <c r="G34" s="49"/>
    </row>
    <row r="35" spans="1:7" s="8" customFormat="1" ht="12.75" customHeight="1" thickBot="1" x14ac:dyDescent="0.3"/>
    <row r="36" spans="1:7" s="8" customFormat="1" x14ac:dyDescent="0.25">
      <c r="B36" s="137" t="s">
        <v>106</v>
      </c>
      <c r="C36" s="138"/>
      <c r="D36" s="138"/>
      <c r="E36" s="139"/>
    </row>
    <row r="37" spans="1:7" s="8" customFormat="1" ht="297" customHeight="1" thickBot="1" x14ac:dyDescent="0.3">
      <c r="B37" s="134" t="s">
        <v>189</v>
      </c>
      <c r="C37" s="135"/>
      <c r="D37" s="135"/>
      <c r="E37" s="136"/>
    </row>
    <row r="38" spans="1:7" s="8" customFormat="1" ht="15.75" customHeight="1" thickBot="1" x14ac:dyDescent="0.3"/>
    <row r="39" spans="1:7" s="8" customFormat="1" x14ac:dyDescent="0.25">
      <c r="B39" s="140" t="s">
        <v>107</v>
      </c>
      <c r="C39" s="141"/>
      <c r="D39" s="141"/>
      <c r="E39" s="142"/>
    </row>
    <row r="40" spans="1:7" s="8" customFormat="1" ht="296.25" customHeight="1" thickBot="1" x14ac:dyDescent="0.3">
      <c r="B40" s="134" t="s">
        <v>190</v>
      </c>
      <c r="C40" s="135"/>
      <c r="D40" s="135"/>
      <c r="E40" s="136"/>
    </row>
    <row r="41" spans="1:7" s="8" customFormat="1" ht="16.5" customHeight="1" thickBot="1" x14ac:dyDescent="0.3"/>
    <row r="42" spans="1:7" s="8" customFormat="1" x14ac:dyDescent="0.25">
      <c r="B42" s="140" t="s">
        <v>105</v>
      </c>
      <c r="C42" s="141"/>
      <c r="D42" s="141"/>
      <c r="E42" s="142"/>
    </row>
    <row r="43" spans="1:7" s="8" customFormat="1" ht="327.75" customHeight="1" thickBot="1" x14ac:dyDescent="0.3">
      <c r="B43" s="134" t="s">
        <v>178</v>
      </c>
      <c r="C43" s="135"/>
      <c r="D43" s="135"/>
      <c r="E43" s="136"/>
    </row>
    <row r="44" spans="1:7" s="8" customFormat="1" ht="13.5" customHeight="1" thickBot="1" x14ac:dyDescent="0.3"/>
    <row r="45" spans="1:7" s="8" customFormat="1" ht="15" customHeight="1" x14ac:dyDescent="0.25">
      <c r="B45" s="137" t="s">
        <v>70</v>
      </c>
      <c r="C45" s="138"/>
      <c r="D45" s="138"/>
      <c r="E45" s="139"/>
    </row>
    <row r="46" spans="1:7" s="8" customFormat="1" ht="291.75" customHeight="1" x14ac:dyDescent="0.25">
      <c r="B46" s="131" t="s">
        <v>191</v>
      </c>
      <c r="C46" s="132"/>
      <c r="D46" s="132"/>
      <c r="E46" s="133"/>
    </row>
    <row r="47" spans="1:7" s="8" customFormat="1" ht="291.75" customHeight="1" thickBot="1" x14ac:dyDescent="0.3">
      <c r="B47" s="134"/>
      <c r="C47" s="135"/>
      <c r="D47" s="135"/>
      <c r="E47" s="136"/>
    </row>
    <row r="48" spans="1:7" s="8" customFormat="1" ht="12" customHeight="1" thickBot="1" x14ac:dyDescent="0.3"/>
    <row r="49" spans="2:5" s="8" customFormat="1" x14ac:dyDescent="0.25">
      <c r="B49" s="137" t="s">
        <v>71</v>
      </c>
      <c r="C49" s="138"/>
      <c r="D49" s="138"/>
      <c r="E49" s="139"/>
    </row>
    <row r="50" spans="2:5" s="8" customFormat="1" x14ac:dyDescent="0.25">
      <c r="B50" s="62" t="s">
        <v>35</v>
      </c>
      <c r="C50" s="84" t="s">
        <v>36</v>
      </c>
      <c r="D50" s="84" t="s">
        <v>72</v>
      </c>
      <c r="E50" s="85" t="s">
        <v>38</v>
      </c>
    </row>
    <row r="51" spans="2:5" s="8" customFormat="1" ht="46.5" customHeight="1" x14ac:dyDescent="0.25">
      <c r="B51" s="63" t="s">
        <v>148</v>
      </c>
      <c r="C51" s="64">
        <v>3</v>
      </c>
      <c r="D51" s="64">
        <v>5</v>
      </c>
      <c r="E51" s="65" t="s">
        <v>149</v>
      </c>
    </row>
    <row r="52" spans="2:5" s="8" customFormat="1" ht="46.5" customHeight="1" x14ac:dyDescent="0.25">
      <c r="B52" s="63" t="s">
        <v>150</v>
      </c>
      <c r="C52" s="64">
        <v>2</v>
      </c>
      <c r="D52" s="64">
        <v>4</v>
      </c>
      <c r="E52" s="65" t="s">
        <v>151</v>
      </c>
    </row>
    <row r="53" spans="2:5" s="8" customFormat="1" ht="46.5" customHeight="1" x14ac:dyDescent="0.25">
      <c r="B53" s="63" t="s">
        <v>154</v>
      </c>
      <c r="C53" s="64">
        <v>2</v>
      </c>
      <c r="D53" s="64">
        <v>3</v>
      </c>
      <c r="E53" s="65" t="s">
        <v>155</v>
      </c>
    </row>
    <row r="54" spans="2:5" s="8" customFormat="1" ht="46.5" customHeight="1" x14ac:dyDescent="0.25">
      <c r="B54" s="63" t="s">
        <v>152</v>
      </c>
      <c r="C54" s="64">
        <v>3</v>
      </c>
      <c r="D54" s="64">
        <v>3</v>
      </c>
      <c r="E54" s="65" t="s">
        <v>159</v>
      </c>
    </row>
    <row r="55" spans="2:5" s="8" customFormat="1" ht="46.5" customHeight="1" x14ac:dyDescent="0.25">
      <c r="B55" s="63" t="s">
        <v>153</v>
      </c>
      <c r="C55" s="64">
        <v>4</v>
      </c>
      <c r="D55" s="64">
        <v>3</v>
      </c>
      <c r="E55" s="65" t="s">
        <v>156</v>
      </c>
    </row>
    <row r="56" spans="2:5" s="8" customFormat="1" ht="46.5" customHeight="1" x14ac:dyDescent="0.25">
      <c r="B56" s="63" t="s">
        <v>157</v>
      </c>
      <c r="C56" s="64">
        <v>4</v>
      </c>
      <c r="D56" s="64">
        <v>4</v>
      </c>
      <c r="E56" s="65" t="s">
        <v>158</v>
      </c>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B13" zoomScaleNormal="100" zoomScaleSheetLayoutView="100" workbookViewId="0">
      <selection activeCell="F20" sqref="F20:I20"/>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09" t="s">
        <v>101</v>
      </c>
      <c r="C2" s="109"/>
      <c r="D2" s="109"/>
      <c r="E2" s="109"/>
      <c r="F2" s="109"/>
      <c r="G2" s="109"/>
      <c r="H2" s="109"/>
      <c r="I2" s="109"/>
      <c r="J2" s="109"/>
      <c r="K2" s="109"/>
    </row>
    <row r="3" spans="2:13" s="8" customFormat="1" ht="15.75" thickBot="1" x14ac:dyDescent="0.3"/>
    <row r="4" spans="2:13" ht="60" customHeight="1" x14ac:dyDescent="0.25">
      <c r="B4" s="157" t="s">
        <v>53</v>
      </c>
      <c r="C4" s="157" t="s">
        <v>74</v>
      </c>
      <c r="D4" s="161" t="s">
        <v>93</v>
      </c>
      <c r="E4" s="163" t="s">
        <v>94</v>
      </c>
      <c r="F4" s="165" t="s">
        <v>95</v>
      </c>
      <c r="G4" s="166"/>
      <c r="H4" s="155" t="s">
        <v>96</v>
      </c>
      <c r="I4" s="156"/>
      <c r="J4" s="167" t="s">
        <v>98</v>
      </c>
      <c r="K4" s="168"/>
      <c r="L4" s="8"/>
      <c r="M4" s="22" t="s">
        <v>47</v>
      </c>
    </row>
    <row r="5" spans="2:13" ht="30.75" thickBot="1" x14ac:dyDescent="0.3">
      <c r="B5" s="158"/>
      <c r="C5" s="158"/>
      <c r="D5" s="162"/>
      <c r="E5" s="164"/>
      <c r="F5" s="51" t="s">
        <v>48</v>
      </c>
      <c r="G5" s="52" t="s">
        <v>49</v>
      </c>
      <c r="H5" s="52" t="s">
        <v>48</v>
      </c>
      <c r="I5" s="53" t="s">
        <v>49</v>
      </c>
      <c r="J5" s="35" t="s">
        <v>48</v>
      </c>
      <c r="K5" s="36" t="s">
        <v>49</v>
      </c>
      <c r="L5" s="8"/>
      <c r="M5" s="23"/>
    </row>
    <row r="6" spans="2:13" ht="21" customHeight="1" x14ac:dyDescent="0.25">
      <c r="B6" s="79"/>
      <c r="C6" s="79" t="s">
        <v>143</v>
      </c>
      <c r="D6" s="29">
        <f t="shared" ref="D6" si="0">E6+J6+K6</f>
        <v>85000</v>
      </c>
      <c r="E6" s="41">
        <v>25000</v>
      </c>
      <c r="F6" s="33">
        <v>60000</v>
      </c>
      <c r="G6" s="25"/>
      <c r="H6" s="25"/>
      <c r="I6" s="26"/>
      <c r="J6" s="69">
        <f t="shared" ref="J6" si="1">F6+H6</f>
        <v>60000</v>
      </c>
      <c r="K6" s="70">
        <f t="shared" ref="K6" si="2">G6+I6</f>
        <v>0</v>
      </c>
      <c r="L6" s="8"/>
      <c r="M6" s="24" t="str">
        <f>IF(D6=(E6+F6+G6+H6+I6),"OK","ERROR")</f>
        <v>OK</v>
      </c>
    </row>
    <row r="7" spans="2:13" x14ac:dyDescent="0.25">
      <c r="B7" s="80"/>
      <c r="C7" s="79" t="s">
        <v>134</v>
      </c>
      <c r="D7" s="30">
        <f>E7+J7+K7</f>
        <v>140000</v>
      </c>
      <c r="E7" s="42">
        <v>75000</v>
      </c>
      <c r="F7" s="34">
        <v>50000</v>
      </c>
      <c r="G7" s="27"/>
      <c r="H7" s="27">
        <v>15000</v>
      </c>
      <c r="I7" s="28"/>
      <c r="J7" s="71">
        <f>F7+H7</f>
        <v>65000</v>
      </c>
      <c r="K7" s="72">
        <f>G7+I7</f>
        <v>0</v>
      </c>
      <c r="L7" s="8"/>
      <c r="M7" s="24" t="str">
        <f>IF(D7=(E7+F7+G7+H7+I7),"OK","ERROR")</f>
        <v>OK</v>
      </c>
    </row>
    <row r="8" spans="2:13" x14ac:dyDescent="0.25">
      <c r="B8" s="81"/>
      <c r="C8" s="79" t="s">
        <v>135</v>
      </c>
      <c r="D8" s="30">
        <f t="shared" ref="D8:D19" si="3">E8+J8+K8</f>
        <v>30000</v>
      </c>
      <c r="E8" s="42">
        <v>20000</v>
      </c>
      <c r="F8" s="34">
        <v>10000</v>
      </c>
      <c r="G8" s="27"/>
      <c r="H8" s="27"/>
      <c r="I8" s="28"/>
      <c r="J8" s="71">
        <f t="shared" ref="J8:J19" si="4">F8+H8</f>
        <v>10000</v>
      </c>
      <c r="K8" s="72">
        <f t="shared" ref="K8:K19" si="5">G8+I8</f>
        <v>0</v>
      </c>
      <c r="L8" s="8"/>
      <c r="M8" s="24" t="str">
        <f t="shared" ref="M8:M20" si="6">IF(D8=(E8+F8+G8+H8+I8),"OK","ERROR")</f>
        <v>OK</v>
      </c>
    </row>
    <row r="9" spans="2:13" x14ac:dyDescent="0.25">
      <c r="B9" s="80"/>
      <c r="C9" s="79" t="s">
        <v>136</v>
      </c>
      <c r="D9" s="30">
        <f t="shared" si="3"/>
        <v>5000</v>
      </c>
      <c r="E9" s="42">
        <v>5000</v>
      </c>
      <c r="F9" s="34"/>
      <c r="G9" s="27"/>
      <c r="H9" s="27"/>
      <c r="I9" s="28"/>
      <c r="J9" s="71">
        <f t="shared" si="4"/>
        <v>0</v>
      </c>
      <c r="K9" s="72">
        <f t="shared" si="5"/>
        <v>0</v>
      </c>
      <c r="L9" s="8"/>
      <c r="M9" s="24" t="str">
        <f t="shared" si="6"/>
        <v>OK</v>
      </c>
    </row>
    <row r="10" spans="2:13" x14ac:dyDescent="0.25">
      <c r="B10" s="80"/>
      <c r="C10" s="79" t="s">
        <v>137</v>
      </c>
      <c r="D10" s="30">
        <f t="shared" si="3"/>
        <v>19000</v>
      </c>
      <c r="E10" s="42">
        <v>12000</v>
      </c>
      <c r="F10" s="34">
        <v>4000</v>
      </c>
      <c r="G10" s="27"/>
      <c r="H10" s="27"/>
      <c r="I10" s="28">
        <v>3000</v>
      </c>
      <c r="J10" s="71">
        <f t="shared" si="4"/>
        <v>4000</v>
      </c>
      <c r="K10" s="72">
        <f t="shared" si="5"/>
        <v>3000</v>
      </c>
      <c r="L10" s="8"/>
      <c r="M10" s="24" t="str">
        <f t="shared" si="6"/>
        <v>OK</v>
      </c>
    </row>
    <row r="11" spans="2:13" x14ac:dyDescent="0.25">
      <c r="B11" s="80"/>
      <c r="C11" s="79" t="s">
        <v>138</v>
      </c>
      <c r="D11" s="30">
        <f t="shared" si="3"/>
        <v>22000</v>
      </c>
      <c r="E11" s="42">
        <v>12000</v>
      </c>
      <c r="F11" s="34">
        <v>10000</v>
      </c>
      <c r="G11" s="27"/>
      <c r="H11" s="27"/>
      <c r="I11" s="28"/>
      <c r="J11" s="71">
        <f t="shared" si="4"/>
        <v>10000</v>
      </c>
      <c r="K11" s="72">
        <f t="shared" si="5"/>
        <v>0</v>
      </c>
      <c r="L11" s="8"/>
      <c r="M11" s="24" t="str">
        <f t="shared" si="6"/>
        <v>OK</v>
      </c>
    </row>
    <row r="12" spans="2:13" x14ac:dyDescent="0.25">
      <c r="B12" s="80"/>
      <c r="C12" s="79" t="s">
        <v>139</v>
      </c>
      <c r="D12" s="30">
        <f t="shared" si="3"/>
        <v>100000</v>
      </c>
      <c r="E12" s="42">
        <v>75000</v>
      </c>
      <c r="F12" s="34">
        <v>25000</v>
      </c>
      <c r="G12" s="27"/>
      <c r="H12" s="27"/>
      <c r="I12" s="28"/>
      <c r="J12" s="71">
        <f t="shared" si="4"/>
        <v>25000</v>
      </c>
      <c r="K12" s="72">
        <f t="shared" si="5"/>
        <v>0</v>
      </c>
      <c r="L12" s="8"/>
      <c r="M12" s="24" t="str">
        <f t="shared" si="6"/>
        <v>OK</v>
      </c>
    </row>
    <row r="13" spans="2:13" ht="30" x14ac:dyDescent="0.25">
      <c r="B13" s="80"/>
      <c r="C13" s="79" t="s">
        <v>140</v>
      </c>
      <c r="D13" s="30">
        <f t="shared" si="3"/>
        <v>30000</v>
      </c>
      <c r="E13" s="42">
        <v>20000</v>
      </c>
      <c r="F13" s="34">
        <v>10000</v>
      </c>
      <c r="G13" s="27"/>
      <c r="H13" s="27"/>
      <c r="I13" s="28"/>
      <c r="J13" s="71">
        <f t="shared" si="4"/>
        <v>10000</v>
      </c>
      <c r="K13" s="72">
        <f t="shared" si="5"/>
        <v>0</v>
      </c>
      <c r="L13" s="8"/>
      <c r="M13" s="24" t="str">
        <f t="shared" si="6"/>
        <v>OK</v>
      </c>
    </row>
    <row r="14" spans="2:13" x14ac:dyDescent="0.25">
      <c r="B14" s="80"/>
      <c r="C14" s="79" t="s">
        <v>141</v>
      </c>
      <c r="D14" s="30">
        <f t="shared" si="3"/>
        <v>13000</v>
      </c>
      <c r="E14" s="42">
        <v>6000</v>
      </c>
      <c r="F14" s="34">
        <v>5000</v>
      </c>
      <c r="G14" s="27"/>
      <c r="H14" s="27"/>
      <c r="I14" s="28">
        <v>2000</v>
      </c>
      <c r="J14" s="71">
        <f t="shared" si="4"/>
        <v>5000</v>
      </c>
      <c r="K14" s="72">
        <f t="shared" si="5"/>
        <v>2000</v>
      </c>
      <c r="L14" s="8"/>
      <c r="M14" s="24" t="str">
        <f t="shared" si="6"/>
        <v>OK</v>
      </c>
    </row>
    <row r="15" spans="2:13" ht="30" x14ac:dyDescent="0.25">
      <c r="B15" s="80"/>
      <c r="C15" s="79" t="s">
        <v>142</v>
      </c>
      <c r="D15" s="30">
        <f t="shared" si="3"/>
        <v>0</v>
      </c>
      <c r="E15" s="42"/>
      <c r="F15" s="34"/>
      <c r="G15" s="27"/>
      <c r="H15" s="27"/>
      <c r="I15" s="28"/>
      <c r="J15" s="71">
        <f t="shared" si="4"/>
        <v>0</v>
      </c>
      <c r="K15" s="72">
        <f t="shared" si="5"/>
        <v>0</v>
      </c>
      <c r="L15" s="8"/>
      <c r="M15" s="24" t="str">
        <f t="shared" si="6"/>
        <v>OK</v>
      </c>
    </row>
    <row r="16" spans="2:13" ht="30" x14ac:dyDescent="0.25">
      <c r="B16" s="80"/>
      <c r="C16" s="79" t="s">
        <v>145</v>
      </c>
      <c r="D16" s="30">
        <f t="shared" si="3"/>
        <v>5000</v>
      </c>
      <c r="E16" s="42"/>
      <c r="F16" s="34">
        <v>5000</v>
      </c>
      <c r="G16" s="27"/>
      <c r="H16" s="27"/>
      <c r="I16" s="28"/>
      <c r="J16" s="71">
        <f t="shared" si="4"/>
        <v>5000</v>
      </c>
      <c r="K16" s="72">
        <f t="shared" si="5"/>
        <v>0</v>
      </c>
      <c r="L16" s="8"/>
      <c r="M16" s="24" t="str">
        <f t="shared" si="6"/>
        <v>OK</v>
      </c>
    </row>
    <row r="17" spans="2:13" ht="30" x14ac:dyDescent="0.25">
      <c r="B17" s="80"/>
      <c r="C17" s="79" t="s">
        <v>144</v>
      </c>
      <c r="D17" s="30">
        <f t="shared" si="3"/>
        <v>1000</v>
      </c>
      <c r="E17" s="42"/>
      <c r="F17" s="34">
        <v>1000</v>
      </c>
      <c r="G17" s="27"/>
      <c r="H17" s="27"/>
      <c r="I17" s="28"/>
      <c r="J17" s="71">
        <f t="shared" si="4"/>
        <v>1000</v>
      </c>
      <c r="K17" s="72">
        <f t="shared" si="5"/>
        <v>0</v>
      </c>
      <c r="L17" s="8"/>
      <c r="M17" s="24" t="str">
        <f t="shared" si="6"/>
        <v>OK</v>
      </c>
    </row>
    <row r="18" spans="2:13" x14ac:dyDescent="0.25">
      <c r="B18" s="80"/>
      <c r="C18" s="79" t="s">
        <v>146</v>
      </c>
      <c r="D18" s="30">
        <f t="shared" si="3"/>
        <v>25000</v>
      </c>
      <c r="E18" s="42"/>
      <c r="F18" s="34">
        <v>10000</v>
      </c>
      <c r="G18" s="27">
        <v>10000</v>
      </c>
      <c r="H18" s="27"/>
      <c r="I18" s="28">
        <v>5000</v>
      </c>
      <c r="J18" s="71">
        <f t="shared" si="4"/>
        <v>10000</v>
      </c>
      <c r="K18" s="72">
        <f t="shared" si="5"/>
        <v>15000</v>
      </c>
      <c r="L18" s="8"/>
      <c r="M18" s="24" t="str">
        <f t="shared" si="6"/>
        <v>OK</v>
      </c>
    </row>
    <row r="19" spans="2:13" ht="15.75" thickBot="1" x14ac:dyDescent="0.3">
      <c r="B19" s="82"/>
      <c r="C19" s="83" t="s">
        <v>147</v>
      </c>
      <c r="D19" s="31">
        <f t="shared" si="3"/>
        <v>45000</v>
      </c>
      <c r="E19" s="42"/>
      <c r="F19" s="34">
        <v>45000</v>
      </c>
      <c r="G19" s="27"/>
      <c r="H19" s="27"/>
      <c r="I19" s="28"/>
      <c r="J19" s="71">
        <f t="shared" si="4"/>
        <v>45000</v>
      </c>
      <c r="K19" s="72">
        <f t="shared" si="5"/>
        <v>0</v>
      </c>
      <c r="L19" s="8"/>
      <c r="M19" s="24" t="str">
        <f t="shared" si="6"/>
        <v>OK</v>
      </c>
    </row>
    <row r="20" spans="2:13" ht="15.75" thickBot="1" x14ac:dyDescent="0.3">
      <c r="B20" s="159" t="s">
        <v>55</v>
      </c>
      <c r="C20" s="160"/>
      <c r="D20" s="32">
        <f>SUM(D6:D19)</f>
        <v>520000</v>
      </c>
      <c r="E20" s="54">
        <f>ROUND(SUM(E6:E19),0)</f>
        <v>250000</v>
      </c>
      <c r="F20" s="55">
        <f t="shared" ref="F20:K20" si="7">ROUND(SUM(F6:F19),0)</f>
        <v>235000</v>
      </c>
      <c r="G20" s="56">
        <f t="shared" si="7"/>
        <v>10000</v>
      </c>
      <c r="H20" s="56">
        <f t="shared" si="7"/>
        <v>15000</v>
      </c>
      <c r="I20" s="57">
        <f t="shared" si="7"/>
        <v>10000</v>
      </c>
      <c r="J20" s="37">
        <f t="shared" si="7"/>
        <v>250000</v>
      </c>
      <c r="K20" s="38">
        <f t="shared" si="7"/>
        <v>20000</v>
      </c>
      <c r="L20" s="8"/>
      <c r="M20" s="24" t="str">
        <f t="shared" si="6"/>
        <v>OK</v>
      </c>
    </row>
    <row r="21" spans="2:13" ht="15.75" thickBot="1" x14ac:dyDescent="0.3">
      <c r="B21" s="159" t="s">
        <v>50</v>
      </c>
      <c r="C21" s="160"/>
      <c r="D21" s="50">
        <v>1</v>
      </c>
      <c r="E21" s="58">
        <f>E20/$D$20</f>
        <v>0.48076923076923078</v>
      </c>
      <c r="F21" s="59">
        <f t="shared" ref="F21:K21" si="8">F20/$D$20</f>
        <v>0.45192307692307693</v>
      </c>
      <c r="G21" s="60">
        <f t="shared" si="8"/>
        <v>1.9230769230769232E-2</v>
      </c>
      <c r="H21" s="60">
        <f t="shared" ref="H21:I21" si="9">H20/$D$20</f>
        <v>2.8846153846153848E-2</v>
      </c>
      <c r="I21" s="61">
        <f t="shared" si="9"/>
        <v>1.9230769230769232E-2</v>
      </c>
      <c r="J21" s="39">
        <f t="shared" si="8"/>
        <v>0.48076923076923078</v>
      </c>
      <c r="K21" s="40">
        <f t="shared" si="8"/>
        <v>3.8461538461538464E-2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70" t="s">
        <v>54</v>
      </c>
      <c r="C24" s="170"/>
      <c r="D24" s="170"/>
      <c r="E24" s="170"/>
      <c r="F24" s="170"/>
      <c r="G24" s="170"/>
      <c r="H24" s="73"/>
      <c r="I24" s="73"/>
      <c r="J24" s="73"/>
      <c r="K24" s="73"/>
      <c r="L24" s="8"/>
      <c r="M24" s="8"/>
    </row>
    <row r="25" spans="2:13" ht="15.75" customHeight="1" x14ac:dyDescent="0.25">
      <c r="B25" s="169" t="s">
        <v>102</v>
      </c>
      <c r="C25" s="169"/>
      <c r="D25" s="169"/>
      <c r="E25" s="169"/>
      <c r="F25" s="169"/>
      <c r="G25" s="43" t="str">
        <f>IF(E20&gt;=100000,"OK","ERROR")</f>
        <v>OK</v>
      </c>
      <c r="H25" s="73"/>
      <c r="I25" s="73"/>
      <c r="J25" s="73"/>
      <c r="K25" s="73"/>
      <c r="L25" s="8"/>
      <c r="M25" s="8"/>
    </row>
    <row r="26" spans="2:13" ht="15.75" customHeight="1" x14ac:dyDescent="0.25">
      <c r="B26" s="169" t="s">
        <v>103</v>
      </c>
      <c r="C26" s="169"/>
      <c r="D26" s="169"/>
      <c r="E26" s="169"/>
      <c r="F26" s="169"/>
      <c r="G26" s="43" t="str">
        <f>IF(E20&lt;=250000,"OK","ERROR")</f>
        <v>OK</v>
      </c>
      <c r="H26" s="73"/>
      <c r="I26" s="73"/>
      <c r="J26" s="73"/>
      <c r="K26" s="73"/>
      <c r="L26" s="8"/>
      <c r="M26" s="8"/>
    </row>
    <row r="27" spans="2:13" ht="15.75" customHeight="1" x14ac:dyDescent="0.25">
      <c r="B27" s="169" t="s">
        <v>75</v>
      </c>
      <c r="C27" s="169"/>
      <c r="D27" s="169"/>
      <c r="E27" s="169"/>
      <c r="F27" s="169"/>
      <c r="G27" s="43" t="str">
        <f>IF(E20&lt;=(D20/2),"OK","ERROR")</f>
        <v>OK</v>
      </c>
      <c r="H27" s="73"/>
      <c r="I27" s="73"/>
      <c r="J27" s="73"/>
      <c r="K27" s="73"/>
      <c r="L27" s="8"/>
      <c r="M27" s="8"/>
    </row>
    <row r="28" spans="2:13" ht="15.75" customHeight="1" x14ac:dyDescent="0.25">
      <c r="B28" s="169" t="s">
        <v>97</v>
      </c>
      <c r="C28" s="169"/>
      <c r="D28" s="169"/>
      <c r="E28" s="169"/>
      <c r="F28" s="169"/>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Francisco</cp:lastModifiedBy>
  <cp:lastPrinted>2014-10-30T03:03:18Z</cp:lastPrinted>
  <dcterms:created xsi:type="dcterms:W3CDTF">2012-07-06T03:08:38Z</dcterms:created>
  <dcterms:modified xsi:type="dcterms:W3CDTF">2015-01-29T14:09:40Z</dcterms:modified>
</cp:coreProperties>
</file>