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5440" windowHeight="1524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F10" i="1"/>
  <c r="F11"/>
  <c r="F9"/>
  <c r="D4" i="7"/>
  <c r="B4"/>
  <c r="E20" i="8"/>
  <c r="G28"/>
  <c r="D11"/>
  <c r="J6"/>
  <c r="D6"/>
  <c r="J8"/>
  <c r="D8"/>
  <c r="D20"/>
  <c r="G27"/>
  <c r="G26"/>
  <c r="G25"/>
  <c r="K21"/>
  <c r="J20"/>
  <c r="J21"/>
  <c r="I21"/>
  <c r="H20"/>
  <c r="H21"/>
  <c r="G21"/>
  <c r="F20"/>
  <c r="F21"/>
  <c r="E21"/>
  <c r="M20"/>
  <c r="K20"/>
  <c r="I20"/>
  <c r="G20"/>
  <c r="M19"/>
  <c r="K19"/>
  <c r="J19"/>
  <c r="D19"/>
  <c r="M18"/>
  <c r="K18"/>
  <c r="J18"/>
  <c r="D18"/>
  <c r="M17"/>
  <c r="K17"/>
  <c r="J17"/>
  <c r="D17"/>
  <c r="M16"/>
  <c r="K16"/>
  <c r="J16"/>
  <c r="D16"/>
  <c r="M15"/>
  <c r="K15"/>
  <c r="J15"/>
  <c r="D15"/>
  <c r="M14"/>
  <c r="K14"/>
  <c r="J14"/>
  <c r="D14"/>
  <c r="M13"/>
  <c r="K13"/>
  <c r="J13"/>
  <c r="D13"/>
  <c r="M12"/>
  <c r="K12"/>
  <c r="J12"/>
  <c r="D12"/>
  <c r="M11"/>
  <c r="K11"/>
  <c r="J11"/>
  <c r="M10"/>
  <c r="K10"/>
  <c r="J10"/>
  <c r="D10"/>
  <c r="M9"/>
  <c r="K9"/>
  <c r="J9"/>
  <c r="D9"/>
  <c r="M8"/>
  <c r="K8"/>
  <c r="M7"/>
  <c r="K7"/>
  <c r="J7"/>
  <c r="D7"/>
  <c r="M6"/>
  <c r="K6"/>
</calcChain>
</file>

<file path=xl/sharedStrings.xml><?xml version="1.0" encoding="utf-8"?>
<sst xmlns="http://schemas.openxmlformats.org/spreadsheetml/2006/main" count="297" uniqueCount="189">
  <si>
    <t xml:space="preserve">El modelo de negocio propone como fuentes de capital financiero un 50% de capital, a partir de aportes aprobados por la Fundación MarViva de US$22,5k y por patrimonio natural de US$77,5k.
El 50% restante, es decir US$95k, es el monto previsto para el aporte pedido del Programa AEA. Estos montos serán destinados principalmente para: (1) Activos fijos necesarios para la producción de estufas, (2) inventario o stock inicial, (3) pruebas piloto y consultorías, y (4) treinta por ciento de los gastos del 2015.
Debido a que la evaluación socioeconómica de la demanda no permite aumentar el precio de venta, es necesario tener cubrimiento de esta porción de gastos, para dar suficiente estabilidad durante el tiempo de maduración del negocio.
La estabilidad del negocio se proyecta seis meses después del inicio de operación, ya que en ese momento se planea una mayor absorción de costos y resultados positivos de utilidad después de impuestos del 1% sobre las ventas para el año 2016 y del 3.1% sobre las ventas para el año 2017. 
Para el modelo de negocio, se ha creado un flujo de caja en moneda COP que identifica las necesidades de liquidez mensual, proyectando así, las necesidades de los desembolsos. La proyección del flujo de caja no considera pago de intereses ni amortizaciones de deuda ya que es 100% financiado con capital.
</t>
    <phoneticPr fontId="21" type="noConversion"/>
  </si>
  <si>
    <t xml:space="preserve">Bielecki C and Wingenbach G.2014. Rethinking improved cookstove diffusion programs: A case study of social perceptions and cooking choices in rural Guatemala. Energy Policy 66 (4), 350-358. IDEO.2012. Cookstoves in Tanzania: User Insights and Opportunities. Disponible en: http://www.ideo.org/projects/a-human-centeredapproach-to-cookstoves/completed. Kshirsagar M.P., and Kalamkar V.R.2014.  Fuel use and emissions performance of fifty cooking stoves in the laboratory and related benchmarks of performance. Energy for Sustainable Development, 14 (3), 161-171. Roth C.2011. Micro Gasification: Cooking with gas from biomass. GIZ HERA Poverty-oriented Basic Energy Service. Disponible en: https://energypedia.info/images/f/f6/Micro_Gasification_Cooking_with_gas_from_biomass.pdf. Taller de Estufas. Disponible en:http://www.greenlatinomd.com/ESTUFASPRUEBA/index.html
</t>
    <phoneticPr fontId="21" type="noConversion"/>
  </si>
  <si>
    <r>
      <t>http://formularios.dane.gov.co/Anda_4_1/index.php/catalog/68</t>
    </r>
    <r>
      <rPr>
        <u/>
        <sz val="11"/>
        <color indexed="12"/>
        <rFont val="Calibri"/>
        <family val="2"/>
      </rPr>
      <t xml:space="preserve"> https://drive.google.com/file/d/0ByhVicCP_IKKT1lqWDdiZkVvdVE/view</t>
    </r>
    <phoneticPr fontId="21" type="noConversion"/>
  </si>
  <si>
    <t>Coordinadora Programa Paisajes de Conservación</t>
    <phoneticPr fontId="21" type="noConversion"/>
  </si>
  <si>
    <t>Patrimonio Natural Fondo para la Biodiversidad y las Áreas protegidas</t>
    <phoneticPr fontId="21" type="noConversion"/>
  </si>
  <si>
    <t>Facilitar el acceso a mercados de cocción limpia para los usuarios mediante el diseño de soluciones apropiadas y asequibles para el campo.</t>
    <phoneticPr fontId="21" type="noConversion"/>
  </si>
  <si>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</si>
  <si>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</si>
  <si>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https://www.minambiente.gov.co/index.php/ambientes-y-desarrollos-sostenibles/bosques-biodiversidad-y-servicios-ecosistematicos http://www.minsalud.gov.co/plandecenal/Paginas/dimension-ambiental.aspx   http://www.minminas.gov.co/minminas/downloads/UserFiles/File/ENERGIA/Proure2012-2.pdf Concha, M.C.2014. Marco Institucional para la implementacion de un progarama nacional de estufas limpias en Colombia. Presentación en conferencia en 1er Taller Internacional de Estufas Mejoradas: Encendiendo la Innovación y Avivando el Sector. Garcia C.2014. COLOMBIA-Cambios en la matriz energética al 2050: De la leña a combustibles convencionales y uso eficiente. Presentación en conferencia en 1er Taller Internacional de Estufas Mejoradas: Encendiendo la Innovación y Avivando el Sector</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</si>
  <si>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</si>
  <si>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</si>
  <si>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</si>
  <si>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t xml:space="preserve">
 Se calcula que el mercado real al iniciar operaciones es de 5000 familias y se irá ampliando progresivamente en el tiempo. 
</t>
    <phoneticPr fontId="21" type="noConversion"/>
  </si>
  <si>
    <t xml:space="preserve">La iniciativa está articulada con políticas públicas relacionadas con planes de energización rural y energías alternativas. La iniciativa está abierto para que cualquier organización la replique. 
</t>
    <phoneticPr fontId="21" type="noConversion"/>
  </si>
  <si>
    <t xml:space="preserve">5 años </t>
    <phoneticPr fontId="21" type="noConversion"/>
  </si>
  <si>
    <t>Tiene amplia experiencia en la coordinación de equipos multidisciplinarios para la implementación de proyectos ambientales y de trabajo con comunidades</t>
    <phoneticPr fontId="21" type="noConversion"/>
  </si>
  <si>
    <t xml:space="preserve">Teléfono               </t>
  </si>
  <si>
    <t>E-mail:</t>
  </si>
  <si>
    <t>Doc. Nac. Identidad (DNI /C.C.):</t>
  </si>
  <si>
    <t>Nº Registro tributario:</t>
  </si>
  <si>
    <t>Nombre o Razón Social:</t>
  </si>
  <si>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</si>
  <si>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</si>
  <si>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</si>
  <si>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</si>
  <si>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t>www.patrimonionatural.org.co</t>
  </si>
  <si>
    <t>No</t>
  </si>
  <si>
    <t>9 años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</si>
  <si>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</si>
  <si>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</si>
  <si>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</si>
  <si>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</si>
  <si>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</si>
  <si>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Soluciones progresivas para la cocción limpia en el campo</t>
  </si>
  <si>
    <t>Colombia</t>
  </si>
  <si>
    <t>Asociada</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</si>
  <si>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</si>
  <si>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</si>
  <si>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</si>
  <si>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</si>
  <si>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</si>
  <si>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</si>
  <si>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</si>
  <si>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</si>
  <si>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</si>
  <si>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</si>
  <si>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</si>
  <si>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</si>
  <si>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</si>
  <si>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</si>
  <si>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</si>
  <si>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</si>
  <si>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</si>
  <si>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</si>
  <si>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t xml:space="preserve">Inés </t>
  </si>
  <si>
    <t>Cavelier</t>
  </si>
  <si>
    <t>Antropóloga</t>
  </si>
  <si>
    <t xml:space="preserve"> Nacional</t>
  </si>
  <si>
    <t>x</t>
  </si>
  <si>
    <t>Fundacion Marviva</t>
  </si>
  <si>
    <t>Bogota DC</t>
  </si>
  <si>
    <t>900064749-7</t>
  </si>
  <si>
    <t xml:space="preserve">Patrimonio Natural </t>
  </si>
  <si>
    <t xml:space="preserve"> Diciembre 19 de 2006</t>
  </si>
  <si>
    <t xml:space="preserve"> Francisco Alberto</t>
  </si>
  <si>
    <t xml:space="preserve"> Calle 72 no 12-65 Edificio Skandia Piso 6</t>
  </si>
  <si>
    <t xml:space="preserve"> Galán Sarmiento</t>
  </si>
  <si>
    <t>Nacional</t>
  </si>
  <si>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</si>
  <si>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</si>
  <si>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</si>
  <si>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</si>
  <si>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</si>
  <si>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</si>
  <si>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</si>
  <si>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</si>
  <si>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</si>
  <si>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</si>
  <si>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</si>
  <si>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</si>
  <si>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</si>
  <si>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</si>
  <si>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</si>
  <si>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</si>
  <si>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</si>
  <si>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 Mercado: Presencia de proyectos asistencialistas</t>
    <phoneticPr fontId="21" type="noConversion"/>
  </si>
  <si>
    <t>Canalizar la estrategia de venta a nichos de mercado y zonas  no intervenidas por proyectos asistencialistas.</t>
    <phoneticPr fontId="21" type="noConversion"/>
  </si>
  <si>
    <t xml:space="preserve"> Mercado: Baja demanda incial</t>
    <phoneticPr fontId="21" type="noConversion"/>
  </si>
  <si>
    <t xml:space="preserve">Gestión de contratos ancla por parte los aliados con organizaciones y gobiernos locales interesados. </t>
    <phoneticPr fontId="21" type="noConversion"/>
  </si>
  <si>
    <t>Operacional: Desarticulación de actores involucrados</t>
    <phoneticPr fontId="21" type="noConversion"/>
  </si>
  <si>
    <t xml:space="preserve">Fortalecer las alianzas y establecer canales efectivos de comunicación. </t>
    <phoneticPr fontId="21" type="noConversion"/>
  </si>
  <si>
    <t>Cra. 1 E No. 74‐64</t>
    <phoneticPr fontId="21" type="noConversion"/>
  </si>
  <si>
    <t>310 289 5225</t>
    <phoneticPr fontId="21" type="noConversion"/>
  </si>
  <si>
    <t>icavelier@patrimonionatural.org.co</t>
    <phoneticPr fontId="21" type="noConversion"/>
  </si>
  <si>
    <t>agalan@patrimonionatural.org.co</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</si>
  <si>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</si>
  <si>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</si>
  <si>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</si>
  <si>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</si>
  <si>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</si>
  <si>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</si>
  <si>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</si>
  <si>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</si>
  <si>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</si>
  <si>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</si>
  <si>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Entidad financiera</t>
  </si>
  <si>
    <t>ENTIDAD PROPONENTE (Acrónimo)</t>
  </si>
  <si>
    <t>TITULO</t>
  </si>
  <si>
    <t>No monetario</t>
  </si>
  <si>
    <t>Total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</si>
  <si>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</si>
  <si>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</si>
  <si>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</si>
  <si>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</si>
  <si>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</si>
  <si>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</si>
  <si>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</si>
  <si>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</si>
  <si>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</si>
  <si>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Pruebas piloto y consultorías</t>
    <phoneticPr fontId="21" type="noConversion"/>
  </si>
  <si>
    <t>Fabricación del producto</t>
    <phoneticPr fontId="21" type="noConversion"/>
  </si>
  <si>
    <t>Gastos Operativos</t>
    <phoneticPr fontId="21" type="noConversion"/>
  </si>
  <si>
    <t>Campaña de Promoción</t>
    <phoneticPr fontId="21" type="noConversion"/>
  </si>
  <si>
    <t>Materiales de construcción</t>
    <phoneticPr fontId="21" type="noConversion"/>
  </si>
  <si>
    <t>Honorarios</t>
    <phoneticPr fontId="21" type="noConversion"/>
  </si>
  <si>
    <t>Transporte</t>
    <phoneticPr fontId="21" type="noConversion"/>
  </si>
  <si>
    <t>Certificación y evaluación</t>
    <phoneticPr fontId="21" type="noConversion"/>
  </si>
  <si>
    <t>Diseño de campaña</t>
    <phoneticPr fontId="21" type="noConversion"/>
  </si>
  <si>
    <t>Capacitaciones y asesorías</t>
    <phoneticPr fontId="21" type="noConversion"/>
  </si>
  <si>
    <t>Capacitación técnica y financiera</t>
    <phoneticPr fontId="21" type="noConversion"/>
  </si>
  <si>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</si>
  <si>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</si>
  <si>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</si>
  <si>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</si>
  <si>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</si>
  <si>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</si>
  <si>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</si>
  <si>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</si>
  <si>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</si>
  <si>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</si>
  <si>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</si>
  <si>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</si>
  <si>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</si>
  <si>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</si>
  <si>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</si>
  <si>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t>Nº Registros Públicos:</t>
  </si>
  <si>
    <t>Fecha de constitución:</t>
  </si>
  <si>
    <t>Dirección:</t>
  </si>
  <si>
    <t>Ciudad:</t>
  </si>
  <si>
    <t>País:</t>
  </si>
  <si>
    <t>Teléfono:</t>
  </si>
  <si>
    <t>E-Mail:</t>
  </si>
  <si>
    <t xml:space="preserve">Las zonas beneficiadas para la expansión inicial del piloto son la Guajira, Chocó, Tolima, Córdoba, Nariño, y Magdalena. Los beneficiarios son comunidades campesinas e indígenas. Las familias rurales que hacen parte del proyecto, recientemente han retornado a sus tierras y han iniciado un proceso de reasentamiento en el territorio y tienden a vivir entre la ciudad y su casa en el campo. La implementación inicial contempla 5000 familias con capacidad de pago diferente donde algunas necesitarán subsidio y otras accederán a programas de financiamiento y planes de ahorro. Adicionalmente, a través de las cadenas de producción local se beneficiará a mujeres emprendedoras fortaleciéndolas en la producción, ensamblaje y venta de estufas, lo que producirá ingresos extra para el hogar. </t>
    <phoneticPr fontId="21" type="noConversion"/>
  </si>
  <si>
    <t xml:space="preserve">El propósito central de la iniciativa consiste en la implementación del modelo de negocio para facilitar el desarrollo y adopción de estufas eficientes en el campo colombiano. Dadas las condiciones actuales del mercado en Colombia que se caracteriza por ser asistencialista, costoso, ineficiente a nivel técnico y excluyente, Patrimonio Natural busca gestionar un modelo de negocio enfocado en la producción de una tecnología basada en el diseño centrado en las personas y con unas características de fabricación que reducen los costos de producción a través de la generación de empleo local y el uso de habilidades y materiales de la región. Patrimonio busca dar respuesta a las problemáticas de carácter ambiental, social y económico. Es por esto que el desarrollo y adopción de estufas, tendrá un impacto sobre la mitigación del cambio climático, la deforestación, los costos en el sistema de salud y la economía mediante estrategias de financiación para acceder a diferentes tipos de mercado. </t>
    <phoneticPr fontId="21" type="noConversion"/>
  </si>
  <si>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</si>
  <si>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</si>
  <si>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</si>
  <si>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</si>
  <si>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</si>
  <si>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</si>
  <si>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</si>
  <si>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</si>
  <si>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t xml:space="preserve">En un nivel práctico se han desarrollado talleres de cocina con la comunidad y se han instalado prototipos de estufa durante períodos de 6 meses. Además, la cooperación alemana GIZ realizó una primera prueba de eficiencia a estos prototipos y determinó que la tecnología es actualmente la más eficiente del país. Con los cambios realizados tras la evaluación técnica se espera llegar a la eficiencia más alta que este tipo de tecnología ofrece. A nivel teórico, Patrimonio convocó el primer taller de estufas mejoradas donde se presentó la propuesta a expertos del continente americano quienes tuvieron una respuesta positiva frente a la iniciativa, reconociendo su innovación e impacto. Además, iniciativas similares han sido exitosas en países como México, Honduras y Perú. </t>
    <phoneticPr fontId="21" type="noConversion"/>
  </si>
  <si>
    <t xml:space="preserve">El valor agregado de la iniciativa permite que los beneficiarios cuenten con un acceso a  estufas eficientes  desde un valor inicial de 60 USD. Además, son productos certificados ambientalmente que tienen en cuenta las características culturales, ambientales y las preferencias locales del usuario. Asimismo, el modelo de negocio articula a productores locales y emprendedores, para generar cadenas de producción financieramente sostenibles. Adicionalmente, durante el proceso de creación y fabricación tantos los productores como los usuarios entienden la tecnología y la adaptan a su cocina y a su capacidad de compra. El producto ha sido valorado por el usuario ya que este participó en su diseño, implementándose así prototipos en casas de campo y pueblo por un período de 6 meses. </t>
    <phoneticPr fontId="21" type="noConversion"/>
  </si>
  <si>
    <t xml:space="preserve">
Patrimonio Natural ha desarrollado un modelo de cocina co-creado junto con la comunidad del Caribe. Las características más importantes que le otorgan valor agregado a este nuevo  producto es su  proceso de diseño colectivo y el producto terminado, el cual permite al cliente ampliar su estufa a lo largo del tiempo, adaptándose a los cambios que ocurran en la composición de su familia ,en su capacidad económica y de ahorro. 
La estufa aborda efectivamente dos aspectos clave: la apropiación  y las microfinanzas dentro de su diseño. La apropiación se aborda por medio de la metodología desarrollada en el piloto donde se tomaron decisiones en conjunto con el usuario final y se definió el tipo de tecnología más adecuado para la zona, los tipos de combustible potenciales y las preferencias estéticas, entre otros. En lo que se refiere a las microfinanzas, el diseño abre el mercado a personas con menor capacidad económica proponiendo estufas de construcción progresiva que empiezan por un diseño base y que se pueden ampliar en el corto o mediano plazo y que contribuyen a la mejora de la vivienda rural. Al desarrollar una cadena de producción local, se garantiza la disponibilidad de servicios complementarios de mantenimiento y reparación para el producto y la existencia de repuestos en la zona.
La estufa utiliza dos tipos tecnologías existentes: la cámara de combustión tipo rocket que utiliza leña como combustible principal y la microgasificación que utiliza tusas de maíz, identificadas como combustible potencial y abundante durante el proceso. Al existir estos dos tipos de tecnología dentro de la solución, se pretende generar un cambio progresivo hacia tecnologías y combustibles más eficientes que demanden cada vez menos combustible y que emitan una menor cantidad de gases nocivos para la salud y el medio ambiente. 
</t>
    <phoneticPr fontId="21" type="noConversion"/>
  </si>
  <si>
    <t xml:space="preserve">La principal estrategia y motor del negocio consiste en favorecer la demanda, ofreciendo un precio asequible que será logrado a través de la absorción de costos y la inclusión de familias en la producción. Con la metodología de diseño se identifcan materiales abundantes en las zonas de intervención y se mapean grandes productores regionales con la capacidad técnica  de elaborar piezas claves de forma masiva. El principal canal de venta es la demostración de la tecnología en contexto junto con los jefes de resguardo, líderes campesinos y otros actores clave. El producto se entregará ensamblado o se instalará en campo. En el caso de los servicios de reparación y mantenimiento, el usuario podrá comprar repuestos en el pueblo y se prestará asistencia técnica. 
Teniendo en cuenta los costos se fija un precio que genere un margen de contribución del 8,9% durante el año 1 (suficiente para cubrir  gastos necesarios del negocio) y de 8,5% y 7,6% durante los próximos años donde la utilidad generada será traducida en activos del negocio, proporcionando mayor solidez.
El precio de venta tiene en cuenta la disponibilidad de pago de las familias según un análisis socioeconómico de los ingresos y gastos, ubicando a futuros clientes en diferentes segmentos para finalmente tener estadísticas y crecimiento potencial de cada grupo.
Al segmentar los  clientes,  el negocio permite ofrecer diferentes tipos de beneficios a través de pagos de cuotas a mediano y corto plazo. El modelo tiene una rotación de cuentas por cobrar de 90 días durante el año 1 y de 50 días en el 2 hasta llegar a un objetivo de 45 días en el año 3. No obstante, a pesar de la disminución en el precio de venta del 3% y  8% para los siguientes años, el modelo tiene una proyección de incremento de ingresos del 378% en el segundo y de 268% en el tercero, gracias a un aumento significativo en las cantidades.Para los primeros 3 años, el modelo tiene una proyección de EBITDA del -3.2%, 1.8%, y 4.7% respectivamente. 
</t>
    <phoneticPr fontId="21" type="noConversion"/>
  </si>
  <si>
    <t xml:space="preserve">La competencia ofrece las estufas más costosas de Latinoamérica con un precio de 400USD. Además, no abarcan las preferencias y condiciones del usuario ni las características geográficas y climáticas de las diferentes regiones. Por otro lado, las iniciativas existentes se caracterizan por ser asistencialistas y no tienen en cuenta servicios postventa esenciales. Las ventajas comparativas del producto desarrollado por Patrimonio son: su metodología de diseño centrado en las personas permite que estas entiendan, construyan y adapten su solución acorde a sus necesidades. La producción local descentralizada disminuye el precio del  producto y abre nuevos nichos que tienen en cuenta al usuario final, llevando soluciones al mercado por un precio desde 60USD. Adicionalmente, la producción local asegura servicios de repuestos, mantenimiento y reparación. Por último, es la única solución que actualmente se encuentra en proceso de certificación internacional.  
</t>
    <phoneticPr fontId="21" type="noConversion"/>
  </si>
  <si>
    <t>El proyecto está alineado con las políticas ambientales de salud y de energía a nivel local, regional y nacional. En el sector ambiental está alineado con las políticas de bosques, cambio climático, biodiversidad, producción, consumo sostenible y mercados verdes. En el sector salud con el Plan Decenal de Salud y con los lineamientos de la política integral de salud ambiental. En el sector energético, con las políticas de acceso y eficiencia energética regionales y nacionales enmarcadas en el Programa de Uso Racional y Eficiente de la Energía y Formas No Convencionales-PROURE,  las iniciativas de la UPME y con los Planes de Energización Rural Departamentales, que buscan la sustitución de leña por gas o la eficiencia energética de la leña para los sistemas de cocción rural. La meta establecida son 20,000 unidades de estufas mejoradas para este gobierno y 200,000 unidades para 2030. Como complemento, esta iniciativa está alineada con la Mesa Interinstitucional de Estufas Eficientes.</t>
    <phoneticPr fontId="21" type="noConversion"/>
  </si>
  <si>
    <t xml:space="preserve">En los talleres de co-creación desarrollados por Patrimonio en la zona piloto, 6 mujeres y 1 hombre mostraron su interés en generar un emprendimiento comunitario, aprovechando el conocimiento adquirido en los talleres y la oportunidad de negocio identificada. Al tener el mismo interés, Patrimonio ha facilitado la organización de los emprendedores en la zona y la cadena de producción local. Además, se han gestionado alianzas con el sector privado en aras de fortalecer el proyecto y de obtener capital semilla. La  gobernanza de la cadena de valor esta establecida a través de colaboraciones estratégicas entre ONGs, emprendedores,  productores, sector privado, la academia y la cooperación internacional. Patrimonio facilita el contacto de los emprendedores con los actores para fortalecer la capacidad de gestión e implementación del negocio. Al crear un escenario viable para la ejecución del emprendimiento, se pretende  crear una oportunidad real de trabajo y sostenibilidad.
</t>
    <phoneticPr fontId="21" type="noConversion"/>
  </si>
  <si>
    <t xml:space="preserve">El modelo de crecimiento está basado en la replica de la metodología en diferentes regiones generando emprendimientos comunitarios. La replica se llevará a cabo en zonas donde se evidencia una clara demanda como el Tolima, Guajira y Nariño. Para lograr esto se tendrán en cuenta los ajustes y revisión de la tecnología según las características socioculturales y ambientales de las zonas de intervención. Algunas zonas cuentan con un Plan de energización rural sostenible dentro del cual se pueden incluir tecnologías apropiadas como una opción viable para el campo. 
Los actores clave del negocio son pequeños productores locales, empresas privadas como Corona quienes brindarán apoyo técnico y materiales de construcción, mujeres emprendedoras y empresas de construcción regionales.
Según la encuesta integrada de hogares DANE 2013, un promedio de 55% de hogares en estas regiones cocinan con leña de forma ineficiente. Así, se calcula que el número de beneficiarios potenciales es de 5000 familias. El proyecto contempla 2 tipos de mercado: el hogar rural y  pequeños productores de alimentos que utilizan fogones abiertos. En el futuro se busca acceder a nichos que subsidiarán usuarios con menor capacidad económica. 
Por otro lado, se pretende generar capacidades en organizaciones que tengan interés de promover tecnologías apropiadas para que repliquen de manera  efectiva la metodología de diseño y de modelo de negocio. Esto garantiza productos con un mínimo de  25% de eficiencia térmica y que sean apropiados. La replica del modelo de producción y distribución es viable ya que el diseño tiene pocas piezas, es fácil de ensamblar y sus características formales y su peso permiten transportarlo a bajo costo.
Para replicar la metodología y generar el emprendimiento local, se diseñó una caja de herramientas que se ha probado con comunidades en dos zonas del Caribe que agiliza el proceso de identificación de factores clave que definen el diseño y modelan la estrategia de negocio. 
</t>
    <phoneticPr fontId="21" type="noConversion"/>
  </si>
  <si>
    <t xml:space="preserve">La gestión de emprendimientos como este crea nuevos espacios para el aprendizaje como los talleres de cocreación donde se obtienen conocimientos tecnológicos acerca de fuentes de energía  apropiada.  La adquisición de éstos en conjunto con la creación de emprendimientos, renuevan la oferta local de productos innovadores que responden a necesidades actuales. Adicionalmente, el modelo de negocio le otorga un papel activo a la mujer dentro de la comunidad, pues le genera oportunidades de escoger oficios diferentes a las imposiciones sociales. El impacto social que genera la estufa en los usuarios se ve reflejado en la mejora de su vivienda en el campo. Además, el diseño de la estufa respeta las tradicionales socio-culturales que se desarrollan alrededor de la cocina. Por otra parte, el establecimiento de estufas eficientes mejora las condiciones de vida en tanto que reduce niveles de CO y material particulado a los que las personas están expuestas, teniendo un impacto directo en los costos de salud.
En cuanto a los riesgos, se pueden presentar obstáculos a la hora de trabajar con mujeres puesto que en algunos casos esta es concebida como un actor pasivo sin voz ni voto dentro de la comunidad, lo que dificulta su empoderamiento. Para prevenir dicha situación, Patrimonio ha trabajado constantemente en la realización de talleres con las familias rurales para destacar la importancia del trabajo comunitario y las habilidades que pueden aportar los diferentes miembros de la familia.
</t>
    <phoneticPr fontId="21" type="noConversion"/>
  </si>
  <si>
    <t xml:space="preserve">Un sistema de cocción eficiente  reduce el consumo de leña y genera menos emisiones de CO2 y  otros gases de efecto invernadero. Se calcula que el potencial global de reducción de GEI procedente de proyectos de cocción limpia está alrededor de 1GTon CO2 al año (Mueller et al 2011). La adopción de cocinas limpias disminuye la vulnerabilidad de los ecosistemas al cambio climático en la medida que reduce el impacto sobre el bosque. Por un lado, el  uso de esta tecnología incrementa la disponibilidad del recurso leñero, conlleva al uso eficiente de residuos agrarios, a la regeneración de los ecosistemas y restablece funciones ecológicas como la incorporación de materia orgánica al suelo que previene desastres en caso de eventos climáticos extremos. Los riesgos ambientales del proyecto están asociados principalmente a la escasez y la desaparición del recurso leñero en zonas críticas, así como al incremento en el consumo de leña generado por la eficiencia de la estufa ya que esta cocina más rápido y se puede cocinar más alimentos en un menor tiempo.  Las medidas de mitigación se basarán en la mejora e innovación constante de la tecnología lo que permitirá un uso cada vez mas eficiente y la sustitución de la leña por combustibles alternativos.  </t>
    <phoneticPr fontId="21" type="noConversion"/>
  </si>
  <si>
    <t xml:space="preserve">El modelo de negocio es sostenible económicamente en la medida que fortalece cada etapa de la cadena de producción local aumentando el portafolio de productos y servicios ofrecidos por fabricantes locales quienes tendrán la oportunidad de expandir su negocio. Además, en la otras fases de la cadena de producción constituida por el ensamblaje, la venta y la distribución, se generarán empleos dignos para mujeres, hombres y jóvenes. Por otra parte, el proceso de diseño de la estufa, el cual consistió en la sensibilización de la población, la investigación, la ejecución de talleres y demostraciones; incentivó la demanda inicial del producto y  difundió la existencia de esta solución en pueblos aledaños. 
Los beneficios económicos obtenidos a partir del emprendimiento  se destinarán para seguir generando crecimiento en el negocio y sostenibilidad alrededor de la cadena de producción en cada región. Un riesgo que tiene el modelo de negocio de estufas eficientes es la informalidad en la demanda, producto de la escasez de soluciones asequibles para la cocción de alimentos en el campo. Debido a lo anterior, Patrimonio y sus aliados, ayudarán a la empresa, en su primer año de operación, a generar la demanda por medio de contratos ancla y la venta del proyecto energético a instituciones gubernamentales regionales y locales. Esto permitirá ampliar los canales de venta y distribución. 
</t>
    <phoneticPr fontId="21" type="noConversion"/>
  </si>
  <si>
    <t xml:space="preserve">Experiencia en implementación de proyectos de estufas con comunidades en la zona de Nuquí en el Pacifíco colombiano. </t>
    <phoneticPr fontId="21" type="noConversion"/>
  </si>
  <si>
    <t>No</t>
    <phoneticPr fontId="21" type="noConversion"/>
  </si>
  <si>
    <t>X</t>
    <phoneticPr fontId="21" type="noConversion"/>
  </si>
  <si>
    <t>FMV</t>
    <phoneticPr fontId="21" type="noConversion"/>
  </si>
  <si>
    <t>900.257.314 - 6</t>
    <phoneticPr fontId="21" type="noConversion"/>
  </si>
  <si>
    <t>NA</t>
    <phoneticPr fontId="21" type="noConversion"/>
  </si>
  <si>
    <t>9 de Octubre de 2008</t>
    <phoneticPr fontId="21" type="noConversion"/>
  </si>
  <si>
    <t xml:space="preserve">Jorge Arturo </t>
    <phoneticPr fontId="21" type="noConversion"/>
  </si>
  <si>
    <t>Jiménez Ramón</t>
    <phoneticPr fontId="21" type="noConversion"/>
  </si>
  <si>
    <t>Carrera 49B No. 103B-72 Pasadena</t>
    <phoneticPr fontId="21" type="noConversion"/>
  </si>
  <si>
    <t>Nacional</t>
    <phoneticPr fontId="21" type="noConversion"/>
  </si>
  <si>
    <t>Colombia</t>
    <phoneticPr fontId="21" type="noConversion"/>
  </si>
  <si>
    <t>571-743-5207</t>
    <phoneticPr fontId="21" type="noConversion"/>
  </si>
  <si>
    <t>carlos.vieira@marviva.net</t>
  </si>
  <si>
    <t>571-747-0460</t>
    <phoneticPr fontId="21" type="noConversion"/>
  </si>
  <si>
    <t>www.marviva.net</t>
  </si>
</sst>
</file>

<file path=xl/styles.xml><?xml version="1.0" encoding="utf-8"?>
<styleSheet xmlns="http://schemas.openxmlformats.org/spreadsheetml/2006/main">
  <numFmts count="3">
    <numFmt numFmtId="164" formatCode="General_)"/>
    <numFmt numFmtId="165" formatCode="[$$-409]#,##0"/>
    <numFmt numFmtId="166" formatCode="[$$-409]#,##0_ ;[Red]\-[$$-409]#,##0\ "/>
  </numFmts>
  <fonts count="23">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indexed="8"/>
      <name val="Times New Roman"/>
      <family val="1"/>
    </font>
    <font>
      <u/>
      <sz val="11"/>
      <color theme="10"/>
      <name val="Calibri"/>
      <family val="2"/>
      <scheme val="minor"/>
    </font>
    <font>
      <sz val="11"/>
      <color indexed="8"/>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8"/>
      <name val="Verdana"/>
    </font>
    <font>
      <u/>
      <sz val="11"/>
      <color indexed="12"/>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13" fillId="0" borderId="29" xfId="3" applyBorder="1" applyAlignment="1" applyProtection="1">
      <alignment vertical="center" wrapText="1"/>
      <protection locked="0"/>
    </xf>
    <xf numFmtId="0" fontId="0" fillId="0" borderId="29" xfId="0" applyBorder="1" applyAlignment="1" applyProtection="1">
      <alignment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13" fillId="0" borderId="29" xfId="3" applyFont="1" applyBorder="1" applyAlignment="1" applyProtection="1">
      <alignment vertical="center" wrapText="1"/>
      <protection locked="0"/>
    </xf>
    <xf numFmtId="0" fontId="14" fillId="0" borderId="36" xfId="0" applyFont="1" applyFill="1" applyBorder="1" applyAlignment="1" applyProtection="1">
      <alignment horizontal="left" vertical="center" wrapText="1"/>
      <protection locked="0"/>
    </xf>
    <xf numFmtId="0" fontId="14" fillId="0" borderId="34" xfId="0" applyFont="1" applyFill="1" applyBorder="1" applyAlignment="1" applyProtection="1">
      <alignment horizontal="left" vertical="center" wrapText="1"/>
      <protection locked="0"/>
    </xf>
    <xf numFmtId="0" fontId="0" fillId="0" borderId="20" xfId="0" applyFill="1" applyBorder="1" applyAlignment="1" applyProtection="1">
      <alignment horizontal="left"/>
      <protection locked="0"/>
    </xf>
    <xf numFmtId="165" fontId="14" fillId="0" borderId="10" xfId="0" applyNumberFormat="1" applyFont="1"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2" fillId="2" borderId="1" xfId="3"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13" fillId="2" borderId="1" xfId="3" applyFon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0" fillId="0" borderId="7" xfId="0" applyBorder="1" applyAlignment="1" applyProtection="1">
      <alignment horizontal="left" vertical="center" wrapText="1"/>
      <protection locked="0"/>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atrimonionatural.org.co/" TargetMode="External"/><Relationship Id="rId4" Type="http://schemas.openxmlformats.org/officeDocument/2006/relationships/hyperlink" Target="mailto:carlos.vieira@marviva.net" TargetMode="External"/><Relationship Id="rId5" Type="http://schemas.openxmlformats.org/officeDocument/2006/relationships/hyperlink" Target="http://www.marviva.net" TargetMode="External"/><Relationship Id="rId1" Type="http://schemas.openxmlformats.org/officeDocument/2006/relationships/hyperlink" Target="mailto:icavelier@patrimonionatural.org.co" TargetMode="External"/><Relationship Id="rId2" Type="http://schemas.openxmlformats.org/officeDocument/2006/relationships/hyperlink" Target="mailto:agalan@patrimonionatural.org.c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inambiente.gov.co/index.php/ambientes-y-desarrollos-sostenibles/bosques-biodiversidad-y-servicios-ecosistematicos" TargetMode="External"/><Relationship Id="rId2" Type="http://schemas.openxmlformats.org/officeDocument/2006/relationships/hyperlink" Target="http://formularios.dane.gov.co/Anda_4_1/index.php/catalog/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CJ428"/>
  <sheetViews>
    <sheetView topLeftCell="A124" zoomScale="150" zoomScaleNormal="70" zoomScaleSheetLayoutView="120" zoomScalePageLayoutView="70" workbookViewId="0">
      <selection activeCell="E80" sqref="E80"/>
    </sheetView>
  </sheetViews>
  <sheetFormatPr baseColWidth="10" defaultColWidth="30.6640625" defaultRowHeight="14"/>
  <cols>
    <col min="1" max="1" width="3.1640625" style="8" customWidth="1"/>
    <col min="2" max="2" width="33.5" style="9" customWidth="1"/>
    <col min="3" max="3" width="4.6640625" style="9" customWidth="1"/>
    <col min="4" max="4" width="31.1640625" style="9" customWidth="1"/>
    <col min="5" max="5" width="4.6640625" style="9" customWidth="1"/>
    <col min="6" max="6" width="29.83203125" style="8" customWidth="1"/>
    <col min="7" max="7" width="1.83203125" style="8" customWidth="1"/>
    <col min="8" max="8" width="38.33203125" style="8" customWidth="1"/>
    <col min="9" max="88" width="30.6640625" style="8"/>
    <col min="89" max="16384" width="30.6640625" style="9"/>
  </cols>
  <sheetData>
    <row r="1" spans="2:8" s="8" customFormat="1" ht="6" customHeight="1"/>
    <row r="2" spans="2:8" s="8" customFormat="1" ht="48" customHeight="1">
      <c r="B2" s="128" t="s">
        <v>37</v>
      </c>
      <c r="C2" s="128"/>
      <c r="D2" s="128"/>
      <c r="E2" s="128"/>
      <c r="F2" s="128"/>
    </row>
    <row r="3" spans="2:8" s="8" customFormat="1" ht="5.25" customHeight="1"/>
    <row r="4" spans="2:8" s="8" customFormat="1" ht="48.75" customHeight="1">
      <c r="B4" s="115" t="s">
        <v>24</v>
      </c>
      <c r="C4" s="115"/>
      <c r="D4" s="115"/>
      <c r="E4" s="115"/>
      <c r="F4" s="115"/>
    </row>
    <row r="5" spans="2:8" s="8" customFormat="1" ht="5.25" customHeight="1" thickBot="1"/>
    <row r="6" spans="2:8" s="8" customFormat="1">
      <c r="B6" s="123" t="s">
        <v>155</v>
      </c>
      <c r="C6" s="124"/>
      <c r="D6" s="124"/>
      <c r="E6" s="124"/>
      <c r="F6" s="125"/>
    </row>
    <row r="7" spans="2:8" s="8" customFormat="1" ht="36" customHeight="1">
      <c r="B7" s="7" t="s">
        <v>41</v>
      </c>
      <c r="C7" s="118" t="s">
        <v>33</v>
      </c>
      <c r="D7" s="119"/>
      <c r="E7" s="119"/>
      <c r="F7" s="120"/>
      <c r="H7" s="13"/>
    </row>
    <row r="8" spans="2:8" s="8" customFormat="1" ht="34.5" customHeight="1">
      <c r="B8" s="121" t="s">
        <v>42</v>
      </c>
      <c r="C8" s="122"/>
      <c r="D8" s="122"/>
      <c r="E8" s="122"/>
      <c r="F8" s="21">
        <v>15</v>
      </c>
    </row>
    <row r="9" spans="2:8" s="8" customFormat="1" ht="25.5" customHeight="1">
      <c r="B9" s="121" t="s">
        <v>131</v>
      </c>
      <c r="C9" s="122"/>
      <c r="D9" s="122"/>
      <c r="E9" s="122"/>
      <c r="F9" s="83">
        <f>'FINANCIAMIENTO PROYECTO'!D20</f>
        <v>200000</v>
      </c>
      <c r="H9" s="8" t="s">
        <v>50</v>
      </c>
    </row>
    <row r="10" spans="2:8" s="8" customFormat="1" ht="24" customHeight="1">
      <c r="B10" s="121" t="s">
        <v>132</v>
      </c>
      <c r="C10" s="122"/>
      <c r="D10" s="122"/>
      <c r="E10" s="122"/>
      <c r="F10" s="83">
        <f>'FINANCIAMIENTO PROYECTO'!E20</f>
        <v>100000</v>
      </c>
      <c r="H10" s="8" t="s">
        <v>50</v>
      </c>
    </row>
    <row r="11" spans="2:8" s="8" customFormat="1" ht="24" customHeight="1">
      <c r="B11" s="121" t="s">
        <v>133</v>
      </c>
      <c r="C11" s="122"/>
      <c r="D11" s="122"/>
      <c r="E11" s="122"/>
      <c r="F11" s="83">
        <f>'FINANCIAMIENTO PROYECTO'!J20+'FINANCIAMIENTO PROYECTO'!K20</f>
        <v>100000</v>
      </c>
      <c r="H11" s="8" t="s">
        <v>50</v>
      </c>
    </row>
    <row r="12" spans="2:8" ht="21.75" customHeight="1">
      <c r="B12" s="121" t="s">
        <v>141</v>
      </c>
      <c r="C12" s="122"/>
      <c r="D12" s="122"/>
      <c r="E12" s="122"/>
      <c r="F12" s="20" t="s">
        <v>34</v>
      </c>
    </row>
    <row r="13" spans="2:8" ht="23.25" customHeight="1">
      <c r="B13" s="121" t="s">
        <v>142</v>
      </c>
      <c r="C13" s="122"/>
      <c r="D13" s="122"/>
      <c r="E13" s="122"/>
      <c r="F13" s="21" t="s">
        <v>35</v>
      </c>
    </row>
    <row r="14" spans="2:8" ht="90.75" customHeight="1">
      <c r="B14" s="60" t="s">
        <v>140</v>
      </c>
      <c r="C14" s="99" t="s">
        <v>5</v>
      </c>
      <c r="D14" s="99"/>
      <c r="E14" s="99"/>
      <c r="F14" s="100"/>
    </row>
    <row r="15" spans="2:8" ht="80.25" customHeight="1">
      <c r="B15" s="43" t="s">
        <v>134</v>
      </c>
      <c r="C15" s="99" t="s">
        <v>12</v>
      </c>
      <c r="D15" s="99"/>
      <c r="E15" s="99"/>
      <c r="F15" s="100"/>
    </row>
    <row r="16" spans="2:8" ht="80.25" customHeight="1" thickBot="1">
      <c r="B16" s="12" t="s">
        <v>70</v>
      </c>
      <c r="C16" s="126" t="s">
        <v>13</v>
      </c>
      <c r="D16" s="126"/>
      <c r="E16" s="126"/>
      <c r="F16" s="127"/>
    </row>
    <row r="17" spans="2:5" s="8" customFormat="1" ht="8.25" customHeight="1" thickBot="1"/>
    <row r="18" spans="2:5" ht="20.25" customHeight="1" thickBot="1">
      <c r="B18" s="130" t="s">
        <v>135</v>
      </c>
      <c r="C18" s="131"/>
      <c r="D18" s="131"/>
      <c r="E18" s="132"/>
    </row>
    <row r="19" spans="2:5">
      <c r="B19" s="14" t="s">
        <v>80</v>
      </c>
      <c r="C19" s="110" t="s">
        <v>54</v>
      </c>
      <c r="D19" s="110"/>
      <c r="E19" s="111"/>
    </row>
    <row r="20" spans="2:5">
      <c r="B20" s="10" t="s">
        <v>81</v>
      </c>
      <c r="C20" s="99" t="s">
        <v>55</v>
      </c>
      <c r="D20" s="99"/>
      <c r="E20" s="100"/>
    </row>
    <row r="21" spans="2:5" ht="16.5" customHeight="1">
      <c r="B21" s="7" t="s">
        <v>18</v>
      </c>
      <c r="C21" s="99">
        <v>41705647</v>
      </c>
      <c r="D21" s="99"/>
      <c r="E21" s="100"/>
    </row>
    <row r="22" spans="2:5">
      <c r="B22" s="10" t="s">
        <v>82</v>
      </c>
      <c r="C22" s="99" t="s">
        <v>56</v>
      </c>
      <c r="D22" s="99"/>
      <c r="E22" s="100"/>
    </row>
    <row r="23" spans="2:5">
      <c r="B23" s="10" t="s">
        <v>83</v>
      </c>
      <c r="C23" s="99" t="s">
        <v>91</v>
      </c>
      <c r="D23" s="99"/>
      <c r="E23" s="100"/>
    </row>
    <row r="24" spans="2:5">
      <c r="B24" s="10" t="s">
        <v>148</v>
      </c>
      <c r="C24" s="99" t="s">
        <v>60</v>
      </c>
      <c r="D24" s="99"/>
      <c r="E24" s="100"/>
    </row>
    <row r="25" spans="2:5">
      <c r="B25" s="10" t="s">
        <v>84</v>
      </c>
      <c r="C25" s="99" t="s">
        <v>57</v>
      </c>
      <c r="D25" s="99"/>
      <c r="E25" s="100"/>
    </row>
    <row r="26" spans="2:5">
      <c r="B26" s="10" t="s">
        <v>149</v>
      </c>
      <c r="C26" s="99" t="s">
        <v>34</v>
      </c>
      <c r="D26" s="99"/>
      <c r="E26" s="100"/>
    </row>
    <row r="27" spans="2:5">
      <c r="B27" s="10" t="s">
        <v>16</v>
      </c>
      <c r="C27" s="99" t="s">
        <v>92</v>
      </c>
      <c r="D27" s="99"/>
      <c r="E27" s="100"/>
    </row>
    <row r="28" spans="2:5">
      <c r="B28" s="10" t="s">
        <v>17</v>
      </c>
      <c r="C28" s="129" t="s">
        <v>93</v>
      </c>
      <c r="D28" s="99"/>
      <c r="E28" s="100"/>
    </row>
    <row r="29" spans="2:5" ht="28">
      <c r="B29" s="18" t="s">
        <v>110</v>
      </c>
      <c r="C29" s="99" t="s">
        <v>3</v>
      </c>
      <c r="D29" s="99"/>
      <c r="E29" s="100"/>
    </row>
    <row r="30" spans="2:5">
      <c r="B30" s="10" t="s">
        <v>111</v>
      </c>
      <c r="C30" s="99" t="s">
        <v>14</v>
      </c>
      <c r="D30" s="99"/>
      <c r="E30" s="100"/>
    </row>
    <row r="31" spans="2:5" ht="43" thickBot="1">
      <c r="B31" s="18" t="s">
        <v>114</v>
      </c>
      <c r="C31" s="126" t="s">
        <v>15</v>
      </c>
      <c r="D31" s="126"/>
      <c r="E31" s="127"/>
    </row>
    <row r="32" spans="2:5" s="8" customFormat="1" ht="9.75" customHeight="1" thickBot="1"/>
    <row r="33" spans="2:5" s="8" customFormat="1" ht="16.5" customHeight="1" thickBot="1">
      <c r="B33" s="130" t="s">
        <v>136</v>
      </c>
      <c r="C33" s="131"/>
      <c r="D33" s="131"/>
      <c r="E33" s="132"/>
    </row>
    <row r="34" spans="2:5" s="8" customFormat="1" ht="27" customHeight="1">
      <c r="B34" s="6" t="s">
        <v>20</v>
      </c>
      <c r="C34" s="110" t="s">
        <v>4</v>
      </c>
      <c r="D34" s="110"/>
      <c r="E34" s="111"/>
    </row>
    <row r="35" spans="2:5" s="8" customFormat="1" ht="16.5" customHeight="1">
      <c r="B35" s="7" t="s">
        <v>95</v>
      </c>
      <c r="C35" s="99" t="s">
        <v>62</v>
      </c>
      <c r="D35" s="99"/>
      <c r="E35" s="100"/>
    </row>
    <row r="36" spans="2:5" s="8" customFormat="1" ht="16.5" customHeight="1">
      <c r="B36" s="7" t="s">
        <v>19</v>
      </c>
      <c r="C36" s="99" t="s">
        <v>61</v>
      </c>
      <c r="D36" s="99"/>
      <c r="E36" s="100"/>
    </row>
    <row r="37" spans="2:5" s="8" customFormat="1" ht="16.5" customHeight="1">
      <c r="B37" s="7" t="s">
        <v>145</v>
      </c>
      <c r="C37" s="99"/>
      <c r="D37" s="99"/>
      <c r="E37" s="100"/>
    </row>
    <row r="38" spans="2:5" s="8" customFormat="1" ht="16.5" customHeight="1">
      <c r="B38" s="7" t="s">
        <v>146</v>
      </c>
      <c r="C38" s="99" t="s">
        <v>63</v>
      </c>
      <c r="D38" s="99"/>
      <c r="E38" s="100"/>
    </row>
    <row r="39" spans="2:5" s="8" customFormat="1" ht="16.5" customHeight="1">
      <c r="B39" s="7" t="s">
        <v>97</v>
      </c>
      <c r="C39" s="99" t="s">
        <v>64</v>
      </c>
      <c r="D39" s="99"/>
      <c r="E39" s="100"/>
    </row>
    <row r="40" spans="2:5" s="8" customFormat="1" ht="16.5" customHeight="1">
      <c r="B40" s="7" t="s">
        <v>96</v>
      </c>
      <c r="C40" s="99" t="s">
        <v>66</v>
      </c>
      <c r="D40" s="99"/>
      <c r="E40" s="100"/>
    </row>
    <row r="41" spans="2:5" s="8" customFormat="1" ht="16.5" customHeight="1">
      <c r="B41" s="7" t="s">
        <v>18</v>
      </c>
      <c r="C41" s="117">
        <v>19260400</v>
      </c>
      <c r="D41" s="99"/>
      <c r="E41" s="100"/>
    </row>
    <row r="42" spans="2:5" s="8" customFormat="1" ht="16.5" customHeight="1">
      <c r="B42" s="10" t="s">
        <v>147</v>
      </c>
      <c r="C42" s="99" t="s">
        <v>65</v>
      </c>
      <c r="D42" s="99"/>
      <c r="E42" s="100"/>
    </row>
    <row r="43" spans="2:5" s="8" customFormat="1" ht="16.5" customHeight="1">
      <c r="B43" s="7" t="s">
        <v>84</v>
      </c>
      <c r="C43" s="99" t="s">
        <v>67</v>
      </c>
      <c r="D43" s="99"/>
      <c r="E43" s="100"/>
    </row>
    <row r="44" spans="2:5" s="8" customFormat="1" ht="16.5" customHeight="1">
      <c r="B44" s="7" t="s">
        <v>149</v>
      </c>
      <c r="C44" s="99" t="s">
        <v>34</v>
      </c>
      <c r="D44" s="99"/>
      <c r="E44" s="100"/>
    </row>
    <row r="45" spans="2:5" s="8" customFormat="1" ht="16.5" customHeight="1">
      <c r="B45" s="10" t="s">
        <v>150</v>
      </c>
      <c r="C45" s="99">
        <v>7562602</v>
      </c>
      <c r="D45" s="99"/>
      <c r="E45" s="100"/>
    </row>
    <row r="46" spans="2:5" s="8" customFormat="1" ht="16.5" customHeight="1">
      <c r="B46" s="10" t="s">
        <v>151</v>
      </c>
      <c r="C46" s="98" t="s">
        <v>94</v>
      </c>
      <c r="D46" s="99"/>
      <c r="E46" s="100"/>
    </row>
    <row r="47" spans="2:5" s="8" customFormat="1" ht="16.5" customHeight="1">
      <c r="B47" s="7" t="s">
        <v>161</v>
      </c>
      <c r="C47" s="99">
        <v>7562602</v>
      </c>
      <c r="D47" s="99"/>
      <c r="E47" s="100"/>
    </row>
    <row r="48" spans="2:5" s="8" customFormat="1" ht="16.5" customHeight="1">
      <c r="B48" s="7" t="s">
        <v>73</v>
      </c>
      <c r="C48" s="116" t="s">
        <v>25</v>
      </c>
      <c r="D48" s="99"/>
      <c r="E48" s="100"/>
    </row>
    <row r="49" spans="2:5" s="8" customFormat="1" ht="62.25" customHeight="1">
      <c r="B49" s="7" t="s">
        <v>113</v>
      </c>
      <c r="C49" s="95"/>
      <c r="D49" s="96"/>
      <c r="E49" s="97"/>
    </row>
    <row r="50" spans="2:5" s="8" customFormat="1" ht="18.75" customHeight="1">
      <c r="B50" s="7" t="s">
        <v>115</v>
      </c>
      <c r="C50" s="95" t="s">
        <v>27</v>
      </c>
      <c r="D50" s="96"/>
      <c r="E50" s="97"/>
    </row>
    <row r="51" spans="2:5" s="8" customFormat="1" ht="61.5" customHeight="1">
      <c r="B51" s="7" t="s">
        <v>23</v>
      </c>
      <c r="C51" s="112" t="s">
        <v>26</v>
      </c>
      <c r="D51" s="113"/>
      <c r="E51" s="114"/>
    </row>
    <row r="52" spans="2:5" s="8" customFormat="1" ht="16.5" customHeight="1">
      <c r="B52" s="101" t="s">
        <v>99</v>
      </c>
      <c r="C52" s="102"/>
      <c r="D52" s="102"/>
      <c r="E52" s="103"/>
    </row>
    <row r="53" spans="2:5" s="8" customFormat="1" ht="16.5" customHeight="1">
      <c r="B53" s="7" t="s">
        <v>156</v>
      </c>
      <c r="C53" s="1"/>
      <c r="D53" s="11" t="s">
        <v>98</v>
      </c>
      <c r="E53" s="2" t="s">
        <v>58</v>
      </c>
    </row>
    <row r="54" spans="2:5" s="8" customFormat="1" ht="16.5" customHeight="1">
      <c r="B54" s="101" t="s">
        <v>100</v>
      </c>
      <c r="C54" s="102"/>
      <c r="D54" s="102"/>
      <c r="E54" s="103"/>
    </row>
    <row r="55" spans="2:5" s="8" customFormat="1" ht="16.5" customHeight="1">
      <c r="B55" s="7" t="s">
        <v>74</v>
      </c>
      <c r="C55" s="3"/>
      <c r="D55" s="11" t="s">
        <v>101</v>
      </c>
      <c r="E55" s="2"/>
    </row>
    <row r="56" spans="2:5" s="8" customFormat="1" ht="16.5" customHeight="1">
      <c r="B56" s="7" t="s">
        <v>76</v>
      </c>
      <c r="C56" s="3"/>
      <c r="D56" s="11" t="s">
        <v>77</v>
      </c>
      <c r="E56" s="2" t="s">
        <v>58</v>
      </c>
    </row>
    <row r="57" spans="2:5" s="8" customFormat="1" ht="16.5" customHeight="1">
      <c r="B57" s="7" t="s">
        <v>102</v>
      </c>
      <c r="C57" s="3"/>
      <c r="D57" s="11" t="s">
        <v>105</v>
      </c>
      <c r="E57" s="2"/>
    </row>
    <row r="58" spans="2:5" s="8" customFormat="1" ht="16.5" customHeight="1">
      <c r="B58" s="7" t="s">
        <v>43</v>
      </c>
      <c r="C58" s="4"/>
      <c r="D58" s="11" t="s">
        <v>78</v>
      </c>
      <c r="E58" s="5"/>
    </row>
    <row r="59" spans="2:5" s="8" customFormat="1" ht="16.5" customHeight="1" thickBot="1">
      <c r="B59" s="12" t="s">
        <v>79</v>
      </c>
      <c r="C59" s="104"/>
      <c r="D59" s="105"/>
      <c r="E59" s="106"/>
    </row>
    <row r="60" spans="2:5" s="8" customFormat="1" ht="9.75" customHeight="1" thickBot="1"/>
    <row r="61" spans="2:5" s="8" customFormat="1" ht="15.75" customHeight="1" thickBot="1">
      <c r="B61" s="130" t="s">
        <v>137</v>
      </c>
      <c r="C61" s="131"/>
      <c r="D61" s="131"/>
      <c r="E61" s="132"/>
    </row>
    <row r="62" spans="2:5" s="8" customFormat="1" ht="27" customHeight="1">
      <c r="B62" s="6" t="s">
        <v>20</v>
      </c>
      <c r="C62" s="110" t="s">
        <v>59</v>
      </c>
      <c r="D62" s="110"/>
      <c r="E62" s="111"/>
    </row>
    <row r="63" spans="2:5" s="8" customFormat="1" ht="16.5" customHeight="1">
      <c r="B63" s="7" t="s">
        <v>95</v>
      </c>
      <c r="C63" s="99" t="s">
        <v>176</v>
      </c>
      <c r="D63" s="99"/>
      <c r="E63" s="100"/>
    </row>
    <row r="64" spans="2:5" s="8" customFormat="1" ht="16.5" customHeight="1">
      <c r="B64" s="7" t="s">
        <v>19</v>
      </c>
      <c r="C64" s="99" t="s">
        <v>177</v>
      </c>
      <c r="D64" s="99"/>
      <c r="E64" s="100"/>
    </row>
    <row r="65" spans="2:5" s="8" customFormat="1" ht="16.5" customHeight="1">
      <c r="B65" s="7" t="s">
        <v>145</v>
      </c>
      <c r="C65" s="99" t="s">
        <v>178</v>
      </c>
      <c r="D65" s="99"/>
      <c r="E65" s="100"/>
    </row>
    <row r="66" spans="2:5" s="8" customFormat="1" ht="16.5" customHeight="1">
      <c r="B66" s="7" t="s">
        <v>146</v>
      </c>
      <c r="C66" s="99" t="s">
        <v>179</v>
      </c>
      <c r="D66" s="99"/>
      <c r="E66" s="100"/>
    </row>
    <row r="67" spans="2:5" s="8" customFormat="1" ht="16.5" customHeight="1">
      <c r="B67" s="7" t="s">
        <v>97</v>
      </c>
      <c r="C67" s="99" t="s">
        <v>180</v>
      </c>
      <c r="D67" s="99"/>
      <c r="E67" s="100"/>
    </row>
    <row r="68" spans="2:5" s="8" customFormat="1" ht="16.5" customHeight="1">
      <c r="B68" s="7" t="s">
        <v>96</v>
      </c>
      <c r="C68" s="99" t="s">
        <v>181</v>
      </c>
      <c r="D68" s="99"/>
      <c r="E68" s="100"/>
    </row>
    <row r="69" spans="2:5" s="8" customFormat="1" ht="16.5" customHeight="1">
      <c r="B69" s="7" t="s">
        <v>18</v>
      </c>
      <c r="C69" s="99">
        <v>104740301</v>
      </c>
      <c r="D69" s="99"/>
      <c r="E69" s="100"/>
    </row>
    <row r="70" spans="2:5" s="8" customFormat="1" ht="16.5" customHeight="1">
      <c r="B70" s="10" t="s">
        <v>147</v>
      </c>
      <c r="C70" s="99" t="s">
        <v>182</v>
      </c>
      <c r="D70" s="99"/>
      <c r="E70" s="100"/>
    </row>
    <row r="71" spans="2:5" s="8" customFormat="1" ht="16.5" customHeight="1">
      <c r="B71" s="7" t="s">
        <v>84</v>
      </c>
      <c r="C71" s="99" t="s">
        <v>183</v>
      </c>
      <c r="D71" s="99"/>
      <c r="E71" s="100"/>
    </row>
    <row r="72" spans="2:5" s="8" customFormat="1" ht="16.5" customHeight="1">
      <c r="B72" s="7" t="s">
        <v>149</v>
      </c>
      <c r="C72" s="99" t="s">
        <v>184</v>
      </c>
      <c r="D72" s="99"/>
      <c r="E72" s="100"/>
    </row>
    <row r="73" spans="2:5" s="8" customFormat="1" ht="16.5" customHeight="1">
      <c r="B73" s="10" t="s">
        <v>150</v>
      </c>
      <c r="C73" s="99" t="s">
        <v>185</v>
      </c>
      <c r="D73" s="99"/>
      <c r="E73" s="100"/>
    </row>
    <row r="74" spans="2:5" s="8" customFormat="1" ht="16.5" customHeight="1">
      <c r="B74" s="10" t="s">
        <v>151</v>
      </c>
      <c r="C74" s="98" t="s">
        <v>186</v>
      </c>
      <c r="D74" s="99"/>
      <c r="E74" s="100"/>
    </row>
    <row r="75" spans="2:5" s="8" customFormat="1" ht="16.5" customHeight="1">
      <c r="B75" s="7" t="s">
        <v>161</v>
      </c>
      <c r="C75" s="99" t="s">
        <v>187</v>
      </c>
      <c r="D75" s="99"/>
      <c r="E75" s="100"/>
    </row>
    <row r="76" spans="2:5" s="8" customFormat="1" ht="16.5" customHeight="1">
      <c r="B76" s="7" t="s">
        <v>73</v>
      </c>
      <c r="C76" s="98" t="s">
        <v>188</v>
      </c>
      <c r="D76" s="99"/>
      <c r="E76" s="100"/>
    </row>
    <row r="77" spans="2:5" s="8" customFormat="1" ht="62.25" customHeight="1">
      <c r="B77" s="7" t="s">
        <v>113</v>
      </c>
      <c r="C77" s="95" t="s">
        <v>173</v>
      </c>
      <c r="D77" s="96"/>
      <c r="E77" s="97"/>
    </row>
    <row r="78" spans="2:5" s="8" customFormat="1" ht="66" customHeight="1">
      <c r="B78" s="7" t="s">
        <v>23</v>
      </c>
      <c r="C78" s="112" t="s">
        <v>174</v>
      </c>
      <c r="D78" s="113"/>
      <c r="E78" s="114"/>
    </row>
    <row r="79" spans="2:5" s="8" customFormat="1" ht="16.5" customHeight="1">
      <c r="B79" s="101" t="s">
        <v>99</v>
      </c>
      <c r="C79" s="102"/>
      <c r="D79" s="102"/>
      <c r="E79" s="103"/>
    </row>
    <row r="80" spans="2:5" s="8" customFormat="1" ht="16.5" customHeight="1">
      <c r="B80" s="7" t="s">
        <v>156</v>
      </c>
      <c r="C80" s="84"/>
      <c r="D80" s="11" t="s">
        <v>98</v>
      </c>
      <c r="E80" s="85"/>
    </row>
    <row r="81" spans="2:5" s="8" customFormat="1" ht="16.5" customHeight="1">
      <c r="B81" s="101" t="s">
        <v>100</v>
      </c>
      <c r="C81" s="102"/>
      <c r="D81" s="102"/>
      <c r="E81" s="103"/>
    </row>
    <row r="82" spans="2:5" s="8" customFormat="1" ht="16.5" customHeight="1">
      <c r="B82" s="7" t="s">
        <v>74</v>
      </c>
      <c r="C82" s="3"/>
      <c r="D82" s="11" t="s">
        <v>101</v>
      </c>
      <c r="E82" s="2"/>
    </row>
    <row r="83" spans="2:5" s="8" customFormat="1" ht="16.5" customHeight="1">
      <c r="B83" s="7" t="s">
        <v>76</v>
      </c>
      <c r="C83" s="3"/>
      <c r="D83" s="11" t="s">
        <v>77</v>
      </c>
      <c r="E83" s="2" t="s">
        <v>175</v>
      </c>
    </row>
    <row r="84" spans="2:5" s="8" customFormat="1" ht="16.5" customHeight="1">
      <c r="B84" s="7" t="s">
        <v>102</v>
      </c>
      <c r="C84" s="3"/>
      <c r="D84" s="11" t="s">
        <v>154</v>
      </c>
      <c r="E84" s="2"/>
    </row>
    <row r="85" spans="2:5" s="8" customFormat="1" ht="16.5" customHeight="1">
      <c r="B85" s="7" t="s">
        <v>75</v>
      </c>
      <c r="C85" s="4"/>
      <c r="D85" s="11" t="s">
        <v>78</v>
      </c>
      <c r="E85" s="5"/>
    </row>
    <row r="86" spans="2:5" s="8" customFormat="1" ht="16.5" customHeight="1">
      <c r="B86" s="44" t="s">
        <v>105</v>
      </c>
      <c r="C86" s="45"/>
      <c r="D86" s="11" t="s">
        <v>43</v>
      </c>
      <c r="E86" s="46"/>
    </row>
    <row r="87" spans="2:5" s="8" customFormat="1" ht="16.5" customHeight="1" thickBot="1">
      <c r="B87" s="12" t="s">
        <v>79</v>
      </c>
      <c r="C87" s="104"/>
      <c r="D87" s="105"/>
      <c r="E87" s="106"/>
    </row>
    <row r="88" spans="2:5" s="8" customFormat="1" ht="16.5" customHeight="1" thickBot="1"/>
    <row r="89" spans="2:5" s="8" customFormat="1" ht="15" thickBot="1">
      <c r="B89" s="107" t="s">
        <v>138</v>
      </c>
      <c r="C89" s="108"/>
      <c r="D89" s="108"/>
      <c r="E89" s="109"/>
    </row>
    <row r="90" spans="2:5" s="8" customFormat="1" ht="27" customHeight="1">
      <c r="B90" s="6" t="s">
        <v>20</v>
      </c>
      <c r="C90" s="110"/>
      <c r="D90" s="110"/>
      <c r="E90" s="111"/>
    </row>
    <row r="91" spans="2:5" s="8" customFormat="1" ht="16.5" customHeight="1">
      <c r="B91" s="7" t="s">
        <v>95</v>
      </c>
      <c r="C91" s="99"/>
      <c r="D91" s="99"/>
      <c r="E91" s="100"/>
    </row>
    <row r="92" spans="2:5" s="8" customFormat="1" ht="16.5" customHeight="1">
      <c r="B92" s="7" t="s">
        <v>19</v>
      </c>
      <c r="C92" s="99"/>
      <c r="D92" s="99"/>
      <c r="E92" s="100"/>
    </row>
    <row r="93" spans="2:5" s="8" customFormat="1" ht="16.5" customHeight="1">
      <c r="B93" s="7" t="s">
        <v>145</v>
      </c>
      <c r="C93" s="99"/>
      <c r="D93" s="99"/>
      <c r="E93" s="100"/>
    </row>
    <row r="94" spans="2:5" s="8" customFormat="1" ht="16.5" customHeight="1">
      <c r="B94" s="7" t="s">
        <v>146</v>
      </c>
      <c r="C94" s="99"/>
      <c r="D94" s="99"/>
      <c r="E94" s="100"/>
    </row>
    <row r="95" spans="2:5" s="8" customFormat="1" ht="16.5" customHeight="1">
      <c r="B95" s="7" t="s">
        <v>97</v>
      </c>
      <c r="C95" s="99"/>
      <c r="D95" s="99"/>
      <c r="E95" s="100"/>
    </row>
    <row r="96" spans="2:5" s="8" customFormat="1" ht="16.5" customHeight="1">
      <c r="B96" s="7" t="s">
        <v>96</v>
      </c>
      <c r="C96" s="99"/>
      <c r="D96" s="99"/>
      <c r="E96" s="100"/>
    </row>
    <row r="97" spans="2:5" s="8" customFormat="1" ht="16.5" customHeight="1">
      <c r="B97" s="7" t="s">
        <v>18</v>
      </c>
      <c r="C97" s="99"/>
      <c r="D97" s="99"/>
      <c r="E97" s="100"/>
    </row>
    <row r="98" spans="2:5" s="8" customFormat="1" ht="16.5" customHeight="1">
      <c r="B98" s="10" t="s">
        <v>147</v>
      </c>
      <c r="C98" s="99"/>
      <c r="D98" s="99"/>
      <c r="E98" s="100"/>
    </row>
    <row r="99" spans="2:5" s="8" customFormat="1" ht="16.5" customHeight="1">
      <c r="B99" s="7" t="s">
        <v>84</v>
      </c>
      <c r="C99" s="99"/>
      <c r="D99" s="99"/>
      <c r="E99" s="100"/>
    </row>
    <row r="100" spans="2:5" s="8" customFormat="1" ht="16.5" customHeight="1">
      <c r="B100" s="7" t="s">
        <v>149</v>
      </c>
      <c r="C100" s="99"/>
      <c r="D100" s="99"/>
      <c r="E100" s="100"/>
    </row>
    <row r="101" spans="2:5" s="8" customFormat="1" ht="16.5" customHeight="1">
      <c r="B101" s="10" t="s">
        <v>150</v>
      </c>
      <c r="C101" s="99"/>
      <c r="D101" s="99"/>
      <c r="E101" s="100"/>
    </row>
    <row r="102" spans="2:5" s="8" customFormat="1" ht="16.5" customHeight="1">
      <c r="B102" s="10" t="s">
        <v>151</v>
      </c>
      <c r="C102" s="99"/>
      <c r="D102" s="99"/>
      <c r="E102" s="100"/>
    </row>
    <row r="103" spans="2:5" s="8" customFormat="1" ht="16.5" customHeight="1">
      <c r="B103" s="7" t="s">
        <v>161</v>
      </c>
      <c r="C103" s="99"/>
      <c r="D103" s="99"/>
      <c r="E103" s="100"/>
    </row>
    <row r="104" spans="2:5" s="8" customFormat="1" ht="16.5" customHeight="1">
      <c r="B104" s="7" t="s">
        <v>73</v>
      </c>
      <c r="C104" s="99"/>
      <c r="D104" s="99"/>
      <c r="E104" s="100"/>
    </row>
    <row r="105" spans="2:5" s="8" customFormat="1" ht="62.25" customHeight="1">
      <c r="B105" s="7" t="s">
        <v>113</v>
      </c>
      <c r="C105" s="95"/>
      <c r="D105" s="96"/>
      <c r="E105" s="97"/>
    </row>
    <row r="106" spans="2:5" s="8" customFormat="1" ht="66" customHeight="1">
      <c r="B106" s="7" t="s">
        <v>23</v>
      </c>
      <c r="C106" s="112"/>
      <c r="D106" s="113"/>
      <c r="E106" s="114"/>
    </row>
    <row r="107" spans="2:5" s="8" customFormat="1" ht="16.5" customHeight="1">
      <c r="B107" s="101" t="s">
        <v>99</v>
      </c>
      <c r="C107" s="102"/>
      <c r="D107" s="102"/>
      <c r="E107" s="103"/>
    </row>
    <row r="108" spans="2:5" s="8" customFormat="1" ht="16.5" customHeight="1">
      <c r="B108" s="7" t="s">
        <v>156</v>
      </c>
      <c r="C108" s="1"/>
      <c r="D108" s="11" t="s">
        <v>98</v>
      </c>
      <c r="E108" s="2"/>
    </row>
    <row r="109" spans="2:5" s="8" customFormat="1" ht="16.5" customHeight="1">
      <c r="B109" s="101" t="s">
        <v>100</v>
      </c>
      <c r="C109" s="102"/>
      <c r="D109" s="102"/>
      <c r="E109" s="103"/>
    </row>
    <row r="110" spans="2:5" s="8" customFormat="1" ht="16.5" customHeight="1">
      <c r="B110" s="7" t="s">
        <v>74</v>
      </c>
      <c r="C110" s="3"/>
      <c r="D110" s="11" t="s">
        <v>101</v>
      </c>
      <c r="E110" s="2"/>
    </row>
    <row r="111" spans="2:5" s="8" customFormat="1" ht="16.5" customHeight="1">
      <c r="B111" s="7" t="s">
        <v>76</v>
      </c>
      <c r="C111" s="3"/>
      <c r="D111" s="11" t="s">
        <v>77</v>
      </c>
      <c r="E111" s="2"/>
    </row>
    <row r="112" spans="2:5" s="8" customFormat="1" ht="16.5" customHeight="1">
      <c r="B112" s="7" t="s">
        <v>102</v>
      </c>
      <c r="C112" s="3"/>
      <c r="D112" s="11" t="s">
        <v>154</v>
      </c>
      <c r="E112" s="2"/>
    </row>
    <row r="113" spans="2:5" s="8" customFormat="1" ht="16.5" customHeight="1">
      <c r="B113" s="7" t="s">
        <v>75</v>
      </c>
      <c r="C113" s="4"/>
      <c r="D113" s="11" t="s">
        <v>78</v>
      </c>
      <c r="E113" s="5"/>
    </row>
    <row r="114" spans="2:5" s="8" customFormat="1" ht="16.5" customHeight="1">
      <c r="B114" s="44" t="s">
        <v>105</v>
      </c>
      <c r="C114" s="45"/>
      <c r="D114" s="11" t="s">
        <v>43</v>
      </c>
      <c r="E114" s="46"/>
    </row>
    <row r="115" spans="2:5" s="8" customFormat="1" ht="16.5" customHeight="1" thickBot="1">
      <c r="B115" s="12" t="s">
        <v>79</v>
      </c>
      <c r="C115" s="104"/>
      <c r="D115" s="105"/>
      <c r="E115" s="106"/>
    </row>
    <row r="116" spans="2:5" s="8" customFormat="1" ht="6" customHeight="1" thickBot="1"/>
    <row r="117" spans="2:5" s="8" customFormat="1" ht="15" thickBot="1">
      <c r="B117" s="107" t="s">
        <v>139</v>
      </c>
      <c r="C117" s="108"/>
      <c r="D117" s="108"/>
      <c r="E117" s="109"/>
    </row>
    <row r="118" spans="2:5" s="8" customFormat="1" ht="27" customHeight="1">
      <c r="B118" s="6" t="s">
        <v>20</v>
      </c>
      <c r="C118" s="110"/>
      <c r="D118" s="110"/>
      <c r="E118" s="111"/>
    </row>
    <row r="119" spans="2:5" s="8" customFormat="1" ht="16.5" customHeight="1">
      <c r="B119" s="7" t="s">
        <v>95</v>
      </c>
      <c r="C119" s="99"/>
      <c r="D119" s="99"/>
      <c r="E119" s="100"/>
    </row>
    <row r="120" spans="2:5" s="8" customFormat="1" ht="16.5" customHeight="1">
      <c r="B120" s="7" t="s">
        <v>19</v>
      </c>
      <c r="C120" s="99"/>
      <c r="D120" s="99"/>
      <c r="E120" s="100"/>
    </row>
    <row r="121" spans="2:5" s="8" customFormat="1" ht="16.5" customHeight="1">
      <c r="B121" s="7" t="s">
        <v>145</v>
      </c>
      <c r="C121" s="99"/>
      <c r="D121" s="99"/>
      <c r="E121" s="100"/>
    </row>
    <row r="122" spans="2:5" s="8" customFormat="1" ht="16.5" customHeight="1">
      <c r="B122" s="7" t="s">
        <v>146</v>
      </c>
      <c r="C122" s="99"/>
      <c r="D122" s="99"/>
      <c r="E122" s="100"/>
    </row>
    <row r="123" spans="2:5" s="8" customFormat="1" ht="16.5" customHeight="1">
      <c r="B123" s="7" t="s">
        <v>97</v>
      </c>
      <c r="C123" s="99"/>
      <c r="D123" s="99"/>
      <c r="E123" s="100"/>
    </row>
    <row r="124" spans="2:5" s="8" customFormat="1" ht="16.5" customHeight="1">
      <c r="B124" s="7" t="s">
        <v>96</v>
      </c>
      <c r="C124" s="99"/>
      <c r="D124" s="99"/>
      <c r="E124" s="100"/>
    </row>
    <row r="125" spans="2:5" s="8" customFormat="1" ht="16.5" customHeight="1">
      <c r="B125" s="7" t="s">
        <v>18</v>
      </c>
      <c r="C125" s="99"/>
      <c r="D125" s="99"/>
      <c r="E125" s="100"/>
    </row>
    <row r="126" spans="2:5" s="8" customFormat="1" ht="16.5" customHeight="1">
      <c r="B126" s="10" t="s">
        <v>147</v>
      </c>
      <c r="C126" s="99"/>
      <c r="D126" s="99"/>
      <c r="E126" s="100"/>
    </row>
    <row r="127" spans="2:5" s="8" customFormat="1" ht="16.5" customHeight="1">
      <c r="B127" s="7" t="s">
        <v>84</v>
      </c>
      <c r="C127" s="99"/>
      <c r="D127" s="99"/>
      <c r="E127" s="100"/>
    </row>
    <row r="128" spans="2:5" s="8" customFormat="1" ht="16.5" customHeight="1">
      <c r="B128" s="7" t="s">
        <v>149</v>
      </c>
      <c r="C128" s="99"/>
      <c r="D128" s="99"/>
      <c r="E128" s="100"/>
    </row>
    <row r="129" spans="2:5" s="8" customFormat="1" ht="16.5" customHeight="1">
      <c r="B129" s="10" t="s">
        <v>150</v>
      </c>
      <c r="C129" s="99"/>
      <c r="D129" s="99"/>
      <c r="E129" s="100"/>
    </row>
    <row r="130" spans="2:5" s="8" customFormat="1" ht="16.5" customHeight="1">
      <c r="B130" s="10" t="s">
        <v>151</v>
      </c>
      <c r="C130" s="99"/>
      <c r="D130" s="99"/>
      <c r="E130" s="100"/>
    </row>
    <row r="131" spans="2:5" s="8" customFormat="1" ht="16.5" customHeight="1">
      <c r="B131" s="7" t="s">
        <v>161</v>
      </c>
      <c r="C131" s="99"/>
      <c r="D131" s="99"/>
      <c r="E131" s="100"/>
    </row>
    <row r="132" spans="2:5" s="8" customFormat="1" ht="16.5" customHeight="1">
      <c r="B132" s="7" t="s">
        <v>73</v>
      </c>
      <c r="C132" s="99"/>
      <c r="D132" s="99"/>
      <c r="E132" s="100"/>
    </row>
    <row r="133" spans="2:5" s="8" customFormat="1" ht="62.25" customHeight="1">
      <c r="B133" s="7" t="s">
        <v>112</v>
      </c>
      <c r="C133" s="95"/>
      <c r="D133" s="96"/>
      <c r="E133" s="97"/>
    </row>
    <row r="134" spans="2:5" s="8" customFormat="1" ht="65.25" customHeight="1">
      <c r="B134" s="7" t="s">
        <v>23</v>
      </c>
      <c r="C134" s="112"/>
      <c r="D134" s="113"/>
      <c r="E134" s="114"/>
    </row>
    <row r="135" spans="2:5" s="8" customFormat="1" ht="16.5" customHeight="1">
      <c r="B135" s="101" t="s">
        <v>99</v>
      </c>
      <c r="C135" s="102"/>
      <c r="D135" s="102"/>
      <c r="E135" s="103"/>
    </row>
    <row r="136" spans="2:5" s="8" customFormat="1" ht="16.5" customHeight="1">
      <c r="B136" s="7" t="s">
        <v>156</v>
      </c>
      <c r="C136" s="1"/>
      <c r="D136" s="11" t="s">
        <v>98</v>
      </c>
      <c r="E136" s="2"/>
    </row>
    <row r="137" spans="2:5" s="8" customFormat="1" ht="16.5" customHeight="1">
      <c r="B137" s="101" t="s">
        <v>100</v>
      </c>
      <c r="C137" s="102"/>
      <c r="D137" s="102"/>
      <c r="E137" s="103"/>
    </row>
    <row r="138" spans="2:5" s="8" customFormat="1" ht="16.5" customHeight="1">
      <c r="B138" s="7" t="s">
        <v>74</v>
      </c>
      <c r="C138" s="3"/>
      <c r="D138" s="11" t="s">
        <v>101</v>
      </c>
      <c r="E138" s="2"/>
    </row>
    <row r="139" spans="2:5" s="8" customFormat="1" ht="16.5" customHeight="1">
      <c r="B139" s="7" t="s">
        <v>76</v>
      </c>
      <c r="C139" s="3"/>
      <c r="D139" s="11" t="s">
        <v>77</v>
      </c>
      <c r="E139" s="2"/>
    </row>
    <row r="140" spans="2:5" s="8" customFormat="1" ht="16.5" customHeight="1">
      <c r="B140" s="7" t="s">
        <v>102</v>
      </c>
      <c r="C140" s="3"/>
      <c r="D140" s="11" t="s">
        <v>154</v>
      </c>
      <c r="E140" s="2"/>
    </row>
    <row r="141" spans="2:5" s="8" customFormat="1" ht="16.5" customHeight="1">
      <c r="B141" s="7" t="s">
        <v>75</v>
      </c>
      <c r="C141" s="4"/>
      <c r="D141" s="11" t="s">
        <v>78</v>
      </c>
      <c r="E141" s="5"/>
    </row>
    <row r="142" spans="2:5" s="8" customFormat="1" ht="16.5" customHeight="1">
      <c r="B142" s="44" t="s">
        <v>105</v>
      </c>
      <c r="C142" s="45"/>
      <c r="D142" s="11" t="s">
        <v>43</v>
      </c>
      <c r="E142" s="46"/>
    </row>
    <row r="143" spans="2:5" s="8" customFormat="1" ht="16.5" customHeight="1" thickBot="1">
      <c r="B143" s="12" t="s">
        <v>79</v>
      </c>
      <c r="C143" s="104"/>
      <c r="D143" s="105"/>
      <c r="E143" s="106"/>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phoneticPr fontId="21" type="noConversion"/>
  <dataValidations count="4">
    <dataValidation type="textLength" operator="lessThanOrEqual" allowBlank="1" showInputMessage="1" showErrorMessage="1" error="El número de caracteres introducidos es mayor que 200&#10;" sqref="C15:F16">
      <formula1>200</formula1>
    </dataValidation>
    <dataValidation type="textLength" operator="lessThanOrEqual" allowBlank="1" showInputMessage="1" showErrorMessage="1" error="El número de caracteres introducidos es mayor que 60&#10;"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s>
  <pageMargins left="0.70866141732283472" right="0.70866141732283472" top="0.74803149606299213" bottom="0.74803149606299213" header="0.31496062992125984" footer="0.31496062992125984"/>
  <rowBreaks count="4" manualBreakCount="4">
    <brk id="17" min="1" max="4" man="1"/>
    <brk id="59" min="1" max="4" man="1"/>
    <brk id="87" min="1" max="4" man="1"/>
    <brk id="115" min="1" max="4"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FE133"/>
  <sheetViews>
    <sheetView tabSelected="1" topLeftCell="A47" zoomScale="125" zoomScaleNormal="80" zoomScaleSheetLayoutView="100" zoomScalePageLayoutView="80" workbookViewId="0">
      <selection activeCell="B48" sqref="B48"/>
    </sheetView>
  </sheetViews>
  <sheetFormatPr baseColWidth="10" defaultColWidth="9.1640625" defaultRowHeight="14"/>
  <cols>
    <col min="1" max="1" width="3.5" style="8" customWidth="1"/>
    <col min="2" max="2" width="51.33203125" style="16" customWidth="1"/>
    <col min="3" max="3" width="17.83203125" style="16" customWidth="1"/>
    <col min="4" max="4" width="15.6640625" style="8" customWidth="1"/>
    <col min="5" max="5" width="75.33203125" style="8" customWidth="1"/>
    <col min="6" max="6" width="4.1640625" style="8" customWidth="1"/>
    <col min="7" max="7" width="93.6640625" style="8" customWidth="1"/>
    <col min="8" max="8" width="17.83203125" style="8" customWidth="1"/>
    <col min="9" max="9" width="15" style="8" customWidth="1"/>
    <col min="10" max="10" width="153.33203125" style="8" customWidth="1"/>
    <col min="11" max="11" width="12.1640625" style="8" customWidth="1"/>
    <col min="12" max="17" width="10.83203125" style="8" customWidth="1"/>
    <col min="18" max="161" width="9.1640625" style="8"/>
    <col min="162" max="16384" width="9.1640625" style="16"/>
  </cols>
  <sheetData>
    <row r="1" spans="2:7" s="8" customFormat="1" ht="16.5" customHeight="1"/>
    <row r="2" spans="2:7" s="8" customFormat="1" ht="45" customHeight="1" thickBot="1">
      <c r="B2" s="19" t="s">
        <v>116</v>
      </c>
      <c r="C2" s="136" t="s">
        <v>24</v>
      </c>
      <c r="D2" s="136"/>
      <c r="E2" s="136"/>
    </row>
    <row r="3" spans="2:7" s="8" customFormat="1" ht="20.25" customHeight="1">
      <c r="B3" s="133" t="s">
        <v>106</v>
      </c>
      <c r="C3" s="134"/>
      <c r="D3" s="134" t="s">
        <v>107</v>
      </c>
      <c r="E3" s="135"/>
    </row>
    <row r="4" spans="2:7" s="8" customFormat="1" ht="19.5" customHeight="1" thickBot="1">
      <c r="B4" s="155" t="str">
        <f>'DATOS GENERALES'!C35</f>
        <v xml:space="preserve">Patrimonio Natural </v>
      </c>
      <c r="C4" s="153"/>
      <c r="D4" s="153" t="str">
        <f>'DATOS GENERALES'!C7</f>
        <v>Soluciones progresivas para la cocción limpia en el campo</v>
      </c>
      <c r="E4" s="154"/>
    </row>
    <row r="5" spans="2:7" s="8" customFormat="1" ht="16.5" customHeight="1" thickBot="1">
      <c r="B5" s="15"/>
    </row>
    <row r="6" spans="2:7" s="8" customFormat="1" ht="15" customHeight="1">
      <c r="B6" s="143" t="s">
        <v>143</v>
      </c>
      <c r="C6" s="144"/>
      <c r="D6" s="144"/>
      <c r="E6" s="145"/>
    </row>
    <row r="7" spans="2:7" s="8" customFormat="1" ht="209.25" customHeight="1" thickBot="1">
      <c r="B7" s="150" t="s">
        <v>153</v>
      </c>
      <c r="C7" s="151"/>
      <c r="D7" s="151"/>
      <c r="E7" s="152"/>
    </row>
    <row r="8" spans="2:7" s="8" customFormat="1" ht="12" customHeight="1" thickBot="1"/>
    <row r="9" spans="2:7" s="8" customFormat="1">
      <c r="B9" s="143" t="s">
        <v>144</v>
      </c>
      <c r="C9" s="144"/>
      <c r="D9" s="144"/>
      <c r="E9" s="145"/>
    </row>
    <row r="10" spans="2:7" s="8" customFormat="1" ht="171" customHeight="1" thickBot="1">
      <c r="B10" s="146" t="s">
        <v>152</v>
      </c>
      <c r="C10" s="141"/>
      <c r="D10" s="141"/>
      <c r="E10" s="142"/>
    </row>
    <row r="11" spans="2:7" s="8" customFormat="1" ht="15.75" customHeight="1" thickBot="1"/>
    <row r="12" spans="2:7" s="8" customFormat="1">
      <c r="B12" s="147" t="s">
        <v>68</v>
      </c>
      <c r="C12" s="148"/>
      <c r="D12" s="148"/>
      <c r="E12" s="149"/>
    </row>
    <row r="13" spans="2:7" s="8" customFormat="1" ht="166.5" customHeight="1" thickBot="1">
      <c r="B13" s="146" t="s">
        <v>163</v>
      </c>
      <c r="C13" s="141"/>
      <c r="D13" s="141"/>
      <c r="E13" s="142"/>
    </row>
    <row r="14" spans="2:7" ht="15" customHeight="1" thickBot="1">
      <c r="B14" s="8"/>
      <c r="C14" s="8"/>
    </row>
    <row r="15" spans="2:7" s="8" customFormat="1" ht="36" customHeight="1">
      <c r="B15" s="147" t="s">
        <v>9</v>
      </c>
      <c r="C15" s="148"/>
      <c r="D15" s="148"/>
      <c r="E15" s="149"/>
      <c r="G15" s="47" t="s">
        <v>11</v>
      </c>
    </row>
    <row r="16" spans="2:7" s="8" customFormat="1" ht="164.25" customHeight="1" thickBot="1">
      <c r="B16" s="146" t="s">
        <v>162</v>
      </c>
      <c r="C16" s="141"/>
      <c r="D16" s="141"/>
      <c r="E16" s="142"/>
      <c r="G16" s="87" t="s">
        <v>1</v>
      </c>
    </row>
    <row r="17" spans="1:7" s="8" customFormat="1" ht="15.75" customHeight="1" thickBot="1"/>
    <row r="18" spans="1:7" s="8" customFormat="1" ht="33" customHeight="1">
      <c r="B18" s="143" t="s">
        <v>10</v>
      </c>
      <c r="C18" s="144"/>
      <c r="D18" s="144"/>
      <c r="E18" s="145"/>
    </row>
    <row r="19" spans="1:7" s="8" customFormat="1" ht="322.5" customHeight="1" thickBot="1">
      <c r="B19" s="146" t="s">
        <v>164</v>
      </c>
      <c r="C19" s="141"/>
      <c r="D19" s="141"/>
      <c r="E19" s="142"/>
    </row>
    <row r="20" spans="1:7" s="8" customFormat="1" ht="17.25" customHeight="1" thickBot="1"/>
    <row r="21" spans="1:7" s="8" customFormat="1" ht="15" customHeight="1">
      <c r="B21" s="147" t="s">
        <v>52</v>
      </c>
      <c r="C21" s="148"/>
      <c r="D21" s="148"/>
      <c r="E21" s="149"/>
    </row>
    <row r="22" spans="1:7" s="8" customFormat="1" ht="338.25" customHeight="1" thickBot="1">
      <c r="B22" s="146" t="s">
        <v>165</v>
      </c>
      <c r="C22" s="141"/>
      <c r="D22" s="141"/>
      <c r="E22" s="142"/>
    </row>
    <row r="23" spans="1:7" ht="15" customHeight="1" thickBot="1">
      <c r="B23" s="8"/>
      <c r="C23" s="8"/>
    </row>
    <row r="24" spans="1:7" s="8" customFormat="1" ht="15" customHeight="1">
      <c r="B24" s="147" t="s">
        <v>53</v>
      </c>
      <c r="C24" s="148"/>
      <c r="D24" s="148"/>
      <c r="E24" s="149"/>
    </row>
    <row r="25" spans="1:7" s="8" customFormat="1" ht="180" customHeight="1" thickBot="1">
      <c r="A25" s="8" t="s">
        <v>159</v>
      </c>
      <c r="B25" s="150" t="s">
        <v>166</v>
      </c>
      <c r="C25" s="151"/>
      <c r="D25" s="151"/>
      <c r="E25" s="152"/>
    </row>
    <row r="26" spans="1:7" s="8" customFormat="1" ht="14.25" customHeight="1" thickBot="1"/>
    <row r="27" spans="1:7" s="8" customFormat="1" ht="15" customHeight="1">
      <c r="B27" s="147" t="s">
        <v>44</v>
      </c>
      <c r="C27" s="148"/>
      <c r="D27" s="148"/>
      <c r="E27" s="149"/>
    </row>
    <row r="28" spans="1:7" s="8" customFormat="1" ht="184.5" customHeight="1" thickBot="1">
      <c r="B28" s="150" t="s">
        <v>168</v>
      </c>
      <c r="C28" s="151"/>
      <c r="D28" s="151"/>
      <c r="E28" s="152"/>
    </row>
    <row r="29" spans="1:7" s="8" customFormat="1" ht="12" customHeight="1" thickBot="1"/>
    <row r="30" spans="1:7" s="8" customFormat="1" ht="33" customHeight="1">
      <c r="B30" s="147" t="s">
        <v>69</v>
      </c>
      <c r="C30" s="148"/>
      <c r="D30" s="148"/>
      <c r="E30" s="149"/>
      <c r="G30" s="47" t="s">
        <v>29</v>
      </c>
    </row>
    <row r="31" spans="1:7" s="8" customFormat="1" ht="221.25" customHeight="1" thickBot="1">
      <c r="B31" s="150" t="s">
        <v>167</v>
      </c>
      <c r="C31" s="151"/>
      <c r="D31" s="151"/>
      <c r="E31" s="152"/>
      <c r="G31" s="86" t="s">
        <v>8</v>
      </c>
    </row>
    <row r="32" spans="1:7" s="8" customFormat="1" ht="15" customHeight="1" thickBot="1"/>
    <row r="33" spans="1:7" s="8" customFormat="1">
      <c r="A33" s="8">
        <v>10</v>
      </c>
      <c r="B33" s="143" t="s">
        <v>46</v>
      </c>
      <c r="C33" s="144"/>
      <c r="D33" s="144"/>
      <c r="E33" s="145"/>
      <c r="G33" s="47" t="s">
        <v>45</v>
      </c>
    </row>
    <row r="34" spans="1:7" s="8" customFormat="1" ht="357" customHeight="1" thickBot="1">
      <c r="B34" s="146" t="s">
        <v>169</v>
      </c>
      <c r="C34" s="141"/>
      <c r="D34" s="141"/>
      <c r="E34" s="142"/>
      <c r="G34" s="90" t="s">
        <v>2</v>
      </c>
    </row>
    <row r="35" spans="1:7" s="8" customFormat="1" ht="12.75" customHeight="1" thickBot="1"/>
    <row r="36" spans="1:7" s="8" customFormat="1">
      <c r="B36" s="143" t="s">
        <v>31</v>
      </c>
      <c r="C36" s="144"/>
      <c r="D36" s="144"/>
      <c r="E36" s="145"/>
    </row>
    <row r="37" spans="1:7" s="8" customFormat="1" ht="297" customHeight="1" thickBot="1">
      <c r="B37" s="146" t="s">
        <v>170</v>
      </c>
      <c r="C37" s="141"/>
      <c r="D37" s="141"/>
      <c r="E37" s="142"/>
    </row>
    <row r="38" spans="1:7" s="8" customFormat="1" ht="15.75" customHeight="1" thickBot="1"/>
    <row r="39" spans="1:7" s="8" customFormat="1">
      <c r="B39" s="147" t="s">
        <v>32</v>
      </c>
      <c r="C39" s="148"/>
      <c r="D39" s="148"/>
      <c r="E39" s="149"/>
    </row>
    <row r="40" spans="1:7" s="8" customFormat="1" ht="296.25" customHeight="1" thickBot="1">
      <c r="B40" s="146" t="s">
        <v>171</v>
      </c>
      <c r="C40" s="141"/>
      <c r="D40" s="141"/>
      <c r="E40" s="142"/>
    </row>
    <row r="41" spans="1:7" s="8" customFormat="1" ht="16.5" customHeight="1" thickBot="1"/>
    <row r="42" spans="1:7" s="8" customFormat="1">
      <c r="B42" s="147" t="s">
        <v>30</v>
      </c>
      <c r="C42" s="148"/>
      <c r="D42" s="148"/>
      <c r="E42" s="149"/>
    </row>
    <row r="43" spans="1:7" s="8" customFormat="1" ht="327.75" customHeight="1" thickBot="1">
      <c r="B43" s="146" t="s">
        <v>172</v>
      </c>
      <c r="C43" s="141"/>
      <c r="D43" s="141"/>
      <c r="E43" s="142"/>
    </row>
    <row r="44" spans="1:7" s="8" customFormat="1" ht="13.5" customHeight="1" thickBot="1"/>
    <row r="45" spans="1:7" s="8" customFormat="1" ht="15" customHeight="1">
      <c r="B45" s="143" t="s">
        <v>47</v>
      </c>
      <c r="C45" s="144"/>
      <c r="D45" s="144"/>
      <c r="E45" s="145"/>
    </row>
    <row r="46" spans="1:7" s="8" customFormat="1" ht="291.75" customHeight="1">
      <c r="B46" s="137" t="s">
        <v>0</v>
      </c>
      <c r="C46" s="138"/>
      <c r="D46" s="138"/>
      <c r="E46" s="139"/>
    </row>
    <row r="47" spans="1:7" s="8" customFormat="1" ht="291.75" customHeight="1" thickBot="1">
      <c r="B47" s="140"/>
      <c r="C47" s="141"/>
      <c r="D47" s="141"/>
      <c r="E47" s="142"/>
    </row>
    <row r="48" spans="1:7" s="8" customFormat="1" ht="12" customHeight="1" thickBot="1"/>
    <row r="49" spans="2:5" s="8" customFormat="1">
      <c r="B49" s="143" t="s">
        <v>48</v>
      </c>
      <c r="C49" s="144"/>
      <c r="D49" s="144"/>
      <c r="E49" s="145"/>
    </row>
    <row r="50" spans="2:5" s="8" customFormat="1">
      <c r="B50" s="60" t="s">
        <v>157</v>
      </c>
      <c r="C50" s="81" t="s">
        <v>158</v>
      </c>
      <c r="D50" s="81" t="s">
        <v>49</v>
      </c>
      <c r="E50" s="82" t="s">
        <v>160</v>
      </c>
    </row>
    <row r="51" spans="2:5" s="8" customFormat="1" ht="46.5" customHeight="1">
      <c r="B51" s="88" t="s">
        <v>85</v>
      </c>
      <c r="C51" s="62">
        <v>4</v>
      </c>
      <c r="D51" s="62">
        <v>3</v>
      </c>
      <c r="E51" s="89" t="s">
        <v>86</v>
      </c>
    </row>
    <row r="52" spans="2:5" s="8" customFormat="1" ht="46.5" customHeight="1">
      <c r="B52" s="88" t="s">
        <v>87</v>
      </c>
      <c r="C52" s="62">
        <v>3</v>
      </c>
      <c r="D52" s="62">
        <v>3</v>
      </c>
      <c r="E52" s="89" t="s">
        <v>88</v>
      </c>
    </row>
    <row r="53" spans="2:5" s="8" customFormat="1" ht="46.5" customHeight="1">
      <c r="B53" s="88" t="s">
        <v>89</v>
      </c>
      <c r="C53" s="62">
        <v>2</v>
      </c>
      <c r="D53" s="62">
        <v>5</v>
      </c>
      <c r="E53" s="89" t="s">
        <v>90</v>
      </c>
    </row>
    <row r="54" spans="2:5" s="8" customFormat="1" ht="46.5" customHeight="1">
      <c r="B54" s="61"/>
      <c r="C54" s="62"/>
      <c r="D54" s="62"/>
      <c r="E54" s="63"/>
    </row>
    <row r="55" spans="2:5" s="8" customFormat="1" ht="46.5" customHeight="1">
      <c r="B55" s="61"/>
      <c r="C55" s="62"/>
      <c r="D55" s="62"/>
      <c r="E55" s="63"/>
    </row>
    <row r="56" spans="2:5" s="8" customFormat="1" ht="46.5" customHeight="1">
      <c r="B56" s="61"/>
      <c r="C56" s="62"/>
      <c r="D56" s="62"/>
      <c r="E56" s="63"/>
    </row>
    <row r="57" spans="2:5" s="8" customFormat="1" ht="46.5" customHeight="1">
      <c r="B57" s="61"/>
      <c r="C57" s="62"/>
      <c r="D57" s="62"/>
      <c r="E57" s="63"/>
    </row>
    <row r="58" spans="2:5" s="8" customFormat="1" ht="46.5" customHeight="1">
      <c r="B58" s="61"/>
      <c r="C58" s="62"/>
      <c r="D58" s="62"/>
      <c r="E58" s="63"/>
    </row>
    <row r="59" spans="2:5" s="8" customFormat="1" ht="46.5" customHeight="1">
      <c r="B59" s="61"/>
      <c r="C59" s="62"/>
      <c r="D59" s="62"/>
      <c r="E59" s="63"/>
    </row>
    <row r="60" spans="2:5" s="8" customFormat="1" ht="46.5" customHeight="1" thickBot="1">
      <c r="B60" s="64"/>
      <c r="C60" s="65"/>
      <c r="D60" s="65"/>
      <c r="E60" s="66"/>
    </row>
    <row r="61" spans="2:5" s="8" customFormat="1"/>
    <row r="62" spans="2:5" s="8" customFormat="1"/>
    <row r="63" spans="2:5">
      <c r="B63" s="8"/>
      <c r="C63" s="8"/>
    </row>
    <row r="64" spans="2:5">
      <c r="B64" s="8"/>
      <c r="C64" s="8" t="s">
        <v>159</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159</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phoneticPr fontId="21" type="noConversion"/>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31" r:id="rId1"/>
    <hyperlink ref="G34" r:id="rId2"/>
  </hyperlinks>
  <pageMargins left="0.7" right="0.7" top="0.75" bottom="0.75" header="0.3" footer="0.3"/>
  <rowBreaks count="3" manualBreakCount="3">
    <brk id="19" min="1" max="4" man="1"/>
    <brk id="32" min="1" max="4" man="1"/>
    <brk id="47" min="1" max="4" man="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Z686"/>
  <sheetViews>
    <sheetView topLeftCell="A3" zoomScale="125" zoomScaleSheetLayoutView="100" workbookViewId="0">
      <selection activeCell="H9" sqref="H9"/>
    </sheetView>
  </sheetViews>
  <sheetFormatPr baseColWidth="10" defaultColWidth="11.5" defaultRowHeight="14"/>
  <cols>
    <col min="1" max="1" width="11.5" style="8"/>
    <col min="2" max="3" width="27" style="16" customWidth="1"/>
    <col min="4" max="4" width="13.1640625" style="16" customWidth="1"/>
    <col min="5" max="5" width="20.6640625" style="16" customWidth="1"/>
    <col min="6" max="6" width="14.83203125" style="16" customWidth="1"/>
    <col min="7" max="7" width="11.83203125" style="16" bestFit="1" customWidth="1"/>
    <col min="8" max="13" width="11.5" style="16"/>
    <col min="14" max="130" width="11.5" style="8"/>
    <col min="131" max="16384" width="11.5" style="16"/>
  </cols>
  <sheetData>
    <row r="1" spans="2:13" s="8" customFormat="1">
      <c r="B1" s="17" t="s">
        <v>36</v>
      </c>
      <c r="C1" s="17"/>
    </row>
    <row r="2" spans="2:13" s="8" customFormat="1" ht="98.25" customHeight="1">
      <c r="B2" s="115" t="s">
        <v>103</v>
      </c>
      <c r="C2" s="115"/>
      <c r="D2" s="115"/>
      <c r="E2" s="115"/>
      <c r="F2" s="115"/>
      <c r="G2" s="115"/>
      <c r="H2" s="115"/>
      <c r="I2" s="115"/>
      <c r="J2" s="115"/>
      <c r="K2" s="115"/>
    </row>
    <row r="3" spans="2:13" s="8" customFormat="1" ht="15" thickBot="1"/>
    <row r="4" spans="2:13" ht="60" customHeight="1">
      <c r="B4" s="158" t="s">
        <v>38</v>
      </c>
      <c r="C4" s="158" t="s">
        <v>51</v>
      </c>
      <c r="D4" s="162" t="s">
        <v>71</v>
      </c>
      <c r="E4" s="164" t="s">
        <v>72</v>
      </c>
      <c r="F4" s="166" t="s">
        <v>6</v>
      </c>
      <c r="G4" s="167"/>
      <c r="H4" s="156" t="s">
        <v>7</v>
      </c>
      <c r="I4" s="157"/>
      <c r="J4" s="168" t="s">
        <v>22</v>
      </c>
      <c r="K4" s="169"/>
      <c r="L4" s="8"/>
      <c r="M4" s="22" t="s">
        <v>117</v>
      </c>
    </row>
    <row r="5" spans="2:13" ht="29" thickBot="1">
      <c r="B5" s="159"/>
      <c r="C5" s="159"/>
      <c r="D5" s="163"/>
      <c r="E5" s="165"/>
      <c r="F5" s="49" t="s">
        <v>118</v>
      </c>
      <c r="G5" s="50" t="s">
        <v>108</v>
      </c>
      <c r="H5" s="50" t="s">
        <v>118</v>
      </c>
      <c r="I5" s="51" t="s">
        <v>108</v>
      </c>
      <c r="J5" s="34" t="s">
        <v>118</v>
      </c>
      <c r="K5" s="35" t="s">
        <v>108</v>
      </c>
      <c r="L5" s="8"/>
      <c r="M5" s="23"/>
    </row>
    <row r="6" spans="2:13" ht="21" customHeight="1">
      <c r="B6" s="91" t="s">
        <v>120</v>
      </c>
      <c r="C6" s="91" t="s">
        <v>123</v>
      </c>
      <c r="D6" s="29">
        <f t="shared" ref="D6" si="0">E6+J6+K6</f>
        <v>77100</v>
      </c>
      <c r="E6" s="40">
        <v>40000</v>
      </c>
      <c r="F6" s="94">
        <v>37100</v>
      </c>
      <c r="G6" s="25"/>
      <c r="H6" s="25"/>
      <c r="I6" s="26"/>
      <c r="J6" s="67">
        <f t="shared" ref="J6" si="1">F6+H6</f>
        <v>37100</v>
      </c>
      <c r="K6" s="68">
        <f t="shared" ref="K6" si="2">G6+I6</f>
        <v>0</v>
      </c>
      <c r="L6" s="8"/>
      <c r="M6" s="24" t="str">
        <f>IF(D6=(E6+F6+G6+H6+I6),"OK","ERROR")</f>
        <v>OK</v>
      </c>
    </row>
    <row r="7" spans="2:13">
      <c r="B7" s="92" t="s">
        <v>121</v>
      </c>
      <c r="C7" s="91" t="s">
        <v>124</v>
      </c>
      <c r="D7" s="30">
        <f>E7+J7+K7</f>
        <v>70900</v>
      </c>
      <c r="E7" s="41">
        <v>20000</v>
      </c>
      <c r="F7" s="33">
        <v>35900</v>
      </c>
      <c r="G7" s="27"/>
      <c r="H7" s="27">
        <v>15000</v>
      </c>
      <c r="I7" s="28"/>
      <c r="J7" s="69">
        <f>F7+H7</f>
        <v>50900</v>
      </c>
      <c r="K7" s="70">
        <f>G7+I7</f>
        <v>0</v>
      </c>
      <c r="L7" s="8"/>
      <c r="M7" s="24" t="str">
        <f>IF(D7=(E7+F7+G7+H7+I7),"OK","ERROR")</f>
        <v>OK</v>
      </c>
    </row>
    <row r="8" spans="2:13">
      <c r="B8" s="93"/>
      <c r="C8" s="91" t="s">
        <v>125</v>
      </c>
      <c r="D8" s="30">
        <f t="shared" ref="D8:D19" si="3">E8+J8+K8</f>
        <v>7500</v>
      </c>
      <c r="E8" s="41"/>
      <c r="F8" s="33"/>
      <c r="G8" s="27"/>
      <c r="H8" s="27">
        <v>7500</v>
      </c>
      <c r="I8" s="28"/>
      <c r="J8" s="69">
        <f t="shared" ref="J8:J19" si="4">F8+H8</f>
        <v>7500</v>
      </c>
      <c r="K8" s="70">
        <f t="shared" ref="K8:K19" si="5">G8+I8</f>
        <v>0</v>
      </c>
      <c r="L8" s="8"/>
      <c r="M8" s="24" t="str">
        <f t="shared" ref="M8:M20" si="6">IF(D8=(E8+F8+G8+H8+I8),"OK","ERROR")</f>
        <v>OK</v>
      </c>
    </row>
    <row r="9" spans="2:13">
      <c r="B9" s="93" t="s">
        <v>119</v>
      </c>
      <c r="C9" s="91" t="s">
        <v>126</v>
      </c>
      <c r="D9" s="30">
        <f t="shared" si="3"/>
        <v>4500</v>
      </c>
      <c r="E9" s="41"/>
      <c r="F9" s="33">
        <v>4500</v>
      </c>
      <c r="G9" s="27"/>
      <c r="H9" s="27"/>
      <c r="I9" s="28"/>
      <c r="J9" s="69">
        <f t="shared" si="4"/>
        <v>4500</v>
      </c>
      <c r="K9" s="70">
        <f t="shared" si="5"/>
        <v>0</v>
      </c>
      <c r="L9" s="8"/>
      <c r="M9" s="24" t="str">
        <f t="shared" si="6"/>
        <v>OK</v>
      </c>
    </row>
    <row r="10" spans="2:13">
      <c r="B10" s="92" t="s">
        <v>122</v>
      </c>
      <c r="C10" s="91" t="s">
        <v>127</v>
      </c>
      <c r="D10" s="30">
        <f t="shared" si="3"/>
        <v>20000</v>
      </c>
      <c r="E10" s="41">
        <v>20000</v>
      </c>
      <c r="F10" s="33"/>
      <c r="G10" s="27"/>
      <c r="H10" s="27"/>
      <c r="I10" s="28"/>
      <c r="J10" s="69">
        <f t="shared" si="4"/>
        <v>0</v>
      </c>
      <c r="K10" s="70">
        <f t="shared" si="5"/>
        <v>0</v>
      </c>
      <c r="L10" s="8"/>
      <c r="M10" s="24" t="str">
        <f t="shared" si="6"/>
        <v>OK</v>
      </c>
    </row>
    <row r="11" spans="2:13">
      <c r="B11" s="92" t="s">
        <v>128</v>
      </c>
      <c r="C11" s="91" t="s">
        <v>129</v>
      </c>
      <c r="D11" s="30">
        <f t="shared" si="3"/>
        <v>20000</v>
      </c>
      <c r="E11" s="41">
        <v>20000</v>
      </c>
      <c r="F11" s="33"/>
      <c r="G11" s="27"/>
      <c r="H11" s="27"/>
      <c r="I11" s="28"/>
      <c r="J11" s="69">
        <f t="shared" si="4"/>
        <v>0</v>
      </c>
      <c r="K11" s="70">
        <f t="shared" si="5"/>
        <v>0</v>
      </c>
      <c r="L11" s="8"/>
      <c r="M11" s="24" t="str">
        <f t="shared" si="6"/>
        <v>OK</v>
      </c>
    </row>
    <row r="12" spans="2:13">
      <c r="B12" s="93"/>
      <c r="C12" s="77"/>
      <c r="D12" s="30">
        <f t="shared" si="3"/>
        <v>0</v>
      </c>
      <c r="E12" s="41"/>
      <c r="F12" s="33"/>
      <c r="G12" s="27"/>
      <c r="H12" s="27"/>
      <c r="I12" s="28"/>
      <c r="J12" s="69">
        <f t="shared" si="4"/>
        <v>0</v>
      </c>
      <c r="K12" s="70">
        <f t="shared" si="5"/>
        <v>0</v>
      </c>
      <c r="L12" s="8"/>
      <c r="M12" s="24" t="str">
        <f t="shared" si="6"/>
        <v>OK</v>
      </c>
    </row>
    <row r="13" spans="2:13">
      <c r="B13" s="92"/>
      <c r="C13" s="77"/>
      <c r="D13" s="30">
        <f t="shared" si="3"/>
        <v>0</v>
      </c>
      <c r="E13" s="41"/>
      <c r="F13" s="33"/>
      <c r="G13" s="27"/>
      <c r="H13" s="27"/>
      <c r="I13" s="28"/>
      <c r="J13" s="69">
        <f t="shared" si="4"/>
        <v>0</v>
      </c>
      <c r="K13" s="70">
        <f t="shared" si="5"/>
        <v>0</v>
      </c>
      <c r="L13" s="8"/>
      <c r="M13" s="24" t="str">
        <f t="shared" si="6"/>
        <v>OK</v>
      </c>
    </row>
    <row r="14" spans="2:13">
      <c r="B14" s="92"/>
      <c r="C14" s="77"/>
      <c r="D14" s="30">
        <f t="shared" si="3"/>
        <v>0</v>
      </c>
      <c r="E14" s="41"/>
      <c r="F14" s="33"/>
      <c r="G14" s="27"/>
      <c r="H14" s="27"/>
      <c r="I14" s="28"/>
      <c r="J14" s="69">
        <f t="shared" si="4"/>
        <v>0</v>
      </c>
      <c r="K14" s="70">
        <f t="shared" si="5"/>
        <v>0</v>
      </c>
      <c r="L14" s="8"/>
      <c r="M14" s="24" t="str">
        <f t="shared" si="6"/>
        <v>OK</v>
      </c>
    </row>
    <row r="15" spans="2:13">
      <c r="B15" s="92"/>
      <c r="C15" s="77"/>
      <c r="D15" s="30">
        <f t="shared" si="3"/>
        <v>0</v>
      </c>
      <c r="E15" s="41"/>
      <c r="F15" s="33"/>
      <c r="G15" s="27"/>
      <c r="H15" s="27"/>
      <c r="I15" s="28"/>
      <c r="J15" s="69">
        <f t="shared" si="4"/>
        <v>0</v>
      </c>
      <c r="K15" s="70">
        <f t="shared" si="5"/>
        <v>0</v>
      </c>
      <c r="L15" s="8"/>
      <c r="M15" s="24" t="str">
        <f t="shared" si="6"/>
        <v>OK</v>
      </c>
    </row>
    <row r="16" spans="2:13">
      <c r="B16" s="78"/>
      <c r="C16" s="77"/>
      <c r="D16" s="30">
        <f t="shared" si="3"/>
        <v>0</v>
      </c>
      <c r="E16" s="41"/>
      <c r="F16" s="33"/>
      <c r="G16" s="27"/>
      <c r="H16" s="27"/>
      <c r="I16" s="28"/>
      <c r="J16" s="69">
        <f t="shared" si="4"/>
        <v>0</v>
      </c>
      <c r="K16" s="70">
        <f t="shared" si="5"/>
        <v>0</v>
      </c>
      <c r="L16" s="8"/>
      <c r="M16" s="24" t="str">
        <f t="shared" si="6"/>
        <v>OK</v>
      </c>
    </row>
    <row r="17" spans="2:13">
      <c r="B17" s="78"/>
      <c r="C17" s="77"/>
      <c r="D17" s="30">
        <f t="shared" si="3"/>
        <v>0</v>
      </c>
      <c r="E17" s="41"/>
      <c r="F17" s="33"/>
      <c r="G17" s="27"/>
      <c r="H17" s="27"/>
      <c r="I17" s="28"/>
      <c r="J17" s="69">
        <f t="shared" si="4"/>
        <v>0</v>
      </c>
      <c r="K17" s="70">
        <f t="shared" si="5"/>
        <v>0</v>
      </c>
      <c r="L17" s="8"/>
      <c r="M17" s="24" t="str">
        <f t="shared" si="6"/>
        <v>OK</v>
      </c>
    </row>
    <row r="18" spans="2:13">
      <c r="B18" s="78"/>
      <c r="C18" s="77"/>
      <c r="D18" s="30">
        <f t="shared" si="3"/>
        <v>0</v>
      </c>
      <c r="E18" s="41"/>
      <c r="F18" s="33"/>
      <c r="G18" s="27"/>
      <c r="H18" s="27"/>
      <c r="I18" s="28"/>
      <c r="J18" s="69">
        <f t="shared" si="4"/>
        <v>0</v>
      </c>
      <c r="K18" s="70">
        <f t="shared" si="5"/>
        <v>0</v>
      </c>
      <c r="L18" s="8"/>
      <c r="M18" s="24" t="str">
        <f t="shared" si="6"/>
        <v>OK</v>
      </c>
    </row>
    <row r="19" spans="2:13" ht="15" thickBot="1">
      <c r="B19" s="79"/>
      <c r="C19" s="80"/>
      <c r="D19" s="31">
        <f t="shared" si="3"/>
        <v>0</v>
      </c>
      <c r="E19" s="41"/>
      <c r="F19" s="33"/>
      <c r="G19" s="27"/>
      <c r="H19" s="27"/>
      <c r="I19" s="28"/>
      <c r="J19" s="69">
        <f t="shared" si="4"/>
        <v>0</v>
      </c>
      <c r="K19" s="70">
        <f t="shared" si="5"/>
        <v>0</v>
      </c>
      <c r="L19" s="8"/>
      <c r="M19" s="24" t="str">
        <f t="shared" si="6"/>
        <v>OK</v>
      </c>
    </row>
    <row r="20" spans="2:13" ht="15" thickBot="1">
      <c r="B20" s="160" t="s">
        <v>40</v>
      </c>
      <c r="C20" s="161"/>
      <c r="D20" s="32">
        <f>SUM(D6:D19)</f>
        <v>200000</v>
      </c>
      <c r="E20" s="52">
        <f>ROUND(SUM(E6:E19),0)</f>
        <v>100000</v>
      </c>
      <c r="F20" s="53">
        <f t="shared" ref="F20:K20" si="7">ROUND(SUM(F6:F19),0)</f>
        <v>77500</v>
      </c>
      <c r="G20" s="54">
        <f t="shared" si="7"/>
        <v>0</v>
      </c>
      <c r="H20" s="54">
        <f t="shared" si="7"/>
        <v>22500</v>
      </c>
      <c r="I20" s="55">
        <f t="shared" si="7"/>
        <v>0</v>
      </c>
      <c r="J20" s="36">
        <f t="shared" si="7"/>
        <v>100000</v>
      </c>
      <c r="K20" s="37">
        <f t="shared" si="7"/>
        <v>0</v>
      </c>
      <c r="L20" s="8"/>
      <c r="M20" s="24" t="str">
        <f t="shared" si="6"/>
        <v>OK</v>
      </c>
    </row>
    <row r="21" spans="2:13" ht="15" thickBot="1">
      <c r="B21" s="160" t="s">
        <v>109</v>
      </c>
      <c r="C21" s="161"/>
      <c r="D21" s="48">
        <v>1</v>
      </c>
      <c r="E21" s="56">
        <f>E20/$D$20</f>
        <v>0.5</v>
      </c>
      <c r="F21" s="57">
        <f t="shared" ref="F21:K21" si="8">F20/$D$20</f>
        <v>0.38750000000000001</v>
      </c>
      <c r="G21" s="58">
        <f t="shared" si="8"/>
        <v>0</v>
      </c>
      <c r="H21" s="58">
        <f t="shared" ref="H21:I21" si="9">H20/$D$20</f>
        <v>0.1125</v>
      </c>
      <c r="I21" s="59">
        <f t="shared" si="9"/>
        <v>0</v>
      </c>
      <c r="J21" s="38">
        <f t="shared" si="8"/>
        <v>0.5</v>
      </c>
      <c r="K21" s="39">
        <f t="shared" si="8"/>
        <v>0</v>
      </c>
      <c r="L21" s="8"/>
      <c r="M21" s="23"/>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71" t="s">
        <v>39</v>
      </c>
      <c r="C24" s="171"/>
      <c r="D24" s="171"/>
      <c r="E24" s="171"/>
      <c r="F24" s="171"/>
      <c r="G24" s="171"/>
      <c r="H24" s="71"/>
      <c r="I24" s="71"/>
      <c r="J24" s="71"/>
      <c r="K24" s="71"/>
      <c r="L24" s="8"/>
      <c r="M24" s="8"/>
    </row>
    <row r="25" spans="2:13" ht="15.75" customHeight="1">
      <c r="B25" s="170" t="s">
        <v>104</v>
      </c>
      <c r="C25" s="170"/>
      <c r="D25" s="170"/>
      <c r="E25" s="170"/>
      <c r="F25" s="170"/>
      <c r="G25" s="42" t="str">
        <f>IF(E20&gt;=100000,"OK","ERROR")</f>
        <v>OK</v>
      </c>
      <c r="H25" s="71"/>
      <c r="I25" s="71"/>
      <c r="J25" s="71"/>
      <c r="K25" s="71"/>
      <c r="L25" s="8"/>
      <c r="M25" s="8"/>
    </row>
    <row r="26" spans="2:13" ht="15.75" customHeight="1">
      <c r="B26" s="170" t="s">
        <v>28</v>
      </c>
      <c r="C26" s="170"/>
      <c r="D26" s="170"/>
      <c r="E26" s="170"/>
      <c r="F26" s="170"/>
      <c r="G26" s="42" t="str">
        <f>IF(E20&lt;=250000,"OK","ERROR")</f>
        <v>OK</v>
      </c>
      <c r="H26" s="71"/>
      <c r="I26" s="71"/>
      <c r="J26" s="71"/>
      <c r="K26" s="71"/>
      <c r="L26" s="8"/>
      <c r="M26" s="8"/>
    </row>
    <row r="27" spans="2:13" ht="15.75" customHeight="1">
      <c r="B27" s="170" t="s">
        <v>130</v>
      </c>
      <c r="C27" s="170"/>
      <c r="D27" s="170"/>
      <c r="E27" s="170"/>
      <c r="F27" s="170"/>
      <c r="G27" s="42" t="str">
        <f>IF(E20&lt;=(D20/2),"OK","ERROR")</f>
        <v>OK</v>
      </c>
      <c r="H27" s="71"/>
      <c r="I27" s="71"/>
      <c r="J27" s="71"/>
      <c r="K27" s="71"/>
      <c r="L27" s="8"/>
      <c r="M27" s="8"/>
    </row>
    <row r="28" spans="2:13" ht="15.75" customHeight="1">
      <c r="B28" s="170" t="s">
        <v>21</v>
      </c>
      <c r="C28" s="170"/>
      <c r="D28" s="170"/>
      <c r="E28" s="170"/>
      <c r="F28" s="170"/>
      <c r="G28" s="42" t="str">
        <f>IF(K20&lt;=(E20*0.4),"OK","ERROR")</f>
        <v>OK</v>
      </c>
      <c r="H28" s="71"/>
      <c r="I28" s="71"/>
      <c r="J28" s="71"/>
      <c r="K28" s="71"/>
      <c r="L28" s="8"/>
      <c r="M28" s="8"/>
    </row>
    <row r="29" spans="2:13" s="8" customFormat="1"/>
    <row r="30" spans="2:13" s="8" customFormat="1">
      <c r="I30" s="72"/>
    </row>
    <row r="31" spans="2:13" s="8" customFormat="1">
      <c r="G31" s="42"/>
    </row>
    <row r="32" spans="2:13" s="8" customFormat="1"/>
    <row r="33" spans="2:2" s="8" customFormat="1"/>
    <row r="34" spans="2:2" s="8" customFormat="1">
      <c r="B34" s="73"/>
    </row>
    <row r="35" spans="2:2" s="8" customFormat="1">
      <c r="B35" s="74"/>
    </row>
    <row r="36" spans="2:2" s="8" customFormat="1">
      <c r="B36" s="73"/>
    </row>
    <row r="37" spans="2:2" s="8" customFormat="1">
      <c r="B37" s="75"/>
    </row>
    <row r="38" spans="2:2" s="8" customFormat="1"/>
    <row r="39" spans="2:2" s="8" customFormat="1"/>
    <row r="40" spans="2:2" s="8" customFormat="1">
      <c r="B40" s="76"/>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phoneticPr fontId="21" type="noConversion"/>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GENERALES</vt:lpstr>
      <vt:lpstr>DESCRIPCION INICIATIVA</vt:lpstr>
      <vt:lpstr>FINANCIAMIENTO PROYECTO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MARIA LUCIA OSORNO MARTINEZ</cp:lastModifiedBy>
  <cp:lastPrinted>2014-10-30T03:03:18Z</cp:lastPrinted>
  <dcterms:created xsi:type="dcterms:W3CDTF">2012-07-06T03:08:38Z</dcterms:created>
  <dcterms:modified xsi:type="dcterms:W3CDTF">2015-01-28T21:33:47Z</dcterms:modified>
</cp:coreProperties>
</file>