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ecnico\Dropbox\DirTecnica\MAPIRIPAN\Convocatoria\"/>
    </mc:Choice>
  </mc:AlternateContent>
  <bookViews>
    <workbookView xWindow="0" yWindow="0" windowWidth="16815" windowHeight="7155" activeTab="2"/>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52511"/>
</workbook>
</file>

<file path=xl/calcChain.xml><?xml version="1.0" encoding="utf-8"?>
<calcChain xmlns="http://schemas.openxmlformats.org/spreadsheetml/2006/main">
  <c r="F7" i="8" l="1"/>
  <c r="F9" i="8" s="1"/>
  <c r="I20" i="8" l="1"/>
  <c r="H20" i="8"/>
  <c r="G20" i="8"/>
  <c r="F20" i="8"/>
  <c r="E20" i="8"/>
  <c r="G26" i="8" s="1"/>
  <c r="K19" i="8"/>
  <c r="J19" i="8"/>
  <c r="K18" i="8"/>
  <c r="J18" i="8"/>
  <c r="K17" i="8"/>
  <c r="J17" i="8"/>
  <c r="K16" i="8"/>
  <c r="J16" i="8"/>
  <c r="K15" i="8"/>
  <c r="J15" i="8"/>
  <c r="K14" i="8"/>
  <c r="J14" i="8"/>
  <c r="K13" i="8"/>
  <c r="D13" i="8" s="1"/>
  <c r="M13" i="8" s="1"/>
  <c r="J13" i="8"/>
  <c r="K12" i="8"/>
  <c r="J12" i="8"/>
  <c r="K11" i="8"/>
  <c r="J11" i="8"/>
  <c r="K10" i="8"/>
  <c r="J10" i="8"/>
  <c r="K9" i="8"/>
  <c r="J9" i="8"/>
  <c r="D9" i="8" s="1"/>
  <c r="M9" i="8" s="1"/>
  <c r="K8" i="8"/>
  <c r="J8" i="8"/>
  <c r="K6" i="8"/>
  <c r="J6" i="8"/>
  <c r="K7" i="8"/>
  <c r="J7" i="8"/>
  <c r="D8" i="8" l="1"/>
  <c r="M8" i="8" s="1"/>
  <c r="D10" i="8"/>
  <c r="M10" i="8" s="1"/>
  <c r="D14" i="8"/>
  <c r="M14" i="8" s="1"/>
  <c r="D18" i="8"/>
  <c r="M18" i="8" s="1"/>
  <c r="D6" i="8"/>
  <c r="M6" i="8" s="1"/>
  <c r="D11" i="8"/>
  <c r="M11" i="8" s="1"/>
  <c r="D15" i="8"/>
  <c r="M15" i="8" s="1"/>
  <c r="D17" i="8"/>
  <c r="M17" i="8" s="1"/>
  <c r="D19" i="8"/>
  <c r="M19" i="8" s="1"/>
  <c r="D12" i="8"/>
  <c r="M12" i="8" s="1"/>
  <c r="F10" i="1"/>
  <c r="J20" i="8"/>
  <c r="F11" i="1" s="1"/>
  <c r="K20" i="8"/>
  <c r="G28" i="8" s="1"/>
  <c r="D16" i="8"/>
  <c r="M16" i="8" s="1"/>
  <c r="D7" i="8"/>
  <c r="M7" i="8" s="1"/>
  <c r="G25" i="8"/>
  <c r="D20" i="8" l="1"/>
  <c r="F9" i="1" s="1"/>
  <c r="F21" i="8" l="1"/>
  <c r="K21" i="8"/>
  <c r="M20" i="8"/>
  <c r="J21" i="8"/>
  <c r="G27" i="8"/>
  <c r="E21" i="8"/>
  <c r="I21" i="8"/>
  <c r="G21" i="8"/>
  <c r="H21" i="8"/>
  <c r="B4" i="7"/>
  <c r="D4" i="7"/>
</calcChain>
</file>

<file path=xl/sharedStrings.xml><?xml version="1.0" encoding="utf-8"?>
<sst xmlns="http://schemas.openxmlformats.org/spreadsheetml/2006/main" count="275" uniqueCount="166">
  <si>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</si>
  <si>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</si>
  <si>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</si>
  <si>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</si>
  <si>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</si>
  <si>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</si>
  <si>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</si>
  <si>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</si>
  <si>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</si>
  <si>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</si>
  <si>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</si>
  <si>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</si>
  <si>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</si>
  <si>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</si>
  <si>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</si>
  <si>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</si>
  <si>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</si>
  <si>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</si>
  <si>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</si>
  <si>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</si>
  <si>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</si>
  <si>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</si>
  <si>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</si>
  <si>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</si>
  <si>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</si>
  <si>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</si>
  <si>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</si>
  <si>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</si>
  <si>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</si>
  <si>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</si>
  <si>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</si>
  <si>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</si>
  <si>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</si>
  <si>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</si>
  <si>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</si>
  <si>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</si>
  <si>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</si>
  <si>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</si>
  <si>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</si>
  <si>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</si>
  <si>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</si>
  <si>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</si>
  <si>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</si>
  <si>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</si>
  <si>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</si>
  <si>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</si>
  <si>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</si>
  <si>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</si>
  <si>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</si>
  <si>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</si>
  <si>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</si>
  <si>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</si>
  <si>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</si>
  <si>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</si>
  <si>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</si>
  <si>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</si>
  <si>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</si>
  <si>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</si>
  <si>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</si>
  <si>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</si>
  <si>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</si>
  <si>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</si>
  <si>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</si>
  <si>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</si>
  <si>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</si>
  <si>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</si>
  <si>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</si>
  <si>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</si>
  <si>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</si>
  <si>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</si>
  <si>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</si>
  <si>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</si>
  <si>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</si>
  <si>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</si>
  <si>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</si>
  <si>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</si>
  <si>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</si>
  <si>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</si>
  <si>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</si>
  <si>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</si>
  <si>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</si>
  <si>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</si>
  <si>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</si>
  <si>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</si>
  <si>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</si>
  <si>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</si>
  <si>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</si>
  <si>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</si>
  <si>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</si>
  <si>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</si>
  <si>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</si>
  <si>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</si>
  <si>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</si>
  <si>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</si>
  <si>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</si>
  <si>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</si>
  <si>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</si>
  <si>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</si>
  <si>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</si>
  <si>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</si>
  <si>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</si>
  <si>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</si>
  <si>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</si>
  <si>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</si>
  <si>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</si>
  <si>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</si>
  <si>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</si>
  <si>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</si>
  <si>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La disminucion de emisiones de gases de efecto invernadero por la generacion del 26% de la demanda actual con fuente de nergia renovable asegura la sostenibilidad ambiental Dado que la operación es en sincronismo con el sistema de generacionDiesel no se requiere de baterias o celdas de almacenamiento y la energia fotovoltaica generada se consume de manera inmediata</t>
  </si>
  <si>
    <t>La regulacion expedida por la Comision de Regulacion de Energia y Gas CREG por medio de la cual se establecen las metodologías generales para remunerar las actividades de generación, distribución y comercialización de energía eléctrica, y las fórmulas tarifarias generales para establecer el costo unitario de prestación del servicio público de energía eléctrica en Zonas No Interconectadas, permite la recuperacion de la inversion con una tasa anual del 13% y cubrir los costos eficientes de adminstracion, operación y mantenimiento de acuerdo con la Resolucion 091 de 2007 complementada por la resolucion 072 de 2013, por lo que se encuentra asegurada la sostenibilidad economica</t>
  </si>
  <si>
    <t>Incumplimiento obligaciones Proveedor o contratista</t>
  </si>
  <si>
    <t>Aseguramiento mediante polizas de cumplimiento, buen manejo de anticipo y pago de salarios</t>
  </si>
  <si>
    <t>Seguridad por Orden Publico</t>
  </si>
  <si>
    <t>Existe Batallon del Ejercito Nacional a menos de 1 km y Estacion de Policia Naciona</t>
  </si>
  <si>
    <t>Perdida por robo o sustraccion</t>
  </si>
  <si>
    <t>El area de planta sera aislada con cerramiento perimetral e instalacion de camaras de seguridad y porteria en el acceso</t>
  </si>
  <si>
    <t>Nubosidad</t>
  </si>
  <si>
    <t>El sistema opera en paralelo con la generacion Diesel por lo que en horas de baja intensidad se garantiza la prestacion del servicio</t>
  </si>
  <si>
    <t>Daños en equipos</t>
  </si>
  <si>
    <t>Se adquiriran paneles de repuesto y equipo conversor de respaldo</t>
  </si>
  <si>
    <t>Electrimapiri</t>
  </si>
  <si>
    <t>Generacion de Energia con Planta Fotovoltaica</t>
  </si>
  <si>
    <t>Planta Fotovoltacia de 200 kWp (816 Modulos Paneles solares de 245 Wp, 2 Inversores de 100 kWp, Sincronizacion, Tranformador 315 kVA 0.48/13.2 kV) para operar en sincronismo con generacion Diesel en el municipio de Mapiripan - Meta - Colombia</t>
  </si>
  <si>
    <t>La Electrificadora presta el servicio de generacion Diesel y suministro de energia electrica a 500 usuarios en Mapiripan que demanadan 1.090.000 kWh - año, utilizandose 88.812 galones de Diesel</t>
  </si>
  <si>
    <t>Camilo</t>
  </si>
  <si>
    <t>Torres Puentes</t>
  </si>
  <si>
    <t>Ingeniero Electricista</t>
  </si>
  <si>
    <t>Carrera 43 No 15 - 104 Int 201</t>
  </si>
  <si>
    <t>Villavicencio</t>
  </si>
  <si>
    <t>Meta</t>
  </si>
  <si>
    <t>Colombia</t>
  </si>
  <si>
    <t>camitorrespu@hotmail.com</t>
  </si>
  <si>
    <t>Asesor Proyecto</t>
  </si>
  <si>
    <t>15, 8 años Como Jefe Division Tecnica y 7 años como Gerente de Planeación de la Electrificadora del Meta</t>
  </si>
  <si>
    <t>Electrificadora de Mapiripan S.A. E.S.P.</t>
  </si>
  <si>
    <t>01/04/20111</t>
  </si>
  <si>
    <t>Angelica</t>
  </si>
  <si>
    <t xml:space="preserve"> Villalobos Hernandez</t>
  </si>
  <si>
    <t>Carrera 47D No. 21 - 27</t>
  </si>
  <si>
    <t>Villavicencio - Meta</t>
  </si>
  <si>
    <t>a.villalobos@electrimapiri.com</t>
  </si>
  <si>
    <t>electrimapiri.com</t>
  </si>
  <si>
    <t>Montaje, operación y mantenimieto de plantas y montaje de una planta de generacion fotovoltaica de 10 kWp para Plantacion Palma de Aceite de Poligrow</t>
  </si>
  <si>
    <t>No</t>
  </si>
  <si>
    <t>X</t>
  </si>
  <si>
    <t>Individual</t>
  </si>
  <si>
    <t>Se utilizan 88.812 galones anuales de combustible Diesel y la Ley 1715 de 2014 establece reduccion mínima del 20%. Se propone sustituir el consumo de 23.328 galones equivalentes al 26%</t>
  </si>
  <si>
    <t>Adquisicion, montaje, pruebas y puesta en operación de planta Fotovoltacia de 200 kWp que comprende 816 modulos paneles solares de silice de 245 Wp, 2 Inversores de 100 kWp, tablero de sincronizacion del sistema fotovoltaico y red de media tension a 13.2 kV, subestacion elevadora de 315 kVA 0.48/13.2 kV. que operará en sincronismo con generacion Diesel existente en el municipio de Mapiripan - Meta - Colombia, donde la Entidad Proponente Electrificadora de Mapiripan S.A. E.SP. presta el servicio de generacion y suministro de energia electrica a 500 usuarios en Mapiripan que demanadan 1.090.000 kWh - año, requiriendose para la generacion de energia, el tranporte y combustion en motores de 88.812 galones de Diesel de origen fosil y se propone sustituir el consumo de 23.328 galones de combustible equivalentes al 26%, la reduccion de emisiones de gases calientes y particulas al aire de efecto invernadero, la reduccion de emison de ruido y de la generacion de residuos liquidos y solidos</t>
  </si>
  <si>
    <t>Se cuenta con diseño y propuesta tenica y economica No FC 001 / RT - del 26/06/2013 de ASJA Ambiente Italia S. p. A. I - 10098 Rivoli (To), vía Ivrea, 70. Tel: 39 011 95 79 211, Fax: 39 011 95 79 241 email: ufficio.tecnico@asja.biz web: www.asja.biz</t>
  </si>
  <si>
    <t>En el municipio de Mapiripan -Meta Zona No Interconectada se suministra energía eléctrica a 350 usuarios residenciales de estrato socioeconómico bajo, 130 usuarios de pequeños comercios y 20 usuarios de dependencias del gobierno municipal, departamental y fuerzas militares y policia, que corresponde a unos 3.000 habitantes a quienes se les mejorara el nivel de vida por mejor calidad del aire, menor nivel de ruido y menos riesgo de afectacion por derrames o generacion de residuos.
Los habitantes han estado afectados por situaciones de violencia debido al accionar de grupos al margen de la Ley.</t>
  </si>
  <si>
    <t>Sustitucion del 26% del consumo de combustible de origen fosil correspondiente a 23.328 galones al año, el cual es tranportado desde planta mayorista de abasto en camion cisterna en distacia de 350 km y en tanques plasticos en lancha en una distancia de 80 km por el rio Guaviare lo que junto a su trasiego hace una actividad de alto riesgo para vidas humanas y el medio ambiente por derrames.
En el uso final se disminuyen las emisiones de gases calientes y particulas al aire de efecto invernadero que impactan el calentamiento global y una menor emision de ruido. De la misma manera se tendra disminucion de residuos liquidos y solidos por una menor horas de operacion de las plantas Diesel.</t>
  </si>
  <si>
    <t>Modulos Paneles solares de Silice de 245 Wp de alta eficiencia e Inversores de 100 kWp  de ultima generacion con alta eficiencia y precio tendiente a la baja disponibles en el mercado internacional.
Tablero de Sincronizacion y Subestacion elevadora equipos de emsamble y manufactura nacional de alta calidad y producidos bajos estandares internacionales y nacionales</t>
  </si>
  <si>
    <t>La planta fotovoltaica ocupa un area de 6.500 m2 para lo cual la firma Poligrow Colombia S.A. accionista mayoritario de la Entidad Proponente Electrimapiri S.A. E.S.P. dispone de un predio de alrededor de 90.000 m2 en el area de la cabecera municipal de Mapiripan.
En este predio se construye un complejo de sede administrativa, sede recreacional, restaurante - casino y alojamiento para los trabajadores de la plantacion productora de palma y planta de extracción de aceite crudo vegetal y alli se instalara la planta fotovoltaica de 200 kWp como parte de un parque de generacion de energia limpia y renovable y que suplira parcialmente las necesidades energeticas de la totalidad de la población</t>
  </si>
  <si>
    <t>Los subsidios a la demanda de energia son establecidos anualmente en el Presupuesto General de La Nación (PGN) segun se establece en la Ley 1117 de 2006 en cabeza del Ministerio de Minas y Energia y Reglamentados por este mediante la Resolucion 182138 de 2008. Los subsidios asignados a la Electrificadora de Mapiripan durnate el año 2014 estan en la Resouciones del Ministerio de Minas y Energia Nos. 90544, 90647, 91016 y 91503 de 2014, los cuales se puenden consultar en el enlace: http://www.minminas.gov.co/subsidios-zonas-no-interconectadas</t>
  </si>
  <si>
    <t>Los indicadores del mercado comercial se puenden verificar en el registro del Sistema Unico de Informacion de los Serivicios Publicos de la Superintendencia de Servicios Publicos  en el enlace: http://reportes.sui.gov.co/fabricaReportes/frameSet.jsp?idreporte=ele_com_103. De igual forma los reportes de los resultados financieros en el enlace:  http://reportes.sui.gov.co/fabricaReportes/frameSet.jsp?idreporte=ele_fin_054</t>
  </si>
  <si>
    <t>El servicio de energia electrica comprende las actividades de generación y suministro (distribucion y comercialzacion), cuyo costo total es pagado en un 30% por los usuarios  mensualmente con un recaudo superior al 95% y rotacion de cartera no mayor a 30 dias y el 70% restante son pagados por el Gobierno Nacional a travez del Ministerio de Minas y Energia en subisidos monetarios a la demanda de energia que son pagados con una frecuencia trimestral y rotación de 120 dias.
Los costos de produccion incluyen la remuneracion o retorno de la inversion con una tasa anual del 13% y los costos de administración, operación y mantenimiento de acuerdo con la Resolucion 091 de 2007 complementada por la resolucion 072 de 2013 expedidas por la Comision de Regulacion de Energia y Gas CREG.
Con la operacion hibrido Diesel 74% - Fotovoltaico 26%, se tienen un menor costo de la operacion Diesel por ahorro de combustible y la Resolucion 027 de 2013 permi te una mayor remuneracion para asegurar el repago de al menos el 50% de  la mayor inversión en la tecnologia solar, con lo que se asegura el pago de los creditos y la sostenibildad economica y financiera de la empresa como se refleja en la evoucion de sus estados financieros.</t>
  </si>
  <si>
    <t>Electrimapiri es una empresa que tiene el monopolio en la prestación del servicio de electricidad inlcuido la generación, distribucion y comercializacion en el municipio de Mapiripan mediante contrato de Concesión suscrito con la Alcaldia en el año 2011 por un termino de 20 años prorrogbles y con ello la prestación del servicio se aumento de 12 horas diarias a 17 horas en septiembre de 2011 y a 24 horas desde julio de 2012
La demanda de energia es superior a la generada por la planta fotovoltaica por lo que esta asegurado el consumo de la energia producida.
Por ser Zona No Interconectada tiene asegurado el otrogamiento de los subsidios a la demanda y la regulacion permite recuperar los costos de inversion y AOM</t>
  </si>
  <si>
    <t>Transporte local, construccion, montaje y puesta en servicio</t>
  </si>
  <si>
    <t>Equipos de Importación: Modulos, Inversores y sistem sincronización</t>
  </si>
  <si>
    <t>Impuestos de importacion ylegalización</t>
  </si>
  <si>
    <t>Equipo fabricacion Nacional: Subestacion, Tablero, Soportes Modulos</t>
  </si>
  <si>
    <t>El pryecto ha sido liderado e iniciado su gestion por el socio mayoritario de Electrimapiri que es Poligrow Colombia y que preside la Junta Directiva de la Entidad Proponente.
El Proyecto esta siendo gestionado por Electrimapiri en la consecucion del credito para el 54% del costo del proyecto y ejecucion del proyecto mediante contrtista especializados. 
La comunidad es socializada al menos 2 veces al año dandole a conocer las actividades que se desarrollas y proyectos planeados y en ejecución</t>
  </si>
  <si>
    <t>La Ley 1715 de 2014 por medio de la cual se fomenta la utilizacion de fuentes no convencionales de energia electrica y su implementacion obligatoria al menos en un 20% en las Zonas No Interconectadas en las cuales se genera con combustibles fosiles</t>
  </si>
  <si>
    <t>El demanda de energia en el 2014 con prestacion plena del servicio 24 horas diarias en el municipio de Mapiripan tuvo un crecimiento del 8% anual.
Se tienen identificados  los siguientes proyectos que incrementaran la demanda por el encima del 50% en los proximos 5 años: Costruccion de viviendas gratis del Gobierno Nacional, Expansion del Centro de Salud a Hospital, Planta de tratamiento de agua potable, Terminal fluvial de almacenamiento y embarque de aceite de palma.
Las empresas prestadoras de servicios publicos domiciliarios por su caracter de monopolio natural y marco regulatoria que permite tarifs que remuneren los costos, aseguran la inversion en expnsion y crecimiento real de los resultados de las empresas</t>
  </si>
  <si>
    <t>La utilizacion de fuentes de energa renovables limpias en la generacion de energia electrica para su uso diario genera la apropiacion por parte de la comunidad del proyecto acogiendolo con beneplacito e incentivando su utilizacion en areas rurales o nucleos poblacionales del area que tampoco estan interconectados y actualmente utilizan combustibles liquidos y prestacion parcial del servicio a 8 horas diarias.
El proyecto es implementado por una empresa solidad y que garantiza la operación 24 horas diarias 365 dias al año</t>
  </si>
  <si>
    <t>La inversion propia por parte de la Electrificadora de Mapiripan y correspondiente al menos al 54% seran financiados con creditos ordinarios o de fomento a tasas del orden del 8% al 10% y su repago se asegura con la remuneracion de todas las actividades de la cadena como son generación, distribución y comercialización de energía eléctrica, y las fórmulas tarifarias generales para establecer el costo unitario de prestación del servicio público de energía eléctrica en Zonas No Interconectadas, que permite la recuperacion de la inversion con una tasa anual del 13% y cubrir los costos eficientes de adminstracion, operación y mantenimiento de acuerdo con la Resolucion 091 de 2007 complementada por la resolucion 072 de 2013. Se ha solicitado cupo de credito a entidades bancarias con quienes se tienen relaciones comerciales Bancolombia y Corpbanca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</si>
</sst>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69">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2" borderId="17" xfId="0" applyFill="1" applyBorder="1" applyAlignment="1" applyProtection="1">
      <alignment horizontal="center" vertical="center" wrapText="1"/>
      <protection locked="0"/>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29" xfId="0" applyFont="1" applyBorder="1" applyAlignment="1" applyProtection="1">
      <alignment horizontal="justify"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2" fillId="4" borderId="0" xfId="0" applyFont="1" applyFill="1" applyAlignment="1" applyProtection="1">
      <alignment horizontal="center" vertical="center" wrapText="1"/>
    </xf>
    <xf numFmtId="0" fontId="13" fillId="2" borderId="1" xfId="3" applyFill="1" applyBorder="1" applyAlignment="1" applyProtection="1">
      <alignment horizontal="left" vertical="center" wrapText="1"/>
      <protection locked="0"/>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0" fillId="4" borderId="0" xfId="0" applyFill="1" applyAlignment="1" applyProtection="1">
      <alignment horizontal="left" vertical="center" wrapText="1"/>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7" xfId="0" applyFont="1" applyBorder="1" applyAlignment="1" applyProtection="1">
      <alignment horizontal="justify" vertical="center" wrapText="1"/>
      <protection locked="0"/>
    </xf>
    <xf numFmtId="0" fontId="0" fillId="0" borderId="8" xfId="0" applyFont="1" applyBorder="1" applyAlignment="1" applyProtection="1">
      <alignment horizontal="justify" vertical="center" wrapText="1"/>
      <protection locked="0"/>
    </xf>
    <xf numFmtId="0" fontId="0" fillId="0" borderId="9" xfId="0" applyFont="1" applyBorder="1" applyAlignment="1" applyProtection="1">
      <alignment horizontal="justify"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villalobos@electrimapiri.com" TargetMode="External"/><Relationship Id="rId1" Type="http://schemas.openxmlformats.org/officeDocument/2006/relationships/hyperlink" Target="mailto:camitorrespu@hot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zoomScale="80" zoomScaleNormal="80" zoomScaleSheetLayoutView="120" workbookViewId="0">
      <selection activeCell="C48" sqref="C48:E48"/>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11" t="s">
        <v>52</v>
      </c>
      <c r="C2" s="111"/>
      <c r="D2" s="111"/>
      <c r="E2" s="111"/>
      <c r="F2" s="111"/>
    </row>
    <row r="3" spans="2:8" s="8" customFormat="1" ht="5.25" customHeight="1" x14ac:dyDescent="0.25"/>
    <row r="4" spans="2:8" s="8" customFormat="1" ht="48.75" customHeight="1" x14ac:dyDescent="0.25">
      <c r="B4" s="118" t="s">
        <v>100</v>
      </c>
      <c r="C4" s="118"/>
      <c r="D4" s="118"/>
      <c r="E4" s="118"/>
      <c r="F4" s="118"/>
    </row>
    <row r="5" spans="2:8" s="8" customFormat="1" ht="5.25" customHeight="1" thickBot="1" x14ac:dyDescent="0.3"/>
    <row r="6" spans="2:8" s="8" customFormat="1" x14ac:dyDescent="0.25">
      <c r="B6" s="122" t="s">
        <v>33</v>
      </c>
      <c r="C6" s="123"/>
      <c r="D6" s="123"/>
      <c r="E6" s="123"/>
      <c r="F6" s="124"/>
    </row>
    <row r="7" spans="2:8" s="8" customFormat="1" ht="36" customHeight="1" x14ac:dyDescent="0.25">
      <c r="B7" s="7" t="s">
        <v>56</v>
      </c>
      <c r="C7" s="119" t="s">
        <v>121</v>
      </c>
      <c r="D7" s="120"/>
      <c r="E7" s="120"/>
      <c r="F7" s="121"/>
      <c r="H7" s="13"/>
    </row>
    <row r="8" spans="2:8" s="8" customFormat="1" ht="34.5" customHeight="1" x14ac:dyDescent="0.25">
      <c r="B8" s="116" t="s">
        <v>57</v>
      </c>
      <c r="C8" s="117"/>
      <c r="D8" s="117"/>
      <c r="E8" s="117"/>
      <c r="F8" s="20">
        <v>15</v>
      </c>
    </row>
    <row r="9" spans="2:8" s="8" customFormat="1" ht="25.5" customHeight="1" x14ac:dyDescent="0.25">
      <c r="B9" s="116" t="s">
        <v>76</v>
      </c>
      <c r="C9" s="117"/>
      <c r="D9" s="117"/>
      <c r="E9" s="117"/>
      <c r="F9" s="85">
        <f>'FINANCIAMIENTO PROYECTO'!D20</f>
        <v>493350</v>
      </c>
      <c r="H9" s="8" t="s">
        <v>73</v>
      </c>
    </row>
    <row r="10" spans="2:8" s="8" customFormat="1" ht="24" customHeight="1" x14ac:dyDescent="0.25">
      <c r="B10" s="116" t="s">
        <v>77</v>
      </c>
      <c r="C10" s="117"/>
      <c r="D10" s="117"/>
      <c r="E10" s="117"/>
      <c r="F10" s="85">
        <f>'FINANCIAMIENTO PROYECTO'!E20</f>
        <v>225000</v>
      </c>
      <c r="H10" s="8" t="s">
        <v>73</v>
      </c>
    </row>
    <row r="11" spans="2:8" s="8" customFormat="1" ht="24" customHeight="1" x14ac:dyDescent="0.25">
      <c r="B11" s="116" t="s">
        <v>78</v>
      </c>
      <c r="C11" s="117"/>
      <c r="D11" s="117"/>
      <c r="E11" s="117"/>
      <c r="F11" s="85">
        <f>'FINANCIAMIENTO PROYECTO'!J20+'FINANCIAMIENTO PROYECTO'!K20</f>
        <v>268350</v>
      </c>
      <c r="H11" s="8" t="s">
        <v>73</v>
      </c>
    </row>
    <row r="12" spans="2:8" ht="21.75" customHeight="1" x14ac:dyDescent="0.25">
      <c r="B12" s="116" t="s">
        <v>86</v>
      </c>
      <c r="C12" s="117"/>
      <c r="D12" s="117"/>
      <c r="E12" s="117"/>
      <c r="F12" s="88" t="s">
        <v>130</v>
      </c>
    </row>
    <row r="13" spans="2:8" ht="23.25" customHeight="1" x14ac:dyDescent="0.25">
      <c r="B13" s="116" t="s">
        <v>87</v>
      </c>
      <c r="C13" s="117"/>
      <c r="D13" s="117"/>
      <c r="E13" s="117"/>
      <c r="F13" s="20" t="s">
        <v>145</v>
      </c>
    </row>
    <row r="14" spans="2:8" ht="90.75" customHeight="1" x14ac:dyDescent="0.25">
      <c r="B14" s="61" t="s">
        <v>85</v>
      </c>
      <c r="C14" s="96" t="s">
        <v>122</v>
      </c>
      <c r="D14" s="96"/>
      <c r="E14" s="96"/>
      <c r="F14" s="97"/>
    </row>
    <row r="15" spans="2:8" ht="80.25" customHeight="1" x14ac:dyDescent="0.25">
      <c r="B15" s="43" t="s">
        <v>79</v>
      </c>
      <c r="C15" s="96" t="s">
        <v>123</v>
      </c>
      <c r="D15" s="96"/>
      <c r="E15" s="96"/>
      <c r="F15" s="97"/>
    </row>
    <row r="16" spans="2:8" ht="80.25" customHeight="1" thickBot="1" x14ac:dyDescent="0.3">
      <c r="B16" s="12" t="s">
        <v>92</v>
      </c>
      <c r="C16" s="100" t="s">
        <v>146</v>
      </c>
      <c r="D16" s="100"/>
      <c r="E16" s="100"/>
      <c r="F16" s="101"/>
    </row>
    <row r="17" spans="2:5" s="8" customFormat="1" ht="8.25" customHeight="1" thickBot="1" x14ac:dyDescent="0.3"/>
    <row r="18" spans="2:5" ht="20.25" customHeight="1" thickBot="1" x14ac:dyDescent="0.3">
      <c r="B18" s="113" t="s">
        <v>80</v>
      </c>
      <c r="C18" s="114"/>
      <c r="D18" s="114"/>
      <c r="E18" s="115"/>
    </row>
    <row r="19" spans="2:5" x14ac:dyDescent="0.25">
      <c r="B19" s="14" t="s">
        <v>14</v>
      </c>
      <c r="C19" s="98" t="s">
        <v>124</v>
      </c>
      <c r="D19" s="98"/>
      <c r="E19" s="99"/>
    </row>
    <row r="20" spans="2:5" x14ac:dyDescent="0.25">
      <c r="B20" s="10" t="s">
        <v>15</v>
      </c>
      <c r="C20" s="96" t="s">
        <v>125</v>
      </c>
      <c r="D20" s="96"/>
      <c r="E20" s="97"/>
    </row>
    <row r="21" spans="2:5" ht="16.5" customHeight="1" x14ac:dyDescent="0.25">
      <c r="B21" s="7" t="s">
        <v>21</v>
      </c>
      <c r="C21" s="96">
        <v>17327485</v>
      </c>
      <c r="D21" s="96"/>
      <c r="E21" s="97"/>
    </row>
    <row r="22" spans="2:5" x14ac:dyDescent="0.25">
      <c r="B22" s="10" t="s">
        <v>16</v>
      </c>
      <c r="C22" s="96" t="s">
        <v>126</v>
      </c>
      <c r="D22" s="96"/>
      <c r="E22" s="97"/>
    </row>
    <row r="23" spans="2:5" x14ac:dyDescent="0.25">
      <c r="B23" s="10" t="s">
        <v>17</v>
      </c>
      <c r="C23" s="96" t="s">
        <v>127</v>
      </c>
      <c r="D23" s="96"/>
      <c r="E23" s="97"/>
    </row>
    <row r="24" spans="2:5" x14ac:dyDescent="0.25">
      <c r="B24" s="10" t="s">
        <v>3</v>
      </c>
      <c r="C24" s="96" t="s">
        <v>128</v>
      </c>
      <c r="D24" s="96"/>
      <c r="E24" s="97"/>
    </row>
    <row r="25" spans="2:5" x14ac:dyDescent="0.25">
      <c r="B25" s="10" t="s">
        <v>18</v>
      </c>
      <c r="C25" s="96" t="s">
        <v>129</v>
      </c>
      <c r="D25" s="96"/>
      <c r="E25" s="97"/>
    </row>
    <row r="26" spans="2:5" x14ac:dyDescent="0.25">
      <c r="B26" s="10" t="s">
        <v>4</v>
      </c>
      <c r="C26" s="96" t="s">
        <v>130</v>
      </c>
      <c r="D26" s="96"/>
      <c r="E26" s="97"/>
    </row>
    <row r="27" spans="2:5" x14ac:dyDescent="0.25">
      <c r="B27" s="10" t="s">
        <v>19</v>
      </c>
      <c r="C27" s="96">
        <v>3153261503</v>
      </c>
      <c r="D27" s="96"/>
      <c r="E27" s="97"/>
    </row>
    <row r="28" spans="2:5" x14ac:dyDescent="0.25">
      <c r="B28" s="10" t="s">
        <v>20</v>
      </c>
      <c r="C28" s="112" t="s">
        <v>131</v>
      </c>
      <c r="D28" s="96"/>
      <c r="E28" s="97"/>
    </row>
    <row r="29" spans="2:5" ht="30" x14ac:dyDescent="0.25">
      <c r="B29" s="18" t="s">
        <v>40</v>
      </c>
      <c r="C29" s="96" t="s">
        <v>132</v>
      </c>
      <c r="D29" s="96"/>
      <c r="E29" s="97"/>
    </row>
    <row r="30" spans="2:5" x14ac:dyDescent="0.25">
      <c r="B30" s="10" t="s">
        <v>41</v>
      </c>
      <c r="C30" s="96">
        <v>2</v>
      </c>
      <c r="D30" s="96"/>
      <c r="E30" s="97"/>
    </row>
    <row r="31" spans="2:5" ht="60.75" thickBot="1" x14ac:dyDescent="0.3">
      <c r="B31" s="18" t="s">
        <v>44</v>
      </c>
      <c r="C31" s="100" t="s">
        <v>133</v>
      </c>
      <c r="D31" s="100"/>
      <c r="E31" s="101"/>
    </row>
    <row r="32" spans="2:5" s="8" customFormat="1" ht="9.75" customHeight="1" thickBot="1" x14ac:dyDescent="0.3"/>
    <row r="33" spans="2:5" s="8" customFormat="1" ht="16.5" customHeight="1" thickBot="1" x14ac:dyDescent="0.3">
      <c r="B33" s="113" t="s">
        <v>81</v>
      </c>
      <c r="C33" s="114"/>
      <c r="D33" s="114"/>
      <c r="E33" s="115"/>
    </row>
    <row r="34" spans="2:5" s="8" customFormat="1" ht="27" customHeight="1" x14ac:dyDescent="0.25">
      <c r="B34" s="6" t="s">
        <v>23</v>
      </c>
      <c r="C34" s="98" t="s">
        <v>134</v>
      </c>
      <c r="D34" s="98"/>
      <c r="E34" s="99"/>
    </row>
    <row r="35" spans="2:5" s="8" customFormat="1" ht="16.5" customHeight="1" x14ac:dyDescent="0.25">
      <c r="B35" s="7" t="s">
        <v>24</v>
      </c>
      <c r="C35" s="96" t="s">
        <v>120</v>
      </c>
      <c r="D35" s="96"/>
      <c r="E35" s="97"/>
    </row>
    <row r="36" spans="2:5" s="8" customFormat="1" ht="16.5" customHeight="1" x14ac:dyDescent="0.25">
      <c r="B36" s="7" t="s">
        <v>22</v>
      </c>
      <c r="C36" s="96">
        <v>9004323683</v>
      </c>
      <c r="D36" s="96"/>
      <c r="E36" s="97"/>
    </row>
    <row r="37" spans="2:5" s="8" customFormat="1" ht="16.5" customHeight="1" x14ac:dyDescent="0.25">
      <c r="B37" s="7" t="s">
        <v>0</v>
      </c>
      <c r="C37" s="96"/>
      <c r="D37" s="96"/>
      <c r="E37" s="97"/>
    </row>
    <row r="38" spans="2:5" s="8" customFormat="1" ht="16.5" customHeight="1" x14ac:dyDescent="0.25">
      <c r="B38" s="7" t="s">
        <v>1</v>
      </c>
      <c r="C38" s="96" t="s">
        <v>135</v>
      </c>
      <c r="D38" s="96"/>
      <c r="E38" s="97"/>
    </row>
    <row r="39" spans="2:5" s="8" customFormat="1" ht="16.5" customHeight="1" x14ac:dyDescent="0.25">
      <c r="B39" s="7" t="s">
        <v>26</v>
      </c>
      <c r="C39" s="96" t="s">
        <v>136</v>
      </c>
      <c r="D39" s="96"/>
      <c r="E39" s="97"/>
    </row>
    <row r="40" spans="2:5" s="8" customFormat="1" ht="16.5" customHeight="1" x14ac:dyDescent="0.25">
      <c r="B40" s="7" t="s">
        <v>25</v>
      </c>
      <c r="C40" s="96" t="s">
        <v>137</v>
      </c>
      <c r="D40" s="96"/>
      <c r="E40" s="97"/>
    </row>
    <row r="41" spans="2:5" s="8" customFormat="1" ht="16.5" customHeight="1" x14ac:dyDescent="0.25">
      <c r="B41" s="7" t="s">
        <v>21</v>
      </c>
      <c r="C41" s="96">
        <v>40431619</v>
      </c>
      <c r="D41" s="96"/>
      <c r="E41" s="97"/>
    </row>
    <row r="42" spans="2:5" s="8" customFormat="1" ht="16.5" customHeight="1" x14ac:dyDescent="0.25">
      <c r="B42" s="10" t="s">
        <v>2</v>
      </c>
      <c r="C42" s="96" t="s">
        <v>138</v>
      </c>
      <c r="D42" s="96"/>
      <c r="E42" s="97"/>
    </row>
    <row r="43" spans="2:5" s="8" customFormat="1" ht="16.5" customHeight="1" x14ac:dyDescent="0.25">
      <c r="B43" s="7" t="s">
        <v>18</v>
      </c>
      <c r="C43" s="96" t="s">
        <v>139</v>
      </c>
      <c r="D43" s="96"/>
      <c r="E43" s="97"/>
    </row>
    <row r="44" spans="2:5" s="8" customFormat="1" ht="16.5" customHeight="1" x14ac:dyDescent="0.25">
      <c r="B44" s="7" t="s">
        <v>4</v>
      </c>
      <c r="C44" s="96" t="s">
        <v>130</v>
      </c>
      <c r="D44" s="96"/>
      <c r="E44" s="97"/>
    </row>
    <row r="45" spans="2:5" s="8" customFormat="1" ht="16.5" customHeight="1" x14ac:dyDescent="0.25">
      <c r="B45" s="10" t="s">
        <v>5</v>
      </c>
      <c r="C45" s="96">
        <v>3202712821</v>
      </c>
      <c r="D45" s="96"/>
      <c r="E45" s="97"/>
    </row>
    <row r="46" spans="2:5" s="8" customFormat="1" ht="16.5" customHeight="1" x14ac:dyDescent="0.25">
      <c r="B46" s="10" t="s">
        <v>6</v>
      </c>
      <c r="C46" s="112" t="s">
        <v>140</v>
      </c>
      <c r="D46" s="96"/>
      <c r="E46" s="97"/>
    </row>
    <row r="47" spans="2:5" s="8" customFormat="1" ht="16.5" customHeight="1" x14ac:dyDescent="0.25">
      <c r="B47" s="7" t="s">
        <v>39</v>
      </c>
      <c r="C47" s="96">
        <v>5717444580</v>
      </c>
      <c r="D47" s="96"/>
      <c r="E47" s="97"/>
    </row>
    <row r="48" spans="2:5" s="8" customFormat="1" ht="16.5" customHeight="1" x14ac:dyDescent="0.25">
      <c r="B48" s="7" t="s">
        <v>7</v>
      </c>
      <c r="C48" s="96" t="s">
        <v>141</v>
      </c>
      <c r="D48" s="96"/>
      <c r="E48" s="97"/>
    </row>
    <row r="49" spans="2:5" s="8" customFormat="1" ht="62.25" customHeight="1" x14ac:dyDescent="0.25">
      <c r="B49" s="7" t="s">
        <v>43</v>
      </c>
      <c r="C49" s="125" t="s">
        <v>142</v>
      </c>
      <c r="D49" s="126"/>
      <c r="E49" s="127"/>
    </row>
    <row r="50" spans="2:5" s="8" customFormat="1" ht="18.75" customHeight="1" x14ac:dyDescent="0.25">
      <c r="B50" s="7" t="s">
        <v>45</v>
      </c>
      <c r="C50" s="125">
        <v>4</v>
      </c>
      <c r="D50" s="126"/>
      <c r="E50" s="127"/>
    </row>
    <row r="51" spans="2:5" s="8" customFormat="1" ht="61.5" customHeight="1" x14ac:dyDescent="0.25">
      <c r="B51" s="7" t="s">
        <v>99</v>
      </c>
      <c r="C51" s="93" t="s">
        <v>143</v>
      </c>
      <c r="D51" s="94"/>
      <c r="E51" s="95"/>
    </row>
    <row r="52" spans="2:5" s="8" customFormat="1" ht="16.5" customHeight="1" x14ac:dyDescent="0.25">
      <c r="B52" s="108" t="s">
        <v>28</v>
      </c>
      <c r="C52" s="109"/>
      <c r="D52" s="109"/>
      <c r="E52" s="110"/>
    </row>
    <row r="53" spans="2:5" s="8" customFormat="1" ht="16.5" customHeight="1" x14ac:dyDescent="0.25">
      <c r="B53" s="7" t="s">
        <v>34</v>
      </c>
      <c r="C53" s="1" t="s">
        <v>144</v>
      </c>
      <c r="D53" s="11" t="s">
        <v>27</v>
      </c>
      <c r="E53" s="2"/>
    </row>
    <row r="54" spans="2:5" s="8" customFormat="1" ht="16.5" customHeight="1" x14ac:dyDescent="0.25">
      <c r="B54" s="108" t="s">
        <v>29</v>
      </c>
      <c r="C54" s="109"/>
      <c r="D54" s="109"/>
      <c r="E54" s="110"/>
    </row>
    <row r="55" spans="2:5" s="8" customFormat="1" ht="16.5" customHeight="1" x14ac:dyDescent="0.25">
      <c r="B55" s="7" t="s">
        <v>8</v>
      </c>
      <c r="C55" s="3" t="s">
        <v>144</v>
      </c>
      <c r="D55" s="11" t="s">
        <v>30</v>
      </c>
      <c r="E55" s="2"/>
    </row>
    <row r="56" spans="2:5" s="8" customFormat="1" ht="16.5" customHeight="1" x14ac:dyDescent="0.25">
      <c r="B56" s="7" t="s">
        <v>10</v>
      </c>
      <c r="C56" s="3"/>
      <c r="D56" s="11" t="s">
        <v>11</v>
      </c>
      <c r="E56" s="2"/>
    </row>
    <row r="57" spans="2:5" s="8" customFormat="1" ht="16.5" customHeight="1" x14ac:dyDescent="0.25">
      <c r="B57" s="7" t="s">
        <v>31</v>
      </c>
      <c r="C57" s="3"/>
      <c r="D57" s="11" t="s">
        <v>59</v>
      </c>
      <c r="E57" s="2"/>
    </row>
    <row r="58" spans="2:5" s="8" customFormat="1" ht="16.5" customHeight="1" x14ac:dyDescent="0.25">
      <c r="B58" s="7" t="s">
        <v>58</v>
      </c>
      <c r="C58" s="4"/>
      <c r="D58" s="11" t="s">
        <v>12</v>
      </c>
      <c r="E58" s="5"/>
    </row>
    <row r="59" spans="2:5" s="8" customFormat="1" ht="16.5" customHeight="1" thickBot="1" x14ac:dyDescent="0.3">
      <c r="B59" s="12" t="s">
        <v>13</v>
      </c>
      <c r="C59" s="102"/>
      <c r="D59" s="103"/>
      <c r="E59" s="104"/>
    </row>
    <row r="60" spans="2:5" s="8" customFormat="1" ht="9.75" customHeight="1" thickBot="1" x14ac:dyDescent="0.3"/>
    <row r="61" spans="2:5" s="8" customFormat="1" ht="15.75" customHeight="1" thickBot="1" x14ac:dyDescent="0.3">
      <c r="B61" s="113" t="s">
        <v>82</v>
      </c>
      <c r="C61" s="114"/>
      <c r="D61" s="114"/>
      <c r="E61" s="115"/>
    </row>
    <row r="62" spans="2:5" s="8" customFormat="1" ht="27" customHeight="1" x14ac:dyDescent="0.25">
      <c r="B62" s="6" t="s">
        <v>23</v>
      </c>
      <c r="C62" s="98"/>
      <c r="D62" s="98"/>
      <c r="E62" s="99"/>
    </row>
    <row r="63" spans="2:5" s="8" customFormat="1" ht="16.5" customHeight="1" x14ac:dyDescent="0.25">
      <c r="B63" s="7" t="s">
        <v>24</v>
      </c>
      <c r="C63" s="96"/>
      <c r="D63" s="96"/>
      <c r="E63" s="97"/>
    </row>
    <row r="64" spans="2:5" s="8" customFormat="1" ht="16.5" customHeight="1" x14ac:dyDescent="0.25">
      <c r="B64" s="7" t="s">
        <v>22</v>
      </c>
      <c r="C64" s="96"/>
      <c r="D64" s="96"/>
      <c r="E64" s="97"/>
    </row>
    <row r="65" spans="2:5" s="8" customFormat="1" ht="16.5" customHeight="1" x14ac:dyDescent="0.25">
      <c r="B65" s="7" t="s">
        <v>0</v>
      </c>
      <c r="C65" s="96"/>
      <c r="D65" s="96"/>
      <c r="E65" s="97"/>
    </row>
    <row r="66" spans="2:5" s="8" customFormat="1" ht="16.5" customHeight="1" x14ac:dyDescent="0.25">
      <c r="B66" s="7" t="s">
        <v>1</v>
      </c>
      <c r="C66" s="96"/>
      <c r="D66" s="96"/>
      <c r="E66" s="97"/>
    </row>
    <row r="67" spans="2:5" s="8" customFormat="1" ht="16.5" customHeight="1" x14ac:dyDescent="0.25">
      <c r="B67" s="7" t="s">
        <v>26</v>
      </c>
      <c r="C67" s="96"/>
      <c r="D67" s="96"/>
      <c r="E67" s="97"/>
    </row>
    <row r="68" spans="2:5" s="8" customFormat="1" ht="16.5" customHeight="1" x14ac:dyDescent="0.25">
      <c r="B68" s="7" t="s">
        <v>25</v>
      </c>
      <c r="C68" s="96"/>
      <c r="D68" s="96"/>
      <c r="E68" s="97"/>
    </row>
    <row r="69" spans="2:5" s="8" customFormat="1" ht="16.5" customHeight="1" x14ac:dyDescent="0.25">
      <c r="B69" s="7" t="s">
        <v>21</v>
      </c>
      <c r="C69" s="96"/>
      <c r="D69" s="96"/>
      <c r="E69" s="97"/>
    </row>
    <row r="70" spans="2:5" s="8" customFormat="1" ht="16.5" customHeight="1" x14ac:dyDescent="0.25">
      <c r="B70" s="10" t="s">
        <v>2</v>
      </c>
      <c r="C70" s="96"/>
      <c r="D70" s="96"/>
      <c r="E70" s="97"/>
    </row>
    <row r="71" spans="2:5" s="8" customFormat="1" ht="16.5" customHeight="1" x14ac:dyDescent="0.25">
      <c r="B71" s="7" t="s">
        <v>18</v>
      </c>
      <c r="C71" s="96"/>
      <c r="D71" s="96"/>
      <c r="E71" s="97"/>
    </row>
    <row r="72" spans="2:5" s="8" customFormat="1" ht="16.5" customHeight="1" x14ac:dyDescent="0.25">
      <c r="B72" s="7" t="s">
        <v>4</v>
      </c>
      <c r="C72" s="96"/>
      <c r="D72" s="96"/>
      <c r="E72" s="97"/>
    </row>
    <row r="73" spans="2:5" s="8" customFormat="1" ht="16.5" customHeight="1" x14ac:dyDescent="0.25">
      <c r="B73" s="10" t="s">
        <v>5</v>
      </c>
      <c r="C73" s="96"/>
      <c r="D73" s="96"/>
      <c r="E73" s="97"/>
    </row>
    <row r="74" spans="2:5" s="8" customFormat="1" ht="16.5" customHeight="1" x14ac:dyDescent="0.25">
      <c r="B74" s="10" t="s">
        <v>6</v>
      </c>
      <c r="C74" s="96" t="s">
        <v>37</v>
      </c>
      <c r="D74" s="96"/>
      <c r="E74" s="97"/>
    </row>
    <row r="75" spans="2:5" s="8" customFormat="1" ht="16.5" customHeight="1" x14ac:dyDescent="0.25">
      <c r="B75" s="7" t="s">
        <v>39</v>
      </c>
      <c r="C75" s="96"/>
      <c r="D75" s="96"/>
      <c r="E75" s="97"/>
    </row>
    <row r="76" spans="2:5" s="8" customFormat="1" ht="16.5" customHeight="1" x14ac:dyDescent="0.25">
      <c r="B76" s="7" t="s">
        <v>7</v>
      </c>
      <c r="C76" s="96"/>
      <c r="D76" s="96"/>
      <c r="E76" s="97"/>
    </row>
    <row r="77" spans="2:5" s="8" customFormat="1" ht="62.25" customHeight="1" x14ac:dyDescent="0.25">
      <c r="B77" s="7" t="s">
        <v>43</v>
      </c>
      <c r="C77" s="125"/>
      <c r="D77" s="126"/>
      <c r="E77" s="127"/>
    </row>
    <row r="78" spans="2:5" s="8" customFormat="1" ht="66" customHeight="1" x14ac:dyDescent="0.25">
      <c r="B78" s="7" t="s">
        <v>99</v>
      </c>
      <c r="C78" s="93"/>
      <c r="D78" s="94"/>
      <c r="E78" s="95"/>
    </row>
    <row r="79" spans="2:5" s="8" customFormat="1" ht="16.5" customHeight="1" x14ac:dyDescent="0.25">
      <c r="B79" s="108" t="s">
        <v>28</v>
      </c>
      <c r="C79" s="109"/>
      <c r="D79" s="109"/>
      <c r="E79" s="110"/>
    </row>
    <row r="80" spans="2:5" s="8" customFormat="1" ht="16.5" customHeight="1" x14ac:dyDescent="0.25">
      <c r="B80" s="7" t="s">
        <v>34</v>
      </c>
      <c r="C80" s="86"/>
      <c r="D80" s="11" t="s">
        <v>27</v>
      </c>
      <c r="E80" s="87"/>
    </row>
    <row r="81" spans="2:5" s="8" customFormat="1" ht="16.5" customHeight="1" x14ac:dyDescent="0.25">
      <c r="B81" s="108" t="s">
        <v>29</v>
      </c>
      <c r="C81" s="109"/>
      <c r="D81" s="109"/>
      <c r="E81" s="110"/>
    </row>
    <row r="82" spans="2:5" s="8" customFormat="1" ht="16.5" customHeight="1" x14ac:dyDescent="0.25">
      <c r="B82" s="7" t="s">
        <v>8</v>
      </c>
      <c r="C82" s="3"/>
      <c r="D82" s="11" t="s">
        <v>30</v>
      </c>
      <c r="E82" s="2"/>
    </row>
    <row r="83" spans="2:5" s="8" customFormat="1" ht="16.5" customHeight="1" x14ac:dyDescent="0.25">
      <c r="B83" s="7" t="s">
        <v>10</v>
      </c>
      <c r="C83" s="3"/>
      <c r="D83" s="11" t="s">
        <v>11</v>
      </c>
      <c r="E83" s="2"/>
    </row>
    <row r="84" spans="2:5" s="8" customFormat="1" ht="16.5" customHeight="1" x14ac:dyDescent="0.25">
      <c r="B84" s="7" t="s">
        <v>31</v>
      </c>
      <c r="C84" s="3"/>
      <c r="D84" s="11" t="s">
        <v>32</v>
      </c>
      <c r="E84" s="2"/>
    </row>
    <row r="85" spans="2:5" s="8" customFormat="1" ht="16.5" customHeight="1" x14ac:dyDescent="0.25">
      <c r="B85" s="7" t="s">
        <v>9</v>
      </c>
      <c r="C85" s="4"/>
      <c r="D85" s="11" t="s">
        <v>12</v>
      </c>
      <c r="E85" s="5"/>
    </row>
    <row r="86" spans="2:5" s="8" customFormat="1" ht="16.5" customHeight="1" x14ac:dyDescent="0.25">
      <c r="B86" s="44" t="s">
        <v>59</v>
      </c>
      <c r="C86" s="45"/>
      <c r="D86" s="11" t="s">
        <v>58</v>
      </c>
      <c r="E86" s="46"/>
    </row>
    <row r="87" spans="2:5" s="8" customFormat="1" ht="16.5" customHeight="1" thickBot="1" x14ac:dyDescent="0.3">
      <c r="B87" s="12" t="s">
        <v>13</v>
      </c>
      <c r="C87" s="102"/>
      <c r="D87" s="103"/>
      <c r="E87" s="104"/>
    </row>
    <row r="88" spans="2:5" s="8" customFormat="1" ht="16.5" customHeight="1" thickBot="1" x14ac:dyDescent="0.3"/>
    <row r="89" spans="2:5" s="8" customFormat="1" ht="15.75" thickBot="1" x14ac:dyDescent="0.3">
      <c r="B89" s="105" t="s">
        <v>83</v>
      </c>
      <c r="C89" s="106"/>
      <c r="D89" s="106"/>
      <c r="E89" s="107"/>
    </row>
    <row r="90" spans="2:5" s="8" customFormat="1" ht="27" customHeight="1" x14ac:dyDescent="0.25">
      <c r="B90" s="6" t="s">
        <v>23</v>
      </c>
      <c r="C90" s="98"/>
      <c r="D90" s="98"/>
      <c r="E90" s="99"/>
    </row>
    <row r="91" spans="2:5" s="8" customFormat="1" ht="16.5" customHeight="1" x14ac:dyDescent="0.25">
      <c r="B91" s="7" t="s">
        <v>24</v>
      </c>
      <c r="C91" s="96"/>
      <c r="D91" s="96"/>
      <c r="E91" s="97"/>
    </row>
    <row r="92" spans="2:5" s="8" customFormat="1" ht="16.5" customHeight="1" x14ac:dyDescent="0.25">
      <c r="B92" s="7" t="s">
        <v>22</v>
      </c>
      <c r="C92" s="96"/>
      <c r="D92" s="96"/>
      <c r="E92" s="97"/>
    </row>
    <row r="93" spans="2:5" s="8" customFormat="1" ht="16.5" customHeight="1" x14ac:dyDescent="0.25">
      <c r="B93" s="7" t="s">
        <v>0</v>
      </c>
      <c r="C93" s="96"/>
      <c r="D93" s="96"/>
      <c r="E93" s="97"/>
    </row>
    <row r="94" spans="2:5" s="8" customFormat="1" ht="16.5" customHeight="1" x14ac:dyDescent="0.25">
      <c r="B94" s="7" t="s">
        <v>1</v>
      </c>
      <c r="C94" s="96"/>
      <c r="D94" s="96"/>
      <c r="E94" s="97"/>
    </row>
    <row r="95" spans="2:5" s="8" customFormat="1" ht="16.5" customHeight="1" x14ac:dyDescent="0.25">
      <c r="B95" s="7" t="s">
        <v>26</v>
      </c>
      <c r="C95" s="96"/>
      <c r="D95" s="96"/>
      <c r="E95" s="97"/>
    </row>
    <row r="96" spans="2:5" s="8" customFormat="1" ht="16.5" customHeight="1" x14ac:dyDescent="0.25">
      <c r="B96" s="7" t="s">
        <v>25</v>
      </c>
      <c r="C96" s="96"/>
      <c r="D96" s="96"/>
      <c r="E96" s="97"/>
    </row>
    <row r="97" spans="2:5" s="8" customFormat="1" ht="16.5" customHeight="1" x14ac:dyDescent="0.25">
      <c r="B97" s="7" t="s">
        <v>21</v>
      </c>
      <c r="C97" s="96"/>
      <c r="D97" s="96"/>
      <c r="E97" s="97"/>
    </row>
    <row r="98" spans="2:5" s="8" customFormat="1" ht="16.5" customHeight="1" x14ac:dyDescent="0.25">
      <c r="B98" s="10" t="s">
        <v>2</v>
      </c>
      <c r="C98" s="96"/>
      <c r="D98" s="96"/>
      <c r="E98" s="97"/>
    </row>
    <row r="99" spans="2:5" s="8" customFormat="1" ht="16.5" customHeight="1" x14ac:dyDescent="0.25">
      <c r="B99" s="7" t="s">
        <v>18</v>
      </c>
      <c r="C99" s="96"/>
      <c r="D99" s="96"/>
      <c r="E99" s="97"/>
    </row>
    <row r="100" spans="2:5" s="8" customFormat="1" ht="16.5" customHeight="1" x14ac:dyDescent="0.25">
      <c r="B100" s="7" t="s">
        <v>4</v>
      </c>
      <c r="C100" s="96"/>
      <c r="D100" s="96"/>
      <c r="E100" s="97"/>
    </row>
    <row r="101" spans="2:5" s="8" customFormat="1" ht="16.5" customHeight="1" x14ac:dyDescent="0.25">
      <c r="B101" s="10" t="s">
        <v>5</v>
      </c>
      <c r="C101" s="96"/>
      <c r="D101" s="96"/>
      <c r="E101" s="97"/>
    </row>
    <row r="102" spans="2:5" s="8" customFormat="1" ht="16.5" customHeight="1" x14ac:dyDescent="0.25">
      <c r="B102" s="10" t="s">
        <v>6</v>
      </c>
      <c r="C102" s="96"/>
      <c r="D102" s="96"/>
      <c r="E102" s="97"/>
    </row>
    <row r="103" spans="2:5" s="8" customFormat="1" ht="16.5" customHeight="1" x14ac:dyDescent="0.25">
      <c r="B103" s="7" t="s">
        <v>39</v>
      </c>
      <c r="C103" s="96"/>
      <c r="D103" s="96"/>
      <c r="E103" s="97"/>
    </row>
    <row r="104" spans="2:5" s="8" customFormat="1" ht="16.5" customHeight="1" x14ac:dyDescent="0.25">
      <c r="B104" s="7" t="s">
        <v>7</v>
      </c>
      <c r="C104" s="96"/>
      <c r="D104" s="96"/>
      <c r="E104" s="97"/>
    </row>
    <row r="105" spans="2:5" s="8" customFormat="1" ht="62.25" customHeight="1" x14ac:dyDescent="0.25">
      <c r="B105" s="7" t="s">
        <v>43</v>
      </c>
      <c r="C105" s="125"/>
      <c r="D105" s="126"/>
      <c r="E105" s="127"/>
    </row>
    <row r="106" spans="2:5" s="8" customFormat="1" ht="66" customHeight="1" x14ac:dyDescent="0.25">
      <c r="B106" s="7" t="s">
        <v>99</v>
      </c>
      <c r="C106" s="93"/>
      <c r="D106" s="94"/>
      <c r="E106" s="95"/>
    </row>
    <row r="107" spans="2:5" s="8" customFormat="1" ht="16.5" customHeight="1" x14ac:dyDescent="0.25">
      <c r="B107" s="108" t="s">
        <v>28</v>
      </c>
      <c r="C107" s="109"/>
      <c r="D107" s="109"/>
      <c r="E107" s="110"/>
    </row>
    <row r="108" spans="2:5" s="8" customFormat="1" ht="16.5" customHeight="1" x14ac:dyDescent="0.25">
      <c r="B108" s="7" t="s">
        <v>34</v>
      </c>
      <c r="C108" s="1"/>
      <c r="D108" s="11" t="s">
        <v>27</v>
      </c>
      <c r="E108" s="2"/>
    </row>
    <row r="109" spans="2:5" s="8" customFormat="1" ht="16.5" customHeight="1" x14ac:dyDescent="0.25">
      <c r="B109" s="108" t="s">
        <v>29</v>
      </c>
      <c r="C109" s="109"/>
      <c r="D109" s="109"/>
      <c r="E109" s="110"/>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4" t="s">
        <v>59</v>
      </c>
      <c r="C114" s="45"/>
      <c r="D114" s="11" t="s">
        <v>58</v>
      </c>
      <c r="E114" s="46"/>
    </row>
    <row r="115" spans="2:5" s="8" customFormat="1" ht="16.5" customHeight="1" thickBot="1" x14ac:dyDescent="0.3">
      <c r="B115" s="12" t="s">
        <v>13</v>
      </c>
      <c r="C115" s="102"/>
      <c r="D115" s="103"/>
      <c r="E115" s="104"/>
    </row>
    <row r="116" spans="2:5" s="8" customFormat="1" ht="6" customHeight="1" thickBot="1" x14ac:dyDescent="0.3"/>
    <row r="117" spans="2:5" s="8" customFormat="1" ht="15.75" thickBot="1" x14ac:dyDescent="0.3">
      <c r="B117" s="105" t="s">
        <v>84</v>
      </c>
      <c r="C117" s="106"/>
      <c r="D117" s="106"/>
      <c r="E117" s="107"/>
    </row>
    <row r="118" spans="2:5" s="8" customFormat="1" ht="27" customHeight="1" x14ac:dyDescent="0.25">
      <c r="B118" s="6" t="s">
        <v>23</v>
      </c>
      <c r="C118" s="98"/>
      <c r="D118" s="98"/>
      <c r="E118" s="99"/>
    </row>
    <row r="119" spans="2:5" s="8" customFormat="1" ht="16.5" customHeight="1" x14ac:dyDescent="0.25">
      <c r="B119" s="7" t="s">
        <v>24</v>
      </c>
      <c r="C119" s="96"/>
      <c r="D119" s="96"/>
      <c r="E119" s="97"/>
    </row>
    <row r="120" spans="2:5" s="8" customFormat="1" ht="16.5" customHeight="1" x14ac:dyDescent="0.25">
      <c r="B120" s="7" t="s">
        <v>22</v>
      </c>
      <c r="C120" s="96"/>
      <c r="D120" s="96"/>
      <c r="E120" s="97"/>
    </row>
    <row r="121" spans="2:5" s="8" customFormat="1" ht="16.5" customHeight="1" x14ac:dyDescent="0.25">
      <c r="B121" s="7" t="s">
        <v>0</v>
      </c>
      <c r="C121" s="96"/>
      <c r="D121" s="96"/>
      <c r="E121" s="97"/>
    </row>
    <row r="122" spans="2:5" s="8" customFormat="1" ht="16.5" customHeight="1" x14ac:dyDescent="0.25">
      <c r="B122" s="7" t="s">
        <v>1</v>
      </c>
      <c r="C122" s="96"/>
      <c r="D122" s="96"/>
      <c r="E122" s="97"/>
    </row>
    <row r="123" spans="2:5" s="8" customFormat="1" ht="16.5" customHeight="1" x14ac:dyDescent="0.25">
      <c r="B123" s="7" t="s">
        <v>26</v>
      </c>
      <c r="C123" s="96"/>
      <c r="D123" s="96"/>
      <c r="E123" s="97"/>
    </row>
    <row r="124" spans="2:5" s="8" customFormat="1" ht="16.5" customHeight="1" x14ac:dyDescent="0.25">
      <c r="B124" s="7" t="s">
        <v>25</v>
      </c>
      <c r="C124" s="96"/>
      <c r="D124" s="96"/>
      <c r="E124" s="97"/>
    </row>
    <row r="125" spans="2:5" s="8" customFormat="1" ht="16.5" customHeight="1" x14ac:dyDescent="0.25">
      <c r="B125" s="7" t="s">
        <v>21</v>
      </c>
      <c r="C125" s="96"/>
      <c r="D125" s="96"/>
      <c r="E125" s="97"/>
    </row>
    <row r="126" spans="2:5" s="8" customFormat="1" ht="16.5" customHeight="1" x14ac:dyDescent="0.25">
      <c r="B126" s="10" t="s">
        <v>2</v>
      </c>
      <c r="C126" s="96"/>
      <c r="D126" s="96"/>
      <c r="E126" s="97"/>
    </row>
    <row r="127" spans="2:5" s="8" customFormat="1" ht="16.5" customHeight="1" x14ac:dyDescent="0.25">
      <c r="B127" s="7" t="s">
        <v>18</v>
      </c>
      <c r="C127" s="96"/>
      <c r="D127" s="96"/>
      <c r="E127" s="97"/>
    </row>
    <row r="128" spans="2:5" s="8" customFormat="1" ht="16.5" customHeight="1" x14ac:dyDescent="0.25">
      <c r="B128" s="7" t="s">
        <v>4</v>
      </c>
      <c r="C128" s="96"/>
      <c r="D128" s="96"/>
      <c r="E128" s="97"/>
    </row>
    <row r="129" spans="2:5" s="8" customFormat="1" ht="16.5" customHeight="1" x14ac:dyDescent="0.25">
      <c r="B129" s="10" t="s">
        <v>5</v>
      </c>
      <c r="C129" s="96"/>
      <c r="D129" s="96"/>
      <c r="E129" s="97"/>
    </row>
    <row r="130" spans="2:5" s="8" customFormat="1" ht="16.5" customHeight="1" x14ac:dyDescent="0.25">
      <c r="B130" s="10" t="s">
        <v>6</v>
      </c>
      <c r="C130" s="96"/>
      <c r="D130" s="96"/>
      <c r="E130" s="97"/>
    </row>
    <row r="131" spans="2:5" s="8" customFormat="1" ht="16.5" customHeight="1" x14ac:dyDescent="0.25">
      <c r="B131" s="7" t="s">
        <v>39</v>
      </c>
      <c r="C131" s="96"/>
      <c r="D131" s="96"/>
      <c r="E131" s="97"/>
    </row>
    <row r="132" spans="2:5" s="8" customFormat="1" ht="16.5" customHeight="1" x14ac:dyDescent="0.25">
      <c r="B132" s="7" t="s">
        <v>7</v>
      </c>
      <c r="C132" s="96"/>
      <c r="D132" s="96"/>
      <c r="E132" s="97"/>
    </row>
    <row r="133" spans="2:5" s="8" customFormat="1" ht="62.25" customHeight="1" x14ac:dyDescent="0.25">
      <c r="B133" s="7" t="s">
        <v>42</v>
      </c>
      <c r="C133" s="125"/>
      <c r="D133" s="126"/>
      <c r="E133" s="127"/>
    </row>
    <row r="134" spans="2:5" s="8" customFormat="1" ht="65.25" customHeight="1" x14ac:dyDescent="0.25">
      <c r="B134" s="7" t="s">
        <v>99</v>
      </c>
      <c r="C134" s="93"/>
      <c r="D134" s="94"/>
      <c r="E134" s="95"/>
    </row>
    <row r="135" spans="2:5" s="8" customFormat="1" ht="16.5" customHeight="1" x14ac:dyDescent="0.25">
      <c r="B135" s="108" t="s">
        <v>28</v>
      </c>
      <c r="C135" s="109"/>
      <c r="D135" s="109"/>
      <c r="E135" s="110"/>
    </row>
    <row r="136" spans="2:5" s="8" customFormat="1" ht="16.5" customHeight="1" x14ac:dyDescent="0.25">
      <c r="B136" s="7" t="s">
        <v>34</v>
      </c>
      <c r="C136" s="1"/>
      <c r="D136" s="11" t="s">
        <v>27</v>
      </c>
      <c r="E136" s="2"/>
    </row>
    <row r="137" spans="2:5" s="8" customFormat="1" ht="16.5" customHeight="1" x14ac:dyDescent="0.25">
      <c r="B137" s="108" t="s">
        <v>29</v>
      </c>
      <c r="C137" s="109"/>
      <c r="D137" s="109"/>
      <c r="E137" s="110"/>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4" t="s">
        <v>59</v>
      </c>
      <c r="C142" s="45"/>
      <c r="D142" s="11" t="s">
        <v>58</v>
      </c>
      <c r="E142" s="46"/>
    </row>
    <row r="143" spans="2:5" s="8" customFormat="1" ht="16.5" customHeight="1" thickBot="1" x14ac:dyDescent="0.3">
      <c r="B143" s="12" t="s">
        <v>13</v>
      </c>
      <c r="C143" s="102"/>
      <c r="D143" s="103"/>
      <c r="E143" s="104"/>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6" r:id="rId2"/>
  </hyperlinks>
  <pageMargins left="0.70866141732283472" right="0.70866141732283472" top="0.74803149606299213" bottom="0.74803149606299213" header="0.31496062992125984" footer="0.31496062992125984"/>
  <pageSetup paperSize="9" scale="83" fitToHeight="0" orientation="portrait" r:id="rId3"/>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topLeftCell="A39" zoomScale="80" zoomScaleNormal="80" zoomScaleSheetLayoutView="100" workbookViewId="0">
      <selection activeCell="B48" sqref="B48"/>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49" t="s">
        <v>100</v>
      </c>
      <c r="D2" s="149"/>
      <c r="E2" s="149"/>
    </row>
    <row r="3" spans="2:7" s="8" customFormat="1" ht="20.25" customHeight="1" x14ac:dyDescent="0.25">
      <c r="B3" s="146" t="s">
        <v>60</v>
      </c>
      <c r="C3" s="147"/>
      <c r="D3" s="147" t="s">
        <v>61</v>
      </c>
      <c r="E3" s="148"/>
    </row>
    <row r="4" spans="2:7" s="8" customFormat="1" ht="19.5" customHeight="1" thickBot="1" x14ac:dyDescent="0.3">
      <c r="B4" s="145" t="str">
        <f>'DATOS GENERALES'!C35</f>
        <v>Electrimapiri</v>
      </c>
      <c r="C4" s="143"/>
      <c r="D4" s="143" t="str">
        <f>'DATOS GENERALES'!C7</f>
        <v>Generacion de Energia con Planta Fotovoltaica</v>
      </c>
      <c r="E4" s="144"/>
    </row>
    <row r="5" spans="2:7" s="8" customFormat="1" ht="16.5" customHeight="1" thickBot="1" x14ac:dyDescent="0.3">
      <c r="B5" s="15"/>
    </row>
    <row r="6" spans="2:7" s="8" customFormat="1" ht="15" customHeight="1" x14ac:dyDescent="0.25">
      <c r="B6" s="128" t="s">
        <v>88</v>
      </c>
      <c r="C6" s="129"/>
      <c r="D6" s="129"/>
      <c r="E6" s="130"/>
    </row>
    <row r="7" spans="2:7" s="8" customFormat="1" ht="209.25" customHeight="1" thickBot="1" x14ac:dyDescent="0.3">
      <c r="B7" s="137" t="s">
        <v>147</v>
      </c>
      <c r="C7" s="138"/>
      <c r="D7" s="138"/>
      <c r="E7" s="139"/>
    </row>
    <row r="8" spans="2:7" s="8" customFormat="1" ht="12" customHeight="1" thickBot="1" x14ac:dyDescent="0.3"/>
    <row r="9" spans="2:7" s="8" customFormat="1" x14ac:dyDescent="0.25">
      <c r="B9" s="128" t="s">
        <v>89</v>
      </c>
      <c r="C9" s="129"/>
      <c r="D9" s="129"/>
      <c r="E9" s="130"/>
    </row>
    <row r="10" spans="2:7" s="8" customFormat="1" ht="171" customHeight="1" thickBot="1" x14ac:dyDescent="0.3">
      <c r="B10" s="137" t="s">
        <v>149</v>
      </c>
      <c r="C10" s="138"/>
      <c r="D10" s="138"/>
      <c r="E10" s="139"/>
    </row>
    <row r="11" spans="2:7" s="8" customFormat="1" ht="15.75" customHeight="1" thickBot="1" x14ac:dyDescent="0.3"/>
    <row r="12" spans="2:7" s="8" customFormat="1" x14ac:dyDescent="0.25">
      <c r="B12" s="131" t="s">
        <v>90</v>
      </c>
      <c r="C12" s="132"/>
      <c r="D12" s="132"/>
      <c r="E12" s="133"/>
    </row>
    <row r="13" spans="2:7" s="8" customFormat="1" ht="166.5" customHeight="1" thickBot="1" x14ac:dyDescent="0.3">
      <c r="B13" s="137" t="s">
        <v>150</v>
      </c>
      <c r="C13" s="138"/>
      <c r="D13" s="138"/>
      <c r="E13" s="139"/>
    </row>
    <row r="14" spans="2:7" ht="15" customHeight="1" thickBot="1" x14ac:dyDescent="0.3">
      <c r="B14" s="8"/>
      <c r="C14" s="8"/>
    </row>
    <row r="15" spans="2:7" s="8" customFormat="1" ht="36" customHeight="1" x14ac:dyDescent="0.25">
      <c r="B15" s="131" t="s">
        <v>62</v>
      </c>
      <c r="C15" s="132"/>
      <c r="D15" s="132"/>
      <c r="E15" s="133"/>
      <c r="G15" s="47" t="s">
        <v>64</v>
      </c>
    </row>
    <row r="16" spans="2:7" s="8" customFormat="1" ht="164.25" customHeight="1" thickBot="1" x14ac:dyDescent="0.3">
      <c r="B16" s="137" t="s">
        <v>151</v>
      </c>
      <c r="C16" s="138"/>
      <c r="D16" s="138"/>
      <c r="E16" s="139"/>
      <c r="G16" s="48" t="s">
        <v>148</v>
      </c>
    </row>
    <row r="17" spans="1:7" s="8" customFormat="1" ht="15.75" customHeight="1" thickBot="1" x14ac:dyDescent="0.3"/>
    <row r="18" spans="1:7" s="8" customFormat="1" ht="33" customHeight="1" x14ac:dyDescent="0.25">
      <c r="B18" s="128" t="s">
        <v>63</v>
      </c>
      <c r="C18" s="129"/>
      <c r="D18" s="129"/>
      <c r="E18" s="130"/>
    </row>
    <row r="19" spans="1:7" s="8" customFormat="1" ht="322.5" customHeight="1" thickBot="1" x14ac:dyDescent="0.3">
      <c r="B19" s="137" t="s">
        <v>152</v>
      </c>
      <c r="C19" s="138"/>
      <c r="D19" s="138"/>
      <c r="E19" s="139"/>
    </row>
    <row r="20" spans="1:7" s="8" customFormat="1" ht="17.25" customHeight="1" thickBot="1" x14ac:dyDescent="0.3"/>
    <row r="21" spans="1:7" s="8" customFormat="1" ht="15" customHeight="1" x14ac:dyDescent="0.25">
      <c r="B21" s="131" t="s">
        <v>65</v>
      </c>
      <c r="C21" s="132"/>
      <c r="D21" s="132"/>
      <c r="E21" s="133"/>
    </row>
    <row r="22" spans="1:7" s="8" customFormat="1" ht="338.25" customHeight="1" thickBot="1" x14ac:dyDescent="0.3">
      <c r="B22" s="137" t="s">
        <v>155</v>
      </c>
      <c r="C22" s="138"/>
      <c r="D22" s="138"/>
      <c r="E22" s="139"/>
    </row>
    <row r="23" spans="1:7" ht="15" customHeight="1" thickBot="1" x14ac:dyDescent="0.3">
      <c r="B23" s="8"/>
      <c r="C23" s="8"/>
    </row>
    <row r="24" spans="1:7" s="8" customFormat="1" ht="15" customHeight="1" x14ac:dyDescent="0.25">
      <c r="B24" s="131" t="s">
        <v>66</v>
      </c>
      <c r="C24" s="132"/>
      <c r="D24" s="132"/>
      <c r="E24" s="133"/>
    </row>
    <row r="25" spans="1:7" s="8" customFormat="1" ht="180" customHeight="1" thickBot="1" x14ac:dyDescent="0.3">
      <c r="A25" s="8" t="s">
        <v>37</v>
      </c>
      <c r="B25" s="134" t="s">
        <v>156</v>
      </c>
      <c r="C25" s="135"/>
      <c r="D25" s="135"/>
      <c r="E25" s="136"/>
    </row>
    <row r="26" spans="1:7" s="8" customFormat="1" ht="14.25" customHeight="1" thickBot="1" x14ac:dyDescent="0.3"/>
    <row r="27" spans="1:7" s="8" customFormat="1" ht="15" customHeight="1" x14ac:dyDescent="0.25">
      <c r="B27" s="131" t="s">
        <v>67</v>
      </c>
      <c r="C27" s="132"/>
      <c r="D27" s="132"/>
      <c r="E27" s="133"/>
    </row>
    <row r="28" spans="1:7" s="8" customFormat="1" ht="184.5" customHeight="1" thickBot="1" x14ac:dyDescent="0.3">
      <c r="B28" s="134" t="s">
        <v>161</v>
      </c>
      <c r="C28" s="135"/>
      <c r="D28" s="135"/>
      <c r="E28" s="136"/>
    </row>
    <row r="29" spans="1:7" s="8" customFormat="1" ht="12" customHeight="1" thickBot="1" x14ac:dyDescent="0.3"/>
    <row r="30" spans="1:7" s="8" customFormat="1" ht="33" customHeight="1" x14ac:dyDescent="0.25">
      <c r="B30" s="131" t="s">
        <v>91</v>
      </c>
      <c r="C30" s="132"/>
      <c r="D30" s="132"/>
      <c r="E30" s="133"/>
      <c r="G30" s="47" t="s">
        <v>104</v>
      </c>
    </row>
    <row r="31" spans="1:7" s="8" customFormat="1" ht="221.25" customHeight="1" thickBot="1" x14ac:dyDescent="0.3">
      <c r="B31" s="134" t="s">
        <v>162</v>
      </c>
      <c r="C31" s="135"/>
      <c r="D31" s="135"/>
      <c r="E31" s="136"/>
      <c r="G31" s="92" t="s">
        <v>153</v>
      </c>
    </row>
    <row r="32" spans="1:7" s="8" customFormat="1" ht="15" customHeight="1" thickBot="1" x14ac:dyDescent="0.3"/>
    <row r="33" spans="1:7" s="8" customFormat="1" ht="30" x14ac:dyDescent="0.25">
      <c r="A33" s="8">
        <v>10</v>
      </c>
      <c r="B33" s="128" t="s">
        <v>69</v>
      </c>
      <c r="C33" s="129"/>
      <c r="D33" s="129"/>
      <c r="E33" s="130"/>
      <c r="G33" s="47" t="s">
        <v>68</v>
      </c>
    </row>
    <row r="34" spans="1:7" s="8" customFormat="1" ht="357" customHeight="1" thickBot="1" x14ac:dyDescent="0.3">
      <c r="B34" s="137" t="s">
        <v>163</v>
      </c>
      <c r="C34" s="138"/>
      <c r="D34" s="138"/>
      <c r="E34" s="139"/>
      <c r="G34" s="92" t="s">
        <v>154</v>
      </c>
    </row>
    <row r="35" spans="1:7" s="8" customFormat="1" ht="12.75" customHeight="1" thickBot="1" x14ac:dyDescent="0.3"/>
    <row r="36" spans="1:7" s="8" customFormat="1" x14ac:dyDescent="0.25">
      <c r="B36" s="128" t="s">
        <v>106</v>
      </c>
      <c r="C36" s="129"/>
      <c r="D36" s="129"/>
      <c r="E36" s="130"/>
    </row>
    <row r="37" spans="1:7" s="8" customFormat="1" ht="297" customHeight="1" thickBot="1" x14ac:dyDescent="0.3">
      <c r="B37" s="140" t="s">
        <v>164</v>
      </c>
      <c r="C37" s="141"/>
      <c r="D37" s="141"/>
      <c r="E37" s="142"/>
    </row>
    <row r="38" spans="1:7" s="8" customFormat="1" ht="15.75" customHeight="1" thickBot="1" x14ac:dyDescent="0.3"/>
    <row r="39" spans="1:7" s="8" customFormat="1" x14ac:dyDescent="0.25">
      <c r="B39" s="131" t="s">
        <v>107</v>
      </c>
      <c r="C39" s="132"/>
      <c r="D39" s="132"/>
      <c r="E39" s="133"/>
    </row>
    <row r="40" spans="1:7" s="8" customFormat="1" ht="296.25" customHeight="1" thickBot="1" x14ac:dyDescent="0.3">
      <c r="B40" s="140" t="s">
        <v>108</v>
      </c>
      <c r="C40" s="141"/>
      <c r="D40" s="141"/>
      <c r="E40" s="142"/>
    </row>
    <row r="41" spans="1:7" s="8" customFormat="1" ht="16.5" customHeight="1" thickBot="1" x14ac:dyDescent="0.3"/>
    <row r="42" spans="1:7" s="8" customFormat="1" x14ac:dyDescent="0.25">
      <c r="B42" s="131" t="s">
        <v>105</v>
      </c>
      <c r="C42" s="132"/>
      <c r="D42" s="132"/>
      <c r="E42" s="133"/>
    </row>
    <row r="43" spans="1:7" s="8" customFormat="1" ht="327.75" customHeight="1" thickBot="1" x14ac:dyDescent="0.3">
      <c r="B43" s="140" t="s">
        <v>109</v>
      </c>
      <c r="C43" s="141"/>
      <c r="D43" s="141"/>
      <c r="E43" s="142"/>
    </row>
    <row r="44" spans="1:7" s="8" customFormat="1" ht="13.5" customHeight="1" thickBot="1" x14ac:dyDescent="0.3"/>
    <row r="45" spans="1:7" s="8" customFormat="1" ht="15" customHeight="1" x14ac:dyDescent="0.25">
      <c r="B45" s="128" t="s">
        <v>70</v>
      </c>
      <c r="C45" s="129"/>
      <c r="D45" s="129"/>
      <c r="E45" s="130"/>
    </row>
    <row r="46" spans="1:7" s="8" customFormat="1" ht="291.75" customHeight="1" x14ac:dyDescent="0.25">
      <c r="B46" s="150" t="s">
        <v>165</v>
      </c>
      <c r="C46" s="151"/>
      <c r="D46" s="151"/>
      <c r="E46" s="152"/>
    </row>
    <row r="47" spans="1:7" s="8" customFormat="1" ht="291.75" customHeight="1" thickBot="1" x14ac:dyDescent="0.3">
      <c r="B47" s="140"/>
      <c r="C47" s="141"/>
      <c r="D47" s="141"/>
      <c r="E47" s="142"/>
    </row>
    <row r="48" spans="1:7" s="8" customFormat="1" ht="12" customHeight="1" thickBot="1" x14ac:dyDescent="0.3"/>
    <row r="49" spans="2:5" s="8" customFormat="1" x14ac:dyDescent="0.25">
      <c r="B49" s="128" t="s">
        <v>71</v>
      </c>
      <c r="C49" s="129"/>
      <c r="D49" s="129"/>
      <c r="E49" s="130"/>
    </row>
    <row r="50" spans="2:5" s="8" customFormat="1" x14ac:dyDescent="0.25">
      <c r="B50" s="61" t="s">
        <v>35</v>
      </c>
      <c r="C50" s="83" t="s">
        <v>36</v>
      </c>
      <c r="D50" s="83" t="s">
        <v>72</v>
      </c>
      <c r="E50" s="84" t="s">
        <v>38</v>
      </c>
    </row>
    <row r="51" spans="2:5" s="8" customFormat="1" ht="46.5" customHeight="1" x14ac:dyDescent="0.25">
      <c r="B51" s="89" t="s">
        <v>110</v>
      </c>
      <c r="C51" s="90">
        <v>2</v>
      </c>
      <c r="D51" s="90">
        <v>2</v>
      </c>
      <c r="E51" s="91" t="s">
        <v>111</v>
      </c>
    </row>
    <row r="52" spans="2:5" s="8" customFormat="1" ht="46.5" customHeight="1" x14ac:dyDescent="0.25">
      <c r="B52" s="89" t="s">
        <v>112</v>
      </c>
      <c r="C52" s="90">
        <v>2</v>
      </c>
      <c r="D52" s="90">
        <v>3</v>
      </c>
      <c r="E52" s="91" t="s">
        <v>113</v>
      </c>
    </row>
    <row r="53" spans="2:5" s="8" customFormat="1" ht="46.5" customHeight="1" x14ac:dyDescent="0.25">
      <c r="B53" s="89" t="s">
        <v>114</v>
      </c>
      <c r="C53" s="90">
        <v>1</v>
      </c>
      <c r="D53" s="90">
        <v>1</v>
      </c>
      <c r="E53" s="91" t="s">
        <v>115</v>
      </c>
    </row>
    <row r="54" spans="2:5" s="8" customFormat="1" ht="46.5" customHeight="1" x14ac:dyDescent="0.25">
      <c r="B54" s="89" t="s">
        <v>116</v>
      </c>
      <c r="C54" s="90">
        <v>3</v>
      </c>
      <c r="D54" s="90">
        <v>3</v>
      </c>
      <c r="E54" s="91" t="s">
        <v>117</v>
      </c>
    </row>
    <row r="55" spans="2:5" s="8" customFormat="1" ht="46.5" customHeight="1" x14ac:dyDescent="0.25">
      <c r="B55" s="89" t="s">
        <v>118</v>
      </c>
      <c r="C55" s="90">
        <v>1</v>
      </c>
      <c r="D55" s="90">
        <v>4</v>
      </c>
      <c r="E55" s="91" t="s">
        <v>119</v>
      </c>
    </row>
    <row r="56" spans="2:5" s="8" customFormat="1" ht="46.5" customHeight="1" x14ac:dyDescent="0.25">
      <c r="B56" s="62"/>
      <c r="C56" s="63"/>
      <c r="D56" s="63"/>
      <c r="E56" s="64"/>
    </row>
    <row r="57" spans="2:5" s="8" customFormat="1" ht="46.5" customHeight="1" x14ac:dyDescent="0.25">
      <c r="B57" s="62"/>
      <c r="C57" s="63"/>
      <c r="D57" s="63"/>
      <c r="E57" s="64"/>
    </row>
    <row r="58" spans="2:5" s="8" customFormat="1" ht="46.5" customHeight="1" x14ac:dyDescent="0.25">
      <c r="B58" s="62"/>
      <c r="C58" s="63"/>
      <c r="D58" s="63"/>
      <c r="E58" s="64"/>
    </row>
    <row r="59" spans="2:5" s="8" customFormat="1" ht="46.5" customHeight="1" x14ac:dyDescent="0.25">
      <c r="B59" s="62"/>
      <c r="C59" s="63"/>
      <c r="D59" s="63"/>
      <c r="E59" s="64"/>
    </row>
    <row r="60" spans="2:5" s="8" customFormat="1" ht="46.5" customHeight="1" thickBot="1" x14ac:dyDescent="0.3">
      <c r="B60" s="65"/>
      <c r="C60" s="66"/>
      <c r="D60" s="66"/>
      <c r="E60" s="67"/>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 ref="B18:E18"/>
    <mergeCell ref="B19:E19"/>
    <mergeCell ref="B21:E21"/>
    <mergeCell ref="D4:E4"/>
    <mergeCell ref="B4:C4"/>
    <mergeCell ref="B15:E15"/>
    <mergeCell ref="B49:E49"/>
    <mergeCell ref="B30:E30"/>
    <mergeCell ref="B24:E24"/>
    <mergeCell ref="B25:E25"/>
    <mergeCell ref="B22:E22"/>
    <mergeCell ref="B28:E28"/>
    <mergeCell ref="B27:E27"/>
    <mergeCell ref="B45:E45"/>
    <mergeCell ref="B39:E39"/>
    <mergeCell ref="B40:E40"/>
    <mergeCell ref="B42:E42"/>
    <mergeCell ref="B43:E43"/>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abSelected="1" topLeftCell="A4" zoomScale="70" zoomScaleNormal="70" zoomScaleSheetLayoutView="100" workbookViewId="0">
      <selection activeCell="F7" sqref="F7"/>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18" t="s">
        <v>101</v>
      </c>
      <c r="C2" s="118"/>
      <c r="D2" s="118"/>
      <c r="E2" s="118"/>
      <c r="F2" s="118"/>
      <c r="G2" s="118"/>
      <c r="H2" s="118"/>
      <c r="I2" s="118"/>
      <c r="J2" s="118"/>
      <c r="K2" s="118"/>
    </row>
    <row r="3" spans="2:13" s="8" customFormat="1" ht="15.75" thickBot="1" x14ac:dyDescent="0.3"/>
    <row r="4" spans="2:13" ht="60" customHeight="1" x14ac:dyDescent="0.25">
      <c r="B4" s="157" t="s">
        <v>53</v>
      </c>
      <c r="C4" s="157" t="s">
        <v>74</v>
      </c>
      <c r="D4" s="161" t="s">
        <v>93</v>
      </c>
      <c r="E4" s="163" t="s">
        <v>94</v>
      </c>
      <c r="F4" s="165" t="s">
        <v>95</v>
      </c>
      <c r="G4" s="166"/>
      <c r="H4" s="155" t="s">
        <v>96</v>
      </c>
      <c r="I4" s="156"/>
      <c r="J4" s="167" t="s">
        <v>98</v>
      </c>
      <c r="K4" s="168"/>
      <c r="L4" s="8"/>
      <c r="M4" s="21" t="s">
        <v>47</v>
      </c>
    </row>
    <row r="5" spans="2:13" ht="30.75" thickBot="1" x14ac:dyDescent="0.3">
      <c r="B5" s="158"/>
      <c r="C5" s="158"/>
      <c r="D5" s="162"/>
      <c r="E5" s="164"/>
      <c r="F5" s="50" t="s">
        <v>48</v>
      </c>
      <c r="G5" s="51" t="s">
        <v>49</v>
      </c>
      <c r="H5" s="51" t="s">
        <v>48</v>
      </c>
      <c r="I5" s="52" t="s">
        <v>49</v>
      </c>
      <c r="J5" s="34" t="s">
        <v>48</v>
      </c>
      <c r="K5" s="35" t="s">
        <v>49</v>
      </c>
      <c r="L5" s="8"/>
      <c r="M5" s="22"/>
    </row>
    <row r="6" spans="2:13" ht="21" customHeight="1" x14ac:dyDescent="0.25">
      <c r="B6" s="78"/>
      <c r="C6" s="78" t="s">
        <v>158</v>
      </c>
      <c r="D6" s="28">
        <f t="shared" ref="D6" si="0">E6+J6+K6</f>
        <v>295000</v>
      </c>
      <c r="E6" s="40">
        <v>225000</v>
      </c>
      <c r="F6" s="32">
        <v>70000</v>
      </c>
      <c r="G6" s="24"/>
      <c r="H6" s="24"/>
      <c r="I6" s="25"/>
      <c r="J6" s="68">
        <f t="shared" ref="J6" si="1">F6+H6</f>
        <v>70000</v>
      </c>
      <c r="K6" s="69">
        <f t="shared" ref="K6" si="2">G6+I6</f>
        <v>0</v>
      </c>
      <c r="L6" s="8"/>
      <c r="M6" s="23" t="str">
        <f>IF(D6=(E6+F6+G6+H6+I6),"OK","ERROR")</f>
        <v>OK</v>
      </c>
    </row>
    <row r="7" spans="2:13" ht="30" x14ac:dyDescent="0.25">
      <c r="B7" s="79"/>
      <c r="C7" s="78" t="s">
        <v>159</v>
      </c>
      <c r="D7" s="29">
        <f>E7+J7+K7</f>
        <v>59000</v>
      </c>
      <c r="E7" s="41">
        <v>0</v>
      </c>
      <c r="F7" s="33">
        <f>20%*(E6+F6)</f>
        <v>59000</v>
      </c>
      <c r="G7" s="26"/>
      <c r="H7" s="26"/>
      <c r="I7" s="27"/>
      <c r="J7" s="70">
        <f>F7+H7</f>
        <v>59000</v>
      </c>
      <c r="K7" s="71">
        <f>G7+I7</f>
        <v>0</v>
      </c>
      <c r="L7" s="8"/>
      <c r="M7" s="23" t="str">
        <f>IF(D7=(E7+F7+G7+H7+I7),"OK","ERROR")</f>
        <v>OK</v>
      </c>
    </row>
    <row r="8" spans="2:13" ht="45" x14ac:dyDescent="0.25">
      <c r="B8" s="80"/>
      <c r="C8" s="78" t="s">
        <v>160</v>
      </c>
      <c r="D8" s="29">
        <f t="shared" ref="D8:D19" si="3">E8+J8+K8</f>
        <v>75000</v>
      </c>
      <c r="E8" s="41">
        <v>0</v>
      </c>
      <c r="F8" s="33">
        <v>75000</v>
      </c>
      <c r="G8" s="26"/>
      <c r="H8" s="26"/>
      <c r="I8" s="27"/>
      <c r="J8" s="70">
        <f t="shared" ref="J8:J19" si="4">F8+H8</f>
        <v>75000</v>
      </c>
      <c r="K8" s="71">
        <f t="shared" ref="K8:K19" si="5">G8+I8</f>
        <v>0</v>
      </c>
      <c r="L8" s="8"/>
      <c r="M8" s="23" t="str">
        <f t="shared" ref="M8:M20" si="6">IF(D8=(E8+F8+G8+H8+I8),"OK","ERROR")</f>
        <v>OK</v>
      </c>
    </row>
    <row r="9" spans="2:13" ht="45" x14ac:dyDescent="0.25">
      <c r="B9" s="79"/>
      <c r="C9" s="78" t="s">
        <v>157</v>
      </c>
      <c r="D9" s="29">
        <f t="shared" si="3"/>
        <v>64350</v>
      </c>
      <c r="E9" s="41">
        <v>0</v>
      </c>
      <c r="F9" s="33">
        <f>15%*(E6+F6+F7+F8)</f>
        <v>64350</v>
      </c>
      <c r="G9" s="26"/>
      <c r="H9" s="26"/>
      <c r="I9" s="27"/>
      <c r="J9" s="70">
        <f t="shared" si="4"/>
        <v>64350</v>
      </c>
      <c r="K9" s="71">
        <f t="shared" si="5"/>
        <v>0</v>
      </c>
      <c r="L9" s="8"/>
      <c r="M9" s="23" t="str">
        <f t="shared" si="6"/>
        <v>OK</v>
      </c>
    </row>
    <row r="10" spans="2:13" x14ac:dyDescent="0.25">
      <c r="B10" s="79"/>
      <c r="C10" s="78"/>
      <c r="D10" s="29">
        <f t="shared" si="3"/>
        <v>0</v>
      </c>
      <c r="E10" s="41"/>
      <c r="F10" s="33"/>
      <c r="G10" s="26"/>
      <c r="H10" s="26"/>
      <c r="I10" s="27"/>
      <c r="J10" s="70">
        <f t="shared" si="4"/>
        <v>0</v>
      </c>
      <c r="K10" s="71">
        <f t="shared" si="5"/>
        <v>0</v>
      </c>
      <c r="L10" s="8"/>
      <c r="M10" s="23" t="str">
        <f t="shared" si="6"/>
        <v>OK</v>
      </c>
    </row>
    <row r="11" spans="2:13" x14ac:dyDescent="0.25">
      <c r="B11" s="79"/>
      <c r="C11" s="78"/>
      <c r="D11" s="29">
        <f t="shared" si="3"/>
        <v>0</v>
      </c>
      <c r="E11" s="41"/>
      <c r="F11" s="33"/>
      <c r="G11" s="26"/>
      <c r="H11" s="26"/>
      <c r="I11" s="27"/>
      <c r="J11" s="70">
        <f t="shared" si="4"/>
        <v>0</v>
      </c>
      <c r="K11" s="71">
        <f t="shared" si="5"/>
        <v>0</v>
      </c>
      <c r="L11" s="8"/>
      <c r="M11" s="23" t="str">
        <f t="shared" si="6"/>
        <v>OK</v>
      </c>
    </row>
    <row r="12" spans="2:13" x14ac:dyDescent="0.25">
      <c r="B12" s="79"/>
      <c r="C12" s="78"/>
      <c r="D12" s="29">
        <f t="shared" si="3"/>
        <v>0</v>
      </c>
      <c r="E12" s="41"/>
      <c r="F12" s="33"/>
      <c r="G12" s="26"/>
      <c r="H12" s="26"/>
      <c r="I12" s="27"/>
      <c r="J12" s="70">
        <f t="shared" si="4"/>
        <v>0</v>
      </c>
      <c r="K12" s="71">
        <f t="shared" si="5"/>
        <v>0</v>
      </c>
      <c r="L12" s="8"/>
      <c r="M12" s="23" t="str">
        <f t="shared" si="6"/>
        <v>OK</v>
      </c>
    </row>
    <row r="13" spans="2:13" x14ac:dyDescent="0.25">
      <c r="B13" s="79"/>
      <c r="C13" s="78"/>
      <c r="D13" s="29">
        <f t="shared" si="3"/>
        <v>0</v>
      </c>
      <c r="E13" s="41"/>
      <c r="F13" s="33"/>
      <c r="G13" s="26"/>
      <c r="H13" s="26"/>
      <c r="I13" s="27"/>
      <c r="J13" s="70">
        <f t="shared" si="4"/>
        <v>0</v>
      </c>
      <c r="K13" s="71">
        <f t="shared" si="5"/>
        <v>0</v>
      </c>
      <c r="L13" s="8"/>
      <c r="M13" s="23" t="str">
        <f t="shared" si="6"/>
        <v>OK</v>
      </c>
    </row>
    <row r="14" spans="2:13" x14ac:dyDescent="0.25">
      <c r="B14" s="79"/>
      <c r="C14" s="78"/>
      <c r="D14" s="29">
        <f t="shared" si="3"/>
        <v>0</v>
      </c>
      <c r="E14" s="41"/>
      <c r="F14" s="33"/>
      <c r="G14" s="26"/>
      <c r="H14" s="26"/>
      <c r="I14" s="27"/>
      <c r="J14" s="70">
        <f t="shared" si="4"/>
        <v>0</v>
      </c>
      <c r="K14" s="71">
        <f t="shared" si="5"/>
        <v>0</v>
      </c>
      <c r="L14" s="8"/>
      <c r="M14" s="23" t="str">
        <f t="shared" si="6"/>
        <v>OK</v>
      </c>
    </row>
    <row r="15" spans="2:13" x14ac:dyDescent="0.25">
      <c r="B15" s="79"/>
      <c r="C15" s="78"/>
      <c r="D15" s="29">
        <f t="shared" si="3"/>
        <v>0</v>
      </c>
      <c r="E15" s="41"/>
      <c r="F15" s="33"/>
      <c r="G15" s="26"/>
      <c r="H15" s="26"/>
      <c r="I15" s="27"/>
      <c r="J15" s="70">
        <f t="shared" si="4"/>
        <v>0</v>
      </c>
      <c r="K15" s="71">
        <f t="shared" si="5"/>
        <v>0</v>
      </c>
      <c r="L15" s="8"/>
      <c r="M15" s="23" t="str">
        <f t="shared" si="6"/>
        <v>OK</v>
      </c>
    </row>
    <row r="16" spans="2:13" x14ac:dyDescent="0.25">
      <c r="B16" s="79"/>
      <c r="C16" s="78"/>
      <c r="D16" s="29">
        <f t="shared" si="3"/>
        <v>0</v>
      </c>
      <c r="E16" s="41"/>
      <c r="F16" s="33"/>
      <c r="G16" s="26"/>
      <c r="H16" s="26"/>
      <c r="I16" s="27"/>
      <c r="J16" s="70">
        <f t="shared" si="4"/>
        <v>0</v>
      </c>
      <c r="K16" s="71">
        <f t="shared" si="5"/>
        <v>0</v>
      </c>
      <c r="L16" s="8"/>
      <c r="M16" s="23" t="str">
        <f t="shared" si="6"/>
        <v>OK</v>
      </c>
    </row>
    <row r="17" spans="2:13" x14ac:dyDescent="0.25">
      <c r="B17" s="79"/>
      <c r="C17" s="78"/>
      <c r="D17" s="29">
        <f t="shared" si="3"/>
        <v>0</v>
      </c>
      <c r="E17" s="41"/>
      <c r="F17" s="33"/>
      <c r="G17" s="26"/>
      <c r="H17" s="26"/>
      <c r="I17" s="27"/>
      <c r="J17" s="70">
        <f t="shared" si="4"/>
        <v>0</v>
      </c>
      <c r="K17" s="71">
        <f t="shared" si="5"/>
        <v>0</v>
      </c>
      <c r="L17" s="8"/>
      <c r="M17" s="23" t="str">
        <f t="shared" si="6"/>
        <v>OK</v>
      </c>
    </row>
    <row r="18" spans="2:13" x14ac:dyDescent="0.25">
      <c r="B18" s="79"/>
      <c r="C18" s="78"/>
      <c r="D18" s="29">
        <f t="shared" si="3"/>
        <v>0</v>
      </c>
      <c r="E18" s="41"/>
      <c r="F18" s="33"/>
      <c r="G18" s="26"/>
      <c r="H18" s="26"/>
      <c r="I18" s="27"/>
      <c r="J18" s="70">
        <f t="shared" si="4"/>
        <v>0</v>
      </c>
      <c r="K18" s="71">
        <f t="shared" si="5"/>
        <v>0</v>
      </c>
      <c r="L18" s="8"/>
      <c r="M18" s="23" t="str">
        <f t="shared" si="6"/>
        <v>OK</v>
      </c>
    </row>
    <row r="19" spans="2:13" ht="15.75" thickBot="1" x14ac:dyDescent="0.3">
      <c r="B19" s="81"/>
      <c r="C19" s="82"/>
      <c r="D19" s="30">
        <f t="shared" si="3"/>
        <v>0</v>
      </c>
      <c r="E19" s="41"/>
      <c r="F19" s="33"/>
      <c r="G19" s="26"/>
      <c r="H19" s="26"/>
      <c r="I19" s="27"/>
      <c r="J19" s="70">
        <f t="shared" si="4"/>
        <v>0</v>
      </c>
      <c r="K19" s="71">
        <f t="shared" si="5"/>
        <v>0</v>
      </c>
      <c r="L19" s="8"/>
      <c r="M19" s="23" t="str">
        <f t="shared" si="6"/>
        <v>OK</v>
      </c>
    </row>
    <row r="20" spans="2:13" ht="15.75" thickBot="1" x14ac:dyDescent="0.3">
      <c r="B20" s="159" t="s">
        <v>55</v>
      </c>
      <c r="C20" s="160"/>
      <c r="D20" s="31">
        <f>SUM(D6:D19)</f>
        <v>493350</v>
      </c>
      <c r="E20" s="53">
        <f>ROUND(SUM(E6:E19),0)</f>
        <v>225000</v>
      </c>
      <c r="F20" s="54">
        <f t="shared" ref="F20:K20" si="7">ROUND(SUM(F6:F19),0)</f>
        <v>268350</v>
      </c>
      <c r="G20" s="55">
        <f t="shared" si="7"/>
        <v>0</v>
      </c>
      <c r="H20" s="55">
        <f t="shared" si="7"/>
        <v>0</v>
      </c>
      <c r="I20" s="56">
        <f t="shared" si="7"/>
        <v>0</v>
      </c>
      <c r="J20" s="36">
        <f t="shared" si="7"/>
        <v>268350</v>
      </c>
      <c r="K20" s="37">
        <f t="shared" si="7"/>
        <v>0</v>
      </c>
      <c r="L20" s="8"/>
      <c r="M20" s="23" t="str">
        <f t="shared" si="6"/>
        <v>OK</v>
      </c>
    </row>
    <row r="21" spans="2:13" ht="15.75" thickBot="1" x14ac:dyDescent="0.3">
      <c r="B21" s="159" t="s">
        <v>50</v>
      </c>
      <c r="C21" s="160"/>
      <c r="D21" s="49">
        <v>1</v>
      </c>
      <c r="E21" s="57">
        <f>E20/$D$20</f>
        <v>0.45606567345697779</v>
      </c>
      <c r="F21" s="58">
        <f t="shared" ref="F21:K21" si="8">F20/$D$20</f>
        <v>0.54393432654302221</v>
      </c>
      <c r="G21" s="59">
        <f t="shared" si="8"/>
        <v>0</v>
      </c>
      <c r="H21" s="59">
        <f t="shared" ref="H21:I21" si="9">H20/$D$20</f>
        <v>0</v>
      </c>
      <c r="I21" s="60">
        <f t="shared" si="9"/>
        <v>0</v>
      </c>
      <c r="J21" s="38">
        <f t="shared" si="8"/>
        <v>0.54393432654302221</v>
      </c>
      <c r="K21" s="39">
        <f t="shared" si="8"/>
        <v>0</v>
      </c>
      <c r="L21" s="8"/>
      <c r="M21" s="22"/>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54" t="s">
        <v>54</v>
      </c>
      <c r="C24" s="154"/>
      <c r="D24" s="154"/>
      <c r="E24" s="154"/>
      <c r="F24" s="154"/>
      <c r="G24" s="154"/>
      <c r="H24" s="72"/>
      <c r="I24" s="72"/>
      <c r="J24" s="72"/>
      <c r="K24" s="72"/>
      <c r="L24" s="8"/>
      <c r="M24" s="8"/>
    </row>
    <row r="25" spans="2:13" ht="15.75" customHeight="1" x14ac:dyDescent="0.25">
      <c r="B25" s="153" t="s">
        <v>102</v>
      </c>
      <c r="C25" s="153"/>
      <c r="D25" s="153"/>
      <c r="E25" s="153"/>
      <c r="F25" s="153"/>
      <c r="G25" s="42" t="str">
        <f>IF(E20&gt;=100000,"OK","ERROR")</f>
        <v>OK</v>
      </c>
      <c r="H25" s="72"/>
      <c r="I25" s="72"/>
      <c r="J25" s="72"/>
      <c r="K25" s="72"/>
      <c r="L25" s="8"/>
      <c r="M25" s="8"/>
    </row>
    <row r="26" spans="2:13" ht="15.75" customHeight="1" x14ac:dyDescent="0.25">
      <c r="B26" s="153" t="s">
        <v>103</v>
      </c>
      <c r="C26" s="153"/>
      <c r="D26" s="153"/>
      <c r="E26" s="153"/>
      <c r="F26" s="153"/>
      <c r="G26" s="42" t="str">
        <f>IF(E20&lt;=250000,"OK","ERROR")</f>
        <v>OK</v>
      </c>
      <c r="H26" s="72"/>
      <c r="I26" s="72"/>
      <c r="J26" s="72"/>
      <c r="K26" s="72"/>
      <c r="L26" s="8"/>
      <c r="M26" s="8"/>
    </row>
    <row r="27" spans="2:13" ht="15.75" customHeight="1" x14ac:dyDescent="0.25">
      <c r="B27" s="153" t="s">
        <v>75</v>
      </c>
      <c r="C27" s="153"/>
      <c r="D27" s="153"/>
      <c r="E27" s="153"/>
      <c r="F27" s="153"/>
      <c r="G27" s="42" t="str">
        <f>IF(E20&lt;=(D20/2),"OK","ERROR")</f>
        <v>OK</v>
      </c>
      <c r="H27" s="72"/>
      <c r="I27" s="72"/>
      <c r="J27" s="72"/>
      <c r="K27" s="72"/>
      <c r="L27" s="8"/>
      <c r="M27" s="8"/>
    </row>
    <row r="28" spans="2:13" ht="15.75" customHeight="1" x14ac:dyDescent="0.25">
      <c r="B28" s="153" t="s">
        <v>97</v>
      </c>
      <c r="C28" s="153"/>
      <c r="D28" s="153"/>
      <c r="E28" s="153"/>
      <c r="F28" s="153"/>
      <c r="G28" s="42" t="str">
        <f>IF(K20&lt;=(E20*0.4),"OK","ERROR")</f>
        <v>OK</v>
      </c>
      <c r="H28" s="72"/>
      <c r="I28" s="72"/>
      <c r="J28" s="72"/>
      <c r="K28" s="72"/>
      <c r="L28" s="8"/>
      <c r="M28" s="8"/>
    </row>
    <row r="29" spans="2:13" s="8" customFormat="1" x14ac:dyDescent="0.25"/>
    <row r="30" spans="2:13" s="8" customFormat="1" x14ac:dyDescent="0.25">
      <c r="I30" s="73"/>
    </row>
    <row r="31" spans="2:13" s="8" customFormat="1" x14ac:dyDescent="0.25">
      <c r="G31" s="42"/>
    </row>
    <row r="32" spans="2:13" s="8" customFormat="1" x14ac:dyDescent="0.25"/>
    <row r="33" spans="2:2" s="8" customFormat="1" x14ac:dyDescent="0.25"/>
    <row r="34" spans="2:2" s="8" customFormat="1" x14ac:dyDescent="0.25">
      <c r="B34" s="74"/>
    </row>
    <row r="35" spans="2:2" s="8" customFormat="1" x14ac:dyDescent="0.25">
      <c r="B35" s="75"/>
    </row>
    <row r="36" spans="2:2" s="8" customFormat="1" x14ac:dyDescent="0.25">
      <c r="B36" s="74"/>
    </row>
    <row r="37" spans="2:2" s="8" customFormat="1" x14ac:dyDescent="0.25">
      <c r="B37" s="76"/>
    </row>
    <row r="38" spans="2:2" s="8" customFormat="1" x14ac:dyDescent="0.25"/>
    <row r="39" spans="2:2" s="8" customFormat="1" x14ac:dyDescent="0.25"/>
    <row r="40" spans="2:2" s="8" customFormat="1" x14ac:dyDescent="0.25">
      <c r="B40" s="77"/>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K2"/>
    <mergeCell ref="H4:I4"/>
    <mergeCell ref="C4:C5"/>
    <mergeCell ref="B20:C20"/>
    <mergeCell ref="B21:C21"/>
    <mergeCell ref="B4:B5"/>
    <mergeCell ref="D4:D5"/>
    <mergeCell ref="E4:E5"/>
    <mergeCell ref="F4:G4"/>
    <mergeCell ref="J4:K4"/>
    <mergeCell ref="B27:F27"/>
    <mergeCell ref="B28:F28"/>
    <mergeCell ref="B25:F25"/>
    <mergeCell ref="B26:F26"/>
    <mergeCell ref="B24:G2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Tecnico</cp:lastModifiedBy>
  <cp:lastPrinted>2014-10-30T03:03:18Z</cp:lastPrinted>
  <dcterms:created xsi:type="dcterms:W3CDTF">2012-07-06T03:08:38Z</dcterms:created>
  <dcterms:modified xsi:type="dcterms:W3CDTF">2015-01-17T21:09:26Z</dcterms:modified>
</cp:coreProperties>
</file>