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60" windowWidth="3240" windowHeight="4920"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4525"/>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D15" i="8" s="1"/>
  <c r="M15" i="8" s="1"/>
  <c r="K14" i="8"/>
  <c r="J14" i="8"/>
  <c r="K13" i="8"/>
  <c r="J13" i="8"/>
  <c r="K12" i="8"/>
  <c r="J12" i="8"/>
  <c r="K11" i="8"/>
  <c r="J11" i="8"/>
  <c r="D11" i="8" s="1"/>
  <c r="M11" i="8" s="1"/>
  <c r="K10" i="8"/>
  <c r="J10" i="8"/>
  <c r="K9" i="8"/>
  <c r="J9" i="8"/>
  <c r="D9" i="8" s="1"/>
  <c r="M9" i="8" s="1"/>
  <c r="K8" i="8"/>
  <c r="J8" i="8"/>
  <c r="K6" i="8"/>
  <c r="J6" i="8"/>
  <c r="K7" i="8"/>
  <c r="J7" i="8"/>
  <c r="D6" i="8" l="1"/>
  <c r="M6" i="8" s="1"/>
  <c r="D13" i="8"/>
  <c r="M13" i="8" s="1"/>
  <c r="D8" i="8"/>
  <c r="M8" i="8" s="1"/>
  <c r="D10" i="8"/>
  <c r="M10" i="8" s="1"/>
  <c r="D14" i="8"/>
  <c r="M14" i="8" s="1"/>
  <c r="D18" i="8"/>
  <c r="M18"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<sst xmlns="http://schemas.openxmlformats.org/spreadsheetml/2006/main" count="314" uniqueCount="195">
  <si>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</si>
  <si>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</si>
  <si>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</si>
  <si>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</si>
  <si>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</si>
  <si>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</si>
  <si>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</si>
  <si>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</si>
  <si>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</si>
  <si>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</si>
  <si>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</si>
  <si>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</si>
  <si>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</si>
  <si>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</si>
  <si>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</si>
  <si>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</si>
  <si>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</si>
  <si>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</si>
  <si>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</si>
  <si>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</si>
  <si>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</si>
  <si>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</si>
  <si>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</si>
  <si>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</si>
  <si>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</si>
  <si>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</si>
  <si>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</si>
  <si>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</si>
  <si>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</si>
  <si>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</si>
  <si>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</si>
  <si>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</si>
  <si>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</si>
  <si>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</si>
  <si>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</si>
  <si>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</si>
  <si>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</si>
  <si>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</si>
  <si>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</si>
  <si>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</si>
  <si>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</si>
  <si>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</si>
  <si>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</si>
  <si>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</si>
  <si>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</si>
  <si>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</si>
  <si>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</si>
  <si>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</si>
  <si>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</si>
  <si>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</si>
  <si>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</si>
  <si>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</si>
  <si>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</si>
  <si>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</si>
  <si>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</si>
  <si>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</si>
  <si>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</si>
  <si>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</si>
  <si>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</si>
  <si>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</si>
  <si>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</si>
  <si>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</si>
  <si>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</si>
  <si>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</si>
  <si>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</si>
  <si>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</si>
  <si>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</si>
  <si>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</si>
  <si>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</si>
  <si>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</si>
  <si>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</si>
  <si>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</si>
  <si>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</si>
  <si>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</si>
  <si>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</si>
  <si>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</si>
  <si>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</si>
  <si>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</si>
  <si>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</si>
  <si>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</si>
  <si>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</si>
  <si>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</si>
  <si>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</si>
  <si>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</si>
  <si>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</si>
  <si>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</si>
  <si>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</si>
  <si>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</si>
  <si>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</si>
  <si>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</si>
  <si>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</si>
  <si>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</si>
  <si>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</si>
  <si>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</si>
  <si>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</si>
  <si>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</si>
  <si>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</si>
  <si>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</si>
  <si>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</si>
  <si>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</si>
  <si>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</si>
  <si>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</si>
  <si>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</si>
  <si>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</si>
  <si>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</si>
  <si>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</si>
  <si>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</si>
  <si>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</si>
  <si>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CABILDO INDIGENA DEL RESGUARDO CAÑO MOCHUELO</t>
  </si>
  <si>
    <t>CIRCM</t>
  </si>
  <si>
    <t xml:space="preserve">GERARDO ALI </t>
  </si>
  <si>
    <t>RODRIGUEZ GARCIA</t>
  </si>
  <si>
    <t>91.491.747</t>
  </si>
  <si>
    <t>Carrera 20 # 10-43 piso 2 Centro Yopal-Casanare</t>
  </si>
  <si>
    <t>COLOMBIA</t>
  </si>
  <si>
    <t>(8) 6359632</t>
  </si>
  <si>
    <t>canomochuelo@gmail.com</t>
  </si>
  <si>
    <t>X</t>
  </si>
  <si>
    <t>ASOCIADA</t>
  </si>
  <si>
    <t>15 meses</t>
  </si>
  <si>
    <t>GERARDO ALI</t>
  </si>
  <si>
    <t>CONTADOR PUBLICO</t>
  </si>
  <si>
    <t>1 año</t>
  </si>
  <si>
    <t>29 años</t>
  </si>
  <si>
    <t>ENERGIA SOLAR  PARA  EL RESGUARDO INDIGENA CAÑO MOCHUELO</t>
  </si>
  <si>
    <t xml:space="preserve">Para la contribución al cambio climático depende  del equilibrio entre la energía que entra y la que sale del sistema atmosférico del planeta. De allí es la propuesta de implementar energía solar para disminuir el efecto y utilizar o aprovechar la energía entrante del sol para si y evitar el calentamiento. Los habitantes del resguardo han sido protectores de la madre tierra una compensación que se hace durante años y han contribuido a lograr proteger la naturaleza. Y con esta energías alternativas les permiten a las familias indígenas evitar ocasionar daños ambientales y a educar a las nuevas generaciones con ideas de conservación ambiental. A través de la energía solar se evita la destrucción de bosques, aprovechar  cadenas productivas, y además en las épocas del año como es el invierno y verano se dan estos cambios climáticos que benefician a la población y el aprovechamiento de los cultivos mediante el calendario ecológico de los pueblos indígenas teniendo en cuenta la protección de la naturaleza.      </t>
  </si>
  <si>
    <t xml:space="preserve">Contribución económica de las cadenas de producción en el resguardo caño mochuelo en la generación de ingresos familiar como sustento del hogar para los gastos de la casa y sus necesidades fisiológicas.
Además con la implementación de los cultivos con sistema de riego crea la posibilidad de producción constante en el año. Y una oportunidad de emplear a hombres y mujeres indígenas que tengan la iniciativa de crear sus negocios familiares y comunitarios para el flujo de caja en las comunidades. 
Las poblaciones se destacan por su compartir y el trabajo colectivo que se generan grandes beneficios pensando en el principio fundamental de unidad.
</t>
  </si>
  <si>
    <t>Casanare</t>
  </si>
  <si>
    <t>900.543.133-6</t>
  </si>
  <si>
    <t>5 años de gestion y ejecucion de proyectos del SGP y otros recursos.</t>
  </si>
  <si>
    <t>El cabildo Indigena es una empresa publica de carácter especial.</t>
  </si>
  <si>
    <t>Gobernador Indigena del Resguardo Caño Mochuelo</t>
  </si>
  <si>
    <t>Convenios Interadministrativos con las instituciones: ICBF y Secretaria de Educacion de Casanare, para el resguardo caño mochuelo.</t>
  </si>
  <si>
    <t>No</t>
  </si>
  <si>
    <t>Empresa Pública de Carácter Especial</t>
  </si>
  <si>
    <t>Proveer al Resguardo indígena de Caño Mochuelo Colombia Casanare de Energía (que no tienen) utilizando una de las fuentes de energía renovable (Energía Solar) fomentado el aprovechamiento Productivo (Cultivos Hidropónicos y Huertas (Permacultura) con Educación-Productiva (Capacitación) .</t>
  </si>
  <si>
    <t xml:space="preserve">Los hogares del resguardo sus necesidades más expresadas es la seguridad alimentaria y con la implementación de energía solar y los sistemas de bombeo es una forma de resolver el problema de sequía en tiempos de verano para los cultivos. Además la iluminación es una forma de vida segura que resplandece y engrandece a los habitantes por sus grandes beneficios que podrían obtener para el bienestar en las familias. Con el cuidado de la madre tierra del resguardo que en los últimos años se ha visto afectado por el aumento de la temperatura y se tienen las alternativas los recursos energéticos sin explorar como es la energía solar. Además el clima en que se encuentra el resguardo es favorable por su temperatura de 25° a 38° de temperatura y la distancia con los municipios y la capital del departamento que no cuentan tampoco con estos beneficios de energía eléctrica. El impacto positivo para los habitantes uno de ellos son los niños que pueden mejorar calidad académica, los padres se comunican mejor en familia utilizando un espacio de su vivienda para vivir en unidad, y la comunidad indígena se beneficia para realizar los eventos sociales o comunitarios  en pro de la cultura y transmisión de saberes y conocimientos. </t>
  </si>
  <si>
    <t xml:space="preserve">Estudio de Prefactibilidad </t>
  </si>
  <si>
    <t>Consultoria</t>
  </si>
  <si>
    <t>Viajes, alimentos y bebidas</t>
  </si>
  <si>
    <t>Materiales e insumos, servicios de publicidad, difusión y otros gastos.</t>
  </si>
  <si>
    <t>Actividades Principales</t>
  </si>
  <si>
    <t>Implementación y diseño</t>
  </si>
  <si>
    <t>Sistema Prototipo Fotovoltaico</t>
  </si>
  <si>
    <t xml:space="preserve">Sistema Prototipo de Bomba Agua Fotovoltaica </t>
  </si>
  <si>
    <t>Sistema Prototipo de Cultivos Hidropónicos</t>
  </si>
  <si>
    <t xml:space="preserve">Agricultura Sustentable (Permacultura) </t>
  </si>
  <si>
    <t>Capacitación, Supervición  y Seguimiento</t>
  </si>
  <si>
    <t>Transporte de los elementos</t>
  </si>
  <si>
    <t>Tecnología</t>
  </si>
  <si>
    <t xml:space="preserve">Equipos sistemas solares </t>
  </si>
  <si>
    <t>Beneficiarios</t>
  </si>
  <si>
    <t>Costos del personal técnico</t>
  </si>
  <si>
    <t>Cambios Ambientales que dificulte el proyecto</t>
  </si>
  <si>
    <t>Cambios Normativos de Aplicación Energía Solar</t>
  </si>
  <si>
    <t>Que el tiempo de Ejecución sea mayor al Planificado</t>
  </si>
  <si>
    <t>Cambio de personal de equipo de trabajo</t>
  </si>
  <si>
    <t>Revisión de las Normas Aplicables vigentes.</t>
  </si>
  <si>
    <t>Comunicación permanente entre los miembros de equipo de trabajo y cartas de compromiso.</t>
  </si>
  <si>
    <t>Realizar Controles de Avance.</t>
  </si>
  <si>
    <t>Hacer revisiones periodicas con el presupuesto inicial.</t>
  </si>
  <si>
    <t>Que se Excedan los costos del Presupuesto.</t>
  </si>
  <si>
    <t xml:space="preserve">Carlos </t>
  </si>
  <si>
    <t>Hernandez</t>
  </si>
  <si>
    <t>ACN 160473503</t>
  </si>
  <si>
    <t>CAHN AUSTRALIA  PTY LTD</t>
  </si>
  <si>
    <t>Australia</t>
  </si>
  <si>
    <t>ABN 49160473503</t>
  </si>
  <si>
    <t>c.hernandez@cahnaustralia.com</t>
  </si>
  <si>
    <t xml:space="preserve"> Po Box 330 Spit Junction 2088 NSW</t>
  </si>
  <si>
    <t>www.cahnaustralia.com</t>
  </si>
  <si>
    <t xml:space="preserve">No </t>
  </si>
  <si>
    <t>x</t>
  </si>
  <si>
    <t>Yopal</t>
  </si>
  <si>
    <t>Cr 20 #10-43 piso 2 Centro</t>
  </si>
  <si>
    <t>Realizar cronograma teniendo en cuenta el tiempo de invierno y verano</t>
  </si>
  <si>
    <t>Proveer al Resguardo indígena de Caño Mochuelo Colombia Casanare de Energía (que no tienen) utilizando una de las fuentes de energía renovable (Energía Solar) fomentado el aprovechamiento Productivo (Cultivos Hidropónicos y Huertas (Permacultura) con Educación-Productiva (Capacitación). El postulado es que esto se constituya como  la línea base de Vida, permitiendo el Desarrollo Local sin perder su ancestral respeto y cuidado de la Madre Tierra. Por ende generara y mejorara 360 grados su Bienestar, Capacidad Agrícola,  Productividad y podrán crear e implementar proyectos productivos con seguridad alimentaria, permitiendo y contribuyendo adaptase al cambio climático que los afecta en tiempo presente. Los sistemas que queremos implementar son de aproximadamente 30kw electricidad para alimentar de 20 a 30 casas, bombas agua de superficie o pozo profundo, alumbrado público y una estación de cultivos hidropónicos. Las  (18)Unidades de generación eléctrica fotovoltaica</t>
  </si>
  <si>
    <t>Población aproximada 3.500 habitantes en 12 comunidades pueblos indígenas como son (wamonae, sikuani, saliba, maiben-masiware, yaruro, yamalero, wuipijiwi, amorua, shiripu). Iniciaremos  COMUNIDAD MORICHITO (PUEBLO SALIBA) 477 Habitantes: 30 VIVIENDAS: (1)Panel. UN COLEGIO(1)Panel.UN INTERNADO 2 CASAS SEPARADAS – PARA MASCULINO Y FEMENINO. (2)Paneles.DosCASASDECOCINAR PARA ELCOLEGIO(2)Paneles.3CASAS SEPARADAS DOCENTES. (3 paneles. UNASALADEINFORMÁTICA(1)Panel.UNACASADELACAPITANÍA: (1) Panel. UNACASA COMUNITARIA(1)Panel.UN PUESTO DE SALUD (1) Panel. UNA GRANJA AGROPECUARIA(CON TRES GALPONES(1) Panel.CASAMAQUINARIA DEL BOMBEO DE AGUA POTABLE (1) Panel.UNA IGLESIA (1)Panel. UNA CANCHA MULTIPLE(1) Panel. CULTIVOS:10HECTÁREASDEYUCAS.(1)Panel. 4 HECTÁREASDECAÑA(1)Panel.3HECTÁREASPLÁTANO(1)Panel.</t>
  </si>
  <si>
    <t>La idea principal es impulsar la micro economía se generaran una serie de micro empresas que dependerán del interés y potencial de cada comunidad.Loscultivoshidropónicos se podrá comercializar internamente dentro dela comunidadoexportarlo a otras que tengan interés en un producto específico, la idea es promover diversidad para que se incentive el comercio y el intercambio de conocimientos.Con el personal capacitado y quienes van a estar en la replicación del proyecto a privados o a otros resguardos del país ellos podrán cobrar pos sus servicios e igualmente pueden ser contratados porCAHN AUSTRALIApara la implementación o soporte del actual y de los que en Colombia CAHN AUSTRALIA implemente. Se capacitaran a 10 personas del resguardo en esta tecnología otras comunidades harán lo mimo</t>
  </si>
  <si>
    <t>http://www.cancilleria.gov.co/newsroom/news/plan-fronteras-la-prosperidad-implementa-sistema-energia-solar-que-beneficia
http://www.energiayambienteandina.net/Fondo-Concursable/Convocatoria-II.aspx</t>
  </si>
  <si>
    <t xml:space="preserve">Nuestra Principal Tecnología y que validamos desde Agosto del 2014 fue encontrar un ente que tuviera experiencia en aborigenes o indigenas si no que fuera certificado y acreditado intaldador  es por eso que decidimos ir conhttp://www.cahnaustralia.com/ . encontramos otras referencia como COLOMBIA CLEAN ENERGY PROGRAM  (USAID)  donde encontramos proyectos con indigenas con Acceso a fuentes de energía renovable en zonas no interconectadas o marginadas ttp://www.ccep.co/index.php/es/que-hacemos/tarea-2.  Sierra Nevada de Santa Marta, Costa Atlántica. En la convocatoria II hemos visto proyectos similares http://www.energiayambienteandina.net/Fondo-Concursable/Convocatoria-II.aspx. 
</t>
  </si>
  <si>
    <t xml:space="preserve">
El postulado es que todas las 675 familias queden con energía. Desde hace ya 6 meses y en esta fase de Prefactibilidad se ha tomado la decisión de un sistema de MICRO-GRID el cual estará basado en la instalación de un generador solar hibrido, es decir paneles solares de la siguiente manera: Cada Generador cuenta con 40 paneles solares y 40 baterías, la función de este es alimentar de 20 a 25 casas, lo que implica poner más de un generador por comunidad. Esto permitirá que se unan las Familias, se genere igualdad de géneros por el bien común y no hay preferencias sociales. La idea es capacitar la comunidad con Kits de Entrenamiento y que ellos mismos sean el soporte. Se tendrán Stocks de inventario de repuestos para evitar en lo máximo esperar un repuesto varios días. En el Centro de energías previsto igualmente se tendrá mayor capacidad de respuesta. La estrategia es en esta Fase es disminuir al máximo las PQR´s es por eso que se hará  primero con el Pueblo Saliba a través de reuniones informativas establecer relaciones apropiadas y generar confianza en la comunidad. Comprensión de los aspectos positivos y negativos de las condiciones sociales, económicas y culturales. Caracterización: Recopilación de datos sociales y económicos. Preparación del proyecto integral y su Plan de Negocio para todo el resguardo teniendo en cuenta las limitaciones y potencialidades. Realizar actividades de Diseño e Ingeniería.  Análisis de Permisos Ambientales y de suelos. Diseños. Presupuestos. Fondeo.  Planeación del sistema de energía renovable. Proyecto solar comunitario. Proyecto solar residencia. Proyecto micro hidroeléctrico (prototipo).  Proyecto hidroeléctrico comunitario.  Construcción y puesta en funcionamiento. Establecimiento de la oficina de proyecto.  Centro de mando y control. Creación del Centro Comunitario de Energías Alternativas no Convencionales.</t>
  </si>
  <si>
    <t>Autonomía y participación comunitaria. El proyecto reconoce la necesidad de un fuerte apoyo y participación de los líderes desde la elaboración inicial del proyecto a través de la creación e implementación de indicadores de resultados,  mesas de concertación y  durante la ejecución se construirán o se implementarán comités de veeduría y a lo largo de su vida útil a través de una adecuada administración. El proyecto  despliega enfoques participativos para apoyar el uso de energía productiva y participativa, con particular énfasis en un enfoque de género e inclusión de la mujer indígena enfocado a que ella integre a sus hijos jóvenes o adolescentes  y que vean que la economía familiar es posible. Creación del Centro Comunitario de Energías Alternativas no Convencionales el cual tendría las siguientes funciones: Brindar oportunidades de participación local.  Estimular el desarrollo de capacidad local comunitaria y la auto determinación. Incentivar habilidades y capacidad para proyectos e iniciativas a futuro.  Promover el interés comunitario en la energía renovable.  Generar entre la población mayor aceptación de nuevas tecnologías y sus beneficios. Respaldar iniciativas y actividades educacionales y de capacitación técnica.  Estimular la creación de empleos a largo plazo. El intercambio de información entre las partes interesadas mediante mesas de concertación y veedurías. Ejecución y socialización con programas de capacitación-práctica.  Establecimiento del sistema de apoyo técnico y supervisión.  Sostenibilidad Se prevé capacitación en cuanto a la operación y mantenimiento de los sistemas y llevaremos a cabo un programa de seguimiento y mecanismos de control remoto que permitan asegurar su correcta operación.  Ahora esto también generara empleo dado que ellos pueden implementar estos sistemas en el sector privado, en otras comunidades de Colombia y generar ingresos. Proyectos Productivos.</t>
  </si>
  <si>
    <r>
      <t xml:space="preserve">Resguardo Caño Mochuelo, nueve pueblos indígenas: Wamonae, </t>
    </r>
    <r>
      <rPr>
        <b/>
        <sz val="11"/>
        <color theme="1"/>
        <rFont val="Calibri"/>
        <family val="2"/>
        <scheme val="minor"/>
      </rPr>
      <t>Sáliba Fase Inicia</t>
    </r>
    <r>
      <rPr>
        <sz val="11"/>
        <color theme="1"/>
        <rFont val="Calibri"/>
        <family val="2"/>
        <scheme val="minor"/>
      </rPr>
      <t>l, Sikuani, Maibén masiware, Yamalero, Yaruro, Amorúa, Tsiripu y Waüpijiwi, que habitan en doce comunidades del resguardo.</t>
    </r>
  </si>
  <si>
    <t>Desde hace ya 6 meses hemos venido investigando y si existen otros proveedores. La realidad es que http://www.cahnaustralia.com/ es la empresa con toda la experiencia que nosotros como pueblo indígena necesitamos y el respaldo recibido que incluye tecnología de punta, costos mucho más bajos en comparación con los proveedores nacionales y ellos nos han diseñado y puesto en contrapartida lo siguiente: Instalar un Sistema Prototipo Fotovoltaico para entrenamiento y demostración.Instalar el Sistema Prototipo de Bomba de Agua Fotovoltaica. Instalar el Sistema Prototipo de Alumbrado Público. Sistema Prototipo de Cultivos Hidropónicos Automatizado. Crear las capacidades técnicas en los actores sociales institucionales, beneficiarios de los sistemas, sobre la capacidad máxima, manejo del Inversor, verificación de errores y mantenimiento de las baterías y paneles.Agricultura Sustentable (permacultura).Implementación del proyecto de electrificación para inicialmente 30 casas.</t>
  </si>
  <si>
    <t>Han participado las mujeres, hombre y niños en las asambleas  en donde se postuló la idea e investigación originada por un consultor externo Jorge Otálora desde agosto del 2014  y en ese espacio autónomo se tomó la decisión de escribirle a la empresa australiana para apoyar en la implementación de energía y su experiencia con indígenas. Esta convocatoria y sus recursos nos daría la línea base porque el proyecto dado que seguiremos la cadena de valor Gobernador de Casanare, Ong´s Internacionales, USAID, entre otros para poder llegar a todo el Resguardo y que tengan energía y que sea productiva. Debido a la deserción de los jóvenes, la falta de oportunidades de generar seguridad alimentaria en proyectos productivos y los niños con desnutrición, la pobreza extrema de la población es un decisión imparable.</t>
  </si>
  <si>
    <t xml:space="preserve">http://sostenibilidad.semana.com/negocios-verdes/articulo/llego-hora-energias-renovables-no-convencionales-colombia/31657
http://www.ipse.gov.co/ipse/comunicaciones-ipse/noticias-ipse/893-nueva-ley-1715-de-2014-promueve-el-aprovechamiento-de-las-fuentes-no-convencionales-de-energia
</t>
  </si>
  <si>
    <t xml:space="preserve">El 17 de diciembre de 2010, el Presidente de la República, doctor Juan Manuel Santos Calderón, mediante el Decreto 4679, crea el Programa Presidencial para la Formulación de Estrategias y Acciones para el Desarrollo Integral de los Pueblos Indígenas de Colombia. Tenemos, desde el Gobierno, el firme propósito de salvaguardar a los Pueblos Indígenas del país… no son palabras al viento: ¡Es la sincera declaración de la voluntad de un Gobierno que los respeta y los admira!” Presidente Juan Manuel Santos. LEY 1715 de 2014 “Llegó la hora de las energías renovables no convencionales en Colombia”. Este 5 de agosto se lanzó la ley para la integración de las energías renovables no convencionales al Sistema Energético Nacional. "Colombia como país cuyas exportaciones dependen principalmente de sus riquezas naturales, entre ellas el petróleo, tiene la necesidad de evaluar nuevas fuentes de energía para enfrentar la crisis energética que los expertos pronostican a corto y mediano plazo"
</t>
  </si>
  <si>
    <t>El modelo de crecimiento es escalonado, e número potencial son 5.061 indígenas. El proyecto conformará la línea base y determinara su futuro. Los cambios más que organizacionales es de conseguir  implementar los prototipos. Es muy fácil de reproducir porque incluye un factor común que su variable es infraestructura casas, una buena Fase de prefactibilidad que contiene el intercambio de información y base de datos de conocimiento, entre las partes interesadas mediante mesas de concertación y veedurías. Ejecución y socialización con programas de capacitación-práctica. Y establecimiento del sistema de apoyo técnico y supervisión.</t>
  </si>
  <si>
    <t xml:space="preserve">La idea principal es impulsar la micro economía se generaran una serie de micro empresas que dependerán del interés y potencial de cada comunidad.
Los cultivos hidropónicos se podrá comercializar internamente dentro dela comunidad o exportarlo a otras que tengan interés en un producto especifico, la idea es promover diversidad para que se incentive el comercio y el intercambio de conocimientos. Con el personal capacitado y quienes van a estar en la replicación del proyecto a privados o a otros resguardos del país ellos podrán cobrar pos sus servicios e igualmente pueden ser contratados por CAHN AUSTRALIA para la implementación o soporte del actual y de los que en Colombia CAHN AUSTRALIA implemente. Se capacitaran a 10 personas del resguardo en esta tecnología esto implica que otras comunidades harán lo mimo, es decir trataran de capacitar su propia gente o simplemente estarán más dispuestos a adoptar nuevas tecnologías o proyectos de este tipo si esta implementado por otros pueblos indígenas.
</t>
  </si>
  <si>
    <t xml:space="preserve">CAHN AUSTRALIA </t>
  </si>
  <si>
    <t>9805831-1</t>
  </si>
  <si>
    <t>AUSTRALIA</t>
  </si>
  <si>
    <t>5 ANOS DISENO IMPLEMENTACION DE PROYECTOS DE ENERGIA RENOVABLE NO CONVENCIONAL PARA COMUNIDAES ABORIGENES REMOTAS AUSTRALIA</t>
  </si>
  <si>
    <t>Con fines de lucro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</si>
</sst>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3">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13" fillId="0" borderId="29" xfId="3" applyBorder="1" applyAlignment="1" applyProtection="1">
      <alignmen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15" fontId="0" fillId="2" borderId="1" xfId="0" applyNumberFormat="1" applyFill="1" applyBorder="1" applyAlignment="1" applyProtection="1">
      <alignment horizontal="left" vertical="center" wrapText="1"/>
      <protection locked="0"/>
    </xf>
    <xf numFmtId="0" fontId="2" fillId="2" borderId="1" xfId="0" quotePrefix="1" applyNumberFormat="1" applyFont="1" applyFill="1" applyBorder="1" applyAlignment="1" applyProtection="1">
      <alignment horizontal="left" vertical="center" wrapText="1"/>
      <protection locked="0"/>
    </xf>
    <xf numFmtId="0" fontId="2" fillId="2" borderId="1" xfId="0" applyNumberFormat="1" applyFont="1" applyFill="1" applyBorder="1" applyAlignment="1" applyProtection="1">
      <alignment horizontal="left" vertical="center" wrapText="1"/>
      <protection locked="0"/>
    </xf>
    <xf numFmtId="0" fontId="2" fillId="2" borderId="6" xfId="0" applyNumberFormat="1" applyFon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0" borderId="7" xfId="0" applyFont="1" applyBorder="1" applyAlignment="1" applyProtection="1">
      <alignment horizontal="left" vertical="center" wrapText="1"/>
      <protection locked="0"/>
    </xf>
    <xf numFmtId="0" fontId="0" fillId="0" borderId="35" xfId="0" applyFont="1" applyBorder="1" applyAlignment="1" applyProtection="1">
      <alignment horizontal="justify" vertical="center" wrapText="1"/>
      <protection locked="0"/>
    </xf>
    <xf numFmtId="0" fontId="0" fillId="0" borderId="21" xfId="0" applyFont="1" applyBorder="1" applyAlignment="1" applyProtection="1">
      <alignment horizontal="justify" vertical="center" wrapText="1"/>
      <protection locked="0"/>
    </xf>
    <xf numFmtId="0" fontId="0" fillId="0" borderId="16" xfId="0" applyFont="1" applyBorder="1" applyAlignment="1" applyProtection="1">
      <alignment horizontal="justify" vertical="center" wrapText="1"/>
      <protection locked="0"/>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14" fontId="0" fillId="2" borderId="1" xfId="0" applyNumberFormat="1" applyFill="1" applyBorder="1" applyAlignment="1" applyProtection="1">
      <alignment horizontal="left" vertical="center" wrapText="1"/>
      <protection locked="0"/>
    </xf>
    <xf numFmtId="0" fontId="2" fillId="5" borderId="5" xfId="0" applyFont="1" applyFill="1" applyBorder="1" applyAlignment="1" applyProtection="1">
      <alignment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hernandez@cahnaustralia.com" TargetMode="External"/><Relationship Id="rId2" Type="http://schemas.openxmlformats.org/officeDocument/2006/relationships/hyperlink" Target="mailto:canomochuelo@gmail.com" TargetMode="External"/><Relationship Id="rId1" Type="http://schemas.openxmlformats.org/officeDocument/2006/relationships/hyperlink" Target="mailto:canomochuelo@gmail.com" TargetMode="External"/><Relationship Id="rId5" Type="http://schemas.openxmlformats.org/officeDocument/2006/relationships/printerSettings" Target="../printerSettings/printerSettings1.bin"/><Relationship Id="rId4" Type="http://schemas.openxmlformats.org/officeDocument/2006/relationships/hyperlink" Target="http://www.cahnaustralia.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ancilleria.gov.co/newsroom/news/plan-fronteras-la-prosperidad-implementa-sistema-energia-solar-que-benefici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70" zoomScale="70" zoomScaleNormal="70" zoomScaleSheetLayoutView="120" workbookViewId="0">
      <selection activeCell="B80" sqref="B80"/>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5" t="s">
        <v>52</v>
      </c>
      <c r="C2" s="125"/>
      <c r="D2" s="125"/>
      <c r="E2" s="125"/>
      <c r="F2" s="125"/>
    </row>
    <row r="3" spans="2:8" s="8" customFormat="1" ht="5.25" customHeight="1" x14ac:dyDescent="0.25"/>
    <row r="4" spans="2:8" s="8" customFormat="1" ht="48.75" customHeight="1" x14ac:dyDescent="0.25">
      <c r="B4" s="113" t="s">
        <v>100</v>
      </c>
      <c r="C4" s="113"/>
      <c r="D4" s="113"/>
      <c r="E4" s="113"/>
      <c r="F4" s="113"/>
    </row>
    <row r="5" spans="2:8" s="8" customFormat="1" ht="5.25" customHeight="1" thickBot="1" x14ac:dyDescent="0.3"/>
    <row r="6" spans="2:8" s="8" customFormat="1" x14ac:dyDescent="0.25">
      <c r="B6" s="120" t="s">
        <v>33</v>
      </c>
      <c r="C6" s="121"/>
      <c r="D6" s="121"/>
      <c r="E6" s="121"/>
      <c r="F6" s="122"/>
    </row>
    <row r="7" spans="2:8" s="8" customFormat="1" ht="36" customHeight="1" x14ac:dyDescent="0.25">
      <c r="B7" s="7" t="s">
        <v>56</v>
      </c>
      <c r="C7" s="115" t="s">
        <v>124</v>
      </c>
      <c r="D7" s="116"/>
      <c r="E7" s="116"/>
      <c r="F7" s="117"/>
      <c r="H7" s="13"/>
    </row>
    <row r="8" spans="2:8" s="8" customFormat="1" ht="34.5" customHeight="1" x14ac:dyDescent="0.25">
      <c r="B8" s="118" t="s">
        <v>57</v>
      </c>
      <c r="C8" s="119"/>
      <c r="D8" s="119"/>
      <c r="E8" s="119"/>
      <c r="F8" s="21" t="s">
        <v>119</v>
      </c>
    </row>
    <row r="9" spans="2:8" s="8" customFormat="1" ht="25.5" customHeight="1" x14ac:dyDescent="0.25">
      <c r="B9" s="118" t="s">
        <v>76</v>
      </c>
      <c r="C9" s="119"/>
      <c r="D9" s="119"/>
      <c r="E9" s="119"/>
      <c r="F9" s="86">
        <f>'FINANCIAMIENTO PROYECTO'!D20</f>
        <v>814000</v>
      </c>
      <c r="H9" s="8" t="s">
        <v>73</v>
      </c>
    </row>
    <row r="10" spans="2:8" s="8" customFormat="1" ht="24" customHeight="1" x14ac:dyDescent="0.25">
      <c r="B10" s="118" t="s">
        <v>77</v>
      </c>
      <c r="C10" s="119"/>
      <c r="D10" s="119"/>
      <c r="E10" s="119"/>
      <c r="F10" s="86">
        <f>'FINANCIAMIENTO PROYECTO'!E20</f>
        <v>250000</v>
      </c>
      <c r="H10" s="8" t="s">
        <v>73</v>
      </c>
    </row>
    <row r="11" spans="2:8" s="8" customFormat="1" ht="24" customHeight="1" x14ac:dyDescent="0.25">
      <c r="B11" s="118" t="s">
        <v>78</v>
      </c>
      <c r="C11" s="119"/>
      <c r="D11" s="119"/>
      <c r="E11" s="119"/>
      <c r="F11" s="86">
        <f>'FINANCIAMIENTO PROYECTO'!J20+'FINANCIAMIENTO PROYECTO'!K20</f>
        <v>564000</v>
      </c>
      <c r="H11" s="8" t="s">
        <v>73</v>
      </c>
    </row>
    <row r="12" spans="2:8" ht="21.75" customHeight="1" x14ac:dyDescent="0.25">
      <c r="B12" s="118" t="s">
        <v>86</v>
      </c>
      <c r="C12" s="119"/>
      <c r="D12" s="119"/>
      <c r="E12" s="119"/>
      <c r="F12" s="20" t="s">
        <v>114</v>
      </c>
    </row>
    <row r="13" spans="2:8" ht="23.25" customHeight="1" x14ac:dyDescent="0.25">
      <c r="B13" s="118" t="s">
        <v>87</v>
      </c>
      <c r="C13" s="119"/>
      <c r="D13" s="119"/>
      <c r="E13" s="119"/>
      <c r="F13" s="21" t="s">
        <v>118</v>
      </c>
    </row>
    <row r="14" spans="2:8" ht="90.75" customHeight="1" x14ac:dyDescent="0.25">
      <c r="B14" s="62" t="s">
        <v>85</v>
      </c>
      <c r="C14" s="97" t="s">
        <v>135</v>
      </c>
      <c r="D14" s="97"/>
      <c r="E14" s="97"/>
      <c r="F14" s="98"/>
    </row>
    <row r="15" spans="2:8" ht="80.25" customHeight="1" x14ac:dyDescent="0.25">
      <c r="B15" s="44" t="s">
        <v>79</v>
      </c>
      <c r="C15" s="97" t="s">
        <v>183</v>
      </c>
      <c r="D15" s="97"/>
      <c r="E15" s="97"/>
      <c r="F15" s="98"/>
    </row>
    <row r="16" spans="2:8" ht="80.25" customHeight="1" thickBot="1" x14ac:dyDescent="0.3">
      <c r="B16" s="12" t="s">
        <v>92</v>
      </c>
      <c r="C16" s="123" t="s">
        <v>130</v>
      </c>
      <c r="D16" s="123"/>
      <c r="E16" s="123"/>
      <c r="F16" s="124"/>
    </row>
    <row r="17" spans="2:5" s="8" customFormat="1" ht="8.25" customHeight="1" thickBot="1" x14ac:dyDescent="0.3"/>
    <row r="18" spans="2:5" ht="20.25" customHeight="1" thickBot="1" x14ac:dyDescent="0.3">
      <c r="B18" s="126" t="s">
        <v>80</v>
      </c>
      <c r="C18" s="127"/>
      <c r="D18" s="127"/>
      <c r="E18" s="128"/>
    </row>
    <row r="19" spans="2:5" x14ac:dyDescent="0.25">
      <c r="B19" s="14" t="s">
        <v>14</v>
      </c>
      <c r="C19" s="108" t="s">
        <v>120</v>
      </c>
      <c r="D19" s="108"/>
      <c r="E19" s="109"/>
    </row>
    <row r="20" spans="2:5" x14ac:dyDescent="0.25">
      <c r="B20" s="10" t="s">
        <v>15</v>
      </c>
      <c r="C20" s="97" t="s">
        <v>111</v>
      </c>
      <c r="D20" s="97"/>
      <c r="E20" s="98"/>
    </row>
    <row r="21" spans="2:5" ht="16.5" customHeight="1" x14ac:dyDescent="0.25">
      <c r="B21" s="7" t="s">
        <v>21</v>
      </c>
      <c r="C21" s="97" t="s">
        <v>112</v>
      </c>
      <c r="D21" s="97"/>
      <c r="E21" s="98"/>
    </row>
    <row r="22" spans="2:5" x14ac:dyDescent="0.25">
      <c r="B22" s="10" t="s">
        <v>16</v>
      </c>
      <c r="C22" s="97" t="s">
        <v>121</v>
      </c>
      <c r="D22" s="97"/>
      <c r="E22" s="98"/>
    </row>
    <row r="23" spans="2:5" x14ac:dyDescent="0.25">
      <c r="B23" s="10" t="s">
        <v>17</v>
      </c>
      <c r="C23" s="97" t="s">
        <v>174</v>
      </c>
      <c r="D23" s="97"/>
      <c r="E23" s="98"/>
    </row>
    <row r="24" spans="2:5" x14ac:dyDescent="0.25">
      <c r="B24" s="10" t="s">
        <v>3</v>
      </c>
      <c r="C24" s="97" t="s">
        <v>173</v>
      </c>
      <c r="D24" s="97"/>
      <c r="E24" s="98"/>
    </row>
    <row r="25" spans="2:5" x14ac:dyDescent="0.25">
      <c r="B25" s="10" t="s">
        <v>18</v>
      </c>
      <c r="C25" s="97" t="s">
        <v>127</v>
      </c>
      <c r="D25" s="97"/>
      <c r="E25" s="98"/>
    </row>
    <row r="26" spans="2:5" x14ac:dyDescent="0.25">
      <c r="B26" s="10" t="s">
        <v>4</v>
      </c>
      <c r="C26" s="97" t="s">
        <v>114</v>
      </c>
      <c r="D26" s="97"/>
      <c r="E26" s="98"/>
    </row>
    <row r="27" spans="2:5" x14ac:dyDescent="0.25">
      <c r="B27" s="10" t="s">
        <v>19</v>
      </c>
      <c r="C27" s="97" t="s">
        <v>115</v>
      </c>
      <c r="D27" s="97"/>
      <c r="E27" s="98"/>
    </row>
    <row r="28" spans="2:5" x14ac:dyDescent="0.25">
      <c r="B28" s="10" t="s">
        <v>20</v>
      </c>
      <c r="C28" s="96" t="s">
        <v>116</v>
      </c>
      <c r="D28" s="97"/>
      <c r="E28" s="98"/>
    </row>
    <row r="29" spans="2:5" ht="30" x14ac:dyDescent="0.25">
      <c r="B29" s="18" t="s">
        <v>40</v>
      </c>
      <c r="C29" s="97" t="s">
        <v>131</v>
      </c>
      <c r="D29" s="97"/>
      <c r="E29" s="98"/>
    </row>
    <row r="30" spans="2:5" x14ac:dyDescent="0.25">
      <c r="B30" s="10" t="s">
        <v>41</v>
      </c>
      <c r="C30" s="97" t="s">
        <v>122</v>
      </c>
      <c r="D30" s="97"/>
      <c r="E30" s="98"/>
    </row>
    <row r="31" spans="2:5" ht="60.75" thickBot="1" x14ac:dyDescent="0.3">
      <c r="B31" s="18" t="s">
        <v>44</v>
      </c>
      <c r="C31" s="123" t="s">
        <v>129</v>
      </c>
      <c r="D31" s="123"/>
      <c r="E31" s="124"/>
    </row>
    <row r="32" spans="2:5" s="8" customFormat="1" ht="9.75" customHeight="1" thickBot="1" x14ac:dyDescent="0.3"/>
    <row r="33" spans="2:5" s="8" customFormat="1" ht="16.5" customHeight="1" thickBot="1" x14ac:dyDescent="0.3">
      <c r="B33" s="126" t="s">
        <v>81</v>
      </c>
      <c r="C33" s="127"/>
      <c r="D33" s="127"/>
      <c r="E33" s="128"/>
    </row>
    <row r="34" spans="2:5" s="8" customFormat="1" ht="27" customHeight="1" x14ac:dyDescent="0.25">
      <c r="B34" s="6" t="s">
        <v>23</v>
      </c>
      <c r="C34" s="108" t="s">
        <v>108</v>
      </c>
      <c r="D34" s="108"/>
      <c r="E34" s="109"/>
    </row>
    <row r="35" spans="2:5" s="8" customFormat="1" ht="16.5" customHeight="1" x14ac:dyDescent="0.25">
      <c r="B35" s="7" t="s">
        <v>24</v>
      </c>
      <c r="C35" s="97" t="s">
        <v>109</v>
      </c>
      <c r="D35" s="97"/>
      <c r="E35" s="98"/>
    </row>
    <row r="36" spans="2:5" s="8" customFormat="1" ht="16.5" customHeight="1" x14ac:dyDescent="0.25">
      <c r="B36" s="7" t="s">
        <v>22</v>
      </c>
      <c r="C36" s="97" t="s">
        <v>128</v>
      </c>
      <c r="D36" s="97"/>
      <c r="E36" s="98"/>
    </row>
    <row r="37" spans="2:5" s="8" customFormat="1" ht="16.5" customHeight="1" x14ac:dyDescent="0.25">
      <c r="B37" s="7" t="s">
        <v>0</v>
      </c>
      <c r="C37" s="97"/>
      <c r="D37" s="97"/>
      <c r="E37" s="98"/>
    </row>
    <row r="38" spans="2:5" s="8" customFormat="1" ht="16.5" customHeight="1" x14ac:dyDescent="0.25">
      <c r="B38" s="7" t="s">
        <v>1</v>
      </c>
      <c r="C38" s="114">
        <v>31441</v>
      </c>
      <c r="D38" s="97"/>
      <c r="E38" s="98"/>
    </row>
    <row r="39" spans="2:5" s="8" customFormat="1" ht="16.5" customHeight="1" x14ac:dyDescent="0.25">
      <c r="B39" s="7" t="s">
        <v>26</v>
      </c>
      <c r="C39" s="97" t="s">
        <v>110</v>
      </c>
      <c r="D39" s="97"/>
      <c r="E39" s="98"/>
    </row>
    <row r="40" spans="2:5" s="8" customFormat="1" ht="16.5" customHeight="1" x14ac:dyDescent="0.25">
      <c r="B40" s="7" t="s">
        <v>25</v>
      </c>
      <c r="C40" s="97" t="s">
        <v>111</v>
      </c>
      <c r="D40" s="97"/>
      <c r="E40" s="98"/>
    </row>
    <row r="41" spans="2:5" s="8" customFormat="1" ht="16.5" customHeight="1" x14ac:dyDescent="0.25">
      <c r="B41" s="7" t="s">
        <v>21</v>
      </c>
      <c r="C41" s="97" t="s">
        <v>112</v>
      </c>
      <c r="D41" s="97"/>
      <c r="E41" s="98"/>
    </row>
    <row r="42" spans="2:5" s="8" customFormat="1" ht="16.5" customHeight="1" x14ac:dyDescent="0.25">
      <c r="B42" s="10" t="s">
        <v>2</v>
      </c>
      <c r="C42" s="97" t="s">
        <v>113</v>
      </c>
      <c r="D42" s="97"/>
      <c r="E42" s="98"/>
    </row>
    <row r="43" spans="2:5" s="8" customFormat="1" ht="16.5" customHeight="1" x14ac:dyDescent="0.25">
      <c r="B43" s="7" t="s">
        <v>18</v>
      </c>
      <c r="C43" s="97" t="s">
        <v>127</v>
      </c>
      <c r="D43" s="97"/>
      <c r="E43" s="98"/>
    </row>
    <row r="44" spans="2:5" s="8" customFormat="1" ht="16.5" customHeight="1" x14ac:dyDescent="0.25">
      <c r="B44" s="7" t="s">
        <v>4</v>
      </c>
      <c r="C44" s="97" t="s">
        <v>114</v>
      </c>
      <c r="D44" s="97"/>
      <c r="E44" s="98"/>
    </row>
    <row r="45" spans="2:5" s="8" customFormat="1" ht="16.5" customHeight="1" x14ac:dyDescent="0.25">
      <c r="B45" s="10" t="s">
        <v>5</v>
      </c>
      <c r="C45" s="97" t="s">
        <v>115</v>
      </c>
      <c r="D45" s="97"/>
      <c r="E45" s="98"/>
    </row>
    <row r="46" spans="2:5" s="8" customFormat="1" ht="16.5" customHeight="1" x14ac:dyDescent="0.25">
      <c r="B46" s="10" t="s">
        <v>6</v>
      </c>
      <c r="C46" s="96" t="s">
        <v>116</v>
      </c>
      <c r="D46" s="97"/>
      <c r="E46" s="98"/>
    </row>
    <row r="47" spans="2:5" s="8" customFormat="1" ht="16.5" customHeight="1" x14ac:dyDescent="0.25">
      <c r="B47" s="7" t="s">
        <v>39</v>
      </c>
      <c r="C47" s="97"/>
      <c r="D47" s="97"/>
      <c r="E47" s="98"/>
    </row>
    <row r="48" spans="2:5" s="8" customFormat="1" ht="16.5" customHeight="1" x14ac:dyDescent="0.25">
      <c r="B48" s="7" t="s">
        <v>7</v>
      </c>
      <c r="C48" s="97"/>
      <c r="D48" s="97"/>
      <c r="E48" s="98"/>
    </row>
    <row r="49" spans="2:5" s="8" customFormat="1" ht="62.25" customHeight="1" x14ac:dyDescent="0.25">
      <c r="B49" s="7" t="s">
        <v>43</v>
      </c>
      <c r="C49" s="93" t="s">
        <v>132</v>
      </c>
      <c r="D49" s="94"/>
      <c r="E49" s="95"/>
    </row>
    <row r="50" spans="2:5" s="8" customFormat="1" ht="18.75" customHeight="1" x14ac:dyDescent="0.25">
      <c r="B50" s="7" t="s">
        <v>45</v>
      </c>
      <c r="C50" s="93" t="s">
        <v>123</v>
      </c>
      <c r="D50" s="94"/>
      <c r="E50" s="95"/>
    </row>
    <row r="51" spans="2:5" s="8" customFormat="1" ht="61.5" customHeight="1" x14ac:dyDescent="0.25">
      <c r="B51" s="7" t="s">
        <v>99</v>
      </c>
      <c r="C51" s="110" t="s">
        <v>133</v>
      </c>
      <c r="D51" s="111"/>
      <c r="E51" s="112"/>
    </row>
    <row r="52" spans="2:5" s="8" customFormat="1" ht="16.5" customHeight="1" x14ac:dyDescent="0.25">
      <c r="B52" s="99" t="s">
        <v>28</v>
      </c>
      <c r="C52" s="100"/>
      <c r="D52" s="100"/>
      <c r="E52" s="101"/>
    </row>
    <row r="53" spans="2:5" s="8" customFormat="1" ht="16.5" customHeight="1" x14ac:dyDescent="0.25">
      <c r="B53" s="7" t="s">
        <v>34</v>
      </c>
      <c r="C53" s="1"/>
      <c r="D53" s="11" t="s">
        <v>27</v>
      </c>
      <c r="E53" s="2" t="s">
        <v>117</v>
      </c>
    </row>
    <row r="54" spans="2:5" s="8" customFormat="1" ht="16.5" customHeight="1" x14ac:dyDescent="0.25">
      <c r="B54" s="99" t="s">
        <v>29</v>
      </c>
      <c r="C54" s="100"/>
      <c r="D54" s="100"/>
      <c r="E54" s="101"/>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102" t="s">
        <v>134</v>
      </c>
      <c r="D59" s="103"/>
      <c r="E59" s="104"/>
    </row>
    <row r="60" spans="2:5" s="8" customFormat="1" ht="9.75" customHeight="1" thickBot="1" x14ac:dyDescent="0.3"/>
    <row r="61" spans="2:5" s="8" customFormat="1" ht="15.75" customHeight="1" thickBot="1" x14ac:dyDescent="0.3">
      <c r="B61" s="126" t="s">
        <v>82</v>
      </c>
      <c r="C61" s="127"/>
      <c r="D61" s="127"/>
      <c r="E61" s="128"/>
    </row>
    <row r="62" spans="2:5" s="8" customFormat="1" ht="27" customHeight="1" x14ac:dyDescent="0.25">
      <c r="B62" s="6" t="s">
        <v>23</v>
      </c>
      <c r="C62" s="108" t="s">
        <v>165</v>
      </c>
      <c r="D62" s="108"/>
      <c r="E62" s="109"/>
    </row>
    <row r="63" spans="2:5" s="8" customFormat="1" ht="16.5" customHeight="1" x14ac:dyDescent="0.25">
      <c r="B63" s="7" t="s">
        <v>24</v>
      </c>
      <c r="C63" s="108" t="s">
        <v>190</v>
      </c>
      <c r="D63" s="108"/>
      <c r="E63" s="109"/>
    </row>
    <row r="64" spans="2:5" s="8" customFormat="1" ht="16.5" customHeight="1" x14ac:dyDescent="0.25">
      <c r="B64" s="7" t="s">
        <v>22</v>
      </c>
      <c r="C64" s="97" t="s">
        <v>167</v>
      </c>
      <c r="D64" s="97"/>
      <c r="E64" s="98"/>
    </row>
    <row r="65" spans="2:5" s="8" customFormat="1" ht="16.5" customHeight="1" x14ac:dyDescent="0.25">
      <c r="B65" s="7" t="s">
        <v>0</v>
      </c>
      <c r="C65" s="97" t="s">
        <v>164</v>
      </c>
      <c r="D65" s="97"/>
      <c r="E65" s="98"/>
    </row>
    <row r="66" spans="2:5" s="8" customFormat="1" ht="16.5" customHeight="1" x14ac:dyDescent="0.25">
      <c r="B66" s="7" t="s">
        <v>1</v>
      </c>
      <c r="C66" s="171">
        <v>41173</v>
      </c>
      <c r="D66" s="97"/>
      <c r="E66" s="98"/>
    </row>
    <row r="67" spans="2:5" s="8" customFormat="1" ht="16.5" customHeight="1" x14ac:dyDescent="0.25">
      <c r="B67" s="7" t="s">
        <v>26</v>
      </c>
      <c r="C67" s="97" t="s">
        <v>162</v>
      </c>
      <c r="D67" s="97"/>
      <c r="E67" s="98"/>
    </row>
    <row r="68" spans="2:5" s="8" customFormat="1" ht="16.5" customHeight="1" x14ac:dyDescent="0.25">
      <c r="B68" s="7" t="s">
        <v>25</v>
      </c>
      <c r="C68" s="97" t="s">
        <v>163</v>
      </c>
      <c r="D68" s="97"/>
      <c r="E68" s="98"/>
    </row>
    <row r="69" spans="2:5" s="8" customFormat="1" ht="16.5" customHeight="1" x14ac:dyDescent="0.25">
      <c r="B69" s="7" t="s">
        <v>21</v>
      </c>
      <c r="C69" s="97" t="s">
        <v>191</v>
      </c>
      <c r="D69" s="97"/>
      <c r="E69" s="98"/>
    </row>
    <row r="70" spans="2:5" s="8" customFormat="1" ht="16.5" customHeight="1" x14ac:dyDescent="0.25">
      <c r="B70" s="10" t="s">
        <v>2</v>
      </c>
      <c r="C70" s="97" t="s">
        <v>169</v>
      </c>
      <c r="D70" s="97"/>
      <c r="E70" s="98"/>
    </row>
    <row r="71" spans="2:5" s="8" customFormat="1" ht="16.5" customHeight="1" x14ac:dyDescent="0.25">
      <c r="B71" s="7" t="s">
        <v>18</v>
      </c>
      <c r="C71" s="97" t="s">
        <v>192</v>
      </c>
      <c r="D71" s="97"/>
      <c r="E71" s="98"/>
    </row>
    <row r="72" spans="2:5" s="8" customFormat="1" ht="16.5" customHeight="1" x14ac:dyDescent="0.25">
      <c r="B72" s="7" t="s">
        <v>4</v>
      </c>
      <c r="C72" s="97" t="s">
        <v>166</v>
      </c>
      <c r="D72" s="97"/>
      <c r="E72" s="98"/>
    </row>
    <row r="73" spans="2:5" s="8" customFormat="1" ht="16.5" customHeight="1" x14ac:dyDescent="0.25">
      <c r="B73" s="10" t="s">
        <v>5</v>
      </c>
      <c r="C73" s="97">
        <v>610732781946</v>
      </c>
      <c r="D73" s="97"/>
      <c r="E73" s="98"/>
    </row>
    <row r="74" spans="2:5" s="8" customFormat="1" ht="16.5" customHeight="1" x14ac:dyDescent="0.25">
      <c r="B74" s="10" t="s">
        <v>6</v>
      </c>
      <c r="C74" s="96" t="s">
        <v>168</v>
      </c>
      <c r="D74" s="97"/>
      <c r="E74" s="98"/>
    </row>
    <row r="75" spans="2:5" s="8" customFormat="1" ht="16.5" customHeight="1" x14ac:dyDescent="0.25">
      <c r="B75" s="7" t="s">
        <v>39</v>
      </c>
      <c r="C75" s="97"/>
      <c r="D75" s="97"/>
      <c r="E75" s="98"/>
    </row>
    <row r="76" spans="2:5" s="8" customFormat="1" ht="16.5" customHeight="1" x14ac:dyDescent="0.25">
      <c r="B76" s="7" t="s">
        <v>7</v>
      </c>
      <c r="C76" s="96" t="s">
        <v>170</v>
      </c>
      <c r="D76" s="97"/>
      <c r="E76" s="98"/>
    </row>
    <row r="77" spans="2:5" s="8" customFormat="1" ht="62.25" customHeight="1" x14ac:dyDescent="0.25">
      <c r="B77" s="7" t="s">
        <v>43</v>
      </c>
      <c r="C77" s="110" t="s">
        <v>193</v>
      </c>
      <c r="D77" s="111"/>
      <c r="E77" s="112"/>
    </row>
    <row r="78" spans="2:5" s="8" customFormat="1" ht="66" customHeight="1" x14ac:dyDescent="0.25">
      <c r="B78" s="7" t="s">
        <v>99</v>
      </c>
      <c r="C78" s="110" t="s">
        <v>171</v>
      </c>
      <c r="D78" s="111"/>
      <c r="E78" s="112"/>
    </row>
    <row r="79" spans="2:5" s="8" customFormat="1" ht="16.5" customHeight="1" x14ac:dyDescent="0.25">
      <c r="B79" s="99" t="s">
        <v>28</v>
      </c>
      <c r="C79" s="100"/>
      <c r="D79" s="100"/>
      <c r="E79" s="101"/>
    </row>
    <row r="80" spans="2:5" s="8" customFormat="1" ht="16.5" customHeight="1" x14ac:dyDescent="0.25">
      <c r="B80" s="172" t="s">
        <v>194</v>
      </c>
      <c r="C80" s="87"/>
      <c r="D80" s="11" t="s">
        <v>27</v>
      </c>
      <c r="E80" s="88"/>
    </row>
    <row r="81" spans="2:5" s="8" customFormat="1" ht="16.5" customHeight="1" x14ac:dyDescent="0.25">
      <c r="B81" s="99" t="s">
        <v>29</v>
      </c>
      <c r="C81" s="100"/>
      <c r="D81" s="100"/>
      <c r="E81" s="101"/>
    </row>
    <row r="82" spans="2:5" s="8" customFormat="1" ht="16.5" customHeight="1" x14ac:dyDescent="0.25">
      <c r="B82" s="7" t="s">
        <v>8</v>
      </c>
      <c r="C82" s="3" t="s">
        <v>172</v>
      </c>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102"/>
      <c r="D87" s="103"/>
      <c r="E87" s="104"/>
    </row>
    <row r="88" spans="2:5" s="8" customFormat="1" ht="16.5" customHeight="1" thickBot="1" x14ac:dyDescent="0.3"/>
    <row r="89" spans="2:5" s="8" customFormat="1" ht="15.75" thickBot="1" x14ac:dyDescent="0.3">
      <c r="B89" s="105" t="s">
        <v>83</v>
      </c>
      <c r="C89" s="106"/>
      <c r="D89" s="106"/>
      <c r="E89" s="107"/>
    </row>
    <row r="90" spans="2:5" s="8" customFormat="1" ht="27" customHeight="1" x14ac:dyDescent="0.25">
      <c r="B90" s="6" t="s">
        <v>23</v>
      </c>
      <c r="C90" s="108"/>
      <c r="D90" s="108"/>
      <c r="E90" s="109"/>
    </row>
    <row r="91" spans="2:5" s="8" customFormat="1" ht="16.5" customHeight="1" x14ac:dyDescent="0.25">
      <c r="B91" s="7" t="s">
        <v>24</v>
      </c>
      <c r="C91" s="97"/>
      <c r="D91" s="97"/>
      <c r="E91" s="98"/>
    </row>
    <row r="92" spans="2:5" s="8" customFormat="1" ht="16.5" customHeight="1" x14ac:dyDescent="0.25">
      <c r="B92" s="7" t="s">
        <v>22</v>
      </c>
      <c r="C92" s="97"/>
      <c r="D92" s="97"/>
      <c r="E92" s="98"/>
    </row>
    <row r="93" spans="2:5" s="8" customFormat="1" ht="16.5" customHeight="1" x14ac:dyDescent="0.25">
      <c r="B93" s="7" t="s">
        <v>0</v>
      </c>
      <c r="C93" s="97"/>
      <c r="D93" s="97"/>
      <c r="E93" s="98"/>
    </row>
    <row r="94" spans="2:5" s="8" customFormat="1" ht="16.5" customHeight="1" x14ac:dyDescent="0.25">
      <c r="B94" s="7" t="s">
        <v>1</v>
      </c>
      <c r="C94" s="97"/>
      <c r="D94" s="97"/>
      <c r="E94" s="98"/>
    </row>
    <row r="95" spans="2:5" s="8" customFormat="1" ht="16.5" customHeight="1" x14ac:dyDescent="0.25">
      <c r="B95" s="7" t="s">
        <v>26</v>
      </c>
      <c r="C95" s="97"/>
      <c r="D95" s="97"/>
      <c r="E95" s="98"/>
    </row>
    <row r="96" spans="2:5" s="8" customFormat="1" ht="16.5" customHeight="1" x14ac:dyDescent="0.25">
      <c r="B96" s="7" t="s">
        <v>25</v>
      </c>
      <c r="C96" s="97"/>
      <c r="D96" s="97"/>
      <c r="E96" s="98"/>
    </row>
    <row r="97" spans="2:5" s="8" customFormat="1" ht="16.5" customHeight="1" x14ac:dyDescent="0.25">
      <c r="B97" s="7" t="s">
        <v>21</v>
      </c>
      <c r="C97" s="97"/>
      <c r="D97" s="97"/>
      <c r="E97" s="98"/>
    </row>
    <row r="98" spans="2:5" s="8" customFormat="1" ht="16.5" customHeight="1" x14ac:dyDescent="0.25">
      <c r="B98" s="10" t="s">
        <v>2</v>
      </c>
      <c r="C98" s="97"/>
      <c r="D98" s="97"/>
      <c r="E98" s="98"/>
    </row>
    <row r="99" spans="2:5" s="8" customFormat="1" ht="16.5" customHeight="1" x14ac:dyDescent="0.25">
      <c r="B99" s="7" t="s">
        <v>18</v>
      </c>
      <c r="C99" s="97"/>
      <c r="D99" s="97"/>
      <c r="E99" s="98"/>
    </row>
    <row r="100" spans="2:5" s="8" customFormat="1" ht="16.5" customHeight="1" x14ac:dyDescent="0.25">
      <c r="B100" s="7" t="s">
        <v>4</v>
      </c>
      <c r="C100" s="97"/>
      <c r="D100" s="97"/>
      <c r="E100" s="98"/>
    </row>
    <row r="101" spans="2:5" s="8" customFormat="1" ht="16.5" customHeight="1" x14ac:dyDescent="0.25">
      <c r="B101" s="10" t="s">
        <v>5</v>
      </c>
      <c r="C101" s="97"/>
      <c r="D101" s="97"/>
      <c r="E101" s="98"/>
    </row>
    <row r="102" spans="2:5" s="8" customFormat="1" ht="16.5" customHeight="1" x14ac:dyDescent="0.25">
      <c r="B102" s="10" t="s">
        <v>6</v>
      </c>
      <c r="C102" s="97"/>
      <c r="D102" s="97"/>
      <c r="E102" s="98"/>
    </row>
    <row r="103" spans="2:5" s="8" customFormat="1" ht="16.5" customHeight="1" x14ac:dyDescent="0.25">
      <c r="B103" s="7" t="s">
        <v>39</v>
      </c>
      <c r="C103" s="97"/>
      <c r="D103" s="97"/>
      <c r="E103" s="98"/>
    </row>
    <row r="104" spans="2:5" s="8" customFormat="1" ht="16.5" customHeight="1" x14ac:dyDescent="0.25">
      <c r="B104" s="7" t="s">
        <v>7</v>
      </c>
      <c r="C104" s="97"/>
      <c r="D104" s="97"/>
      <c r="E104" s="98"/>
    </row>
    <row r="105" spans="2:5" s="8" customFormat="1" ht="62.25" customHeight="1" x14ac:dyDescent="0.25">
      <c r="B105" s="7" t="s">
        <v>43</v>
      </c>
      <c r="C105" s="93"/>
      <c r="D105" s="94"/>
      <c r="E105" s="95"/>
    </row>
    <row r="106" spans="2:5" s="8" customFormat="1" ht="66" customHeight="1" x14ac:dyDescent="0.25">
      <c r="B106" s="7" t="s">
        <v>99</v>
      </c>
      <c r="C106" s="110"/>
      <c r="D106" s="111"/>
      <c r="E106" s="112"/>
    </row>
    <row r="107" spans="2:5" s="8" customFormat="1" ht="16.5" customHeight="1" x14ac:dyDescent="0.25">
      <c r="B107" s="99" t="s">
        <v>28</v>
      </c>
      <c r="C107" s="100"/>
      <c r="D107" s="100"/>
      <c r="E107" s="101"/>
    </row>
    <row r="108" spans="2:5" s="8" customFormat="1" ht="16.5" customHeight="1" x14ac:dyDescent="0.25">
      <c r="B108" s="7" t="s">
        <v>34</v>
      </c>
      <c r="C108" s="1"/>
      <c r="D108" s="11" t="s">
        <v>27</v>
      </c>
      <c r="E108" s="2"/>
    </row>
    <row r="109" spans="2:5" s="8" customFormat="1" ht="16.5" customHeight="1" x14ac:dyDescent="0.25">
      <c r="B109" s="99" t="s">
        <v>29</v>
      </c>
      <c r="C109" s="100"/>
      <c r="D109" s="100"/>
      <c r="E109" s="101"/>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02"/>
      <c r="D115" s="103"/>
      <c r="E115" s="104"/>
    </row>
    <row r="116" spans="2:5" s="8" customFormat="1" ht="6" customHeight="1" thickBot="1" x14ac:dyDescent="0.3"/>
    <row r="117" spans="2:5" s="8" customFormat="1" ht="15.75" thickBot="1" x14ac:dyDescent="0.3">
      <c r="B117" s="105" t="s">
        <v>84</v>
      </c>
      <c r="C117" s="106"/>
      <c r="D117" s="106"/>
      <c r="E117" s="107"/>
    </row>
    <row r="118" spans="2:5" s="8" customFormat="1" ht="27" customHeight="1" x14ac:dyDescent="0.25">
      <c r="B118" s="6" t="s">
        <v>23</v>
      </c>
      <c r="C118" s="108"/>
      <c r="D118" s="108"/>
      <c r="E118" s="109"/>
    </row>
    <row r="119" spans="2:5" s="8" customFormat="1" ht="16.5" customHeight="1" x14ac:dyDescent="0.25">
      <c r="B119" s="7" t="s">
        <v>24</v>
      </c>
      <c r="C119" s="97"/>
      <c r="D119" s="97"/>
      <c r="E119" s="98"/>
    </row>
    <row r="120" spans="2:5" s="8" customFormat="1" ht="16.5" customHeight="1" x14ac:dyDescent="0.25">
      <c r="B120" s="7" t="s">
        <v>22</v>
      </c>
      <c r="C120" s="97"/>
      <c r="D120" s="97"/>
      <c r="E120" s="98"/>
    </row>
    <row r="121" spans="2:5" s="8" customFormat="1" ht="16.5" customHeight="1" x14ac:dyDescent="0.25">
      <c r="B121" s="7" t="s">
        <v>0</v>
      </c>
      <c r="C121" s="97"/>
      <c r="D121" s="97"/>
      <c r="E121" s="98"/>
    </row>
    <row r="122" spans="2:5" s="8" customFormat="1" ht="16.5" customHeight="1" x14ac:dyDescent="0.25">
      <c r="B122" s="7" t="s">
        <v>1</v>
      </c>
      <c r="C122" s="97"/>
      <c r="D122" s="97"/>
      <c r="E122" s="98"/>
    </row>
    <row r="123" spans="2:5" s="8" customFormat="1" ht="16.5" customHeight="1" x14ac:dyDescent="0.25">
      <c r="B123" s="7" t="s">
        <v>26</v>
      </c>
      <c r="C123" s="97"/>
      <c r="D123" s="97"/>
      <c r="E123" s="98"/>
    </row>
    <row r="124" spans="2:5" s="8" customFormat="1" ht="16.5" customHeight="1" x14ac:dyDescent="0.25">
      <c r="B124" s="7" t="s">
        <v>25</v>
      </c>
      <c r="C124" s="97"/>
      <c r="D124" s="97"/>
      <c r="E124" s="98"/>
    </row>
    <row r="125" spans="2:5" s="8" customFormat="1" ht="16.5" customHeight="1" x14ac:dyDescent="0.25">
      <c r="B125" s="7" t="s">
        <v>21</v>
      </c>
      <c r="C125" s="97"/>
      <c r="D125" s="97"/>
      <c r="E125" s="98"/>
    </row>
    <row r="126" spans="2:5" s="8" customFormat="1" ht="16.5" customHeight="1" x14ac:dyDescent="0.25">
      <c r="B126" s="10" t="s">
        <v>2</v>
      </c>
      <c r="C126" s="97"/>
      <c r="D126" s="97"/>
      <c r="E126" s="98"/>
    </row>
    <row r="127" spans="2:5" s="8" customFormat="1" ht="16.5" customHeight="1" x14ac:dyDescent="0.25">
      <c r="B127" s="7" t="s">
        <v>18</v>
      </c>
      <c r="C127" s="97"/>
      <c r="D127" s="97"/>
      <c r="E127" s="98"/>
    </row>
    <row r="128" spans="2:5" s="8" customFormat="1" ht="16.5" customHeight="1" x14ac:dyDescent="0.25">
      <c r="B128" s="7" t="s">
        <v>4</v>
      </c>
      <c r="C128" s="97"/>
      <c r="D128" s="97"/>
      <c r="E128" s="98"/>
    </row>
    <row r="129" spans="2:5" s="8" customFormat="1" ht="16.5" customHeight="1" x14ac:dyDescent="0.25">
      <c r="B129" s="10" t="s">
        <v>5</v>
      </c>
      <c r="C129" s="97"/>
      <c r="D129" s="97"/>
      <c r="E129" s="98"/>
    </row>
    <row r="130" spans="2:5" s="8" customFormat="1" ht="16.5" customHeight="1" x14ac:dyDescent="0.25">
      <c r="B130" s="10" t="s">
        <v>6</v>
      </c>
      <c r="C130" s="97"/>
      <c r="D130" s="97"/>
      <c r="E130" s="98"/>
    </row>
    <row r="131" spans="2:5" s="8" customFormat="1" ht="16.5" customHeight="1" x14ac:dyDescent="0.25">
      <c r="B131" s="7" t="s">
        <v>39</v>
      </c>
      <c r="C131" s="97"/>
      <c r="D131" s="97"/>
      <c r="E131" s="98"/>
    </row>
    <row r="132" spans="2:5" s="8" customFormat="1" ht="16.5" customHeight="1" x14ac:dyDescent="0.25">
      <c r="B132" s="7" t="s">
        <v>7</v>
      </c>
      <c r="C132" s="97"/>
      <c r="D132" s="97"/>
      <c r="E132" s="98"/>
    </row>
    <row r="133" spans="2:5" s="8" customFormat="1" ht="62.25" customHeight="1" x14ac:dyDescent="0.25">
      <c r="B133" s="7" t="s">
        <v>42</v>
      </c>
      <c r="C133" s="93"/>
      <c r="D133" s="94"/>
      <c r="E133" s="95"/>
    </row>
    <row r="134" spans="2:5" s="8" customFormat="1" ht="65.25" customHeight="1" x14ac:dyDescent="0.25">
      <c r="B134" s="7" t="s">
        <v>99</v>
      </c>
      <c r="C134" s="110"/>
      <c r="D134" s="111"/>
      <c r="E134" s="112"/>
    </row>
    <row r="135" spans="2:5" s="8" customFormat="1" ht="16.5" customHeight="1" x14ac:dyDescent="0.25">
      <c r="B135" s="99" t="s">
        <v>28</v>
      </c>
      <c r="C135" s="100"/>
      <c r="D135" s="100"/>
      <c r="E135" s="101"/>
    </row>
    <row r="136" spans="2:5" s="8" customFormat="1" ht="16.5" customHeight="1" x14ac:dyDescent="0.25">
      <c r="B136" s="7" t="s">
        <v>34</v>
      </c>
      <c r="C136" s="1"/>
      <c r="D136" s="11" t="s">
        <v>27</v>
      </c>
      <c r="E136" s="2"/>
    </row>
    <row r="137" spans="2:5" s="8" customFormat="1" ht="16.5" customHeight="1" x14ac:dyDescent="0.25">
      <c r="B137" s="99" t="s">
        <v>29</v>
      </c>
      <c r="C137" s="100"/>
      <c r="D137" s="100"/>
      <c r="E137" s="101"/>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102"/>
      <c r="D143" s="103"/>
      <c r="E143" s="104"/>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6" r:id="rId1"/>
    <hyperlink ref="C28" r:id="rId2"/>
    <hyperlink ref="C74" r:id="rId3"/>
    <hyperlink ref="C76" r:id="rId4"/>
  </hyperlinks>
  <pageMargins left="0.70866141732283472" right="0.70866141732283472" top="0.74803149606299213" bottom="0.74803149606299213" header="0.31496062992125984" footer="0.31496062992125984"/>
  <pageSetup paperSize="9" scale="83" fitToHeight="0" orientation="portrait" r:id="rId5"/>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abSelected="1" topLeftCell="A47" zoomScale="80" zoomScaleNormal="80" zoomScaleSheetLayoutView="100" workbookViewId="0">
      <selection activeCell="A47" sqref="A4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2" t="s">
        <v>100</v>
      </c>
      <c r="D2" s="132"/>
      <c r="E2" s="132"/>
    </row>
    <row r="3" spans="2:7" s="8" customFormat="1" ht="20.25" customHeight="1" x14ac:dyDescent="0.25">
      <c r="B3" s="129" t="s">
        <v>60</v>
      </c>
      <c r="C3" s="130"/>
      <c r="D3" s="130" t="s">
        <v>61</v>
      </c>
      <c r="E3" s="131"/>
    </row>
    <row r="4" spans="2:7" s="8" customFormat="1" ht="19.5" customHeight="1" thickBot="1" x14ac:dyDescent="0.3">
      <c r="B4" s="150" t="str">
        <f>'DATOS GENERALES'!C35</f>
        <v>CIRCM</v>
      </c>
      <c r="C4" s="148"/>
      <c r="D4" s="148" t="str">
        <f>'DATOS GENERALES'!C7</f>
        <v>ENERGIA SOLAR  PARA  EL RESGUARDO INDIGENA CAÑO MOCHUELO</v>
      </c>
      <c r="E4" s="149"/>
    </row>
    <row r="5" spans="2:7" s="8" customFormat="1" ht="16.5" customHeight="1" thickBot="1" x14ac:dyDescent="0.3">
      <c r="B5" s="15"/>
    </row>
    <row r="6" spans="2:7" s="8" customFormat="1" ht="15" customHeight="1" x14ac:dyDescent="0.25">
      <c r="B6" s="139" t="s">
        <v>88</v>
      </c>
      <c r="C6" s="140"/>
      <c r="D6" s="140"/>
      <c r="E6" s="141"/>
    </row>
    <row r="7" spans="2:7" s="8" customFormat="1" ht="209.25" customHeight="1" thickBot="1" x14ac:dyDescent="0.3">
      <c r="B7" s="145" t="s">
        <v>176</v>
      </c>
      <c r="C7" s="146"/>
      <c r="D7" s="146"/>
      <c r="E7" s="147"/>
    </row>
    <row r="8" spans="2:7" s="8" customFormat="1" ht="12" customHeight="1" thickBot="1" x14ac:dyDescent="0.3"/>
    <row r="9" spans="2:7" s="8" customFormat="1" x14ac:dyDescent="0.25">
      <c r="B9" s="139" t="s">
        <v>89</v>
      </c>
      <c r="C9" s="140"/>
      <c r="D9" s="140"/>
      <c r="E9" s="141"/>
    </row>
    <row r="10" spans="2:7" s="8" customFormat="1" ht="171" customHeight="1" thickBot="1" x14ac:dyDescent="0.3">
      <c r="B10" s="136" t="s">
        <v>177</v>
      </c>
      <c r="C10" s="137"/>
      <c r="D10" s="137"/>
      <c r="E10" s="138"/>
    </row>
    <row r="11" spans="2:7" s="8" customFormat="1" ht="15.75" customHeight="1" thickBot="1" x14ac:dyDescent="0.3"/>
    <row r="12" spans="2:7" s="8" customFormat="1" x14ac:dyDescent="0.25">
      <c r="B12" s="142" t="s">
        <v>90</v>
      </c>
      <c r="C12" s="143"/>
      <c r="D12" s="143"/>
      <c r="E12" s="144"/>
    </row>
    <row r="13" spans="2:7" s="8" customFormat="1" ht="166.5" customHeight="1" thickBot="1" x14ac:dyDescent="0.3">
      <c r="B13" s="136" t="s">
        <v>178</v>
      </c>
      <c r="C13" s="137"/>
      <c r="D13" s="137"/>
      <c r="E13" s="138"/>
    </row>
    <row r="14" spans="2:7" ht="15" customHeight="1" thickBot="1" x14ac:dyDescent="0.3">
      <c r="B14" s="8"/>
      <c r="C14" s="8"/>
    </row>
    <row r="15" spans="2:7" s="8" customFormat="1" ht="36" customHeight="1" x14ac:dyDescent="0.25">
      <c r="B15" s="142" t="s">
        <v>62</v>
      </c>
      <c r="C15" s="143"/>
      <c r="D15" s="143"/>
      <c r="E15" s="144"/>
      <c r="G15" s="48" t="s">
        <v>64</v>
      </c>
    </row>
    <row r="16" spans="2:7" s="8" customFormat="1" ht="164.25" customHeight="1" thickBot="1" x14ac:dyDescent="0.3">
      <c r="B16" s="136" t="s">
        <v>180</v>
      </c>
      <c r="C16" s="137"/>
      <c r="D16" s="137"/>
      <c r="E16" s="138"/>
      <c r="G16" s="92" t="s">
        <v>179</v>
      </c>
    </row>
    <row r="17" spans="1:7" s="8" customFormat="1" ht="15.75" customHeight="1" thickBot="1" x14ac:dyDescent="0.3"/>
    <row r="18" spans="1:7" s="8" customFormat="1" ht="33" customHeight="1" x14ac:dyDescent="0.25">
      <c r="B18" s="139" t="s">
        <v>63</v>
      </c>
      <c r="C18" s="140"/>
      <c r="D18" s="140"/>
      <c r="E18" s="141"/>
    </row>
    <row r="19" spans="1:7" s="8" customFormat="1" ht="322.5" customHeight="1" thickBot="1" x14ac:dyDescent="0.3">
      <c r="B19" s="136" t="s">
        <v>181</v>
      </c>
      <c r="C19" s="137"/>
      <c r="D19" s="137"/>
      <c r="E19" s="138"/>
    </row>
    <row r="20" spans="1:7" s="8" customFormat="1" ht="17.25" customHeight="1" thickBot="1" x14ac:dyDescent="0.3"/>
    <row r="21" spans="1:7" s="8" customFormat="1" ht="15" customHeight="1" x14ac:dyDescent="0.25">
      <c r="B21" s="142" t="s">
        <v>65</v>
      </c>
      <c r="C21" s="143"/>
      <c r="D21" s="143"/>
      <c r="E21" s="144"/>
    </row>
    <row r="22" spans="1:7" s="8" customFormat="1" ht="338.25" customHeight="1" thickBot="1" x14ac:dyDescent="0.3">
      <c r="B22" s="151" t="s">
        <v>182</v>
      </c>
      <c r="C22" s="137"/>
      <c r="D22" s="137"/>
      <c r="E22" s="138"/>
    </row>
    <row r="23" spans="1:7" ht="15" customHeight="1" thickBot="1" x14ac:dyDescent="0.3">
      <c r="B23" s="8"/>
      <c r="C23" s="8"/>
    </row>
    <row r="24" spans="1:7" s="8" customFormat="1" ht="15" customHeight="1" x14ac:dyDescent="0.25">
      <c r="B24" s="142" t="s">
        <v>66</v>
      </c>
      <c r="C24" s="143"/>
      <c r="D24" s="143"/>
      <c r="E24" s="144"/>
    </row>
    <row r="25" spans="1:7" s="8" customFormat="1" ht="180" customHeight="1" thickBot="1" x14ac:dyDescent="0.3">
      <c r="A25" s="8" t="s">
        <v>37</v>
      </c>
      <c r="B25" s="145" t="s">
        <v>184</v>
      </c>
      <c r="C25" s="146"/>
      <c r="D25" s="146"/>
      <c r="E25" s="147"/>
    </row>
    <row r="26" spans="1:7" s="8" customFormat="1" ht="14.25" customHeight="1" thickBot="1" x14ac:dyDescent="0.3"/>
    <row r="27" spans="1:7" s="8" customFormat="1" ht="15" customHeight="1" x14ac:dyDescent="0.25">
      <c r="B27" s="142" t="s">
        <v>67</v>
      </c>
      <c r="C27" s="143"/>
      <c r="D27" s="143"/>
      <c r="E27" s="144"/>
    </row>
    <row r="28" spans="1:7" s="8" customFormat="1" ht="184.5" customHeight="1" thickBot="1" x14ac:dyDescent="0.3">
      <c r="B28" s="152" t="s">
        <v>185</v>
      </c>
      <c r="C28" s="153"/>
      <c r="D28" s="153"/>
      <c r="E28" s="154"/>
    </row>
    <row r="29" spans="1:7" s="8" customFormat="1" ht="12" customHeight="1" thickBot="1" x14ac:dyDescent="0.3"/>
    <row r="30" spans="1:7" s="8" customFormat="1" ht="33" customHeight="1" x14ac:dyDescent="0.25">
      <c r="B30" s="142" t="s">
        <v>91</v>
      </c>
      <c r="C30" s="143"/>
      <c r="D30" s="143"/>
      <c r="E30" s="144"/>
      <c r="G30" s="48" t="s">
        <v>104</v>
      </c>
    </row>
    <row r="31" spans="1:7" s="8" customFormat="1" ht="221.25" customHeight="1" thickBot="1" x14ac:dyDescent="0.3">
      <c r="B31" s="145" t="s">
        <v>187</v>
      </c>
      <c r="C31" s="146"/>
      <c r="D31" s="146"/>
      <c r="E31" s="147"/>
      <c r="G31" s="49" t="s">
        <v>186</v>
      </c>
    </row>
    <row r="32" spans="1:7" s="8" customFormat="1" ht="15" customHeight="1" thickBot="1" x14ac:dyDescent="0.3"/>
    <row r="33" spans="1:7" s="8" customFormat="1" ht="30" x14ac:dyDescent="0.25">
      <c r="A33" s="8">
        <v>10</v>
      </c>
      <c r="B33" s="139" t="s">
        <v>69</v>
      </c>
      <c r="C33" s="140"/>
      <c r="D33" s="140"/>
      <c r="E33" s="141"/>
      <c r="G33" s="48" t="s">
        <v>68</v>
      </c>
    </row>
    <row r="34" spans="1:7" s="8" customFormat="1" ht="357" customHeight="1" thickBot="1" x14ac:dyDescent="0.3">
      <c r="B34" s="136" t="s">
        <v>188</v>
      </c>
      <c r="C34" s="137"/>
      <c r="D34" s="137"/>
      <c r="E34" s="138"/>
      <c r="G34" s="49"/>
    </row>
    <row r="35" spans="1:7" s="8" customFormat="1" ht="12.75" customHeight="1" thickBot="1" x14ac:dyDescent="0.3"/>
    <row r="36" spans="1:7" s="8" customFormat="1" x14ac:dyDescent="0.25">
      <c r="B36" s="139" t="s">
        <v>106</v>
      </c>
      <c r="C36" s="140"/>
      <c r="D36" s="140"/>
      <c r="E36" s="141"/>
    </row>
    <row r="37" spans="1:7" s="8" customFormat="1" ht="297" customHeight="1" thickBot="1" x14ac:dyDescent="0.3">
      <c r="B37" s="136" t="s">
        <v>136</v>
      </c>
      <c r="C37" s="137"/>
      <c r="D37" s="137"/>
      <c r="E37" s="138"/>
    </row>
    <row r="38" spans="1:7" s="8" customFormat="1" ht="15.75" customHeight="1" thickBot="1" x14ac:dyDescent="0.3"/>
    <row r="39" spans="1:7" s="8" customFormat="1" x14ac:dyDescent="0.25">
      <c r="B39" s="142" t="s">
        <v>107</v>
      </c>
      <c r="C39" s="143"/>
      <c r="D39" s="143"/>
      <c r="E39" s="144"/>
    </row>
    <row r="40" spans="1:7" s="8" customFormat="1" ht="296.25" customHeight="1" thickBot="1" x14ac:dyDescent="0.3">
      <c r="B40" s="136" t="s">
        <v>125</v>
      </c>
      <c r="C40" s="137"/>
      <c r="D40" s="137"/>
      <c r="E40" s="138"/>
    </row>
    <row r="41" spans="1:7" s="8" customFormat="1" ht="16.5" customHeight="1" thickBot="1" x14ac:dyDescent="0.3"/>
    <row r="42" spans="1:7" s="8" customFormat="1" x14ac:dyDescent="0.25">
      <c r="B42" s="142" t="s">
        <v>105</v>
      </c>
      <c r="C42" s="143"/>
      <c r="D42" s="143"/>
      <c r="E42" s="144"/>
    </row>
    <row r="43" spans="1:7" s="8" customFormat="1" ht="327.75" customHeight="1" thickBot="1" x14ac:dyDescent="0.3">
      <c r="B43" s="136" t="s">
        <v>126</v>
      </c>
      <c r="C43" s="137"/>
      <c r="D43" s="137"/>
      <c r="E43" s="138"/>
    </row>
    <row r="44" spans="1:7" s="8" customFormat="1" ht="13.5" customHeight="1" thickBot="1" x14ac:dyDescent="0.3"/>
    <row r="45" spans="1:7" s="8" customFormat="1" ht="15" customHeight="1" x14ac:dyDescent="0.25">
      <c r="B45" s="139" t="s">
        <v>70</v>
      </c>
      <c r="C45" s="140"/>
      <c r="D45" s="140"/>
      <c r="E45" s="141"/>
    </row>
    <row r="46" spans="1:7" s="8" customFormat="1" ht="291.75" customHeight="1" x14ac:dyDescent="0.25">
      <c r="B46" s="133" t="s">
        <v>189</v>
      </c>
      <c r="C46" s="134"/>
      <c r="D46" s="134"/>
      <c r="E46" s="135"/>
    </row>
    <row r="47" spans="1:7" s="8" customFormat="1" ht="291.75" customHeight="1" thickBot="1" x14ac:dyDescent="0.3">
      <c r="B47" s="136"/>
      <c r="C47" s="137"/>
      <c r="D47" s="137"/>
      <c r="E47" s="138"/>
    </row>
    <row r="48" spans="1:7" s="8" customFormat="1" ht="12" customHeight="1" thickBot="1" x14ac:dyDescent="0.3"/>
    <row r="49" spans="2:5" s="8" customFormat="1" x14ac:dyDescent="0.25">
      <c r="B49" s="139" t="s">
        <v>71</v>
      </c>
      <c r="C49" s="140"/>
      <c r="D49" s="140"/>
      <c r="E49" s="141"/>
    </row>
    <row r="50" spans="2:5" s="8" customFormat="1" x14ac:dyDescent="0.25">
      <c r="B50" s="62" t="s">
        <v>35</v>
      </c>
      <c r="C50" s="84" t="s">
        <v>36</v>
      </c>
      <c r="D50" s="84" t="s">
        <v>72</v>
      </c>
      <c r="E50" s="85" t="s">
        <v>38</v>
      </c>
    </row>
    <row r="51" spans="2:5" s="8" customFormat="1" ht="46.5" customHeight="1" x14ac:dyDescent="0.25">
      <c r="B51" s="63" t="s">
        <v>156</v>
      </c>
      <c r="C51" s="64">
        <v>1</v>
      </c>
      <c r="D51" s="64">
        <v>1</v>
      </c>
      <c r="E51" s="65" t="s">
        <v>158</v>
      </c>
    </row>
    <row r="52" spans="2:5" s="8" customFormat="1" ht="46.5" customHeight="1" x14ac:dyDescent="0.25">
      <c r="B52" s="89" t="s">
        <v>155</v>
      </c>
      <c r="C52" s="90">
        <v>1</v>
      </c>
      <c r="D52" s="90">
        <v>2</v>
      </c>
      <c r="E52" s="91" t="s">
        <v>159</v>
      </c>
    </row>
    <row r="53" spans="2:5" s="8" customFormat="1" ht="46.5" customHeight="1" x14ac:dyDescent="0.25">
      <c r="B53" s="89" t="s">
        <v>153</v>
      </c>
      <c r="C53" s="90">
        <v>2</v>
      </c>
      <c r="D53" s="90">
        <v>1</v>
      </c>
      <c r="E53" s="91" t="s">
        <v>175</v>
      </c>
    </row>
    <row r="54" spans="2:5" s="8" customFormat="1" ht="46.5" customHeight="1" x14ac:dyDescent="0.25">
      <c r="B54" s="89" t="s">
        <v>154</v>
      </c>
      <c r="C54" s="90">
        <v>1</v>
      </c>
      <c r="D54" s="90">
        <v>1</v>
      </c>
      <c r="E54" s="91" t="s">
        <v>157</v>
      </c>
    </row>
    <row r="55" spans="2:5" s="8" customFormat="1" ht="46.5" customHeight="1" x14ac:dyDescent="0.25">
      <c r="B55" s="89" t="s">
        <v>161</v>
      </c>
      <c r="C55" s="90">
        <v>1</v>
      </c>
      <c r="D55" s="90">
        <v>2</v>
      </c>
      <c r="E55" s="91" t="s">
        <v>160</v>
      </c>
    </row>
    <row r="56" spans="2:5" s="8" customFormat="1" ht="46.5" customHeight="1" x14ac:dyDescent="0.25">
      <c r="B56" s="63"/>
      <c r="C56" s="64"/>
      <c r="D56" s="64"/>
      <c r="E56" s="65"/>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hyperlinks>
    <hyperlink ref="G16" r:id="rId1" display="http://www.cancilleria.gov.co/newsroom/news/plan-fronteras-la-prosperidad-implementa-sistema-energia-solar-que-beneficia"/>
  </hyperlinks>
  <pageMargins left="0.7" right="0.7" top="0.75" bottom="0.75" header="0.3" footer="0.3"/>
  <pageSetup paperSize="9" scale="54" fitToHeight="0" orientation="portrait" r:id="rId2"/>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B3" zoomScaleNormal="100" zoomScaleSheetLayoutView="100" workbookViewId="0">
      <selection activeCell="E9" sqref="E9"/>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3" t="s">
        <v>101</v>
      </c>
      <c r="C2" s="113"/>
      <c r="D2" s="113"/>
      <c r="E2" s="113"/>
      <c r="F2" s="113"/>
      <c r="G2" s="113"/>
      <c r="H2" s="113"/>
      <c r="I2" s="113"/>
      <c r="J2" s="113"/>
      <c r="K2" s="113"/>
    </row>
    <row r="3" spans="2:13" s="8" customFormat="1" ht="15.75" thickBot="1" x14ac:dyDescent="0.3"/>
    <row r="4" spans="2:13" ht="60" customHeight="1" x14ac:dyDescent="0.25">
      <c r="B4" s="157" t="s">
        <v>53</v>
      </c>
      <c r="C4" s="157" t="s">
        <v>74</v>
      </c>
      <c r="D4" s="161" t="s">
        <v>93</v>
      </c>
      <c r="E4" s="163" t="s">
        <v>94</v>
      </c>
      <c r="F4" s="165" t="s">
        <v>95</v>
      </c>
      <c r="G4" s="166"/>
      <c r="H4" s="155" t="s">
        <v>96</v>
      </c>
      <c r="I4" s="156"/>
      <c r="J4" s="167" t="s">
        <v>98</v>
      </c>
      <c r="K4" s="168"/>
      <c r="L4" s="8"/>
      <c r="M4" s="22" t="s">
        <v>47</v>
      </c>
    </row>
    <row r="5" spans="2:13" ht="30.75" thickBot="1" x14ac:dyDescent="0.3">
      <c r="B5" s="158"/>
      <c r="C5" s="158"/>
      <c r="D5" s="162"/>
      <c r="E5" s="164"/>
      <c r="F5" s="51" t="s">
        <v>48</v>
      </c>
      <c r="G5" s="52" t="s">
        <v>49</v>
      </c>
      <c r="H5" s="52" t="s">
        <v>48</v>
      </c>
      <c r="I5" s="53" t="s">
        <v>49</v>
      </c>
      <c r="J5" s="35" t="s">
        <v>48</v>
      </c>
      <c r="K5" s="36" t="s">
        <v>49</v>
      </c>
      <c r="L5" s="8"/>
      <c r="M5" s="23"/>
    </row>
    <row r="6" spans="2:13" ht="21" customHeight="1" x14ac:dyDescent="0.25">
      <c r="B6" s="79" t="s">
        <v>137</v>
      </c>
      <c r="C6" s="79" t="s">
        <v>138</v>
      </c>
      <c r="D6" s="29">
        <f t="shared" ref="D6" si="0">E6+J6+K6</f>
        <v>70000</v>
      </c>
      <c r="E6" s="41">
        <v>70000</v>
      </c>
      <c r="F6" s="33"/>
      <c r="G6" s="25"/>
      <c r="H6" s="25"/>
      <c r="I6" s="26"/>
      <c r="J6" s="69">
        <f t="shared" ref="J6" si="1">F6+H6</f>
        <v>0</v>
      </c>
      <c r="K6" s="70">
        <f t="shared" ref="K6" si="2">G6+I6</f>
        <v>0</v>
      </c>
      <c r="L6" s="8"/>
      <c r="M6" s="24" t="str">
        <f>IF(D6=(E6+F6+G6+H6+I6),"OK","ERROR")</f>
        <v>OK</v>
      </c>
    </row>
    <row r="7" spans="2:13" x14ac:dyDescent="0.25">
      <c r="B7" s="80" t="s">
        <v>137</v>
      </c>
      <c r="C7" s="79" t="s">
        <v>139</v>
      </c>
      <c r="D7" s="30">
        <f>E7+J7+K7</f>
        <v>19000</v>
      </c>
      <c r="E7" s="42">
        <v>19000</v>
      </c>
      <c r="F7" s="34"/>
      <c r="G7" s="27"/>
      <c r="H7" s="27"/>
      <c r="I7" s="28"/>
      <c r="J7" s="71">
        <f>F7+H7</f>
        <v>0</v>
      </c>
      <c r="K7" s="72">
        <f>G7+I7</f>
        <v>0</v>
      </c>
      <c r="L7" s="8"/>
      <c r="M7" s="24" t="str">
        <f>IF(D7=(E7+F7+G7+H7+I7),"OK","ERROR")</f>
        <v>OK</v>
      </c>
    </row>
    <row r="8" spans="2:13" ht="45" x14ac:dyDescent="0.25">
      <c r="B8" s="81" t="s">
        <v>137</v>
      </c>
      <c r="C8" s="79" t="s">
        <v>140</v>
      </c>
      <c r="D8" s="30">
        <f t="shared" ref="D8:D19" si="3">E8+J8+K8</f>
        <v>13000</v>
      </c>
      <c r="E8" s="42">
        <v>13000</v>
      </c>
      <c r="F8" s="34"/>
      <c r="G8" s="27">
        <v>0</v>
      </c>
      <c r="H8" s="27"/>
      <c r="I8" s="28">
        <v>0</v>
      </c>
      <c r="J8" s="71">
        <f t="shared" ref="J8:J19" si="4">F8+H8</f>
        <v>0</v>
      </c>
      <c r="K8" s="72">
        <f t="shared" ref="K8:K19" si="5">G8+I8</f>
        <v>0</v>
      </c>
      <c r="L8" s="8"/>
      <c r="M8" s="24" t="str">
        <f t="shared" ref="M8:M20" si="6">IF(D8=(E8+F8+G8+H8+I8),"OK","ERROR")</f>
        <v>OK</v>
      </c>
    </row>
    <row r="9" spans="2:13" x14ac:dyDescent="0.25">
      <c r="B9" s="80" t="s">
        <v>141</v>
      </c>
      <c r="C9" s="79" t="s">
        <v>142</v>
      </c>
      <c r="D9" s="30">
        <f t="shared" si="3"/>
        <v>100000</v>
      </c>
      <c r="E9" s="42"/>
      <c r="F9" s="34">
        <v>0</v>
      </c>
      <c r="G9" s="27">
        <v>0</v>
      </c>
      <c r="H9" s="27">
        <v>100000</v>
      </c>
      <c r="I9" s="27">
        <v>0</v>
      </c>
      <c r="J9" s="71">
        <f t="shared" si="4"/>
        <v>100000</v>
      </c>
      <c r="K9" s="72">
        <f t="shared" si="5"/>
        <v>0</v>
      </c>
      <c r="L9" s="8"/>
      <c r="M9" s="24" t="str">
        <f t="shared" si="6"/>
        <v>OK</v>
      </c>
    </row>
    <row r="10" spans="2:13" ht="30" x14ac:dyDescent="0.25">
      <c r="B10" s="80" t="s">
        <v>141</v>
      </c>
      <c r="C10" s="79" t="s">
        <v>143</v>
      </c>
      <c r="D10" s="30">
        <f t="shared" si="3"/>
        <v>25000</v>
      </c>
      <c r="E10" s="42"/>
      <c r="F10" s="34"/>
      <c r="G10" s="27"/>
      <c r="H10" s="27">
        <v>25000</v>
      </c>
      <c r="I10" s="27">
        <v>0</v>
      </c>
      <c r="J10" s="71">
        <f t="shared" si="4"/>
        <v>25000</v>
      </c>
      <c r="K10" s="72">
        <f t="shared" si="5"/>
        <v>0</v>
      </c>
      <c r="L10" s="8"/>
      <c r="M10" s="24" t="str">
        <f t="shared" si="6"/>
        <v>OK</v>
      </c>
    </row>
    <row r="11" spans="2:13" ht="30" x14ac:dyDescent="0.25">
      <c r="B11" s="80" t="s">
        <v>141</v>
      </c>
      <c r="C11" s="79" t="s">
        <v>144</v>
      </c>
      <c r="D11" s="30">
        <f t="shared" si="3"/>
        <v>70000</v>
      </c>
      <c r="E11" s="42"/>
      <c r="F11" s="34"/>
      <c r="G11" s="27"/>
      <c r="H11" s="27">
        <v>70000</v>
      </c>
      <c r="I11" s="27">
        <v>0</v>
      </c>
      <c r="J11" s="71">
        <f t="shared" si="4"/>
        <v>70000</v>
      </c>
      <c r="K11" s="72">
        <f t="shared" si="5"/>
        <v>0</v>
      </c>
      <c r="L11" s="8"/>
      <c r="M11" s="24" t="str">
        <f t="shared" si="6"/>
        <v>OK</v>
      </c>
    </row>
    <row r="12" spans="2:13" ht="30" x14ac:dyDescent="0.25">
      <c r="B12" s="80" t="s">
        <v>141</v>
      </c>
      <c r="C12" s="79" t="s">
        <v>145</v>
      </c>
      <c r="D12" s="30">
        <f t="shared" si="3"/>
        <v>90000</v>
      </c>
      <c r="E12" s="42"/>
      <c r="F12" s="34"/>
      <c r="G12" s="27"/>
      <c r="H12" s="27">
        <v>90000</v>
      </c>
      <c r="I12" s="27">
        <v>0</v>
      </c>
      <c r="J12" s="71">
        <f t="shared" si="4"/>
        <v>90000</v>
      </c>
      <c r="K12" s="72">
        <f t="shared" si="5"/>
        <v>0</v>
      </c>
      <c r="L12" s="8"/>
      <c r="M12" s="24" t="str">
        <f t="shared" si="6"/>
        <v>OK</v>
      </c>
    </row>
    <row r="13" spans="2:13" ht="30" x14ac:dyDescent="0.25">
      <c r="B13" s="80" t="s">
        <v>141</v>
      </c>
      <c r="C13" s="79" t="s">
        <v>146</v>
      </c>
      <c r="D13" s="30">
        <f t="shared" si="3"/>
        <v>100000</v>
      </c>
      <c r="E13" s="42"/>
      <c r="F13" s="34"/>
      <c r="G13" s="27"/>
      <c r="H13" s="27">
        <v>100000</v>
      </c>
      <c r="I13" s="27">
        <v>0</v>
      </c>
      <c r="J13" s="71">
        <f t="shared" si="4"/>
        <v>100000</v>
      </c>
      <c r="K13" s="72">
        <f t="shared" si="5"/>
        <v>0</v>
      </c>
      <c r="L13" s="8"/>
      <c r="M13" s="24" t="str">
        <f t="shared" si="6"/>
        <v>OK</v>
      </c>
    </row>
    <row r="14" spans="2:13" ht="30" x14ac:dyDescent="0.25">
      <c r="B14" s="80" t="s">
        <v>141</v>
      </c>
      <c r="C14" s="79" t="s">
        <v>147</v>
      </c>
      <c r="D14" s="30">
        <f t="shared" si="3"/>
        <v>180000</v>
      </c>
      <c r="E14" s="42">
        <v>30000</v>
      </c>
      <c r="F14" s="34"/>
      <c r="G14" s="27"/>
      <c r="H14" s="27">
        <v>150000</v>
      </c>
      <c r="I14" s="27">
        <v>0</v>
      </c>
      <c r="J14" s="71">
        <f t="shared" si="4"/>
        <v>150000</v>
      </c>
      <c r="K14" s="72">
        <f t="shared" si="5"/>
        <v>0</v>
      </c>
      <c r="L14" s="8"/>
      <c r="M14" s="24" t="str">
        <f t="shared" si="6"/>
        <v>OK</v>
      </c>
    </row>
    <row r="15" spans="2:13" x14ac:dyDescent="0.25">
      <c r="B15" s="80" t="s">
        <v>141</v>
      </c>
      <c r="C15" s="79" t="s">
        <v>148</v>
      </c>
      <c r="D15" s="30">
        <f t="shared" si="3"/>
        <v>20000</v>
      </c>
      <c r="E15" s="42"/>
      <c r="F15" s="34"/>
      <c r="G15" s="27"/>
      <c r="H15" s="27">
        <v>20000</v>
      </c>
      <c r="I15" s="27">
        <v>0</v>
      </c>
      <c r="J15" s="71">
        <f t="shared" si="4"/>
        <v>20000</v>
      </c>
      <c r="K15" s="72">
        <f t="shared" si="5"/>
        <v>0</v>
      </c>
      <c r="L15" s="8"/>
      <c r="M15" s="24" t="str">
        <f t="shared" si="6"/>
        <v>OK</v>
      </c>
    </row>
    <row r="16" spans="2:13" x14ac:dyDescent="0.25">
      <c r="B16" s="80" t="s">
        <v>149</v>
      </c>
      <c r="C16" s="79" t="s">
        <v>150</v>
      </c>
      <c r="D16" s="30">
        <f t="shared" si="3"/>
        <v>100000</v>
      </c>
      <c r="E16" s="42">
        <v>100000</v>
      </c>
      <c r="F16" s="34"/>
      <c r="G16" s="27"/>
      <c r="H16" s="27"/>
      <c r="I16" s="28"/>
      <c r="J16" s="71">
        <f t="shared" si="4"/>
        <v>0</v>
      </c>
      <c r="K16" s="72">
        <f t="shared" si="5"/>
        <v>0</v>
      </c>
      <c r="L16" s="8"/>
      <c r="M16" s="24" t="str">
        <f t="shared" si="6"/>
        <v>OK</v>
      </c>
    </row>
    <row r="17" spans="2:13" x14ac:dyDescent="0.25">
      <c r="B17" s="80" t="s">
        <v>151</v>
      </c>
      <c r="C17" s="79" t="s">
        <v>152</v>
      </c>
      <c r="D17" s="30">
        <f t="shared" si="3"/>
        <v>27000</v>
      </c>
      <c r="E17" s="42">
        <v>18000</v>
      </c>
      <c r="F17" s="34"/>
      <c r="G17" s="27">
        <v>9000</v>
      </c>
      <c r="H17" s="27"/>
      <c r="I17" s="28"/>
      <c r="J17" s="71">
        <f t="shared" si="4"/>
        <v>0</v>
      </c>
      <c r="K17" s="72">
        <f t="shared" si="5"/>
        <v>9000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59" t="s">
        <v>55</v>
      </c>
      <c r="C20" s="160"/>
      <c r="D20" s="32">
        <f>SUM(D6:D19)</f>
        <v>814000</v>
      </c>
      <c r="E20" s="54">
        <f>ROUND(SUM(E6:E19),0)</f>
        <v>250000</v>
      </c>
      <c r="F20" s="55">
        <f t="shared" ref="F20:K20" si="7">ROUND(SUM(F6:F19),0)</f>
        <v>0</v>
      </c>
      <c r="G20" s="56">
        <f t="shared" si="7"/>
        <v>9000</v>
      </c>
      <c r="H20" s="56">
        <f t="shared" si="7"/>
        <v>555000</v>
      </c>
      <c r="I20" s="57">
        <f t="shared" si="7"/>
        <v>0</v>
      </c>
      <c r="J20" s="37">
        <f t="shared" si="7"/>
        <v>555000</v>
      </c>
      <c r="K20" s="38">
        <f t="shared" si="7"/>
        <v>9000</v>
      </c>
      <c r="L20" s="8"/>
      <c r="M20" s="24" t="str">
        <f t="shared" si="6"/>
        <v>OK</v>
      </c>
    </row>
    <row r="21" spans="2:13" ht="15.75" thickBot="1" x14ac:dyDescent="0.3">
      <c r="B21" s="159" t="s">
        <v>50</v>
      </c>
      <c r="C21" s="160"/>
      <c r="D21" s="50">
        <v>1</v>
      </c>
      <c r="E21" s="58">
        <f>E20/$D$20</f>
        <v>0.30712530712530711</v>
      </c>
      <c r="F21" s="59">
        <f t="shared" ref="F21:K21" si="8">F20/$D$20</f>
        <v>0</v>
      </c>
      <c r="G21" s="60">
        <f t="shared" si="8"/>
        <v>1.1056511056511056E-2</v>
      </c>
      <c r="H21" s="60">
        <f t="shared" ref="H21:I21" si="9">H20/$D$20</f>
        <v>0.68181818181818177</v>
      </c>
      <c r="I21" s="61">
        <f t="shared" si="9"/>
        <v>0</v>
      </c>
      <c r="J21" s="39">
        <f t="shared" si="8"/>
        <v>0.68181818181818177</v>
      </c>
      <c r="K21" s="40">
        <f t="shared" si="8"/>
        <v>1.1056511056511056E-2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70" t="s">
        <v>54</v>
      </c>
      <c r="C24" s="170"/>
      <c r="D24" s="170"/>
      <c r="E24" s="170"/>
      <c r="F24" s="170"/>
      <c r="G24" s="170"/>
      <c r="H24" s="73"/>
      <c r="I24" s="73"/>
      <c r="J24" s="73"/>
      <c r="K24" s="73"/>
      <c r="L24" s="8"/>
      <c r="M24" s="8"/>
    </row>
    <row r="25" spans="2:13" ht="15.75" customHeight="1" x14ac:dyDescent="0.25">
      <c r="B25" s="169" t="s">
        <v>102</v>
      </c>
      <c r="C25" s="169"/>
      <c r="D25" s="169"/>
      <c r="E25" s="169"/>
      <c r="F25" s="169"/>
      <c r="G25" s="43" t="str">
        <f>IF(E20&gt;=100000,"OK","ERROR")</f>
        <v>OK</v>
      </c>
      <c r="H25" s="73"/>
      <c r="I25" s="73"/>
      <c r="J25" s="73"/>
      <c r="K25" s="73"/>
      <c r="L25" s="8"/>
      <c r="M25" s="8"/>
    </row>
    <row r="26" spans="2:13" ht="15.75" customHeight="1" x14ac:dyDescent="0.25">
      <c r="B26" s="169" t="s">
        <v>103</v>
      </c>
      <c r="C26" s="169"/>
      <c r="D26" s="169"/>
      <c r="E26" s="169"/>
      <c r="F26" s="169"/>
      <c r="G26" s="43" t="str">
        <f>IF(E20&lt;=250000,"OK","ERROR")</f>
        <v>OK</v>
      </c>
      <c r="H26" s="73"/>
      <c r="I26" s="73"/>
      <c r="J26" s="73"/>
      <c r="K26" s="73"/>
      <c r="L26" s="8"/>
      <c r="M26" s="8"/>
    </row>
    <row r="27" spans="2:13" ht="15.75" customHeight="1" x14ac:dyDescent="0.25">
      <c r="B27" s="169" t="s">
        <v>75</v>
      </c>
      <c r="C27" s="169"/>
      <c r="D27" s="169"/>
      <c r="E27" s="169"/>
      <c r="F27" s="169"/>
      <c r="G27" s="43" t="str">
        <f>IF(E20&lt;=(D20/2),"OK","ERROR")</f>
        <v>OK</v>
      </c>
      <c r="H27" s="73"/>
      <c r="I27" s="73"/>
      <c r="J27" s="73"/>
      <c r="K27" s="73"/>
      <c r="L27" s="8"/>
      <c r="M27" s="8"/>
    </row>
    <row r="28" spans="2:13" ht="15.75" customHeight="1" x14ac:dyDescent="0.25">
      <c r="B28" s="169" t="s">
        <v>97</v>
      </c>
      <c r="C28" s="169"/>
      <c r="D28" s="169"/>
      <c r="E28" s="169"/>
      <c r="F28" s="169"/>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SONY</cp:lastModifiedBy>
  <cp:lastPrinted>2014-10-30T03:03:18Z</cp:lastPrinted>
  <dcterms:created xsi:type="dcterms:W3CDTF">2012-07-06T03:08:38Z</dcterms:created>
  <dcterms:modified xsi:type="dcterms:W3CDTF">2015-01-29T13:51:58Z</dcterms:modified>
</cp:coreProperties>
</file>