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AULA.GONZALEZ\PARQUEARVI\AMBIENTAL ARVÍ\PROPUESTAS\CONVOCATORIA AEA\"/>
    </mc:Choice>
  </mc:AlternateContent>
  <bookViews>
    <workbookView xWindow="0" yWindow="0" windowWidth="20490" windowHeight="7155"/>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G26" i="8" s="1"/>
  <c r="K19" i="8"/>
  <c r="J19" i="8"/>
  <c r="K18" i="8"/>
  <c r="J18" i="8"/>
  <c r="K17" i="8"/>
  <c r="J17" i="8"/>
  <c r="K16" i="8"/>
  <c r="J16" i="8"/>
  <c r="K15" i="8"/>
  <c r="J15" i="8"/>
  <c r="K14" i="8"/>
  <c r="J14" i="8"/>
  <c r="K13" i="8"/>
  <c r="J13" i="8"/>
  <c r="K12" i="8"/>
  <c r="J12" i="8"/>
  <c r="K11" i="8"/>
  <c r="J11" i="8"/>
  <c r="K10" i="8"/>
  <c r="J10" i="8"/>
  <c r="K9" i="8"/>
  <c r="J9" i="8"/>
  <c r="K8" i="8"/>
  <c r="J8" i="8"/>
  <c r="K6" i="8"/>
  <c r="J6" i="8"/>
  <c r="K7" i="8"/>
  <c r="J7" i="8"/>
  <c r="D8" i="8" l="1"/>
  <c r="M8" i="8" s="1"/>
  <c r="D10" i="8"/>
  <c r="M10" i="8" s="1"/>
  <c r="D14" i="8"/>
  <c r="M14" i="8" s="1"/>
  <c r="D18" i="8"/>
  <c r="M18" i="8" s="1"/>
  <c r="D9" i="8"/>
  <c r="M9" i="8" s="1"/>
  <c r="D11" i="8"/>
  <c r="M11" i="8" s="1"/>
  <c r="D15" i="8"/>
  <c r="M15" i="8" s="1"/>
  <c r="D17" i="8"/>
  <c r="M17" i="8" s="1"/>
  <c r="D19" i="8"/>
  <c r="M19" i="8" s="1"/>
  <c r="D6" i="8"/>
  <c r="M6" i="8" s="1"/>
  <c r="D13" i="8"/>
  <c r="M13"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<sst xmlns="http://schemas.openxmlformats.org/spreadsheetml/2006/main" count="288" uniqueCount="171">
  <si>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</si>
  <si>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</si>
  <si>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</si>
  <si>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</si>
  <si>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</si>
  <si>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</si>
  <si>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</si>
  <si>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</si>
  <si>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</si>
  <si>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</si>
  <si>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</si>
  <si>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</si>
  <si>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</si>
  <si>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</si>
  <si>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</si>
  <si>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</si>
  <si>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</si>
  <si>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</si>
  <si>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</si>
  <si>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</si>
  <si>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</si>
  <si>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</si>
  <si>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</si>
  <si>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</si>
  <si>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</si>
  <si>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</si>
  <si>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</si>
  <si>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</si>
  <si>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</si>
  <si>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</si>
  <si>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</si>
  <si>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</si>
  <si>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</si>
  <si>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</si>
  <si>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</si>
  <si>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</si>
  <si>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</si>
  <si>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</si>
  <si>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</si>
  <si>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</si>
  <si>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</si>
  <si>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</si>
  <si>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</si>
  <si>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</si>
  <si>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</si>
  <si>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</si>
  <si>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</si>
  <si>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</si>
  <si>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</si>
  <si>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</si>
  <si>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</si>
  <si>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</si>
  <si>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</si>
  <si>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</si>
  <si>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</si>
  <si>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</si>
  <si>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</si>
  <si>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</si>
  <si>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</si>
  <si>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</si>
  <si>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</si>
  <si>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</si>
  <si>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</si>
  <si>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</si>
  <si>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</si>
  <si>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</si>
  <si>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</si>
  <si>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</si>
  <si>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</si>
  <si>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</si>
  <si>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</si>
  <si>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</si>
  <si>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</si>
  <si>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</si>
  <si>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</si>
  <si>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</si>
  <si>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</si>
  <si>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</si>
  <si>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</si>
  <si>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</si>
  <si>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</si>
  <si>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</si>
  <si>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</si>
  <si>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</si>
  <si>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</si>
  <si>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</si>
  <si>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</si>
  <si>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</si>
  <si>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</si>
  <si>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</si>
  <si>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</si>
  <si>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</si>
  <si>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</si>
  <si>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</si>
  <si>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</si>
  <si>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</si>
  <si>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</si>
  <si>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</si>
  <si>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</si>
  <si>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</si>
  <si>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</si>
  <si>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</si>
  <si>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</si>
  <si>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</si>
  <si>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</si>
  <si>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</si>
  <si>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</si>
  <si>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</si>
  <si>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Colombia</t>
  </si>
  <si>
    <t>Asociada</t>
  </si>
  <si>
    <t>Modelo de energía renovable para el CAV del Parque Arví</t>
  </si>
  <si>
    <t>La Corporación desempeña un papel de articulación dentro del CAV, el cual comprende: el Mercado Institucional, el centro de interpretación, el centro ambiental y cultural y el domo de las orquídeas, donde se desarrollará el modelo de energía renovable. Cada uno de los anteriores espacios cuenta con un esquema de trabajo dirigido desde las subdirecciones de sustentabilidad ambiental y cultural y competitividad turística, que tienen proyectado dentro de su plan de gestión la operación de dichos espacios. Desde el área comercial integral se proyecta el recaudo y la promoción que permita la sostenibilidad económica del modelo. En lo administrativo la subdirección administrativa y financiera asumirá el rol en el manejo de los procedimientos. Por otro lado el papel de habitantes y visitantes es el de clientes potenciales, beneficiarios y multiplicadores de la propuesta</t>
  </si>
  <si>
    <t>Las adecuaciones tecnológicas y usos establecidos en la propuesta, se enmarcan dentro de los lineamientos de la declaratoria de Zona Forestal Protectora establecidos en el Acuerdo 031 de 1970 por el INDERENA, en la posterior redelimitación del área a través del decreto 1510 de 2010 y la sustracción de áreas según la resolución 1859 de 2009; así mismo a nivel municipal, en el acuerdo 46 de 2006 revisa y ajusta el POT para Medellín el cual delimita el área y usos del suelo del Parque Arví. Además se sustenta en las directrices de la ley 697 de 2001 mediante la cual se fomenta el uso racional y eficiente de la energía y se promueve la utilización de energías alternativas</t>
  </si>
  <si>
    <t>A partir del aprovechamiento de fuentes renovables (biomasa residual generada en las unidades sanitarias, residuos de comida, radiación solar) se implementará un modelo de energías alternativas que brinde soluciones para las necesidades de calefacción, electricidad e iluminación de las instalaciones del Centro de Atención al Visitante –CAV-. Este modelo hace parte de una iniciativa de sostenibilidad que responde a la ubicación del Parque Arví, dentro de la Reserva Forestal Protectora Nare y el cumplimiento de la NTS 001. A su vez genera procesos de sensibilización, divulgación y replicabilidad dirigido a visitantes, turistas y habitantes del territorio. Esta alternativa tecnológica mitiga los impactos asociados a la disposición inadecuada de estos residuos y disminuye el consumo de energía convencional. Otro beneficio es la utilización de los subproductos del biodigestor para la fertilización de huertas familiares de la zona, disminuyendo sus costos y el uso de fertilizantes sintéticos</t>
  </si>
  <si>
    <t>La ubicación del Parque Arví dentro de la RFP Nare, la cual abastece alrededor de 6 acueductos rurales de Santa Elena y 6% del área urbana de Medellín, hace necesario la implementación de prácticas ambientales en su infraestructura y actividades ecoturísticas que mitiguen los impactos generados. En este sentido la implementación de un sistema de energía renovable a partir de biomasa residual permite disminuir vertimientos, producción de biol como fertilizante y generación de biogás, sumado a la implementación de paneles solares contribuye a la eficiencia energética del CAV. Así mismo, el modelo fortalece el potencial turístico permitiendo atraer visitantes y habitantes interesados en conocer alternativas reales de sostenibilidad, ligado a los valores culturales del territorio</t>
  </si>
  <si>
    <t>El modelo de energía renovable en el Centro de Atención al Visitante -CAV- comprende la instalación de dos sistemas: 1) Aprovechamiento energético solar como sistema alterno de calentamiento de espacios en el centro ambiental y cultural a través de pantallas radiantes. 2) Aprovechamiento energético solar para la generación de electricidad por paneles solares de 5kv. De acuerdo con el atlas de radiación solar de Colombia (UPME, 2005), la ubicación geográfica del Parque garantiza la viabilidad técnica de generación energética necesaria en las instalaciones del CAV y 3) Dos biodigestores: uno para el aprovechamiento de la biomasa residual de las unidades sanitarias con una capacidad de xxxx litros/día y otro para el aprovechamiento de los residuos de comida provenientes de actividades comerciales con una capacidad de 35 kg/día. Lo que permitirá generar 1700 litros/día de biogás y 100 litros/día de biol. Cabe anotar que las condiciones climáticas del territorio permiten la implementación de esta tecnología de acuerdo a la experiencia de la entidad asociada en zonas con condiciones similares. El número de visitantes y habitantes del territorio que confluyen en el CAV garantizan la cantidad necesaria de biomasa para la implementación del modelo de energía renovable. El modelo propuesto es incluyente lo que permitirá vincular a los 425mil visitantes en donde el 35% son hombres, el 42% son mujeres, el 12% son niños y el 11% son extranjeros de los cuales el 60% pertenece a los estratos socioeconómicos 1,2 y 3</t>
  </si>
  <si>
    <t>El modelo de negocio comprende la prestación de servicios asociados a la implementación de energías renovables en el CAV, cuya demanda latente corresponde a visitantes, habitantes y Mercado Institucional. El canal de mercadeo de los productos del modelo será la venta directa y comprenden: 1) Diseño y puesta en marcha del producto turístico CAV, consiste en recorridos técnicos guiados por cada uno de los componentes tecnológicos implementados; 2) Alquiler del auditorio del centro ambiental y cultural el cual tiene un enfoque sostenible, a través de un porcentaje de las tarifas establecidas en el arrendamiento; 3) Mercado Institucional: pago por servicio de energía renovable y 4) Ahorro de costos derivados del uso de la energía convencional. La capacidad técnica y física se sustenta en la certificación que posee el Parque en Turismo Sostenible, lo cual garantiza la integralidad en el desarrollo sociocultural, ambiental y económico del territorio de influencia, que soporta la cadena de suministro de materias primas, transformación, almacenamiento, aprovechamiento y la venta de los productos</t>
  </si>
  <si>
    <t>El territorio donde se desarrollará la propuesta cuenta con una certificación en la Norma NTS 001-01 de Turismo Sostenible, que involucra compromisos desde lo ambiental, sociocultural y económico, lo cual establece una diferencia con otros Parques o destinos. Con respecto a la propuesta, los factores diferenciales son: el número de visitantes que recibe el CAV (425mil personas/año) que permite la divulgación del modelo de energías renovables, unido a los procesos de sensibilización que se desarrollan; la mitigación de los impactos asociados a los visitantes; la replicabilidad del modelo al interior de la Reserva Forestal Protectora, por parte de las familias que la habitan; la comercialización de los servicios derivados de la aplicación del modelo y fomento de la cultura de la conservación</t>
  </si>
  <si>
    <t>El modelo de sostenibilidad contribuye a la implementación de procesos de aprendizaje y concientización sobre iniciativas de energía renovable. Teniendo en cuenta las condiciones de vida de los habitantes del área de influencia del Parque Arví, que utilizan como fuentes de energía en las viviendas (4% leña, 76% gas natural y 20% electricidad) contribuyendo a generar un indicador de calidad de vida del 69,87%, esta propuesta se convierte en una alternativa social para la adopción de tecnologías sostenibles, que a la vez generen un ahorro en los costos de acceso a la energía convencional. La posibilidad de realizar transferencia tecnológica, permite articular el modelo con otros proyectos impulsados por la Corporación, tales como Hogares Sostenibles con el cual se propone impactar familias con diferentes tipos de capacidad adquisitiva. Otro impacto de la implementación de la tecnología se verá reflejado en el Mercado Institucional (Mercado Arví) en la medida en que se dará un valor agregado al convertirse en el primer mercado que utilice este tipo de energía, buscando mantener o incrementar el resultado en ventas al convertirse en un mercado justo, equitativo y sostenible. Por otra parte los riesgos previstos derivados de la puesta en marcha de la propuesta involucran la resistencia al cambio debido a las costumbres ancestrales de la comunidad, altos costos para la instalación y mantenimiento del sistema</t>
  </si>
  <si>
    <t>La tecnología que sustenta el modelo, pretende disminuir los impactos asociados al uso excesivo de energía convencional, debido a que la energía generada será utilizada para satisfacer, de manera parcial, las necesidades de calefacción e iluminación del - CAV- del Parque Arví, lo cual aporta a la reducción de las emisiones de gases de efecto invernadero por la disposición inadecuada de residuos orgánicos. Esta aplicación tecnológica, representa una estrategia de adaptación a la variabilidad climática a partir de cambios en la infraestructura y uso de energía con parámetros enmarcados dentro del desarrollo sostenible. Como estrategia de seguimiento de la viabilidad del modelo se emplearán indicadores como la huella de carbono del proceso, que permite valorar las emisiones y definir escenarios de mejora. Por otro lado, la instalación de biodigestores conduce a una gestión adecuada de las aguas residuales generadas en las unidades sanitarias y los residuos de cocina del CAV. Además se contemplan los siguientes riesgos: contaminación de fuentes hídricas, olores ofensivos, por falta de mantenimiento de las instalaciones</t>
  </si>
  <si>
    <t>La CORPORACIÓN PARQUE ARVÍ tiene como objeto trabajar por la consolidación del Parque regional ecoturístico Arví, localizado en la cordillera central de la región Andina, en zona rural del Municipio de Medellín y un área de 1761 ha en la zona de vida bh-PM. Realiza actividades ambientales, socioculturales, turísticas y educativas encaminadas a la conservación, mantenimiento y promoción del territorio. El Parque cuenta con 400 familias en su interior y una población aproximada de 1608 personas, donde el 48% son hombres y el 52% mujeres, distribuidos por edad así: niños 26%, jóvenes 18% y adultos 55%; recibe 700 mil visitantes al año, de los cuales 425 mil llegan al CAV y harán parte del modelo de sostenibilidad a partir de sensibilización y la replicabilidad de las tecnologías implementadas</t>
  </si>
  <si>
    <t>Implementar un modelo de energía alternativa que brinde soluciones de calefacción, electricidad e iluminación de las instalaciones del CAV, a partir de fuentes renovables (solar y biomasa), para generar sensibilización, divulgación y replicabilidad en visitantes, turistas y habitantes del territorio</t>
  </si>
  <si>
    <t xml:space="preserve">La iniciativa está dirigida a turistas, visitantes y habitantes del Parque Arví, ligados a las actividades de sensibilización y replicabilidad emprendidas por la Corporación Parque Arví </t>
  </si>
  <si>
    <t>La iniciativa se basa en la divulgación y replicabilidad del modelo de energía renovable dentro de la RFP Nare, alineada con las políticas públicas dentro de las cuales se encuentra enmarcada</t>
  </si>
  <si>
    <t>Corporación Parque Arví</t>
  </si>
  <si>
    <t xml:space="preserve">Diana Milena </t>
  </si>
  <si>
    <t>Amaya Pérez</t>
  </si>
  <si>
    <t>Ingeniera Ambiental</t>
  </si>
  <si>
    <t>Medellín</t>
  </si>
  <si>
    <t>CPA</t>
  </si>
  <si>
    <t>febrero 12 de 2007</t>
  </si>
  <si>
    <t xml:space="preserve">Beatriz Elena </t>
  </si>
  <si>
    <t>Araque Tobón</t>
  </si>
  <si>
    <t>Santa Elena Central - Vereda El Cerro</t>
  </si>
  <si>
    <t>574-4442979</t>
  </si>
  <si>
    <t>beatriz.araque@parquearvi.org</t>
  </si>
  <si>
    <t>www.parquearvi.org</t>
  </si>
  <si>
    <t>no</t>
  </si>
  <si>
    <t>x</t>
  </si>
  <si>
    <t>Las tecnologías para el proyecto son: sistemas de paneles solares (PS) para generación de electricidad, colectores solares y pantallas radiantes para calentamiento de ambientes (CS) y biodigestores para producción de biogás a partir de aguas negras y residuos orgánicos. Algunas referencias de validación son: Proyecto de PS desarrollado en el Parque Nacional Natural Utría, en Guainía, en colegios en Bogotá y en zonas no interconectadas del país. En CS se encuentran aplicaciones en el Fuerte de Carabineros del Parque Arví y en diferentes hoteles del país. Los biodigestores han sido utilizados con éxito para el tratamiento efectivo de aguas negras y residuos orgánicos y aprovechamiento de biogás, como fuente de energía, en diferentes partes del mundo</t>
  </si>
  <si>
    <t xml:space="preserve">Proyecto Utría:
http://www.ipse.gov.co/ipse/comunicaciones-ipse/noticias-ipse/885-energia-limpia-para-el-ecoturismo-en-el-parque-nacional-natural-utria
Proyecto colectores solares fuerte carabineros Parque Arvi:
http://www.hybrytec.com/wf_casos_exit_detalle.aspx?id=152
Proyectos colectores solares para calentamiento de piscinas en Bogota:
http://www.hybrytec.com/wf_casos_exit_detalle.aspx?id=204
Proyectos aprovechamiento de aguas negras y residuos organicos para generación de biogás:
http://www.appa.es/descargas/INVENTARIO_APPA_2011.pdf 
</t>
  </si>
  <si>
    <t xml:space="preserve">POT Medellín
http://www.medellin.gov.co/irj/go/km/docs/wpccontent/Sites/Subportal%20del%20Ciudadano/Convivencia%20y%20seguridad/Secciones/Plantillas%20Gen%C3%A9ricas/Documentos/2012/Acuerdo%2046%20de%202006.pdf
Ley 697 de 2001
http://www.colciencias.gov.co/sites/default/files/upload/reglamentacion/ley_697_de_2001.pdf
Resolución 1859 de 2009
http://www.anla.gov.co/documentos/res_1859_280909.pdf
</t>
  </si>
  <si>
    <t xml:space="preserve">Se espera que la iniciativa aporte al desarrollo socioeconómico de las comunidades beneficiadas, a través de procesos de replicabilidad y apropiación de tecnologías renovables, enmarcado en estrategias de inclusión equitativa y de dignificación de la vocación empresarial y doméstica; como es el caso del mercado institucional donde se busca que, a partir de la adopción de prácticas amigables con el medio ambiente, se posibilite un cambio innovador como estrategia de mercadeo y comercialización que mantenga y/o incremente los niveles de ventas alcanzados por las unidades productivas participantes. Asimismo la venta de los productos ya descritos, pretende alcanzar niveles de recuperación de la inversión y creación de márgenes de rentabilidad en un escenario de mediano plazo, de tal forma que genere recursos para sostener, ampliar y replicar el modelo planteado en el largo plazo. Con respecto a los riesgos, se contempla que la estrategia de mercadeo no alcance el impacto deseado y no cautive el nicho de mercado al que se dirige la propuesta; además que los ingresos generados no sean suficientes para garantizar un adecuado mantenimiento de la infraestructura. </t>
  </si>
  <si>
    <t>Teniendo en cuenta el alto número de visitantes, se espera que los productos turísticos que hacen parte del modelo implementado, tengan gran acogida y los ingresos derivados de los mismos permitan la ampliación de las tecnologías aplicadas. Por otro lado, la iniciativa pretende involucrar las unidades productivas que hacen parte de los procesos socioempresariales de la Corporación Parque Arví: alojamientos, restaurantes, operadores turísticos, con el fin de implementar modelos similares que puedan generar oportunidades de negocio y se articulen con las políticas de sostenibilidad asociadas a un territorio, que se encuentra certificado en Turismo Sostenible. Debido a que los productos ofertados también se encuentran orientados a otras entidades es posible que quienes conozcan la experiencia se interesen en realizar procesos de la misma naturaleza. Otra alternativa con la que se pretende generar replicabilidad del modelo dentro del territorio, es el proyecto Hogares Sostenibles, una propuesta de la Corporación Parque Arví que busca consolidar hogares rurales que integren prácticas ambientales, como la instalación de energías alternativas adaptadas a las necesidades de cada vivienda, que contribuyan a la mitigación y adaptación al cambio climático</t>
  </si>
  <si>
    <t xml:space="preserve">La estrategia de mercadeo no alcanza el impacto deseado </t>
  </si>
  <si>
    <t>Aplicar encuestas de satisfacción para establecer mecanismos de mejora</t>
  </si>
  <si>
    <t>Ingresos insuficientes para mantenimiento de infrestructura</t>
  </si>
  <si>
    <t xml:space="preserve">Gestionar recursos en programas similares </t>
  </si>
  <si>
    <t>Baja disponibilidad a pagar por alternativas sostenibles</t>
  </si>
  <si>
    <t>Implementar programas de difusión y divulgación sobre la importancia de modelos de sostenibilidad</t>
  </si>
  <si>
    <t>Bajo interés en replicar el modelo de sostenibilidad</t>
  </si>
  <si>
    <t>Replicar el modelo en sitios representativos para la comunidad</t>
  </si>
  <si>
    <t>Consultoría</t>
  </si>
  <si>
    <t>Equipos y materiales</t>
  </si>
  <si>
    <t>Difusión y divulgación del modelo</t>
  </si>
  <si>
    <t>Viajes</t>
  </si>
  <si>
    <t>Servicios de publicidad y difusión</t>
  </si>
  <si>
    <t>Biodigestor residuos orgánicos</t>
  </si>
  <si>
    <t>Paneles solares solares - pantallas radiantes</t>
  </si>
  <si>
    <t>Biodigestor aguas residuales -aprovechamiento biogas- sistema de riego</t>
  </si>
  <si>
    <t>Aprovechamiento de los abonos generados y difusión aplicación del biol -programa capacitación</t>
  </si>
  <si>
    <t>Costos operativos</t>
  </si>
  <si>
    <t>Personal técnico</t>
  </si>
  <si>
    <t>Santa Elena - Vereda El Cerro</t>
  </si>
  <si>
    <t>Corregimiento</t>
  </si>
  <si>
    <t>diana.amaya@parquearvi.org</t>
  </si>
  <si>
    <t>Supervisora</t>
  </si>
  <si>
    <t xml:space="preserve">Supervisión en la ejecución del proyecto especies nativas con recursos del Fondo MFS </t>
  </si>
  <si>
    <t>900154128-1</t>
  </si>
  <si>
    <t>Proyecto especies ornamentales, duración de 20 meses. Implementación de un domo de orquídeas, sensibilización a visitantes y habitantes extractores</t>
  </si>
  <si>
    <t xml:space="preserve">La iniciativa generará ingresos derivados de los siguientes servicios: 1)Diseño y puesta en marcha del producto turístico CAV que consiste en recorridos técnicos guiados por cada uno de los componentes tecnológicos implementados; de acuerdo al número de recorridos que se realizan en otras ofertas dentro del CAV, se estima que mensualmente 400 personas accederán a este recorrido pagando aproximadamente 2,5 dólares cada una; 2) Un 10% del valor recaudado por el alquiler mensual del auditorio del centro ambiental y cultural estimado en 400 dólares; 3) Mercado Institucional: se establece una tarifa mensual de 160 dólares aportada entre 45 participantes por hacer parte de un mercado con prácticas ambientales y 4) Se estima un ahorro energético por implementación de 5kv en paneles solares lo que representa aproximadamente 180 dólares mensuales; un ahorro energético en calefacción de aproximadamente 1000 dólares mensuales. Por su parte, los costos asociados a la implementación tecnológica ascienden a xxxxxxxx y contemplan: 1) Instalación de un biodigestor para un sistema de aprovechamiento de aguas residuales para producción de biogás y biol con un costo de xxxxxxx; 2) Instalación de un sistema de paneles fotovoltaicos para la generación de energía eléctrica con un costo de xxxxx; 3) Instalación de un biodigestor para el aprovechamiento de residuos orgánicos de comida para producción de biol con un costo de xxxxxx y 4) Implementación de un sistema de calefacción solar por pantallas radiantes con un costo de xxxxx. Para el desarrollo de la iniciativa se solicitará al programa AEA un valor de xxxxxxxx mientras que la inversión de recursos por parte de la Corporación Parque Arví será por un valor de xxxxxxx distribuidos en xxxxxxx en especie y xxxxxx en efectivo, así como xxxxxx en especie por parte de la entidad asociada, asegurando la liquidez del proyecto en el corto plazo lo cual sumado a la estrategia de comercialización propuesta permitirá la continuidad y ampliación en el mediano y largo plazo.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</si>
</sst>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2">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29" xfId="0" applyNumberFormat="1" applyFont="1" applyFill="1" applyBorder="1" applyAlignment="1" applyProtection="1">
      <alignment horizontal="center" vertical="center" wrapText="1"/>
    </xf>
    <xf numFmtId="165" fontId="6" fillId="7" borderId="27" xfId="0" applyNumberFormat="1" applyFont="1" applyFill="1" applyBorder="1" applyAlignment="1" applyProtection="1">
      <alignment horizontal="center" vertical="center" wrapText="1"/>
    </xf>
    <xf numFmtId="165" fontId="6" fillId="7" borderId="36" xfId="0" applyNumberFormat="1" applyFont="1" applyFill="1" applyBorder="1" applyAlignment="1" applyProtection="1">
      <alignment horizontal="center" vertical="center" wrapText="1"/>
    </xf>
    <xf numFmtId="165" fontId="6" fillId="7" borderId="24"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1" xfId="0" applyNumberFormat="1" applyFont="1" applyBorder="1" applyAlignment="1" applyProtection="1">
      <alignment horizontal="center" vertical="center" wrapText="1"/>
      <protection locked="0"/>
    </xf>
    <xf numFmtId="165" fontId="7" fillId="0" borderId="21"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38" xfId="0" applyFill="1" applyBorder="1" applyAlignment="1" applyProtection="1">
      <alignment vertical="center" wrapText="1"/>
    </xf>
    <xf numFmtId="0" fontId="0" fillId="2" borderId="39" xfId="0" applyFill="1" applyBorder="1" applyProtection="1">
      <protection locked="0"/>
    </xf>
    <xf numFmtId="0" fontId="0" fillId="2" borderId="40" xfId="0" applyFill="1" applyBorder="1" applyProtection="1">
      <protection locked="0"/>
    </xf>
    <xf numFmtId="0" fontId="2" fillId="3" borderId="26" xfId="0" applyFont="1" applyFill="1" applyBorder="1" applyAlignment="1" applyProtection="1">
      <alignment vertical="center" wrapText="1"/>
    </xf>
    <xf numFmtId="0" fontId="0" fillId="0" borderId="28" xfId="0" applyFont="1" applyBorder="1" applyAlignment="1" applyProtection="1">
      <alignment vertical="center" wrapText="1"/>
      <protection locked="0"/>
    </xf>
    <xf numFmtId="9" fontId="6" fillId="7" borderId="23"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1"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3"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1"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0"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2" fillId="6" borderId="25" xfId="0" applyFont="1" applyFill="1" applyBorder="1" applyAlignment="1" applyProtection="1">
      <alignment horizontal="left" vertical="center" wrapText="1"/>
    </xf>
    <xf numFmtId="0" fontId="2" fillId="6" borderId="22" xfId="0" applyFont="1" applyFill="1" applyBorder="1" applyAlignment="1" applyProtection="1">
      <alignment horizontal="left" vertical="center" wrapText="1"/>
    </xf>
    <xf numFmtId="0" fontId="2" fillId="6" borderId="24"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8"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1" xfId="0" applyFont="1" applyFill="1" applyBorder="1" applyAlignment="1" applyProtection="1">
      <alignment horizontal="left" vertical="center" wrapText="1"/>
    </xf>
    <xf numFmtId="0" fontId="2" fillId="3" borderId="42" xfId="0" applyFont="1" applyFill="1" applyBorder="1" applyAlignment="1" applyProtection="1">
      <alignment horizontal="left" vertical="center" wrapText="1"/>
    </xf>
    <xf numFmtId="0" fontId="2" fillId="3" borderId="43" xfId="0" applyFont="1" applyFill="1" applyBorder="1" applyAlignment="1" applyProtection="1">
      <alignment horizontal="left" vertical="center" wrapText="1"/>
    </xf>
    <xf numFmtId="0" fontId="0" fillId="0" borderId="34" xfId="0" applyFont="1" applyBorder="1" applyAlignment="1" applyProtection="1">
      <alignment horizontal="left" vertical="center" wrapText="1"/>
      <protection locked="0"/>
    </xf>
    <xf numFmtId="0" fontId="0" fillId="0" borderId="20"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4"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21" fillId="0" borderId="7"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2" xfId="0" applyFont="1" applyFill="1" applyBorder="1" applyAlignment="1" applyProtection="1">
      <alignment horizontal="center" vertical="center" wrapText="1"/>
    </xf>
    <xf numFmtId="0" fontId="6" fillId="9"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34" xfId="0" applyFont="1" applyFill="1" applyBorder="1" applyAlignment="1" applyProtection="1">
      <alignment horizontal="center" vertical="center" wrapText="1"/>
    </xf>
    <xf numFmtId="0" fontId="6" fillId="7" borderId="25" xfId="0" applyFont="1" applyFill="1" applyBorder="1" applyAlignment="1" applyProtection="1">
      <alignment horizontal="right" vertical="center" wrapText="1"/>
    </xf>
    <xf numFmtId="0" fontId="6" fillId="7" borderId="24" xfId="0" applyFont="1" applyFill="1" applyBorder="1" applyAlignment="1" applyProtection="1">
      <alignment horizontal="right" vertical="center" wrapText="1"/>
    </xf>
    <xf numFmtId="0" fontId="6" fillId="7" borderId="26" xfId="0" applyFont="1" applyFill="1" applyBorder="1" applyAlignment="1" applyProtection="1">
      <alignment horizontal="center" vertical="center" wrapText="1"/>
    </xf>
    <xf numFmtId="0" fontId="6" fillId="7" borderId="28" xfId="0" applyFont="1" applyFill="1" applyBorder="1" applyAlignment="1" applyProtection="1">
      <alignment horizontal="center" vertical="center" wrapText="1"/>
    </xf>
    <xf numFmtId="0" fontId="6" fillId="9" borderId="30" xfId="0" applyFont="1" applyFill="1" applyBorder="1" applyAlignment="1" applyProtection="1">
      <alignment horizontal="center" vertical="center" wrapText="1"/>
    </xf>
    <xf numFmtId="0" fontId="6" fillId="9" borderId="20"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13" fillId="2" borderId="1" xfId="3" applyFill="1" applyBorder="1" applyAlignment="1" applyProtection="1">
      <alignment horizontal="left" vertical="center" wrapText="1"/>
      <protection locked="0"/>
    </xf>
    <xf numFmtId="0" fontId="0" fillId="0" borderId="1" xfId="0" applyBorder="1" applyProtection="1">
      <protection locked="0"/>
    </xf>
    <xf numFmtId="0" fontId="0" fillId="0" borderId="0" xfId="0" applyProtection="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iana.amaya@parquearvi.org" TargetMode="External"/><Relationship Id="rId2" Type="http://schemas.openxmlformats.org/officeDocument/2006/relationships/hyperlink" Target="http://www.parquearvi.org/" TargetMode="External"/><Relationship Id="rId1" Type="http://schemas.openxmlformats.org/officeDocument/2006/relationships/hyperlink" Target="mailto:beatriz.araque@parquearvi.or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zoomScale="80" zoomScaleNormal="80" zoomScaleSheetLayoutView="120" workbookViewId="0">
      <selection activeCell="F57" sqref="F57"/>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4" t="s">
        <v>52</v>
      </c>
      <c r="C2" s="104"/>
      <c r="D2" s="104"/>
      <c r="E2" s="104"/>
      <c r="F2" s="104"/>
    </row>
    <row r="3" spans="2:8" s="8" customFormat="1" ht="5.25" customHeight="1" x14ac:dyDescent="0.25"/>
    <row r="4" spans="2:8" s="8" customFormat="1" ht="48.75" customHeight="1" x14ac:dyDescent="0.25">
      <c r="B4" s="110" t="s">
        <v>100</v>
      </c>
      <c r="C4" s="110"/>
      <c r="D4" s="110"/>
      <c r="E4" s="110"/>
      <c r="F4" s="110"/>
    </row>
    <row r="5" spans="2:8" s="8" customFormat="1" ht="5.25" customHeight="1" thickBot="1" x14ac:dyDescent="0.3"/>
    <row r="6" spans="2:8" s="8" customFormat="1" x14ac:dyDescent="0.25">
      <c r="B6" s="114" t="s">
        <v>33</v>
      </c>
      <c r="C6" s="115"/>
      <c r="D6" s="115"/>
      <c r="E6" s="115"/>
      <c r="F6" s="116"/>
    </row>
    <row r="7" spans="2:8" s="8" customFormat="1" ht="36" customHeight="1" x14ac:dyDescent="0.25">
      <c r="B7" s="7" t="s">
        <v>56</v>
      </c>
      <c r="C7" s="111" t="s">
        <v>110</v>
      </c>
      <c r="D7" s="112"/>
      <c r="E7" s="112"/>
      <c r="F7" s="113"/>
      <c r="H7" s="13"/>
    </row>
    <row r="8" spans="2:8" s="8" customFormat="1" ht="34.5" customHeight="1" x14ac:dyDescent="0.25">
      <c r="B8" s="108" t="s">
        <v>57</v>
      </c>
      <c r="C8" s="109"/>
      <c r="D8" s="109"/>
      <c r="E8" s="109"/>
      <c r="F8" s="21">
        <v>15</v>
      </c>
    </row>
    <row r="9" spans="2:8" s="8" customFormat="1" ht="25.5" customHeight="1" x14ac:dyDescent="0.25">
      <c r="B9" s="108" t="s">
        <v>76</v>
      </c>
      <c r="C9" s="109"/>
      <c r="D9" s="109"/>
      <c r="E9" s="109"/>
      <c r="F9" s="82">
        <f>'FINANCIAMIENTO PROYECTO'!D20</f>
        <v>500000</v>
      </c>
      <c r="H9" s="8" t="s">
        <v>73</v>
      </c>
    </row>
    <row r="10" spans="2:8" s="8" customFormat="1" ht="24" customHeight="1" x14ac:dyDescent="0.25">
      <c r="B10" s="108" t="s">
        <v>77</v>
      </c>
      <c r="C10" s="109"/>
      <c r="D10" s="109"/>
      <c r="E10" s="109"/>
      <c r="F10" s="82">
        <f>'FINANCIAMIENTO PROYECTO'!E20</f>
        <v>250000</v>
      </c>
      <c r="H10" s="8" t="s">
        <v>73</v>
      </c>
    </row>
    <row r="11" spans="2:8" s="8" customFormat="1" ht="24" customHeight="1" x14ac:dyDescent="0.25">
      <c r="B11" s="108" t="s">
        <v>78</v>
      </c>
      <c r="C11" s="109"/>
      <c r="D11" s="109"/>
      <c r="E11" s="109"/>
      <c r="F11" s="82">
        <f>'FINANCIAMIENTO PROYECTO'!J20+'FINANCIAMIENTO PROYECTO'!K20</f>
        <v>250000</v>
      </c>
      <c r="H11" s="8" t="s">
        <v>73</v>
      </c>
    </row>
    <row r="12" spans="2:8" ht="21.75" customHeight="1" x14ac:dyDescent="0.25">
      <c r="B12" s="108" t="s">
        <v>86</v>
      </c>
      <c r="C12" s="109"/>
      <c r="D12" s="109"/>
      <c r="E12" s="109"/>
      <c r="F12" s="20" t="s">
        <v>108</v>
      </c>
    </row>
    <row r="13" spans="2:8" ht="23.25" customHeight="1" x14ac:dyDescent="0.25">
      <c r="B13" s="108" t="s">
        <v>87</v>
      </c>
      <c r="C13" s="109"/>
      <c r="D13" s="109"/>
      <c r="E13" s="109"/>
      <c r="F13" s="21" t="s">
        <v>109</v>
      </c>
    </row>
    <row r="14" spans="2:8" ht="90.75" customHeight="1" x14ac:dyDescent="0.25">
      <c r="B14" s="62" t="s">
        <v>85</v>
      </c>
      <c r="C14" s="89" t="s">
        <v>121</v>
      </c>
      <c r="D14" s="89"/>
      <c r="E14" s="89"/>
      <c r="F14" s="90"/>
    </row>
    <row r="15" spans="2:8" ht="80.25" customHeight="1" x14ac:dyDescent="0.25">
      <c r="B15" s="44" t="s">
        <v>79</v>
      </c>
      <c r="C15" s="89" t="s">
        <v>122</v>
      </c>
      <c r="D15" s="89"/>
      <c r="E15" s="89"/>
      <c r="F15" s="90"/>
    </row>
    <row r="16" spans="2:8" ht="80.25" customHeight="1" thickBot="1" x14ac:dyDescent="0.3">
      <c r="B16" s="12" t="s">
        <v>92</v>
      </c>
      <c r="C16" s="93" t="s">
        <v>123</v>
      </c>
      <c r="D16" s="93"/>
      <c r="E16" s="93"/>
      <c r="F16" s="94"/>
    </row>
    <row r="17" spans="2:5" s="8" customFormat="1" ht="8.25" customHeight="1" thickBot="1" x14ac:dyDescent="0.3"/>
    <row r="18" spans="2:5" ht="20.25" customHeight="1" thickBot="1" x14ac:dyDescent="0.3">
      <c r="B18" s="105" t="s">
        <v>80</v>
      </c>
      <c r="C18" s="106"/>
      <c r="D18" s="106"/>
      <c r="E18" s="107"/>
    </row>
    <row r="19" spans="2:5" x14ac:dyDescent="0.25">
      <c r="B19" s="14" t="s">
        <v>14</v>
      </c>
      <c r="C19" s="91" t="s">
        <v>125</v>
      </c>
      <c r="D19" s="91"/>
      <c r="E19" s="92"/>
    </row>
    <row r="20" spans="2:5" x14ac:dyDescent="0.25">
      <c r="B20" s="10" t="s">
        <v>15</v>
      </c>
      <c r="C20" s="89" t="s">
        <v>126</v>
      </c>
      <c r="D20" s="89"/>
      <c r="E20" s="90"/>
    </row>
    <row r="21" spans="2:5" ht="16.5" customHeight="1" x14ac:dyDescent="0.25">
      <c r="B21" s="7" t="s">
        <v>21</v>
      </c>
      <c r="C21" s="89">
        <v>39452711</v>
      </c>
      <c r="D21" s="89"/>
      <c r="E21" s="90"/>
    </row>
    <row r="22" spans="2:5" x14ac:dyDescent="0.25">
      <c r="B22" s="10" t="s">
        <v>16</v>
      </c>
      <c r="C22" s="89" t="s">
        <v>127</v>
      </c>
      <c r="D22" s="89"/>
      <c r="E22" s="90"/>
    </row>
    <row r="23" spans="2:5" x14ac:dyDescent="0.25">
      <c r="B23" s="10" t="s">
        <v>17</v>
      </c>
      <c r="C23" s="89" t="s">
        <v>163</v>
      </c>
      <c r="D23" s="89"/>
      <c r="E23" s="90"/>
    </row>
    <row r="24" spans="2:5" x14ac:dyDescent="0.25">
      <c r="B24" s="10" t="s">
        <v>3</v>
      </c>
      <c r="C24" s="89" t="s">
        <v>128</v>
      </c>
      <c r="D24" s="89"/>
      <c r="E24" s="90"/>
    </row>
    <row r="25" spans="2:5" x14ac:dyDescent="0.25">
      <c r="B25" s="10" t="s">
        <v>18</v>
      </c>
      <c r="C25" s="89" t="s">
        <v>164</v>
      </c>
      <c r="D25" s="89"/>
      <c r="E25" s="90"/>
    </row>
    <row r="26" spans="2:5" x14ac:dyDescent="0.25">
      <c r="B26" s="10" t="s">
        <v>4</v>
      </c>
      <c r="C26" s="89" t="s">
        <v>108</v>
      </c>
      <c r="D26" s="89"/>
      <c r="E26" s="90"/>
    </row>
    <row r="27" spans="2:5" x14ac:dyDescent="0.25">
      <c r="B27" s="10" t="s">
        <v>19</v>
      </c>
      <c r="C27" s="89">
        <v>5744442979</v>
      </c>
      <c r="D27" s="89"/>
      <c r="E27" s="90"/>
    </row>
    <row r="28" spans="2:5" x14ac:dyDescent="0.25">
      <c r="B28" s="10" t="s">
        <v>20</v>
      </c>
      <c r="C28" s="159" t="s">
        <v>165</v>
      </c>
      <c r="D28" s="89"/>
      <c r="E28" s="90"/>
    </row>
    <row r="29" spans="2:5" ht="30" x14ac:dyDescent="0.25">
      <c r="B29" s="18" t="s">
        <v>40</v>
      </c>
      <c r="C29" s="89" t="s">
        <v>166</v>
      </c>
      <c r="D29" s="89"/>
      <c r="E29" s="90"/>
    </row>
    <row r="30" spans="2:5" x14ac:dyDescent="0.25">
      <c r="B30" s="10" t="s">
        <v>41</v>
      </c>
      <c r="C30" s="89">
        <v>2</v>
      </c>
      <c r="D30" s="89"/>
      <c r="E30" s="90"/>
    </row>
    <row r="31" spans="2:5" ht="60.75" thickBot="1" x14ac:dyDescent="0.3">
      <c r="B31" s="18" t="s">
        <v>44</v>
      </c>
      <c r="C31" s="93" t="s">
        <v>167</v>
      </c>
      <c r="D31" s="93"/>
      <c r="E31" s="94"/>
    </row>
    <row r="32" spans="2:5" s="8" customFormat="1" ht="9.75" customHeight="1" thickBot="1" x14ac:dyDescent="0.3"/>
    <row r="33" spans="2:5" s="8" customFormat="1" ht="16.5" customHeight="1" thickBot="1" x14ac:dyDescent="0.3">
      <c r="B33" s="105" t="s">
        <v>81</v>
      </c>
      <c r="C33" s="106"/>
      <c r="D33" s="106"/>
      <c r="E33" s="107"/>
    </row>
    <row r="34" spans="2:5" s="8" customFormat="1" ht="27" customHeight="1" x14ac:dyDescent="0.25">
      <c r="B34" s="6" t="s">
        <v>23</v>
      </c>
      <c r="C34" s="91" t="s">
        <v>124</v>
      </c>
      <c r="D34" s="91"/>
      <c r="E34" s="92"/>
    </row>
    <row r="35" spans="2:5" s="8" customFormat="1" ht="16.5" customHeight="1" x14ac:dyDescent="0.25">
      <c r="B35" s="7" t="s">
        <v>24</v>
      </c>
      <c r="C35" s="89" t="s">
        <v>129</v>
      </c>
      <c r="D35" s="89"/>
      <c r="E35" s="90"/>
    </row>
    <row r="36" spans="2:5" s="8" customFormat="1" ht="16.5" customHeight="1" x14ac:dyDescent="0.25">
      <c r="B36" s="7" t="s">
        <v>22</v>
      </c>
      <c r="C36" s="89" t="s">
        <v>168</v>
      </c>
      <c r="D36" s="89"/>
      <c r="E36" s="90"/>
    </row>
    <row r="37" spans="2:5" s="8" customFormat="1" ht="16.5" customHeight="1" x14ac:dyDescent="0.25">
      <c r="B37" s="7" t="s">
        <v>0</v>
      </c>
      <c r="C37" s="89"/>
      <c r="D37" s="89"/>
      <c r="E37" s="90"/>
    </row>
    <row r="38" spans="2:5" s="8" customFormat="1" ht="16.5" customHeight="1" x14ac:dyDescent="0.25">
      <c r="B38" s="7" t="s">
        <v>1</v>
      </c>
      <c r="C38" s="89" t="s">
        <v>130</v>
      </c>
      <c r="D38" s="89"/>
      <c r="E38" s="90"/>
    </row>
    <row r="39" spans="2:5" s="8" customFormat="1" ht="16.5" customHeight="1" x14ac:dyDescent="0.25">
      <c r="B39" s="7" t="s">
        <v>26</v>
      </c>
      <c r="C39" s="89" t="s">
        <v>131</v>
      </c>
      <c r="D39" s="89"/>
      <c r="E39" s="90"/>
    </row>
    <row r="40" spans="2:5" s="8" customFormat="1" ht="16.5" customHeight="1" x14ac:dyDescent="0.25">
      <c r="B40" s="7" t="s">
        <v>25</v>
      </c>
      <c r="C40" s="89" t="s">
        <v>132</v>
      </c>
      <c r="D40" s="89"/>
      <c r="E40" s="90"/>
    </row>
    <row r="41" spans="2:5" s="8" customFormat="1" ht="16.5" customHeight="1" x14ac:dyDescent="0.25">
      <c r="B41" s="7" t="s">
        <v>21</v>
      </c>
      <c r="C41" s="89">
        <v>32527634</v>
      </c>
      <c r="D41" s="89"/>
      <c r="E41" s="90"/>
    </row>
    <row r="42" spans="2:5" s="8" customFormat="1" ht="16.5" customHeight="1" x14ac:dyDescent="0.25">
      <c r="B42" s="10" t="s">
        <v>2</v>
      </c>
      <c r="C42" s="89" t="s">
        <v>133</v>
      </c>
      <c r="D42" s="89"/>
      <c r="E42" s="90"/>
    </row>
    <row r="43" spans="2:5" s="8" customFormat="1" ht="16.5" customHeight="1" x14ac:dyDescent="0.25">
      <c r="B43" s="7" t="s">
        <v>18</v>
      </c>
      <c r="C43" s="89" t="s">
        <v>164</v>
      </c>
      <c r="D43" s="89"/>
      <c r="E43" s="90"/>
    </row>
    <row r="44" spans="2:5" s="8" customFormat="1" ht="16.5" customHeight="1" x14ac:dyDescent="0.25">
      <c r="B44" s="7" t="s">
        <v>4</v>
      </c>
      <c r="C44" s="89" t="s">
        <v>108</v>
      </c>
      <c r="D44" s="89"/>
      <c r="E44" s="90"/>
    </row>
    <row r="45" spans="2:5" s="8" customFormat="1" ht="16.5" customHeight="1" x14ac:dyDescent="0.25">
      <c r="B45" s="10" t="s">
        <v>5</v>
      </c>
      <c r="C45" s="89" t="s">
        <v>134</v>
      </c>
      <c r="D45" s="89"/>
      <c r="E45" s="90"/>
    </row>
    <row r="46" spans="2:5" s="8" customFormat="1" ht="16.5" customHeight="1" x14ac:dyDescent="0.25">
      <c r="B46" s="10" t="s">
        <v>6</v>
      </c>
      <c r="C46" s="159" t="s">
        <v>135</v>
      </c>
      <c r="D46" s="89"/>
      <c r="E46" s="90"/>
    </row>
    <row r="47" spans="2:5" s="8" customFormat="1" ht="16.5" customHeight="1" x14ac:dyDescent="0.25">
      <c r="B47" s="7" t="s">
        <v>39</v>
      </c>
      <c r="C47" s="89">
        <v>4442979</v>
      </c>
      <c r="D47" s="89"/>
      <c r="E47" s="90"/>
    </row>
    <row r="48" spans="2:5" s="8" customFormat="1" ht="16.5" customHeight="1" x14ac:dyDescent="0.25">
      <c r="B48" s="7" t="s">
        <v>7</v>
      </c>
      <c r="C48" s="159" t="s">
        <v>136</v>
      </c>
      <c r="D48" s="89"/>
      <c r="E48" s="90"/>
    </row>
    <row r="49" spans="2:5" s="8" customFormat="1" ht="62.25" customHeight="1" x14ac:dyDescent="0.25">
      <c r="B49" s="7" t="s">
        <v>43</v>
      </c>
      <c r="C49" s="86" t="s">
        <v>169</v>
      </c>
      <c r="D49" s="87"/>
      <c r="E49" s="88"/>
    </row>
    <row r="50" spans="2:5" s="8" customFormat="1" ht="18.75" customHeight="1" x14ac:dyDescent="0.25">
      <c r="B50" s="7" t="s">
        <v>45</v>
      </c>
      <c r="C50" s="117">
        <v>7</v>
      </c>
      <c r="D50" s="118"/>
      <c r="E50" s="119"/>
    </row>
    <row r="51" spans="2:5" s="8" customFormat="1" ht="61.5" customHeight="1" x14ac:dyDescent="0.25">
      <c r="B51" s="7" t="s">
        <v>99</v>
      </c>
      <c r="C51" s="86" t="s">
        <v>137</v>
      </c>
      <c r="D51" s="87"/>
      <c r="E51" s="88"/>
    </row>
    <row r="52" spans="2:5" s="8" customFormat="1" ht="16.5" customHeight="1" x14ac:dyDescent="0.25">
      <c r="B52" s="101" t="s">
        <v>28</v>
      </c>
      <c r="C52" s="102"/>
      <c r="D52" s="102"/>
      <c r="E52" s="103"/>
    </row>
    <row r="53" spans="2:5" s="8" customFormat="1" ht="16.5" customHeight="1" x14ac:dyDescent="0.25">
      <c r="B53" s="7" t="s">
        <v>34</v>
      </c>
      <c r="C53" s="1"/>
      <c r="D53" s="11" t="s">
        <v>27</v>
      </c>
      <c r="E53" s="2" t="s">
        <v>138</v>
      </c>
    </row>
    <row r="54" spans="2:5" s="8" customFormat="1" ht="16.5" customHeight="1" x14ac:dyDescent="0.25">
      <c r="B54" s="101" t="s">
        <v>29</v>
      </c>
      <c r="C54" s="102"/>
      <c r="D54" s="102"/>
      <c r="E54" s="103"/>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t="s">
        <v>138</v>
      </c>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5"/>
      <c r="D59" s="96"/>
      <c r="E59" s="97"/>
    </row>
    <row r="60" spans="2:5" s="8" customFormat="1" ht="9.75" customHeight="1" thickBot="1" x14ac:dyDescent="0.3"/>
    <row r="61" spans="2:5" s="8" customFormat="1" ht="15.75" customHeight="1" thickBot="1" x14ac:dyDescent="0.3">
      <c r="B61" s="105" t="s">
        <v>82</v>
      </c>
      <c r="C61" s="106"/>
      <c r="D61" s="106"/>
      <c r="E61" s="107"/>
    </row>
    <row r="62" spans="2:5" s="8" customFormat="1" ht="27" customHeight="1" x14ac:dyDescent="0.25">
      <c r="B62" s="6" t="s">
        <v>23</v>
      </c>
      <c r="C62" s="91"/>
      <c r="D62" s="91"/>
      <c r="E62" s="92"/>
    </row>
    <row r="63" spans="2:5" s="8" customFormat="1" ht="16.5" customHeight="1" x14ac:dyDescent="0.25">
      <c r="B63" s="7" t="s">
        <v>24</v>
      </c>
      <c r="C63" s="89"/>
      <c r="D63" s="89"/>
      <c r="E63" s="90"/>
    </row>
    <row r="64" spans="2:5" s="8" customFormat="1" ht="16.5" customHeight="1" x14ac:dyDescent="0.25">
      <c r="B64" s="7" t="s">
        <v>22</v>
      </c>
      <c r="C64" s="89"/>
      <c r="D64" s="89"/>
      <c r="E64" s="90"/>
    </row>
    <row r="65" spans="2:5" s="8" customFormat="1" ht="16.5" customHeight="1" x14ac:dyDescent="0.25">
      <c r="B65" s="7" t="s">
        <v>0</v>
      </c>
      <c r="C65" s="89"/>
      <c r="D65" s="89"/>
      <c r="E65" s="90"/>
    </row>
    <row r="66" spans="2:5" s="8" customFormat="1" ht="16.5" customHeight="1" x14ac:dyDescent="0.25">
      <c r="B66" s="7" t="s">
        <v>1</v>
      </c>
      <c r="C66" s="89"/>
      <c r="D66" s="89"/>
      <c r="E66" s="90"/>
    </row>
    <row r="67" spans="2:5" s="8" customFormat="1" ht="16.5" customHeight="1" x14ac:dyDescent="0.25">
      <c r="B67" s="7" t="s">
        <v>26</v>
      </c>
      <c r="C67" s="89"/>
      <c r="D67" s="89"/>
      <c r="E67" s="90"/>
    </row>
    <row r="68" spans="2:5" s="8" customFormat="1" ht="16.5" customHeight="1" x14ac:dyDescent="0.25">
      <c r="B68" s="7" t="s">
        <v>25</v>
      </c>
      <c r="C68" s="89"/>
      <c r="D68" s="89"/>
      <c r="E68" s="90"/>
    </row>
    <row r="69" spans="2:5" s="8" customFormat="1" ht="16.5" customHeight="1" x14ac:dyDescent="0.25">
      <c r="B69" s="7" t="s">
        <v>21</v>
      </c>
      <c r="C69" s="89"/>
      <c r="D69" s="89"/>
      <c r="E69" s="90"/>
    </row>
    <row r="70" spans="2:5" s="8" customFormat="1" ht="16.5" customHeight="1" x14ac:dyDescent="0.25">
      <c r="B70" s="10" t="s">
        <v>2</v>
      </c>
      <c r="C70" s="89"/>
      <c r="D70" s="89"/>
      <c r="E70" s="90"/>
    </row>
    <row r="71" spans="2:5" s="8" customFormat="1" ht="16.5" customHeight="1" x14ac:dyDescent="0.25">
      <c r="B71" s="7" t="s">
        <v>18</v>
      </c>
      <c r="C71" s="89"/>
      <c r="D71" s="89"/>
      <c r="E71" s="90"/>
    </row>
    <row r="72" spans="2:5" s="8" customFormat="1" ht="16.5" customHeight="1" x14ac:dyDescent="0.25">
      <c r="B72" s="7" t="s">
        <v>4</v>
      </c>
      <c r="C72" s="89"/>
      <c r="D72" s="89"/>
      <c r="E72" s="90"/>
    </row>
    <row r="73" spans="2:5" s="8" customFormat="1" ht="16.5" customHeight="1" x14ac:dyDescent="0.25">
      <c r="B73" s="10" t="s">
        <v>5</v>
      </c>
      <c r="C73" s="89"/>
      <c r="D73" s="89"/>
      <c r="E73" s="90"/>
    </row>
    <row r="74" spans="2:5" s="8" customFormat="1" ht="16.5" customHeight="1" x14ac:dyDescent="0.25">
      <c r="B74" s="10" t="s">
        <v>6</v>
      </c>
      <c r="C74" s="89"/>
      <c r="D74" s="89"/>
      <c r="E74" s="90"/>
    </row>
    <row r="75" spans="2:5" s="8" customFormat="1" ht="16.5" customHeight="1" x14ac:dyDescent="0.25">
      <c r="B75" s="7" t="s">
        <v>39</v>
      </c>
      <c r="C75" s="89"/>
      <c r="D75" s="89"/>
      <c r="E75" s="90"/>
    </row>
    <row r="76" spans="2:5" s="8" customFormat="1" ht="16.5" customHeight="1" x14ac:dyDescent="0.25">
      <c r="B76" s="7" t="s">
        <v>7</v>
      </c>
      <c r="C76" s="89"/>
      <c r="D76" s="89"/>
      <c r="E76" s="90"/>
    </row>
    <row r="77" spans="2:5" s="8" customFormat="1" ht="62.25" customHeight="1" x14ac:dyDescent="0.25">
      <c r="B77" s="7" t="s">
        <v>43</v>
      </c>
      <c r="C77" s="117"/>
      <c r="D77" s="118"/>
      <c r="E77" s="119"/>
    </row>
    <row r="78" spans="2:5" s="8" customFormat="1" ht="66" customHeight="1" x14ac:dyDescent="0.25">
      <c r="B78" s="7" t="s">
        <v>99</v>
      </c>
      <c r="C78" s="86"/>
      <c r="D78" s="87"/>
      <c r="E78" s="88"/>
    </row>
    <row r="79" spans="2:5" s="8" customFormat="1" ht="16.5" customHeight="1" x14ac:dyDescent="0.25">
      <c r="B79" s="101" t="s">
        <v>28</v>
      </c>
      <c r="C79" s="102"/>
      <c r="D79" s="102"/>
      <c r="E79" s="103"/>
    </row>
    <row r="80" spans="2:5" s="8" customFormat="1" ht="16.5" customHeight="1" x14ac:dyDescent="0.25">
      <c r="B80" s="7" t="s">
        <v>34</v>
      </c>
      <c r="C80" s="83"/>
      <c r="D80" s="11" t="s">
        <v>27</v>
      </c>
      <c r="E80" s="84"/>
    </row>
    <row r="81" spans="2:5" s="8" customFormat="1" ht="16.5" customHeight="1" x14ac:dyDescent="0.25">
      <c r="B81" s="101" t="s">
        <v>29</v>
      </c>
      <c r="C81" s="102"/>
      <c r="D81" s="102"/>
      <c r="E81" s="103"/>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5"/>
      <c r="D87" s="96"/>
      <c r="E87" s="97"/>
    </row>
    <row r="88" spans="2:5" s="8" customFormat="1" ht="16.5" customHeight="1" thickBot="1" x14ac:dyDescent="0.3"/>
    <row r="89" spans="2:5" s="8" customFormat="1" ht="15.75" thickBot="1" x14ac:dyDescent="0.3">
      <c r="B89" s="98" t="s">
        <v>83</v>
      </c>
      <c r="C89" s="99"/>
      <c r="D89" s="99"/>
      <c r="E89" s="100"/>
    </row>
    <row r="90" spans="2:5" s="8" customFormat="1" ht="27" customHeight="1" x14ac:dyDescent="0.25">
      <c r="B90" s="6" t="s">
        <v>23</v>
      </c>
      <c r="C90" s="91"/>
      <c r="D90" s="91"/>
      <c r="E90" s="92"/>
    </row>
    <row r="91" spans="2:5" s="8" customFormat="1" ht="16.5" customHeight="1" x14ac:dyDescent="0.25">
      <c r="B91" s="7" t="s">
        <v>24</v>
      </c>
      <c r="C91" s="89"/>
      <c r="D91" s="89"/>
      <c r="E91" s="90"/>
    </row>
    <row r="92" spans="2:5" s="8" customFormat="1" ht="16.5" customHeight="1" x14ac:dyDescent="0.25">
      <c r="B92" s="7" t="s">
        <v>22</v>
      </c>
      <c r="C92" s="89"/>
      <c r="D92" s="89"/>
      <c r="E92" s="90"/>
    </row>
    <row r="93" spans="2:5" s="8" customFormat="1" ht="16.5" customHeight="1" x14ac:dyDescent="0.25">
      <c r="B93" s="7" t="s">
        <v>0</v>
      </c>
      <c r="C93" s="89"/>
      <c r="D93" s="89"/>
      <c r="E93" s="90"/>
    </row>
    <row r="94" spans="2:5" s="8" customFormat="1" ht="16.5" customHeight="1" x14ac:dyDescent="0.25">
      <c r="B94" s="7" t="s">
        <v>1</v>
      </c>
      <c r="C94" s="89"/>
      <c r="D94" s="89"/>
      <c r="E94" s="90"/>
    </row>
    <row r="95" spans="2:5" s="8" customFormat="1" ht="16.5" customHeight="1" x14ac:dyDescent="0.25">
      <c r="B95" s="7" t="s">
        <v>26</v>
      </c>
      <c r="C95" s="89"/>
      <c r="D95" s="89"/>
      <c r="E95" s="90"/>
    </row>
    <row r="96" spans="2:5" s="8" customFormat="1" ht="16.5" customHeight="1" x14ac:dyDescent="0.25">
      <c r="B96" s="7" t="s">
        <v>25</v>
      </c>
      <c r="C96" s="89"/>
      <c r="D96" s="89"/>
      <c r="E96" s="90"/>
    </row>
    <row r="97" spans="2:5" s="8" customFormat="1" ht="16.5" customHeight="1" x14ac:dyDescent="0.25">
      <c r="B97" s="7" t="s">
        <v>21</v>
      </c>
      <c r="C97" s="89"/>
      <c r="D97" s="89"/>
      <c r="E97" s="90"/>
    </row>
    <row r="98" spans="2:5" s="8" customFormat="1" ht="16.5" customHeight="1" x14ac:dyDescent="0.25">
      <c r="B98" s="10" t="s">
        <v>2</v>
      </c>
      <c r="C98" s="89"/>
      <c r="D98" s="89"/>
      <c r="E98" s="90"/>
    </row>
    <row r="99" spans="2:5" s="8" customFormat="1" ht="16.5" customHeight="1" x14ac:dyDescent="0.25">
      <c r="B99" s="7" t="s">
        <v>18</v>
      </c>
      <c r="C99" s="89"/>
      <c r="D99" s="89"/>
      <c r="E99" s="90"/>
    </row>
    <row r="100" spans="2:5" s="8" customFormat="1" ht="16.5" customHeight="1" x14ac:dyDescent="0.25">
      <c r="B100" s="7" t="s">
        <v>4</v>
      </c>
      <c r="C100" s="89"/>
      <c r="D100" s="89"/>
      <c r="E100" s="90"/>
    </row>
    <row r="101" spans="2:5" s="8" customFormat="1" ht="16.5" customHeight="1" x14ac:dyDescent="0.25">
      <c r="B101" s="10" t="s">
        <v>5</v>
      </c>
      <c r="C101" s="89"/>
      <c r="D101" s="89"/>
      <c r="E101" s="90"/>
    </row>
    <row r="102" spans="2:5" s="8" customFormat="1" ht="16.5" customHeight="1" x14ac:dyDescent="0.25">
      <c r="B102" s="10" t="s">
        <v>6</v>
      </c>
      <c r="C102" s="89"/>
      <c r="D102" s="89"/>
      <c r="E102" s="90"/>
    </row>
    <row r="103" spans="2:5" s="8" customFormat="1" ht="16.5" customHeight="1" x14ac:dyDescent="0.25">
      <c r="B103" s="7" t="s">
        <v>39</v>
      </c>
      <c r="C103" s="89"/>
      <c r="D103" s="89"/>
      <c r="E103" s="90"/>
    </row>
    <row r="104" spans="2:5" s="8" customFormat="1" ht="16.5" customHeight="1" x14ac:dyDescent="0.25">
      <c r="B104" s="7" t="s">
        <v>7</v>
      </c>
      <c r="C104" s="89"/>
      <c r="D104" s="89"/>
      <c r="E104" s="90"/>
    </row>
    <row r="105" spans="2:5" s="8" customFormat="1" ht="62.25" customHeight="1" x14ac:dyDescent="0.25">
      <c r="B105" s="7" t="s">
        <v>43</v>
      </c>
      <c r="C105" s="117"/>
      <c r="D105" s="118"/>
      <c r="E105" s="119"/>
    </row>
    <row r="106" spans="2:5" s="8" customFormat="1" ht="66" customHeight="1" x14ac:dyDescent="0.25">
      <c r="B106" s="7" t="s">
        <v>99</v>
      </c>
      <c r="C106" s="86"/>
      <c r="D106" s="87"/>
      <c r="E106" s="88"/>
    </row>
    <row r="107" spans="2:5" s="8" customFormat="1" ht="16.5" customHeight="1" x14ac:dyDescent="0.25">
      <c r="B107" s="101" t="s">
        <v>28</v>
      </c>
      <c r="C107" s="102"/>
      <c r="D107" s="102"/>
      <c r="E107" s="103"/>
    </row>
    <row r="108" spans="2:5" s="8" customFormat="1" ht="16.5" customHeight="1" x14ac:dyDescent="0.25">
      <c r="B108" s="7" t="s">
        <v>34</v>
      </c>
      <c r="C108" s="1"/>
      <c r="D108" s="11" t="s">
        <v>27</v>
      </c>
      <c r="E108" s="2"/>
    </row>
    <row r="109" spans="2:5" s="8" customFormat="1" ht="16.5" customHeight="1" x14ac:dyDescent="0.25">
      <c r="B109" s="101" t="s">
        <v>29</v>
      </c>
      <c r="C109" s="102"/>
      <c r="D109" s="102"/>
      <c r="E109" s="103"/>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5"/>
      <c r="D115" s="96"/>
      <c r="E115" s="97"/>
    </row>
    <row r="116" spans="2:5" s="8" customFormat="1" ht="6" customHeight="1" thickBot="1" x14ac:dyDescent="0.3"/>
    <row r="117" spans="2:5" s="8" customFormat="1" ht="15.75" thickBot="1" x14ac:dyDescent="0.3">
      <c r="B117" s="98" t="s">
        <v>84</v>
      </c>
      <c r="C117" s="99"/>
      <c r="D117" s="99"/>
      <c r="E117" s="100"/>
    </row>
    <row r="118" spans="2:5" s="8" customFormat="1" ht="27" customHeight="1" x14ac:dyDescent="0.25">
      <c r="B118" s="6" t="s">
        <v>23</v>
      </c>
      <c r="C118" s="91"/>
      <c r="D118" s="91"/>
      <c r="E118" s="92"/>
    </row>
    <row r="119" spans="2:5" s="8" customFormat="1" ht="16.5" customHeight="1" x14ac:dyDescent="0.25">
      <c r="B119" s="7" t="s">
        <v>24</v>
      </c>
      <c r="C119" s="89"/>
      <c r="D119" s="89"/>
      <c r="E119" s="90"/>
    </row>
    <row r="120" spans="2:5" s="8" customFormat="1" ht="16.5" customHeight="1" x14ac:dyDescent="0.25">
      <c r="B120" s="7" t="s">
        <v>22</v>
      </c>
      <c r="C120" s="89"/>
      <c r="D120" s="89"/>
      <c r="E120" s="90"/>
    </row>
    <row r="121" spans="2:5" s="8" customFormat="1" ht="16.5" customHeight="1" x14ac:dyDescent="0.25">
      <c r="B121" s="7" t="s">
        <v>0</v>
      </c>
      <c r="C121" s="89"/>
      <c r="D121" s="89"/>
      <c r="E121" s="90"/>
    </row>
    <row r="122" spans="2:5" s="8" customFormat="1" ht="16.5" customHeight="1" x14ac:dyDescent="0.25">
      <c r="B122" s="7" t="s">
        <v>1</v>
      </c>
      <c r="C122" s="89"/>
      <c r="D122" s="89"/>
      <c r="E122" s="90"/>
    </row>
    <row r="123" spans="2:5" s="8" customFormat="1" ht="16.5" customHeight="1" x14ac:dyDescent="0.25">
      <c r="B123" s="7" t="s">
        <v>26</v>
      </c>
      <c r="C123" s="89"/>
      <c r="D123" s="89"/>
      <c r="E123" s="90"/>
    </row>
    <row r="124" spans="2:5" s="8" customFormat="1" ht="16.5" customHeight="1" x14ac:dyDescent="0.25">
      <c r="B124" s="7" t="s">
        <v>25</v>
      </c>
      <c r="C124" s="89"/>
      <c r="D124" s="89"/>
      <c r="E124" s="90"/>
    </row>
    <row r="125" spans="2:5" s="8" customFormat="1" ht="16.5" customHeight="1" x14ac:dyDescent="0.25">
      <c r="B125" s="7" t="s">
        <v>21</v>
      </c>
      <c r="C125" s="89"/>
      <c r="D125" s="89"/>
      <c r="E125" s="90"/>
    </row>
    <row r="126" spans="2:5" s="8" customFormat="1" ht="16.5" customHeight="1" x14ac:dyDescent="0.25">
      <c r="B126" s="10" t="s">
        <v>2</v>
      </c>
      <c r="C126" s="89"/>
      <c r="D126" s="89"/>
      <c r="E126" s="90"/>
    </row>
    <row r="127" spans="2:5" s="8" customFormat="1" ht="16.5" customHeight="1" x14ac:dyDescent="0.25">
      <c r="B127" s="7" t="s">
        <v>18</v>
      </c>
      <c r="C127" s="89"/>
      <c r="D127" s="89"/>
      <c r="E127" s="90"/>
    </row>
    <row r="128" spans="2:5" s="8" customFormat="1" ht="16.5" customHeight="1" x14ac:dyDescent="0.25">
      <c r="B128" s="7" t="s">
        <v>4</v>
      </c>
      <c r="C128" s="89"/>
      <c r="D128" s="89"/>
      <c r="E128" s="90"/>
    </row>
    <row r="129" spans="2:5" s="8" customFormat="1" ht="16.5" customHeight="1" x14ac:dyDescent="0.25">
      <c r="B129" s="10" t="s">
        <v>5</v>
      </c>
      <c r="C129" s="89"/>
      <c r="D129" s="89"/>
      <c r="E129" s="90"/>
    </row>
    <row r="130" spans="2:5" s="8" customFormat="1" ht="16.5" customHeight="1" x14ac:dyDescent="0.25">
      <c r="B130" s="10" t="s">
        <v>6</v>
      </c>
      <c r="C130" s="89"/>
      <c r="D130" s="89"/>
      <c r="E130" s="90"/>
    </row>
    <row r="131" spans="2:5" s="8" customFormat="1" ht="16.5" customHeight="1" x14ac:dyDescent="0.25">
      <c r="B131" s="7" t="s">
        <v>39</v>
      </c>
      <c r="C131" s="89"/>
      <c r="D131" s="89"/>
      <c r="E131" s="90"/>
    </row>
    <row r="132" spans="2:5" s="8" customFormat="1" ht="16.5" customHeight="1" x14ac:dyDescent="0.25">
      <c r="B132" s="7" t="s">
        <v>7</v>
      </c>
      <c r="C132" s="89"/>
      <c r="D132" s="89"/>
      <c r="E132" s="90"/>
    </row>
    <row r="133" spans="2:5" s="8" customFormat="1" ht="62.25" customHeight="1" x14ac:dyDescent="0.25">
      <c r="B133" s="7" t="s">
        <v>42</v>
      </c>
      <c r="C133" s="117"/>
      <c r="D133" s="118"/>
      <c r="E133" s="119"/>
    </row>
    <row r="134" spans="2:5" s="8" customFormat="1" ht="65.25" customHeight="1" x14ac:dyDescent="0.25">
      <c r="B134" s="7" t="s">
        <v>99</v>
      </c>
      <c r="C134" s="86"/>
      <c r="D134" s="87"/>
      <c r="E134" s="88"/>
    </row>
    <row r="135" spans="2:5" s="8" customFormat="1" ht="16.5" customHeight="1" x14ac:dyDescent="0.25">
      <c r="B135" s="101" t="s">
        <v>28</v>
      </c>
      <c r="C135" s="102"/>
      <c r="D135" s="102"/>
      <c r="E135" s="103"/>
    </row>
    <row r="136" spans="2:5" s="8" customFormat="1" ht="16.5" customHeight="1" x14ac:dyDescent="0.25">
      <c r="B136" s="7" t="s">
        <v>34</v>
      </c>
      <c r="C136" s="1"/>
      <c r="D136" s="11" t="s">
        <v>27</v>
      </c>
      <c r="E136" s="2"/>
    </row>
    <row r="137" spans="2:5" s="8" customFormat="1" ht="16.5" customHeight="1" x14ac:dyDescent="0.25">
      <c r="B137" s="101" t="s">
        <v>29</v>
      </c>
      <c r="C137" s="102"/>
      <c r="D137" s="102"/>
      <c r="E137" s="103"/>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5"/>
      <c r="D143" s="96"/>
      <c r="E143" s="97"/>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 ref="C48" r:id="rId2"/>
    <hyperlink ref="C28"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zoomScale="70" zoomScaleNormal="70" zoomScaleSheetLayoutView="100" workbookViewId="0">
      <selection activeCell="C51" sqref="C51"/>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8" t="s">
        <v>100</v>
      </c>
      <c r="D2" s="138"/>
      <c r="E2" s="138"/>
    </row>
    <row r="3" spans="2:7" s="8" customFormat="1" ht="20.25" customHeight="1" x14ac:dyDescent="0.25">
      <c r="B3" s="135" t="s">
        <v>60</v>
      </c>
      <c r="C3" s="136"/>
      <c r="D3" s="136" t="s">
        <v>61</v>
      </c>
      <c r="E3" s="137"/>
    </row>
    <row r="4" spans="2:7" s="8" customFormat="1" ht="19.5" customHeight="1" thickBot="1" x14ac:dyDescent="0.3">
      <c r="B4" s="134" t="str">
        <f>'DATOS GENERALES'!C35</f>
        <v>CPA</v>
      </c>
      <c r="C4" s="132"/>
      <c r="D4" s="132" t="str">
        <f>'DATOS GENERALES'!C7</f>
        <v>Modelo de energía renovable para el CAV del Parque Arví</v>
      </c>
      <c r="E4" s="133"/>
    </row>
    <row r="5" spans="2:7" s="8" customFormat="1" ht="16.5" customHeight="1" thickBot="1" x14ac:dyDescent="0.3">
      <c r="B5" s="15"/>
    </row>
    <row r="6" spans="2:7" s="8" customFormat="1" ht="15" customHeight="1" x14ac:dyDescent="0.25">
      <c r="B6" s="120" t="s">
        <v>88</v>
      </c>
      <c r="C6" s="121"/>
      <c r="D6" s="121"/>
      <c r="E6" s="122"/>
    </row>
    <row r="7" spans="2:7" s="8" customFormat="1" ht="209.25" customHeight="1" thickBot="1" x14ac:dyDescent="0.3">
      <c r="B7" s="126" t="s">
        <v>113</v>
      </c>
      <c r="C7" s="127"/>
      <c r="D7" s="127"/>
      <c r="E7" s="128"/>
    </row>
    <row r="8" spans="2:7" s="8" customFormat="1" ht="12" customHeight="1" thickBot="1" x14ac:dyDescent="0.3"/>
    <row r="9" spans="2:7" s="8" customFormat="1" x14ac:dyDescent="0.25">
      <c r="B9" s="120" t="s">
        <v>89</v>
      </c>
      <c r="C9" s="121"/>
      <c r="D9" s="121"/>
      <c r="E9" s="122"/>
    </row>
    <row r="10" spans="2:7" s="8" customFormat="1" ht="171" customHeight="1" thickBot="1" x14ac:dyDescent="0.3">
      <c r="B10" s="129" t="s">
        <v>120</v>
      </c>
      <c r="C10" s="130"/>
      <c r="D10" s="130"/>
      <c r="E10" s="131"/>
    </row>
    <row r="11" spans="2:7" s="8" customFormat="1" ht="15.75" customHeight="1" thickBot="1" x14ac:dyDescent="0.3"/>
    <row r="12" spans="2:7" s="8" customFormat="1" x14ac:dyDescent="0.25">
      <c r="B12" s="123" t="s">
        <v>90</v>
      </c>
      <c r="C12" s="124"/>
      <c r="D12" s="124"/>
      <c r="E12" s="125"/>
    </row>
    <row r="13" spans="2:7" s="8" customFormat="1" ht="166.5" customHeight="1" thickBot="1" x14ac:dyDescent="0.3">
      <c r="B13" s="129" t="s">
        <v>114</v>
      </c>
      <c r="C13" s="130"/>
      <c r="D13" s="130"/>
      <c r="E13" s="131"/>
    </row>
    <row r="14" spans="2:7" ht="15" customHeight="1" thickBot="1" x14ac:dyDescent="0.3">
      <c r="B14" s="8"/>
      <c r="C14" s="8"/>
    </row>
    <row r="15" spans="2:7" s="8" customFormat="1" ht="36" customHeight="1" x14ac:dyDescent="0.25">
      <c r="B15" s="123" t="s">
        <v>62</v>
      </c>
      <c r="C15" s="124"/>
      <c r="D15" s="124"/>
      <c r="E15" s="125"/>
      <c r="G15" s="48" t="s">
        <v>64</v>
      </c>
    </row>
    <row r="16" spans="2:7" s="8" customFormat="1" ht="164.25" customHeight="1" thickBot="1" x14ac:dyDescent="0.3">
      <c r="B16" s="129" t="s">
        <v>139</v>
      </c>
      <c r="C16" s="130"/>
      <c r="D16" s="130"/>
      <c r="E16" s="131"/>
      <c r="G16" s="49" t="s">
        <v>140</v>
      </c>
    </row>
    <row r="17" spans="1:7" s="8" customFormat="1" ht="15.75" customHeight="1" thickBot="1" x14ac:dyDescent="0.3"/>
    <row r="18" spans="1:7" s="8" customFormat="1" ht="33" customHeight="1" x14ac:dyDescent="0.25">
      <c r="B18" s="120" t="s">
        <v>63</v>
      </c>
      <c r="C18" s="121"/>
      <c r="D18" s="121"/>
      <c r="E18" s="122"/>
    </row>
    <row r="19" spans="1:7" s="8" customFormat="1" ht="322.5" customHeight="1" thickBot="1" x14ac:dyDescent="0.3">
      <c r="B19" s="129" t="s">
        <v>115</v>
      </c>
      <c r="C19" s="130"/>
      <c r="D19" s="130"/>
      <c r="E19" s="131"/>
    </row>
    <row r="20" spans="1:7" s="8" customFormat="1" ht="17.25" customHeight="1" thickBot="1" x14ac:dyDescent="0.3"/>
    <row r="21" spans="1:7" s="8" customFormat="1" ht="15" customHeight="1" x14ac:dyDescent="0.25">
      <c r="B21" s="123" t="s">
        <v>65</v>
      </c>
      <c r="C21" s="124"/>
      <c r="D21" s="124"/>
      <c r="E21" s="125"/>
    </row>
    <row r="22" spans="1:7" s="8" customFormat="1" ht="338.25" customHeight="1" thickBot="1" x14ac:dyDescent="0.3">
      <c r="B22" s="129" t="s">
        <v>116</v>
      </c>
      <c r="C22" s="130"/>
      <c r="D22" s="130"/>
      <c r="E22" s="131"/>
    </row>
    <row r="23" spans="1:7" ht="15" customHeight="1" thickBot="1" x14ac:dyDescent="0.3">
      <c r="B23" s="8"/>
      <c r="C23" s="8"/>
    </row>
    <row r="24" spans="1:7" s="8" customFormat="1" ht="15" customHeight="1" x14ac:dyDescent="0.25">
      <c r="B24" s="123" t="s">
        <v>66</v>
      </c>
      <c r="C24" s="124"/>
      <c r="D24" s="124"/>
      <c r="E24" s="125"/>
    </row>
    <row r="25" spans="1:7" s="8" customFormat="1" ht="180" customHeight="1" thickBot="1" x14ac:dyDescent="0.3">
      <c r="A25" s="8" t="s">
        <v>37</v>
      </c>
      <c r="B25" s="126" t="s">
        <v>117</v>
      </c>
      <c r="C25" s="127"/>
      <c r="D25" s="127"/>
      <c r="E25" s="128"/>
    </row>
    <row r="26" spans="1:7" s="8" customFormat="1" ht="14.25" customHeight="1" thickBot="1" x14ac:dyDescent="0.3"/>
    <row r="27" spans="1:7" s="8" customFormat="1" ht="15" customHeight="1" x14ac:dyDescent="0.25">
      <c r="B27" s="123" t="s">
        <v>67</v>
      </c>
      <c r="C27" s="124"/>
      <c r="D27" s="124"/>
      <c r="E27" s="125"/>
    </row>
    <row r="28" spans="1:7" s="8" customFormat="1" ht="184.5" customHeight="1" thickBot="1" x14ac:dyDescent="0.3">
      <c r="B28" s="126" t="s">
        <v>111</v>
      </c>
      <c r="C28" s="127"/>
      <c r="D28" s="127"/>
      <c r="E28" s="128"/>
    </row>
    <row r="29" spans="1:7" s="8" customFormat="1" ht="12" customHeight="1" thickBot="1" x14ac:dyDescent="0.3"/>
    <row r="30" spans="1:7" s="8" customFormat="1" ht="33" customHeight="1" x14ac:dyDescent="0.25">
      <c r="B30" s="123" t="s">
        <v>91</v>
      </c>
      <c r="C30" s="124"/>
      <c r="D30" s="124"/>
      <c r="E30" s="125"/>
      <c r="G30" s="48" t="s">
        <v>104</v>
      </c>
    </row>
    <row r="31" spans="1:7" s="8" customFormat="1" ht="221.25" customHeight="1" thickBot="1" x14ac:dyDescent="0.3">
      <c r="B31" s="126" t="s">
        <v>112</v>
      </c>
      <c r="C31" s="127"/>
      <c r="D31" s="127"/>
      <c r="E31" s="128"/>
      <c r="G31" s="49" t="s">
        <v>141</v>
      </c>
    </row>
    <row r="32" spans="1:7" s="8" customFormat="1" ht="15" customHeight="1" thickBot="1" x14ac:dyDescent="0.3"/>
    <row r="33" spans="1:7" s="8" customFormat="1" ht="30" x14ac:dyDescent="0.25">
      <c r="A33" s="8">
        <v>10</v>
      </c>
      <c r="B33" s="120" t="s">
        <v>69</v>
      </c>
      <c r="C33" s="121"/>
      <c r="D33" s="121"/>
      <c r="E33" s="122"/>
      <c r="G33" s="48" t="s">
        <v>68</v>
      </c>
    </row>
    <row r="34" spans="1:7" s="8" customFormat="1" ht="357" customHeight="1" thickBot="1" x14ac:dyDescent="0.3">
      <c r="B34" s="129" t="s">
        <v>143</v>
      </c>
      <c r="C34" s="130"/>
      <c r="D34" s="130"/>
      <c r="E34" s="131"/>
      <c r="G34" s="49"/>
    </row>
    <row r="35" spans="1:7" s="8" customFormat="1" ht="12.75" customHeight="1" thickBot="1" x14ac:dyDescent="0.3"/>
    <row r="36" spans="1:7" s="8" customFormat="1" x14ac:dyDescent="0.25">
      <c r="B36" s="120" t="s">
        <v>106</v>
      </c>
      <c r="C36" s="121"/>
      <c r="D36" s="121"/>
      <c r="E36" s="122"/>
    </row>
    <row r="37" spans="1:7" s="8" customFormat="1" ht="297" customHeight="1" thickBot="1" x14ac:dyDescent="0.3">
      <c r="B37" s="142" t="s">
        <v>118</v>
      </c>
      <c r="C37" s="130"/>
      <c r="D37" s="130"/>
      <c r="E37" s="131"/>
    </row>
    <row r="38" spans="1:7" s="8" customFormat="1" ht="15.75" customHeight="1" thickBot="1" x14ac:dyDescent="0.3"/>
    <row r="39" spans="1:7" s="8" customFormat="1" x14ac:dyDescent="0.25">
      <c r="B39" s="123" t="s">
        <v>107</v>
      </c>
      <c r="C39" s="124"/>
      <c r="D39" s="124"/>
      <c r="E39" s="125"/>
    </row>
    <row r="40" spans="1:7" s="8" customFormat="1" ht="296.25" customHeight="1" thickBot="1" x14ac:dyDescent="0.3">
      <c r="B40" s="129" t="s">
        <v>119</v>
      </c>
      <c r="C40" s="130"/>
      <c r="D40" s="130"/>
      <c r="E40" s="131"/>
    </row>
    <row r="41" spans="1:7" s="8" customFormat="1" ht="16.5" customHeight="1" thickBot="1" x14ac:dyDescent="0.3"/>
    <row r="42" spans="1:7" s="8" customFormat="1" x14ac:dyDescent="0.25">
      <c r="B42" s="123" t="s">
        <v>105</v>
      </c>
      <c r="C42" s="124"/>
      <c r="D42" s="124"/>
      <c r="E42" s="125"/>
    </row>
    <row r="43" spans="1:7" s="8" customFormat="1" ht="327.75" customHeight="1" thickBot="1" x14ac:dyDescent="0.3">
      <c r="B43" s="129" t="s">
        <v>142</v>
      </c>
      <c r="C43" s="130"/>
      <c r="D43" s="130"/>
      <c r="E43" s="131"/>
    </row>
    <row r="44" spans="1:7" s="8" customFormat="1" ht="13.5" customHeight="1" thickBot="1" x14ac:dyDescent="0.3"/>
    <row r="45" spans="1:7" s="8" customFormat="1" ht="15" customHeight="1" x14ac:dyDescent="0.25">
      <c r="B45" s="120" t="s">
        <v>70</v>
      </c>
      <c r="C45" s="121"/>
      <c r="D45" s="121"/>
      <c r="E45" s="122"/>
    </row>
    <row r="46" spans="1:7" s="8" customFormat="1" ht="291.75" customHeight="1" x14ac:dyDescent="0.25">
      <c r="B46" s="139" t="s">
        <v>170</v>
      </c>
      <c r="C46" s="140"/>
      <c r="D46" s="140"/>
      <c r="E46" s="141"/>
    </row>
    <row r="47" spans="1:7" s="8" customFormat="1" ht="291.75" customHeight="1" thickBot="1" x14ac:dyDescent="0.3">
      <c r="B47" s="129"/>
      <c r="C47" s="130"/>
      <c r="D47" s="130"/>
      <c r="E47" s="131"/>
    </row>
    <row r="48" spans="1:7" s="8" customFormat="1" ht="12" customHeight="1" thickBot="1" x14ac:dyDescent="0.3"/>
    <row r="49" spans="2:5" s="8" customFormat="1" x14ac:dyDescent="0.25">
      <c r="B49" s="120" t="s">
        <v>71</v>
      </c>
      <c r="C49" s="121"/>
      <c r="D49" s="121"/>
      <c r="E49" s="122"/>
    </row>
    <row r="50" spans="2:5" s="8" customFormat="1" x14ac:dyDescent="0.25">
      <c r="B50" s="62" t="s">
        <v>35</v>
      </c>
      <c r="C50" s="80" t="s">
        <v>36</v>
      </c>
      <c r="D50" s="80" t="s">
        <v>72</v>
      </c>
      <c r="E50" s="81" t="s">
        <v>38</v>
      </c>
    </row>
    <row r="51" spans="2:5" s="8" customFormat="1" ht="46.5" customHeight="1" x14ac:dyDescent="0.25">
      <c r="B51" s="63" t="s">
        <v>144</v>
      </c>
      <c r="C51" s="64">
        <v>1</v>
      </c>
      <c r="D51" s="64">
        <v>4</v>
      </c>
      <c r="E51" s="65" t="s">
        <v>145</v>
      </c>
    </row>
    <row r="52" spans="2:5" s="8" customFormat="1" ht="46.5" customHeight="1" x14ac:dyDescent="0.25">
      <c r="B52" s="85" t="s">
        <v>146</v>
      </c>
      <c r="C52" s="64">
        <v>2</v>
      </c>
      <c r="D52" s="64">
        <v>4</v>
      </c>
      <c r="E52" s="65" t="s">
        <v>147</v>
      </c>
    </row>
    <row r="53" spans="2:5" s="8" customFormat="1" ht="46.5" customHeight="1" x14ac:dyDescent="0.25">
      <c r="B53" s="63" t="s">
        <v>148</v>
      </c>
      <c r="C53" s="64">
        <v>3</v>
      </c>
      <c r="D53" s="64">
        <v>3</v>
      </c>
      <c r="E53" s="65" t="s">
        <v>149</v>
      </c>
    </row>
    <row r="54" spans="2:5" s="8" customFormat="1" ht="46.5" customHeight="1" x14ac:dyDescent="0.25">
      <c r="B54" s="63" t="s">
        <v>150</v>
      </c>
      <c r="C54" s="64">
        <v>3</v>
      </c>
      <c r="D54" s="64">
        <v>2</v>
      </c>
      <c r="E54" s="65" t="s">
        <v>151</v>
      </c>
    </row>
    <row r="55" spans="2:5" s="8" customFormat="1" ht="46.5" customHeight="1" x14ac:dyDescent="0.25">
      <c r="B55" s="63"/>
      <c r="C55" s="64"/>
      <c r="D55" s="64"/>
      <c r="E55" s="65"/>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view="pageBreakPreview" topLeftCell="A5" zoomScale="80" zoomScaleNormal="120" zoomScaleSheetLayoutView="80" workbookViewId="0">
      <selection activeCell="F9" sqref="F9"/>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0" t="s">
        <v>101</v>
      </c>
      <c r="C2" s="110"/>
      <c r="D2" s="110"/>
      <c r="E2" s="110"/>
      <c r="F2" s="110"/>
      <c r="G2" s="110"/>
      <c r="H2" s="110"/>
      <c r="I2" s="110"/>
      <c r="J2" s="110"/>
      <c r="K2" s="110"/>
    </row>
    <row r="3" spans="2:13" s="8" customFormat="1" ht="15.75" thickBot="1" x14ac:dyDescent="0.3"/>
    <row r="4" spans="2:13" ht="60" customHeight="1" x14ac:dyDescent="0.25">
      <c r="B4" s="147" t="s">
        <v>53</v>
      </c>
      <c r="C4" s="147" t="s">
        <v>74</v>
      </c>
      <c r="D4" s="151" t="s">
        <v>93</v>
      </c>
      <c r="E4" s="153" t="s">
        <v>94</v>
      </c>
      <c r="F4" s="155" t="s">
        <v>95</v>
      </c>
      <c r="G4" s="156"/>
      <c r="H4" s="145" t="s">
        <v>96</v>
      </c>
      <c r="I4" s="146"/>
      <c r="J4" s="157" t="s">
        <v>98</v>
      </c>
      <c r="K4" s="158"/>
      <c r="L4" s="8"/>
      <c r="M4" s="22" t="s">
        <v>47</v>
      </c>
    </row>
    <row r="5" spans="2:13" ht="30.75" thickBot="1" x14ac:dyDescent="0.3">
      <c r="B5" s="148"/>
      <c r="C5" s="148"/>
      <c r="D5" s="152"/>
      <c r="E5" s="154"/>
      <c r="F5" s="51" t="s">
        <v>48</v>
      </c>
      <c r="G5" s="52" t="s">
        <v>49</v>
      </c>
      <c r="H5" s="52" t="s">
        <v>48</v>
      </c>
      <c r="I5" s="53" t="s">
        <v>49</v>
      </c>
      <c r="J5" s="35" t="s">
        <v>48</v>
      </c>
      <c r="K5" s="36" t="s">
        <v>49</v>
      </c>
      <c r="L5" s="8"/>
      <c r="M5" s="23"/>
    </row>
    <row r="6" spans="2:13" ht="21" customHeight="1" x14ac:dyDescent="0.25">
      <c r="B6" s="79" t="s">
        <v>159</v>
      </c>
      <c r="C6" s="160" t="s">
        <v>152</v>
      </c>
      <c r="D6" s="29">
        <f t="shared" ref="D6" si="0">E6+J6+K6</f>
        <v>35250</v>
      </c>
      <c r="E6" s="41">
        <v>25250</v>
      </c>
      <c r="F6" s="33"/>
      <c r="G6" s="25"/>
      <c r="H6" s="25"/>
      <c r="I6" s="26">
        <v>10000</v>
      </c>
      <c r="J6" s="69">
        <f t="shared" ref="J6" si="1">F6+H6</f>
        <v>0</v>
      </c>
      <c r="K6" s="70">
        <f t="shared" ref="K6" si="2">G6+I6</f>
        <v>10000</v>
      </c>
      <c r="L6" s="8"/>
      <c r="M6" s="24" t="str">
        <f>IF(D6=(E6+F6+G6+H6+I6),"OK","ERROR")</f>
        <v>OK</v>
      </c>
    </row>
    <row r="7" spans="2:13" x14ac:dyDescent="0.25">
      <c r="B7" s="161"/>
      <c r="C7" s="160" t="s">
        <v>153</v>
      </c>
      <c r="D7" s="30">
        <f>E7+J7+K7</f>
        <v>92250</v>
      </c>
      <c r="E7" s="42">
        <v>92250</v>
      </c>
      <c r="F7" s="34"/>
      <c r="G7" s="27"/>
      <c r="H7" s="27"/>
      <c r="I7" s="28"/>
      <c r="J7" s="71">
        <f>F7+H7</f>
        <v>0</v>
      </c>
      <c r="K7" s="72">
        <f>G7+I7</f>
        <v>0</v>
      </c>
      <c r="L7" s="8"/>
      <c r="M7" s="24" t="str">
        <f>IF(D7=(E7+F7+G7+H7+I7),"OK","ERROR")</f>
        <v>OK</v>
      </c>
    </row>
    <row r="8" spans="2:13" ht="30" x14ac:dyDescent="0.25">
      <c r="B8" s="79" t="s">
        <v>154</v>
      </c>
      <c r="C8" s="161" t="s">
        <v>162</v>
      </c>
      <c r="D8" s="30">
        <f t="shared" ref="D8:D19" si="3">E8+J8+K8</f>
        <v>113000</v>
      </c>
      <c r="E8" s="42"/>
      <c r="F8" s="34">
        <v>113000</v>
      </c>
      <c r="G8" s="27"/>
      <c r="H8" s="27"/>
      <c r="I8" s="28"/>
      <c r="J8" s="71">
        <f t="shared" ref="J8:J19" si="4">F8+H8</f>
        <v>113000</v>
      </c>
      <c r="K8" s="72">
        <f t="shared" ref="K8:K19" si="5">G8+I8</f>
        <v>0</v>
      </c>
      <c r="L8" s="8"/>
      <c r="M8" s="24" t="str">
        <f t="shared" ref="M8:M20" si="6">IF(D8=(E8+F8+G8+H8+I8),"OK","ERROR")</f>
        <v>OK</v>
      </c>
    </row>
    <row r="9" spans="2:13" x14ac:dyDescent="0.25">
      <c r="B9" s="161"/>
      <c r="C9" s="160" t="s">
        <v>155</v>
      </c>
      <c r="D9" s="30">
        <f t="shared" si="3"/>
        <v>13375</v>
      </c>
      <c r="E9" s="42">
        <v>3375</v>
      </c>
      <c r="F9" s="34">
        <v>10000</v>
      </c>
      <c r="G9" s="27"/>
      <c r="H9" s="27"/>
      <c r="I9" s="28"/>
      <c r="J9" s="71">
        <f t="shared" si="4"/>
        <v>10000</v>
      </c>
      <c r="K9" s="72">
        <f t="shared" si="5"/>
        <v>0</v>
      </c>
      <c r="L9" s="8"/>
      <c r="M9" s="24" t="str">
        <f t="shared" si="6"/>
        <v>OK</v>
      </c>
    </row>
    <row r="10" spans="2:13" x14ac:dyDescent="0.25">
      <c r="B10" s="161"/>
      <c r="C10" s="160" t="s">
        <v>156</v>
      </c>
      <c r="D10" s="30">
        <f t="shared" si="3"/>
        <v>15125</v>
      </c>
      <c r="E10" s="42">
        <v>4125</v>
      </c>
      <c r="F10" s="34">
        <v>11000</v>
      </c>
      <c r="G10" s="27"/>
      <c r="H10" s="27"/>
      <c r="I10" s="28"/>
      <c r="J10" s="71">
        <f t="shared" si="4"/>
        <v>11000</v>
      </c>
      <c r="K10" s="72">
        <f t="shared" si="5"/>
        <v>0</v>
      </c>
      <c r="L10" s="8"/>
      <c r="M10" s="24" t="str">
        <f t="shared" si="6"/>
        <v>OK</v>
      </c>
    </row>
    <row r="11" spans="2:13" x14ac:dyDescent="0.25">
      <c r="B11" s="161" t="s">
        <v>157</v>
      </c>
      <c r="C11" s="160" t="s">
        <v>152</v>
      </c>
      <c r="D11" s="30">
        <f t="shared" si="3"/>
        <v>11750</v>
      </c>
      <c r="E11" s="42">
        <v>6750</v>
      </c>
      <c r="F11" s="34"/>
      <c r="G11" s="27"/>
      <c r="H11" s="27"/>
      <c r="I11" s="28">
        <v>5000</v>
      </c>
      <c r="J11" s="71">
        <f t="shared" si="4"/>
        <v>0</v>
      </c>
      <c r="K11" s="72">
        <f t="shared" si="5"/>
        <v>5000</v>
      </c>
      <c r="L11" s="8"/>
      <c r="M11" s="24" t="str">
        <f t="shared" si="6"/>
        <v>OK</v>
      </c>
    </row>
    <row r="12" spans="2:13" x14ac:dyDescent="0.25">
      <c r="B12" s="161"/>
      <c r="C12" s="160" t="s">
        <v>153</v>
      </c>
      <c r="D12" s="30">
        <f t="shared" si="3"/>
        <v>15750</v>
      </c>
      <c r="E12" s="42">
        <v>15750</v>
      </c>
      <c r="F12" s="34"/>
      <c r="G12" s="27"/>
      <c r="H12" s="27"/>
      <c r="I12" s="28"/>
      <c r="J12" s="71">
        <f t="shared" si="4"/>
        <v>0</v>
      </c>
      <c r="K12" s="72">
        <f t="shared" si="5"/>
        <v>0</v>
      </c>
      <c r="L12" s="8"/>
      <c r="M12" s="24" t="str">
        <f t="shared" si="6"/>
        <v>OK</v>
      </c>
    </row>
    <row r="13" spans="2:13" ht="60" x14ac:dyDescent="0.25">
      <c r="B13" s="79" t="s">
        <v>160</v>
      </c>
      <c r="C13" s="160" t="s">
        <v>152</v>
      </c>
      <c r="D13" s="30">
        <f t="shared" si="3"/>
        <v>11750</v>
      </c>
      <c r="E13" s="42">
        <v>6750</v>
      </c>
      <c r="F13" s="34"/>
      <c r="G13" s="27"/>
      <c r="H13" s="27"/>
      <c r="I13" s="28">
        <v>5000</v>
      </c>
      <c r="J13" s="71">
        <f t="shared" si="4"/>
        <v>0</v>
      </c>
      <c r="K13" s="72">
        <f t="shared" si="5"/>
        <v>5000</v>
      </c>
      <c r="L13" s="8"/>
      <c r="M13" s="24" t="str">
        <f t="shared" si="6"/>
        <v>OK</v>
      </c>
    </row>
    <row r="14" spans="2:13" x14ac:dyDescent="0.25">
      <c r="B14" s="161"/>
      <c r="C14" s="161" t="s">
        <v>153</v>
      </c>
      <c r="D14" s="30">
        <f t="shared" si="3"/>
        <v>3750</v>
      </c>
      <c r="E14" s="42">
        <v>3750</v>
      </c>
      <c r="F14" s="34"/>
      <c r="G14" s="27"/>
      <c r="H14" s="27"/>
      <c r="I14" s="28"/>
      <c r="J14" s="71">
        <f t="shared" si="4"/>
        <v>0</v>
      </c>
      <c r="K14" s="72">
        <f t="shared" si="5"/>
        <v>0</v>
      </c>
      <c r="L14" s="8"/>
      <c r="M14" s="24" t="str">
        <f t="shared" si="6"/>
        <v>OK</v>
      </c>
    </row>
    <row r="15" spans="2:13" x14ac:dyDescent="0.25">
      <c r="B15" s="161"/>
      <c r="C15" s="161" t="s">
        <v>156</v>
      </c>
      <c r="D15" s="30">
        <f>E15+J15+K15</f>
        <v>16000</v>
      </c>
      <c r="E15" s="42">
        <v>6000</v>
      </c>
      <c r="F15" s="34">
        <v>10000</v>
      </c>
      <c r="G15" s="27"/>
      <c r="H15" s="27"/>
      <c r="I15" s="28"/>
      <c r="J15" s="71">
        <f t="shared" si="4"/>
        <v>10000</v>
      </c>
      <c r="K15" s="72">
        <f t="shared" si="5"/>
        <v>0</v>
      </c>
      <c r="L15" s="8"/>
      <c r="M15" s="24" t="str">
        <f>IF(D15=(E15+F15+G15+H15+I15),"OK","ERROR")</f>
        <v>OK</v>
      </c>
    </row>
    <row r="16" spans="2:13" x14ac:dyDescent="0.25">
      <c r="B16" s="161"/>
      <c r="C16" s="161" t="s">
        <v>155</v>
      </c>
      <c r="D16" s="30">
        <f>E16+J16+K16</f>
        <v>12000</v>
      </c>
      <c r="E16" s="42">
        <v>6000</v>
      </c>
      <c r="F16" s="34">
        <v>6000</v>
      </c>
      <c r="G16" s="27"/>
      <c r="H16" s="27"/>
      <c r="I16" s="28"/>
      <c r="J16" s="71">
        <f t="shared" si="4"/>
        <v>6000</v>
      </c>
      <c r="K16" s="72">
        <f t="shared" si="5"/>
        <v>0</v>
      </c>
      <c r="L16" s="8"/>
      <c r="M16" s="24" t="str">
        <f>IF(D16=(E16+F16+G16+H16+I16),"OK","ERROR")</f>
        <v>OK</v>
      </c>
    </row>
    <row r="17" spans="2:13" ht="30" x14ac:dyDescent="0.25">
      <c r="B17" s="79" t="s">
        <v>158</v>
      </c>
      <c r="C17" s="161" t="s">
        <v>152</v>
      </c>
      <c r="D17" s="30">
        <f>E17+J17+K17</f>
        <v>13000</v>
      </c>
      <c r="E17" s="42">
        <v>8000</v>
      </c>
      <c r="F17" s="34"/>
      <c r="G17" s="27"/>
      <c r="H17" s="27"/>
      <c r="I17" s="28">
        <v>5000</v>
      </c>
      <c r="J17" s="71">
        <f t="shared" si="4"/>
        <v>0</v>
      </c>
      <c r="K17" s="72">
        <f t="shared" si="5"/>
        <v>5000</v>
      </c>
      <c r="L17" s="8"/>
      <c r="M17" s="24" t="str">
        <f>IF(D17=(E17+F17+G17+H17+I17),"OK","ERROR")</f>
        <v>OK</v>
      </c>
    </row>
    <row r="18" spans="2:13" x14ac:dyDescent="0.25">
      <c r="B18" s="161"/>
      <c r="C18" s="161" t="s">
        <v>153</v>
      </c>
      <c r="D18" s="30">
        <f>E18+J18+K18</f>
        <v>72000</v>
      </c>
      <c r="E18" s="42">
        <v>72000</v>
      </c>
      <c r="F18" s="34"/>
      <c r="G18" s="27"/>
      <c r="H18" s="27"/>
      <c r="I18" s="28"/>
      <c r="J18" s="71">
        <f t="shared" si="4"/>
        <v>0</v>
      </c>
      <c r="K18" s="72">
        <f t="shared" si="5"/>
        <v>0</v>
      </c>
      <c r="L18" s="8"/>
      <c r="M18" s="24" t="str">
        <f>IF(D18=(E18+F18+G18+H18+I18),"OK","ERROR")</f>
        <v>OK</v>
      </c>
    </row>
    <row r="19" spans="2:13" ht="15.75" thickBot="1" x14ac:dyDescent="0.3">
      <c r="B19" s="161" t="s">
        <v>161</v>
      </c>
      <c r="C19" s="161"/>
      <c r="D19" s="31">
        <f t="shared" si="3"/>
        <v>75000</v>
      </c>
      <c r="E19" s="42"/>
      <c r="F19" s="34"/>
      <c r="G19" s="27">
        <v>75000</v>
      </c>
      <c r="H19" s="27"/>
      <c r="I19" s="28"/>
      <c r="J19" s="71">
        <f t="shared" si="4"/>
        <v>0</v>
      </c>
      <c r="K19" s="72">
        <f t="shared" si="5"/>
        <v>75000</v>
      </c>
      <c r="L19" s="8"/>
      <c r="M19" s="24" t="str">
        <f t="shared" si="6"/>
        <v>OK</v>
      </c>
    </row>
    <row r="20" spans="2:13" ht="15.75" thickBot="1" x14ac:dyDescent="0.3">
      <c r="B20" s="149" t="s">
        <v>55</v>
      </c>
      <c r="C20" s="150"/>
      <c r="D20" s="32">
        <f>SUM(D6:D19)</f>
        <v>500000</v>
      </c>
      <c r="E20" s="54">
        <f>ROUND(SUM(E6:E19),0)</f>
        <v>250000</v>
      </c>
      <c r="F20" s="55">
        <f t="shared" ref="F20:K20" si="7">ROUND(SUM(F6:F19),0)</f>
        <v>150000</v>
      </c>
      <c r="G20" s="56">
        <f t="shared" si="7"/>
        <v>75000</v>
      </c>
      <c r="H20" s="56">
        <f t="shared" si="7"/>
        <v>0</v>
      </c>
      <c r="I20" s="57">
        <f t="shared" si="7"/>
        <v>25000</v>
      </c>
      <c r="J20" s="37">
        <f t="shared" si="7"/>
        <v>150000</v>
      </c>
      <c r="K20" s="38">
        <f t="shared" si="7"/>
        <v>100000</v>
      </c>
      <c r="L20" s="8"/>
      <c r="M20" s="24" t="str">
        <f t="shared" si="6"/>
        <v>OK</v>
      </c>
    </row>
    <row r="21" spans="2:13" ht="15.75" thickBot="1" x14ac:dyDescent="0.3">
      <c r="B21" s="149" t="s">
        <v>50</v>
      </c>
      <c r="C21" s="150"/>
      <c r="D21" s="50">
        <v>1</v>
      </c>
      <c r="E21" s="58">
        <f>E20/$D$20</f>
        <v>0.5</v>
      </c>
      <c r="F21" s="59">
        <f t="shared" ref="F21:K21" si="8">F20/$D$20</f>
        <v>0.3</v>
      </c>
      <c r="G21" s="60">
        <f t="shared" si="8"/>
        <v>0.15</v>
      </c>
      <c r="H21" s="60">
        <f t="shared" ref="H21:I21" si="9">H20/$D$20</f>
        <v>0</v>
      </c>
      <c r="I21" s="61">
        <f t="shared" si="9"/>
        <v>0.05</v>
      </c>
      <c r="J21" s="39">
        <f t="shared" si="8"/>
        <v>0.3</v>
      </c>
      <c r="K21" s="40">
        <f t="shared" si="8"/>
        <v>0.2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44" t="s">
        <v>54</v>
      </c>
      <c r="C24" s="144"/>
      <c r="D24" s="144"/>
      <c r="E24" s="144"/>
      <c r="F24" s="144"/>
      <c r="G24" s="144"/>
      <c r="H24" s="73"/>
      <c r="I24" s="73"/>
      <c r="J24" s="73"/>
      <c r="K24" s="73"/>
      <c r="L24" s="8"/>
      <c r="M24" s="8"/>
    </row>
    <row r="25" spans="2:13" ht="15.75" customHeight="1" x14ac:dyDescent="0.25">
      <c r="B25" s="143" t="s">
        <v>102</v>
      </c>
      <c r="C25" s="143"/>
      <c r="D25" s="143"/>
      <c r="E25" s="143"/>
      <c r="F25" s="143"/>
      <c r="G25" s="43" t="str">
        <f>IF(E20&gt;=100000,"OK","ERROR")</f>
        <v>OK</v>
      </c>
      <c r="H25" s="73"/>
      <c r="I25" s="73"/>
      <c r="J25" s="73"/>
      <c r="K25" s="73"/>
      <c r="L25" s="8"/>
      <c r="M25" s="8"/>
    </row>
    <row r="26" spans="2:13" ht="15.75" customHeight="1" x14ac:dyDescent="0.25">
      <c r="B26" s="143" t="s">
        <v>103</v>
      </c>
      <c r="C26" s="143"/>
      <c r="D26" s="143"/>
      <c r="E26" s="143"/>
      <c r="F26" s="143"/>
      <c r="G26" s="43" t="str">
        <f>IF(E20&lt;=250000,"OK","ERROR")</f>
        <v>OK</v>
      </c>
      <c r="H26" s="73"/>
      <c r="I26" s="73"/>
      <c r="J26" s="73"/>
      <c r="K26" s="73"/>
      <c r="L26" s="8"/>
      <c r="M26" s="8"/>
    </row>
    <row r="27" spans="2:13" ht="15.75" customHeight="1" x14ac:dyDescent="0.25">
      <c r="B27" s="143" t="s">
        <v>75</v>
      </c>
      <c r="C27" s="143"/>
      <c r="D27" s="143"/>
      <c r="E27" s="143"/>
      <c r="F27" s="143"/>
      <c r="G27" s="43" t="str">
        <f>IF(E20&lt;=(D20/2),"OK","ERROR")</f>
        <v>OK</v>
      </c>
      <c r="H27" s="73"/>
      <c r="I27" s="73"/>
      <c r="J27" s="73"/>
      <c r="K27" s="73"/>
      <c r="L27" s="8"/>
      <c r="M27" s="8"/>
    </row>
    <row r="28" spans="2:13" ht="15.75" customHeight="1" x14ac:dyDescent="0.25">
      <c r="B28" s="143" t="s">
        <v>97</v>
      </c>
      <c r="C28" s="143"/>
      <c r="D28" s="143"/>
      <c r="E28" s="143"/>
      <c r="F28" s="143"/>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6"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Paula Andrea Gonzalez Gomez</cp:lastModifiedBy>
  <cp:lastPrinted>2014-10-30T03:03:18Z</cp:lastPrinted>
  <dcterms:created xsi:type="dcterms:W3CDTF">2012-07-06T03:08:38Z</dcterms:created>
  <dcterms:modified xsi:type="dcterms:W3CDTF">2015-01-26T22:47:01Z</dcterms:modified>
</cp:coreProperties>
</file>