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M15" i="8"/>
  <c r="M19" i="8"/>
  <c r="K19" i="8"/>
  <c r="J19" i="8"/>
  <c r="D19" i="8" s="1"/>
  <c r="K18" i="8"/>
  <c r="D18" i="8" s="1"/>
  <c r="M18" i="8" s="1"/>
  <c r="J18" i="8"/>
  <c r="K17" i="8"/>
  <c r="J17" i="8"/>
  <c r="D17" i="8" s="1"/>
  <c r="M17" i="8" s="1"/>
  <c r="K16" i="8"/>
  <c r="J16" i="8"/>
  <c r="K15" i="8"/>
  <c r="J15" i="8"/>
  <c r="D15" i="8" s="1"/>
  <c r="K14" i="8"/>
  <c r="J14" i="8"/>
  <c r="K13" i="8"/>
  <c r="J13" i="8"/>
  <c r="K12" i="8"/>
  <c r="J12" i="8"/>
  <c r="K11" i="8"/>
  <c r="J11" i="8"/>
  <c r="D11" i="8" s="1"/>
  <c r="M11" i="8" s="1"/>
  <c r="K10" i="8"/>
  <c r="J10" i="8"/>
  <c r="K9" i="8"/>
  <c r="J9" i="8"/>
  <c r="D9" i="8" s="1"/>
  <c r="M9" i="8" s="1"/>
  <c r="K8" i="8"/>
  <c r="J8" i="8"/>
  <c r="K6" i="8"/>
  <c r="J6" i="8"/>
  <c r="K7" i="8"/>
  <c r="J7" i="8"/>
  <c r="D6" i="8" l="1"/>
  <c r="M6" i="8" s="1"/>
  <c r="D8" i="8"/>
  <c r="M8" i="8" s="1"/>
  <c r="D10" i="8"/>
  <c r="M10" i="8" s="1"/>
  <c r="D13" i="8"/>
  <c r="M13" i="8" s="1"/>
  <c r="G26" i="8"/>
  <c r="D14" i="8"/>
  <c r="M14"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<sst xmlns="http://schemas.openxmlformats.org/spreadsheetml/2006/main" count="323" uniqueCount="206">
  <si>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</si>
  <si>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</si>
  <si>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</si>
  <si>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</si>
  <si>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</si>
  <si>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</si>
  <si>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</si>
  <si>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</si>
  <si>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</si>
  <si>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</si>
  <si>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</si>
  <si>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</si>
  <si>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</si>
  <si>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</si>
  <si>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</si>
  <si>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</si>
  <si>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</si>
  <si>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</si>
  <si>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</si>
  <si>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</si>
  <si>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</si>
  <si>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</si>
  <si>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</si>
  <si>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</si>
  <si>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</si>
  <si>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</si>
  <si>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</si>
  <si>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</si>
  <si>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</si>
  <si>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</si>
  <si>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</si>
  <si>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</si>
  <si>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</si>
  <si>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</si>
  <si>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</si>
  <si>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</si>
  <si>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</si>
  <si>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</si>
  <si>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</si>
  <si>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</si>
  <si>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</si>
  <si>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</si>
  <si>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</si>
  <si>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</si>
  <si>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</si>
  <si>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</si>
  <si>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</si>
  <si>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</si>
  <si>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</si>
  <si>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</si>
  <si>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</si>
  <si>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</si>
  <si>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</si>
  <si>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</si>
  <si>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</si>
  <si>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</si>
  <si>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</si>
  <si>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</si>
  <si>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</si>
  <si>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</si>
  <si>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</si>
  <si>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</si>
  <si>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</si>
  <si>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</si>
  <si>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</si>
  <si>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</si>
  <si>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</si>
  <si>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</si>
  <si>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</si>
  <si>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</si>
  <si>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</si>
  <si>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</si>
  <si>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</si>
  <si>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</si>
  <si>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</si>
  <si>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</si>
  <si>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</si>
  <si>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</si>
  <si>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</si>
  <si>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</si>
  <si>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</si>
  <si>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</si>
  <si>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</si>
  <si>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</si>
  <si>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</si>
  <si>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</si>
  <si>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</si>
  <si>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</si>
  <si>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</si>
  <si>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</si>
  <si>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</si>
  <si>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</si>
  <si>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</si>
  <si>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</si>
  <si>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</si>
  <si>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</si>
  <si>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</si>
  <si>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</si>
  <si>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</si>
  <si>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</si>
  <si>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</si>
  <si>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</si>
  <si>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</si>
  <si>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</si>
  <si>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</si>
  <si>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</si>
  <si>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</si>
  <si>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</si>
  <si>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El manejo actual de la biomasa residual es crítica lo que genera altos costos de acceso (gas propano y/o energía eléctrica) para el consumo doméstico y/o productivo, conllevando a la tala del bosque para suplir esta necesidad. Dada la producción permanente de biomasa residual y la situación de impacto ambiental generada, cerrar el ciclo con la gestión de biomasa en la región, valorizándola para producir energía y compost es establecer un modelo de negocio sostenible que beneficie a toda la comunidad. Este contará con el montaje de 20 biodigestores en las parcelas campesinas para el aprovechamiento en la cocina y la capacitación para su posterior replica. También se evaluará la factibilidad de la potencialidad energética y agronómica de la biomasa, mediante la caracterización fisicoquímica, implementación de un piloto de biometanización y análisis económico y financiero para la implementación de un Centro INtegrado de transformación y Valorización Energética de Biomasa Residual-CINVEB</t>
  </si>
  <si>
    <t>La población de Ginebra comprende un total de 19.916 personas y está compuesta por Indígenas (1,54%), Afrodescendientes (4,46%) y Mestizos (94%), esta iniciativa beneficiará directamente a 250 personas de la zona rural, quienes se beneficiaran por la implementación de los sistemas en sus parcelas, la inclusión en el proceso de formación y la apropiación de la tecnología, priorizando a jóvenes y mujeres. Así mismo se beneficiaran 10 personas mediante la contratación de servicios. Las entidades asociadas se beneficiaran con la producción de conocimiento, la validación de la experiencia y la potenciación de sus planes y programas. Indirectamente se beneficiará la comunidad ginebrina, quienes podrán replicar estos procesos y contar con personas capacitadas para el acompañamiento</t>
  </si>
  <si>
    <t>La implementación de esta iniciativa disminuye la contaminación generada por el manejo inadecuado de residuos, posibilitando el mejoramiento de las relaciones entre vecinos y la disminución de conflictos entre comunidades y autoridades ambientales, así mismo se mejoran los ingresos de las familias beneficiarias debido a que ya no dependerán de fuentes de energía costosas y podrán tener abono para los cultivos, se valorizará la parcela y se disminuirá la carga laboral de jóvenes y mujeres. Asualcan dinamizará el centro de transformación energético lo que mejorará su capacidad económica y gestión comunitaria. El buen desarrollo de esta iniciativa aumentará la confianza y la capacidad de gestión de las entidades asociadas y las organizaciones para el desarrollo de otros proyectos</t>
  </si>
  <si>
    <t>La tecnología de biodigestores de finca se encuentra validada en la RedBioLac – www.redbilac.org y www.redbiocol.org. La Metanización de biomasa residual en procesos de codigestión seca se encuentran validados en Chile, Alemania: www.innovas.com, Francia: www.biogaz.atee.fr, España: www.aczia-biogas.es; AINIA: www.ainia.es, www.integral-b.com, Latinoamérica: www.aqualimpia.com. La diferencia tecnológica estriba en la calidad de la biomasa residual, en la preparación de mezclas para la codigestión y en que Colombia no tiene estaciones y cuenta una temperatura de clima ideal para generar biogás</t>
  </si>
  <si>
    <t xml:space="preserve">El municipio de Ginebra tiene vocación gastronómica y musical, cuenta con más de 45 restaurantes; esto genera biomasa residual de restos de comida, residuos de cocina y aceite de frituras. Esta vocación del municipio genera una afluencia de 10.000 turistas semanales durante todo el año, presentándose la mayor afluencia durante la semana en la cual se celebra el Festival Musical del Mono Nuñez, que fue declarado Patrimonio Cultural Nacional. Por otro lado en la zona periurbana y particularmente en el corregimiento de Costarica se ha mantenido una cultura del cerdito ahorrador que promueve la crianza de estos animales en los patios de las viviendas, generando impacto al medio ambiente y a la salud pública. El estiércol es vertido al alcantarillado dificultando la posibilidad de dotar de un sistema de tratamiento de aguas residuales domesticas al corregimiento y contaminando los cuerpos receptores de agua. 
La metanización líquida (&gt;90% humedad) aplica claramente a la biomasa residual de las fincas que cuentan con estiércol, esta es una tecnología difundida en Colombia y cuenta con una red de acompañamiento como RedBioLac y para la biomasa residual como los residuos de verduras, frutas en la plaza de mercado público, los residuos de restaurantes y los residuos domésticos con contenido menor de 90% de humedad  se propone la tecnología de biodigestión seca. Esta tecnología acepta igualmente los residuos de áreas verdes urbanas cerrando el ciclo de la biomasa
</t>
  </si>
  <si>
    <t xml:space="preserve">La zona de intervención de este proyecto cuenta con diferentes planes de desarrollo y ordenación territorial que plantean como  avanzar en la construcción de la sostenibilidad ambiental del territorio, mediante el desarrollo de programas y proyectos generen beneficios económicos, ambientales y sociales así las cosas esta iniciativa se enmarca dentro dichos planes y propone  la disminución de los problemas de contaminación en el territorio, mediante el aprovechamiento  de  los residuos para la generación de energía. En la zona periurbana se plante contribuir a mejorar la economía familiar y comunitaria, mediante la instalación de sistemas individuales de biogás, generando un ahorro promedio por familia de al menos $2.800.000 al año, que se representaba en compra de gas o combustible para la cocina, transporte, mano de obra y abonos. 
A través de la alianza con ASUALCAN y el IMCA se busca generar un proyecto auto sostenible que con capacidad para la generación de empleo y que se replicable,  así mismo aprovechar el marco legal de la ley 1715 de 2014 que posibilita la venta de energía eléctrica a la red y los mecanismos para la implementación de estos proyectos; posibilitando una deducción tributaria 50% durante 5 años y deducciones arancelarias y contables, además de la conformación de un Fondo no-reembolsable para fortalecer la inversión de proyectos de energía renovable. Esta situación afirma la pertinencia del proyecto dándole viabilidad económica como proyecto productivo, ambiental sostenible. Diversificar la matriz energética de la localidad con el desarrollo del modelo Biomasa Residual-Metanización-Energía eléctrica y/o térmica
</t>
  </si>
  <si>
    <t>Las organizaciones socias trabajan hace 15 años en la localidad fortaleciendo la gobernanza en la región. Funvital, actividades: Impulsar proyectos de investigación, fortalecimiento cultural, capacitación o transferencia tecnológica, que permitan solucionar problemas rurales y urbanos y su experiencia en Ginebra tiene es proyectos e vivienda digna en la zona de montaña, Planes de vida de las comunidades campesinas, planificación y ordenamiento del territorio; en cabeza de sus profesionales tiene experiencia en proyectos de Metanización en Colombia y Centroamérica y con el conocimiento de la localidad ya que es su espacio de vida. IMCA tiene en su objeto definido la bioregión, su apuesta en: consolidación de alternativas productivas de seguridad y soberanía alimentaria y nutricional; formación para la sostenibilidad regional; y construcción y fortalecimiento del tejido social y la democracia. ASUALCAN tiene un programa de recolección, separación en fuente y compostaje</t>
  </si>
  <si>
    <t>La cadena de valor de la energía ha estado definida en la región por las hidroeléctricas y las termoeléctricas a gran escala. Actualmente los excedentes de energía de las destilerías e Ingenios Azucareros es vendida a al Sistema Nacional de Interconexión Eléctrica, es decir, los productores de más de 20 MW tienen la opción de vender sus excedentes de energía, pero los productores de menos tienen que autoconsumirla o no producirla. Con la Ley de Energías Renovables los productores que tengan excedentes energéticos podrán vender igualmente a la red eléctrica. La biomasa residual es considerada basura en la medida de su dispersión para el acopio y de su diversidad. Actuar desde los espacios pequeños de producción de biomasa residual como las fincas campesinas, los restaurantes, plazas de mercado, avícolas, porcícolas y los residuos orgánicos domésticos para valorizarla energéticamente es establecer una propuesta sólida regional y volver más sostenible la cadena de valor de la energía</t>
  </si>
  <si>
    <t>Nivel Internacional: ONU-OBJETIVOS MILENIO. Objetivo 7.Garantizar la sostenibilidad del medio ambiente.  Nivel Nacional: LEY ENERGÍA RENOVABLE 1715 de 2014: Promoción del aprovechamiento de las fuentes no convencionales de energía, principalmente aquellas de carácter renovable, lo mismo que para el fomento de la inversión, investigación y desarrollo de tecnologías limpias para producción de energía, la eficiencia energética y la respuesta a la demanda, en el marco de la política energética nacional. Nivel Local: Plan de Ordenación de la Cuenca del Río Guabas: en el proyecto-P6 se plantea la Implementación de un piloto de asistencia técnica para el manejo integral de los Residuos sólidos y en el proyecto-P13 se propone un estudio para la producción de energía con modelos alternativos y sostenibles concertados con los actores. Fortalecimiento de los actores locales y la cultura ambiental</t>
  </si>
  <si>
    <t>El modelo de Gestión de la Biomasa Residual parte del concepto de ECONOMIA CIRCULAR, valorizando los residuos orgánicos, tanto líquidos como sólidos y cerrando los ciclos de manejo de la materia organica. El ciclo comienza siempre en los procesos de cosecha agrícola produciendo residuos “verdes”, continúa en la agroindustria con residuos durante todo el proceso y en la industria que retoma las materias primeras donde se desecha lo que no les sirve en su producto final. Finalmente son los Centros urbanos, donde se acumula gran cantidad de estos materiales demandando costos de adecuación, transporte y disposición final. Cerrar el ciclo de estos materiales implica centralizarlos y aprovecharlos mediante tratamiento previo, mezclas y definición de tecnologías complementarias. Estos es lo que hemos denominado CINVEB. El modelo de negocio parte de desarrollar centros de acopio de materiales y valorizándolos en procesos de co-digestión, metanización, compostaje y co-generación, en un proceso de economía de escala que involucre la localidad y la región</t>
  </si>
  <si>
    <t xml:space="preserve">En una región turística y musical como Ginebra, una organización en torno a la biomasa residual generaría valor agregado. Su sostenibilidad parte de que ese residuo “problema” ya tiene una organización social comunitaria de servicios públicos, como lo es ASUALCAN. La biomasa residual tiene a incrementarse por los procesos demográficos y de crecimiento productivo, las normas y leyes son mucho más exigentes, obligando a los empresarios a pagar cada vez más por su gestión.
La ley de energía renovable establece un marco de sostenibilidad para estos proyectos al poder vender la energía eléctrica al Sistema Interconectado Nacional – SIN. Igualmente los costos de fertilización de la tierra cada vez son más altos; parte de estos fertilizantes pueden ser devueltos al suelo después de su aprovechamiento energético, ya que aún conservan los nutrientes.
El mayor riesgo del negocio está en ASEGURAR biomasa residual durante todo el tiempo, para esto se pueden establecer participación en el negocio como modelos de intercambio de biomasa por kWh.
</t>
  </si>
  <si>
    <t>El impacto de la biomasa en el Cambio Climático se produce por emisiones de CO2 y de metano a la atmosfera. Aprovechar esta biomasa residual evitando que parte de estas emisiones vayan a la atmosfera, es hacer más sostenible la localidad y aportarle de manera continua al mundo en la reducción de gases efecto invernadero. Acopiar, centralizar materia organica y gestionarla mediante sistemas de biodigestión metanogénica produce riesgos de impacto por producción de olores que deben ser mitigados con las tecnologías adecuadas para su tratamiento</t>
  </si>
  <si>
    <t>La biomasa residual que genera Ginebra podría llegar a producir de 2 a 10 MWh/día, lo que equivale aproximadamente a 0,5 a 2,0 millones de pesos diarios. Los primeros dos años se cobraría por la gestión de la biomasa, pero a medida que el negocio se equilibre, lo que originan los residuos podrían recibir beneficios por entregar su biomasa al centro de transformación. Este modelo, al estar liderado por ASULCAN hace más sostenible económicamente el proyecto</t>
  </si>
  <si>
    <t>La iniciativa parte de la necesidad de preparar las condiciones para el montaje del CINVEB, mediante la difusión de la tecnología de metanización líquida en la zona periurbana, para contribuir a mejorar la economía familiar y comunitaria, mediante la instalación de sistemas individuales de biogás, generando un ahorro promedio por familia de al menos $2.800.000 al año, representado en compra de gas o combustible para la cocina, transporte, mano de obra y abonos. Igualmente pretende aprovechar la biomasa residual de la región mediante un estudio de factibilidad, donde se incluye la caracterización fisicoquímica de la biomasa residual, el montaje de un piloto para obtener los datos para el dimensionamiento del sistema de metanización seca y el diseño y el análisis financiero  del CINVEB. Este incluye también el sistema de compostaje y la producción de biodiesel. Esta primera etapa que involucra el tema de investigación requiere de acompañamiento de un consultor experto y del levantamiento del estado de arte de la tecnología; para esto se ha considerado una visita técnica de dos profesionales a sitios específicos en Alemania, Francia y España. La inversión total del proyecto es de 200.000 US$, distribuido en 100.000 US$ de aporte del programa AEA; la EP 23.000 US$ de aporte monetario y 18.200 US$ en aporte no monetario; la EA 36.800 US$ en aporte monetario y 21.800 US$ de aporte no monetario. Esta inversión inicial es la primera etapa del proyecto; la segunda etapa es el montaje del CINVEB con el apoyo de la ley de energía renovable, la gestión de recursos nacionales e internacionales. La región cuenta con más de 200 toneladas mensuales de materia organica que pueden generar 3 MW/día de energía eléctrica, con unas ventas de 18 millones de pesos (9.000 US$) al mes o 200 millones al año (100.000 US$). Esto sin contar con el compost y biodiesel producido. ASUALCAN que es la organización que liderara la operación del CENVAB tiene estabilidad económica por el manejo del servicio público del agua potable y el alcantarillado, esto es una base sólida para el desarrollo del proyecto</t>
  </si>
  <si>
    <t>Generar un convenio a largo plazo entre las entidades asociadas, la organización proponente y la comunidad</t>
  </si>
  <si>
    <t>Establecer planes de contingencia</t>
  </si>
  <si>
    <t>Mejorar la capacidad de gestión financiera</t>
  </si>
  <si>
    <t>Establecer un canal de comunicación claro con las entidades públicas, privadas y la comunidad</t>
  </si>
  <si>
    <t>Organizacionales</t>
  </si>
  <si>
    <t>Logísticos</t>
  </si>
  <si>
    <t>Financieros</t>
  </si>
  <si>
    <t>Técnicos</t>
  </si>
  <si>
    <t>Mercado</t>
  </si>
  <si>
    <t>Entorno político-administrativo</t>
  </si>
  <si>
    <t>Definir tecnologia pertinente
Formar y capacitar a los operadores de los sistemas</t>
  </si>
  <si>
    <t>Realizar Convenios con las fuentes de la biomasa y los usuarios de la energía</t>
  </si>
  <si>
    <t>SISTEMA INTEGRADO DE METANIZACION DE BIOMASA RESIDUAL</t>
  </si>
  <si>
    <t>12 Meses</t>
  </si>
  <si>
    <t>Consultorías, asesorías y similares</t>
  </si>
  <si>
    <t>Personal</t>
  </si>
  <si>
    <t>Honorarios</t>
  </si>
  <si>
    <t>Personal de planta, administrativo</t>
  </si>
  <si>
    <t>Pasajes, viaticos, combustible, peaje, parqueo, movilidades internas y traslados</t>
  </si>
  <si>
    <t>Viajes</t>
  </si>
  <si>
    <t>Alimentos y Bebidas</t>
  </si>
  <si>
    <t>Refrigerios, almuerzos y subvencion alimenticia para jornaleros</t>
  </si>
  <si>
    <t>Alquiler de equipo especializado, instalacion y mantenimiento de equipo especializado</t>
  </si>
  <si>
    <t>Equipos</t>
  </si>
  <si>
    <t>Materiales, Insumos</t>
  </si>
  <si>
    <t>Papeleria, insumos, materiales de construcción</t>
  </si>
  <si>
    <t>Servicios de Publicidad y difusión</t>
  </si>
  <si>
    <t>Diseño y edicion de publicaciones, impresión de papeleria para divulgación</t>
  </si>
  <si>
    <t>Alquileres</t>
  </si>
  <si>
    <t>Alquiler de local, salon de eventos, alquiler de equipos, alquiler de sonido</t>
  </si>
  <si>
    <t>Otros  gastos</t>
  </si>
  <si>
    <t>Fotocopias de información, mensajeria, fotocopias de documentos solicitados, movilidades locales dentro del ambito de la sede del proyecto</t>
  </si>
  <si>
    <t>Colombia</t>
  </si>
  <si>
    <t>Asociada</t>
  </si>
  <si>
    <t>Montaje de 20 biodigestores en las parcelas campesinas para el aprovechamiento térmico en la cocina y la capacitación en la gestión de la biomasa residual a las familias para su posterior replica en la región y evaluar potencialidad energética y agronómica de la biomasa residual de la región</t>
  </si>
  <si>
    <t>La biomasa y venta de energía se desarrolla en el municipio de Ginebra; este mercado se amplía en la medida de los beneficios ambientales y sociales a la región</t>
  </si>
  <si>
    <t>Ley de energías renovables (Ley 1715), Objetivos del Milenio, Plan de Desarrollo Nacional, Plan de Desarrollo Municipal, Plan de Ordenamiento de Cuenca Hidrográfica, Planes de Ordenamiento Territorial</t>
  </si>
  <si>
    <t>Felipe Santiago</t>
  </si>
  <si>
    <t>Chaparro Velez</t>
  </si>
  <si>
    <t>Ingeniero Eléctrico</t>
  </si>
  <si>
    <t>Carrera 61 a # 1d-25 B/Pampalinda</t>
  </si>
  <si>
    <t>Cali</t>
  </si>
  <si>
    <t>Valle del Cauca</t>
  </si>
  <si>
    <t>felipesantiago.chaparro59@gmail.com</t>
  </si>
  <si>
    <t>Coordinador</t>
  </si>
  <si>
    <t>15 años</t>
  </si>
  <si>
    <t>Manejo de plantas de tratamiento de agua potable, residual y biodigestion; trabajó  en Biotec en sistema de biogás, en industriales y agroindustriales</t>
  </si>
  <si>
    <t>Fundación Vital</t>
  </si>
  <si>
    <t>Funvital</t>
  </si>
  <si>
    <t>805.015.808-1</t>
  </si>
  <si>
    <t>Resolucion 0012 del 19 de enero del año 2000</t>
  </si>
  <si>
    <t>19 de enero del 2000</t>
  </si>
  <si>
    <t>Franco Anibal</t>
  </si>
  <si>
    <t>Castillo Burbano</t>
  </si>
  <si>
    <t>Calle 11 a · 50-45 Casa 40 Puentes de Camino Real 5 etapa</t>
  </si>
  <si>
    <t>Experiencia en la realización de proyectos de desarrollo local y comunitario con financiacion internacional, Nacional y Local</t>
  </si>
  <si>
    <t>No</t>
  </si>
  <si>
    <t>X</t>
  </si>
  <si>
    <t xml:space="preserve">Fundación Instituto Mayor Campesino </t>
  </si>
  <si>
    <t>IMCA</t>
  </si>
  <si>
    <t>004266 de 17 diciembre de 1962</t>
  </si>
  <si>
    <t>CCB-0716406 Certificado Camara Comercio</t>
  </si>
  <si>
    <t>Erminsu Ivan</t>
  </si>
  <si>
    <t xml:space="preserve"> David Pabon</t>
  </si>
  <si>
    <t>Carrera 12 No 35 sur-10. Buga, Quebradaseca</t>
  </si>
  <si>
    <t>COLOMBIA</t>
  </si>
  <si>
    <t>(57) (2) 2286131/33/34</t>
  </si>
  <si>
    <t>maria10371@hotmail.com</t>
  </si>
  <si>
    <t>(57) (2) 2286132</t>
  </si>
  <si>
    <t>www.imca.org.co</t>
  </si>
  <si>
    <t>Acompañar procesos de formación, planificación, investigación, construcción de conocimiento y gestión de la sostenibilidad</t>
  </si>
  <si>
    <t>NO</t>
  </si>
  <si>
    <t>Asociación Usuarios del servicio de Agua potable-Alcantarillado-aseo -corregimiento de Costa rica - Municipio de Ginebra</t>
  </si>
  <si>
    <t>ASUALCAN ESP</t>
  </si>
  <si>
    <t>815.000.916-8</t>
  </si>
  <si>
    <t>20 de mayo de 1997</t>
  </si>
  <si>
    <t xml:space="preserve">LUIS ALVARO </t>
  </si>
  <si>
    <t>NOREÑA CORREA</t>
  </si>
  <si>
    <t>CARRERA 7 # 11-23</t>
  </si>
  <si>
    <t>Corregimiento Costa rica- Ginebra</t>
  </si>
  <si>
    <t>57-2-2550110</t>
  </si>
  <si>
    <t>asualcanesp@yahoo.es</t>
  </si>
  <si>
    <t>Presta el servicio comunitario del agua a mil usuarios, ha desarrollado proyectos ambientales y lidera uno de recuperación de residuos sólidos</t>
  </si>
  <si>
    <t>17 diciembre de 1962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</si>
</sst>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1" xfId="0" applyFont="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protection locked="0"/>
    </xf>
    <xf numFmtId="0" fontId="2" fillId="2" borderId="6"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2" fillId="2" borderId="18" xfId="0" applyFont="1" applyFill="1" applyBorder="1" applyAlignment="1" applyProtection="1">
      <alignment horizontal="center" vertical="center" wrapText="1"/>
      <protection locked="0"/>
    </xf>
    <xf numFmtId="0" fontId="2" fillId="2" borderId="22" xfId="0" applyFont="1" applyFill="1" applyBorder="1" applyAlignment="1" applyProtection="1">
      <alignment horizontal="center" vertical="center" wrapText="1"/>
      <protection locked="0"/>
    </xf>
    <xf numFmtId="0" fontId="2" fillId="2" borderId="17" xfId="0" applyFont="1" applyFill="1" applyBorder="1" applyAlignment="1" applyProtection="1">
      <alignment horizontal="center" vertical="center" wrapText="1"/>
      <protection locked="0"/>
    </xf>
    <xf numFmtId="0" fontId="0" fillId="4" borderId="0" xfId="0" applyFill="1" applyAlignment="1" applyProtection="1">
      <alignment horizontal="left" vertical="center" wrapText="1"/>
    </xf>
    <xf numFmtId="3"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ca.org.co/" TargetMode="External"/><Relationship Id="rId2" Type="http://schemas.openxmlformats.org/officeDocument/2006/relationships/hyperlink" Target="mailto:maria10371@hotmail.com" TargetMode="External"/><Relationship Id="rId1" Type="http://schemas.openxmlformats.org/officeDocument/2006/relationships/hyperlink" Target="mailto:felipesantiago.chaparro59@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55" zoomScale="70" zoomScaleNormal="70" zoomScaleSheetLayoutView="120" workbookViewId="0">
      <selection activeCell="H62" sqref="H62"/>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9" t="s">
        <v>52</v>
      </c>
      <c r="C2" s="129"/>
      <c r="D2" s="129"/>
      <c r="E2" s="129"/>
      <c r="F2" s="129"/>
    </row>
    <row r="3" spans="2:8" s="8" customFormat="1" ht="5.25" customHeight="1" x14ac:dyDescent="0.25"/>
    <row r="4" spans="2:8" s="8" customFormat="1" ht="48.75" customHeight="1" x14ac:dyDescent="0.25">
      <c r="B4" s="117" t="s">
        <v>100</v>
      </c>
      <c r="C4" s="117"/>
      <c r="D4" s="117"/>
      <c r="E4" s="117"/>
      <c r="F4" s="117"/>
    </row>
    <row r="5" spans="2:8" s="8" customFormat="1" ht="5.25" customHeight="1" thickBot="1" x14ac:dyDescent="0.3"/>
    <row r="6" spans="2:8" s="8" customFormat="1" x14ac:dyDescent="0.25">
      <c r="B6" s="124" t="s">
        <v>33</v>
      </c>
      <c r="C6" s="125"/>
      <c r="D6" s="125"/>
      <c r="E6" s="125"/>
      <c r="F6" s="126"/>
    </row>
    <row r="7" spans="2:8" s="8" customFormat="1" ht="36" customHeight="1" x14ac:dyDescent="0.25">
      <c r="B7" s="7" t="s">
        <v>56</v>
      </c>
      <c r="C7" s="119" t="s">
        <v>134</v>
      </c>
      <c r="D7" s="120"/>
      <c r="E7" s="120"/>
      <c r="F7" s="121"/>
      <c r="H7" s="13"/>
    </row>
    <row r="8" spans="2:8" s="8" customFormat="1" ht="34.5" customHeight="1" x14ac:dyDescent="0.25">
      <c r="B8" s="122" t="s">
        <v>57</v>
      </c>
      <c r="C8" s="123"/>
      <c r="D8" s="123"/>
      <c r="E8" s="123"/>
      <c r="F8" s="21" t="s">
        <v>135</v>
      </c>
    </row>
    <row r="9" spans="2:8" s="8" customFormat="1" ht="25.5" customHeight="1" x14ac:dyDescent="0.25">
      <c r="B9" s="122" t="s">
        <v>76</v>
      </c>
      <c r="C9" s="123"/>
      <c r="D9" s="123"/>
      <c r="E9" s="123"/>
      <c r="F9" s="86">
        <f>'FINANCIAMIENTO PROYECTO'!D20</f>
        <v>200000</v>
      </c>
      <c r="H9" s="8" t="s">
        <v>73</v>
      </c>
    </row>
    <row r="10" spans="2:8" s="8" customFormat="1" ht="24" customHeight="1" x14ac:dyDescent="0.25">
      <c r="B10" s="122" t="s">
        <v>77</v>
      </c>
      <c r="C10" s="123"/>
      <c r="D10" s="123"/>
      <c r="E10" s="123"/>
      <c r="F10" s="86">
        <f>'FINANCIAMIENTO PROYECTO'!E20</f>
        <v>100000</v>
      </c>
      <c r="H10" s="8" t="s">
        <v>73</v>
      </c>
    </row>
    <row r="11" spans="2:8" s="8" customFormat="1" ht="24" customHeight="1" x14ac:dyDescent="0.25">
      <c r="B11" s="122" t="s">
        <v>78</v>
      </c>
      <c r="C11" s="123"/>
      <c r="D11" s="123"/>
      <c r="E11" s="123"/>
      <c r="F11" s="86">
        <f>'FINANCIAMIENTO PROYECTO'!J20+'FINANCIAMIENTO PROYECTO'!K20</f>
        <v>100000</v>
      </c>
      <c r="H11" s="8" t="s">
        <v>73</v>
      </c>
    </row>
    <row r="12" spans="2:8" ht="21.75" customHeight="1" x14ac:dyDescent="0.25">
      <c r="B12" s="122" t="s">
        <v>86</v>
      </c>
      <c r="C12" s="123"/>
      <c r="D12" s="123"/>
      <c r="E12" s="123"/>
      <c r="F12" s="20" t="s">
        <v>154</v>
      </c>
    </row>
    <row r="13" spans="2:8" ht="23.25" customHeight="1" x14ac:dyDescent="0.25">
      <c r="B13" s="122" t="s">
        <v>87</v>
      </c>
      <c r="C13" s="123"/>
      <c r="D13" s="123"/>
      <c r="E13" s="123"/>
      <c r="F13" s="21" t="s">
        <v>155</v>
      </c>
    </row>
    <row r="14" spans="2:8" ht="90.75" customHeight="1" x14ac:dyDescent="0.25">
      <c r="B14" s="62" t="s">
        <v>85</v>
      </c>
      <c r="C14" s="101" t="s">
        <v>156</v>
      </c>
      <c r="D14" s="101"/>
      <c r="E14" s="101"/>
      <c r="F14" s="102"/>
    </row>
    <row r="15" spans="2:8" ht="80.25" customHeight="1" x14ac:dyDescent="0.25">
      <c r="B15" s="44" t="s">
        <v>79</v>
      </c>
      <c r="C15" s="101" t="s">
        <v>157</v>
      </c>
      <c r="D15" s="101"/>
      <c r="E15" s="101"/>
      <c r="F15" s="102"/>
    </row>
    <row r="16" spans="2:8" ht="80.25" customHeight="1" thickBot="1" x14ac:dyDescent="0.3">
      <c r="B16" s="12" t="s">
        <v>92</v>
      </c>
      <c r="C16" s="127" t="s">
        <v>158</v>
      </c>
      <c r="D16" s="127"/>
      <c r="E16" s="127"/>
      <c r="F16" s="128"/>
    </row>
    <row r="17" spans="2:5" s="8" customFormat="1" ht="8.25" customHeight="1" thickBot="1" x14ac:dyDescent="0.3"/>
    <row r="18" spans="2:5" ht="20.25" customHeight="1" thickBot="1" x14ac:dyDescent="0.3">
      <c r="B18" s="130" t="s">
        <v>80</v>
      </c>
      <c r="C18" s="131"/>
      <c r="D18" s="131"/>
      <c r="E18" s="132"/>
    </row>
    <row r="19" spans="2:5" x14ac:dyDescent="0.25">
      <c r="B19" s="14" t="s">
        <v>14</v>
      </c>
      <c r="C19" s="112" t="s">
        <v>159</v>
      </c>
      <c r="D19" s="112"/>
      <c r="E19" s="113"/>
    </row>
    <row r="20" spans="2:5" x14ac:dyDescent="0.25">
      <c r="B20" s="10" t="s">
        <v>15</v>
      </c>
      <c r="C20" s="101" t="s">
        <v>160</v>
      </c>
      <c r="D20" s="101"/>
      <c r="E20" s="102"/>
    </row>
    <row r="21" spans="2:5" ht="16.5" customHeight="1" x14ac:dyDescent="0.25">
      <c r="B21" s="7" t="s">
        <v>21</v>
      </c>
      <c r="C21" s="118">
        <v>16255201</v>
      </c>
      <c r="D21" s="101"/>
      <c r="E21" s="102"/>
    </row>
    <row r="22" spans="2:5" x14ac:dyDescent="0.25">
      <c r="B22" s="10" t="s">
        <v>16</v>
      </c>
      <c r="C22" s="101" t="s">
        <v>161</v>
      </c>
      <c r="D22" s="101"/>
      <c r="E22" s="102"/>
    </row>
    <row r="23" spans="2:5" x14ac:dyDescent="0.25">
      <c r="B23" s="10" t="s">
        <v>17</v>
      </c>
      <c r="C23" s="101" t="s">
        <v>162</v>
      </c>
      <c r="D23" s="101"/>
      <c r="E23" s="102"/>
    </row>
    <row r="24" spans="2:5" x14ac:dyDescent="0.25">
      <c r="B24" s="10" t="s">
        <v>3</v>
      </c>
      <c r="C24" s="101" t="s">
        <v>163</v>
      </c>
      <c r="D24" s="101"/>
      <c r="E24" s="102"/>
    </row>
    <row r="25" spans="2:5" x14ac:dyDescent="0.25">
      <c r="B25" s="10" t="s">
        <v>18</v>
      </c>
      <c r="C25" s="101" t="s">
        <v>164</v>
      </c>
      <c r="D25" s="101"/>
      <c r="E25" s="102"/>
    </row>
    <row r="26" spans="2:5" x14ac:dyDescent="0.25">
      <c r="B26" s="10" t="s">
        <v>4</v>
      </c>
      <c r="C26" s="101" t="s">
        <v>154</v>
      </c>
      <c r="D26" s="101"/>
      <c r="E26" s="102"/>
    </row>
    <row r="27" spans="2:5" x14ac:dyDescent="0.25">
      <c r="B27" s="10" t="s">
        <v>19</v>
      </c>
      <c r="C27" s="101">
        <v>3969204</v>
      </c>
      <c r="D27" s="101"/>
      <c r="E27" s="102"/>
    </row>
    <row r="28" spans="2:5" x14ac:dyDescent="0.25">
      <c r="B28" s="10" t="s">
        <v>20</v>
      </c>
      <c r="C28" s="100" t="s">
        <v>165</v>
      </c>
      <c r="D28" s="101"/>
      <c r="E28" s="102"/>
    </row>
    <row r="29" spans="2:5" ht="30" x14ac:dyDescent="0.25">
      <c r="B29" s="18" t="s">
        <v>40</v>
      </c>
      <c r="C29" s="101" t="s">
        <v>166</v>
      </c>
      <c r="D29" s="101"/>
      <c r="E29" s="102"/>
    </row>
    <row r="30" spans="2:5" x14ac:dyDescent="0.25">
      <c r="B30" s="10" t="s">
        <v>41</v>
      </c>
      <c r="C30" s="101" t="s">
        <v>167</v>
      </c>
      <c r="D30" s="101"/>
      <c r="E30" s="102"/>
    </row>
    <row r="31" spans="2:5" ht="60.75" thickBot="1" x14ac:dyDescent="0.3">
      <c r="B31" s="18" t="s">
        <v>44</v>
      </c>
      <c r="C31" s="127" t="s">
        <v>168</v>
      </c>
      <c r="D31" s="127"/>
      <c r="E31" s="128"/>
    </row>
    <row r="32" spans="2:5" s="8" customFormat="1" ht="9.75" customHeight="1" thickBot="1" x14ac:dyDescent="0.3"/>
    <row r="33" spans="2:5" s="8" customFormat="1" ht="16.5" customHeight="1" thickBot="1" x14ac:dyDescent="0.3">
      <c r="B33" s="130" t="s">
        <v>81</v>
      </c>
      <c r="C33" s="131"/>
      <c r="D33" s="131"/>
      <c r="E33" s="132"/>
    </row>
    <row r="34" spans="2:5" s="8" customFormat="1" ht="27" customHeight="1" x14ac:dyDescent="0.25">
      <c r="B34" s="6" t="s">
        <v>23</v>
      </c>
      <c r="C34" s="112" t="s">
        <v>169</v>
      </c>
      <c r="D34" s="112"/>
      <c r="E34" s="113"/>
    </row>
    <row r="35" spans="2:5" s="8" customFormat="1" ht="16.5" customHeight="1" x14ac:dyDescent="0.25">
      <c r="B35" s="7" t="s">
        <v>24</v>
      </c>
      <c r="C35" s="101" t="s">
        <v>170</v>
      </c>
      <c r="D35" s="101"/>
      <c r="E35" s="102"/>
    </row>
    <row r="36" spans="2:5" s="8" customFormat="1" ht="16.5" customHeight="1" x14ac:dyDescent="0.25">
      <c r="B36" s="7" t="s">
        <v>22</v>
      </c>
      <c r="C36" s="101" t="s">
        <v>171</v>
      </c>
      <c r="D36" s="101"/>
      <c r="E36" s="102"/>
    </row>
    <row r="37" spans="2:5" s="8" customFormat="1" ht="16.5" customHeight="1" x14ac:dyDescent="0.25">
      <c r="B37" s="7" t="s">
        <v>0</v>
      </c>
      <c r="C37" s="101" t="s">
        <v>172</v>
      </c>
      <c r="D37" s="101"/>
      <c r="E37" s="102"/>
    </row>
    <row r="38" spans="2:5" s="8" customFormat="1" ht="16.5" customHeight="1" x14ac:dyDescent="0.25">
      <c r="B38" s="7" t="s">
        <v>1</v>
      </c>
      <c r="C38" s="101" t="s">
        <v>173</v>
      </c>
      <c r="D38" s="101"/>
      <c r="E38" s="102"/>
    </row>
    <row r="39" spans="2:5" s="8" customFormat="1" ht="16.5" customHeight="1" x14ac:dyDescent="0.25">
      <c r="B39" s="7" t="s">
        <v>26</v>
      </c>
      <c r="C39" s="112" t="s">
        <v>174</v>
      </c>
      <c r="D39" s="112"/>
      <c r="E39" s="113"/>
    </row>
    <row r="40" spans="2:5" s="8" customFormat="1" ht="16.5" customHeight="1" x14ac:dyDescent="0.25">
      <c r="B40" s="7" t="s">
        <v>25</v>
      </c>
      <c r="C40" s="101" t="s">
        <v>175</v>
      </c>
      <c r="D40" s="101"/>
      <c r="E40" s="102"/>
    </row>
    <row r="41" spans="2:5" s="8" customFormat="1" ht="16.5" customHeight="1" x14ac:dyDescent="0.25">
      <c r="B41" s="7" t="s">
        <v>21</v>
      </c>
      <c r="C41" s="118">
        <v>15811326</v>
      </c>
      <c r="D41" s="101"/>
      <c r="E41" s="102"/>
    </row>
    <row r="42" spans="2:5" s="8" customFormat="1" ht="16.5" customHeight="1" x14ac:dyDescent="0.25">
      <c r="B42" s="10" t="s">
        <v>2</v>
      </c>
      <c r="C42" s="101" t="s">
        <v>176</v>
      </c>
      <c r="D42" s="101"/>
      <c r="E42" s="102"/>
    </row>
    <row r="43" spans="2:5" s="8" customFormat="1" ht="16.5" customHeight="1" x14ac:dyDescent="0.25">
      <c r="B43" s="7" t="s">
        <v>18</v>
      </c>
      <c r="C43" s="101" t="s">
        <v>163</v>
      </c>
      <c r="D43" s="101"/>
      <c r="E43" s="102"/>
    </row>
    <row r="44" spans="2:5" s="8" customFormat="1" ht="16.5" customHeight="1" x14ac:dyDescent="0.25">
      <c r="B44" s="7" t="s">
        <v>4</v>
      </c>
      <c r="C44" s="101" t="s">
        <v>164</v>
      </c>
      <c r="D44" s="101"/>
      <c r="E44" s="102"/>
    </row>
    <row r="45" spans="2:5" s="8" customFormat="1" ht="16.5" customHeight="1" x14ac:dyDescent="0.25">
      <c r="B45" s="10" t="s">
        <v>5</v>
      </c>
      <c r="C45" s="101" t="s">
        <v>154</v>
      </c>
      <c r="D45" s="101"/>
      <c r="E45" s="102"/>
    </row>
    <row r="46" spans="2:5" s="8" customFormat="1" ht="16.5" customHeight="1" x14ac:dyDescent="0.25">
      <c r="B46" s="10" t="s">
        <v>6</v>
      </c>
      <c r="C46" s="101">
        <v>3960317</v>
      </c>
      <c r="D46" s="101"/>
      <c r="E46" s="102"/>
    </row>
    <row r="47" spans="2:5" s="8" customFormat="1" ht="16.5" customHeight="1" x14ac:dyDescent="0.25">
      <c r="B47" s="7" t="s">
        <v>39</v>
      </c>
      <c r="C47" s="101"/>
      <c r="D47" s="101"/>
      <c r="E47" s="102"/>
    </row>
    <row r="48" spans="2:5" s="8" customFormat="1" ht="16.5" customHeight="1" x14ac:dyDescent="0.25">
      <c r="B48" s="7" t="s">
        <v>7</v>
      </c>
      <c r="C48" s="101"/>
      <c r="D48" s="101"/>
      <c r="E48" s="102"/>
    </row>
    <row r="49" spans="2:5" s="8" customFormat="1" ht="62.25" customHeight="1" x14ac:dyDescent="0.25">
      <c r="B49" s="7" t="s">
        <v>43</v>
      </c>
      <c r="C49" s="97" t="s">
        <v>177</v>
      </c>
      <c r="D49" s="98"/>
      <c r="E49" s="99"/>
    </row>
    <row r="50" spans="2:5" s="8" customFormat="1" ht="18.75" customHeight="1" x14ac:dyDescent="0.25">
      <c r="B50" s="7" t="s">
        <v>45</v>
      </c>
      <c r="C50" s="94" t="s">
        <v>167</v>
      </c>
      <c r="D50" s="95"/>
      <c r="E50" s="96"/>
    </row>
    <row r="51" spans="2:5" s="8" customFormat="1" ht="61.5" customHeight="1" x14ac:dyDescent="0.25">
      <c r="B51" s="7" t="s">
        <v>99</v>
      </c>
      <c r="C51" s="94" t="s">
        <v>178</v>
      </c>
      <c r="D51" s="95"/>
      <c r="E51" s="96"/>
    </row>
    <row r="52" spans="2:5" s="8" customFormat="1" ht="16.5" customHeight="1" x14ac:dyDescent="0.25">
      <c r="B52" s="103" t="s">
        <v>28</v>
      </c>
      <c r="C52" s="104"/>
      <c r="D52" s="104"/>
      <c r="E52" s="105"/>
    </row>
    <row r="53" spans="2:5" s="8" customFormat="1" ht="16.5" customHeight="1" x14ac:dyDescent="0.25">
      <c r="B53" s="7" t="s">
        <v>34</v>
      </c>
      <c r="C53" s="1"/>
      <c r="D53" s="11" t="s">
        <v>27</v>
      </c>
      <c r="E53" s="90" t="s">
        <v>179</v>
      </c>
    </row>
    <row r="54" spans="2:5" s="8" customFormat="1" ht="16.5" customHeight="1" x14ac:dyDescent="0.25">
      <c r="B54" s="103" t="s">
        <v>29</v>
      </c>
      <c r="C54" s="104"/>
      <c r="D54" s="104"/>
      <c r="E54" s="105"/>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91" t="s">
        <v>179</v>
      </c>
    </row>
    <row r="59" spans="2:5" s="8" customFormat="1" ht="16.5" customHeight="1" thickBot="1" x14ac:dyDescent="0.3">
      <c r="B59" s="12" t="s">
        <v>13</v>
      </c>
      <c r="C59" s="106"/>
      <c r="D59" s="107"/>
      <c r="E59" s="108"/>
    </row>
    <row r="60" spans="2:5" s="8" customFormat="1" ht="9.75" customHeight="1" thickBot="1" x14ac:dyDescent="0.3"/>
    <row r="61" spans="2:5" s="8" customFormat="1" ht="15.75" customHeight="1" thickBot="1" x14ac:dyDescent="0.3">
      <c r="B61" s="130" t="s">
        <v>82</v>
      </c>
      <c r="C61" s="131"/>
      <c r="D61" s="131"/>
      <c r="E61" s="132"/>
    </row>
    <row r="62" spans="2:5" s="8" customFormat="1" ht="27" customHeight="1" x14ac:dyDescent="0.25">
      <c r="B62" s="6" t="s">
        <v>23</v>
      </c>
      <c r="C62" s="112" t="s">
        <v>180</v>
      </c>
      <c r="D62" s="112"/>
      <c r="E62" s="113"/>
    </row>
    <row r="63" spans="2:5" s="8" customFormat="1" ht="16.5" customHeight="1" x14ac:dyDescent="0.25">
      <c r="B63" s="7" t="s">
        <v>24</v>
      </c>
      <c r="C63" s="101" t="s">
        <v>181</v>
      </c>
      <c r="D63" s="101"/>
      <c r="E63" s="102"/>
    </row>
    <row r="64" spans="2:5" s="8" customFormat="1" ht="16.5" customHeight="1" x14ac:dyDescent="0.25">
      <c r="B64" s="7" t="s">
        <v>22</v>
      </c>
      <c r="C64" s="101" t="s">
        <v>182</v>
      </c>
      <c r="D64" s="101"/>
      <c r="E64" s="102"/>
    </row>
    <row r="65" spans="2:5" s="8" customFormat="1" ht="16.5" customHeight="1" x14ac:dyDescent="0.25">
      <c r="B65" s="7" t="s">
        <v>0</v>
      </c>
      <c r="C65" s="101" t="s">
        <v>183</v>
      </c>
      <c r="D65" s="101"/>
      <c r="E65" s="102"/>
    </row>
    <row r="66" spans="2:5" s="8" customFormat="1" ht="16.5" customHeight="1" x14ac:dyDescent="0.25">
      <c r="B66" s="7" t="s">
        <v>1</v>
      </c>
      <c r="C66" s="101" t="s">
        <v>205</v>
      </c>
      <c r="D66" s="101"/>
      <c r="E66" s="102"/>
    </row>
    <row r="67" spans="2:5" s="8" customFormat="1" ht="16.5" customHeight="1" x14ac:dyDescent="0.25">
      <c r="B67" s="7" t="s">
        <v>26</v>
      </c>
      <c r="C67" s="101" t="s">
        <v>184</v>
      </c>
      <c r="D67" s="101"/>
      <c r="E67" s="102"/>
    </row>
    <row r="68" spans="2:5" s="8" customFormat="1" ht="16.5" customHeight="1" x14ac:dyDescent="0.25">
      <c r="B68" s="7" t="s">
        <v>25</v>
      </c>
      <c r="C68" s="101" t="s">
        <v>185</v>
      </c>
      <c r="D68" s="101"/>
      <c r="E68" s="102"/>
    </row>
    <row r="69" spans="2:5" s="8" customFormat="1" ht="16.5" customHeight="1" x14ac:dyDescent="0.25">
      <c r="B69" s="7" t="s">
        <v>21</v>
      </c>
      <c r="C69" s="101">
        <v>98323239</v>
      </c>
      <c r="D69" s="101"/>
      <c r="E69" s="102"/>
    </row>
    <row r="70" spans="2:5" s="8" customFormat="1" ht="16.5" customHeight="1" x14ac:dyDescent="0.25">
      <c r="B70" s="10" t="s">
        <v>2</v>
      </c>
      <c r="C70" s="101" t="s">
        <v>186</v>
      </c>
      <c r="D70" s="101"/>
      <c r="E70" s="102"/>
    </row>
    <row r="71" spans="2:5" s="8" customFormat="1" ht="16.5" customHeight="1" x14ac:dyDescent="0.25">
      <c r="B71" s="7" t="s">
        <v>18</v>
      </c>
      <c r="C71" s="101" t="s">
        <v>164</v>
      </c>
      <c r="D71" s="101"/>
      <c r="E71" s="102"/>
    </row>
    <row r="72" spans="2:5" s="8" customFormat="1" ht="16.5" customHeight="1" x14ac:dyDescent="0.25">
      <c r="B72" s="7" t="s">
        <v>4</v>
      </c>
      <c r="C72" s="101" t="s">
        <v>187</v>
      </c>
      <c r="D72" s="101"/>
      <c r="E72" s="102"/>
    </row>
    <row r="73" spans="2:5" s="8" customFormat="1" ht="16.5" customHeight="1" x14ac:dyDescent="0.25">
      <c r="B73" s="10" t="s">
        <v>5</v>
      </c>
      <c r="C73" s="101" t="s">
        <v>188</v>
      </c>
      <c r="D73" s="101"/>
      <c r="E73" s="102"/>
    </row>
    <row r="74" spans="2:5" s="8" customFormat="1" ht="16.5" customHeight="1" x14ac:dyDescent="0.25">
      <c r="B74" s="10" t="s">
        <v>6</v>
      </c>
      <c r="C74" s="100" t="s">
        <v>189</v>
      </c>
      <c r="D74" s="101"/>
      <c r="E74" s="102"/>
    </row>
    <row r="75" spans="2:5" s="8" customFormat="1" ht="16.5" customHeight="1" x14ac:dyDescent="0.25">
      <c r="B75" s="7" t="s">
        <v>39</v>
      </c>
      <c r="C75" s="101" t="s">
        <v>190</v>
      </c>
      <c r="D75" s="101"/>
      <c r="E75" s="102"/>
    </row>
    <row r="76" spans="2:5" s="8" customFormat="1" ht="16.5" customHeight="1" x14ac:dyDescent="0.25">
      <c r="B76" s="7" t="s">
        <v>7</v>
      </c>
      <c r="C76" s="100" t="s">
        <v>191</v>
      </c>
      <c r="D76" s="101"/>
      <c r="E76" s="102"/>
    </row>
    <row r="77" spans="2:5" s="8" customFormat="1" ht="62.25" customHeight="1" x14ac:dyDescent="0.25">
      <c r="B77" s="7" t="s">
        <v>43</v>
      </c>
      <c r="C77" s="97" t="s">
        <v>192</v>
      </c>
      <c r="D77" s="98"/>
      <c r="E77" s="99"/>
    </row>
    <row r="78" spans="2:5" s="8" customFormat="1" ht="66" customHeight="1" x14ac:dyDescent="0.25">
      <c r="B78" s="7" t="s">
        <v>99</v>
      </c>
      <c r="C78" s="114" t="s">
        <v>193</v>
      </c>
      <c r="D78" s="115"/>
      <c r="E78" s="116"/>
    </row>
    <row r="79" spans="2:5" s="8" customFormat="1" ht="16.5" customHeight="1" x14ac:dyDescent="0.25">
      <c r="B79" s="103" t="s">
        <v>28</v>
      </c>
      <c r="C79" s="104"/>
      <c r="D79" s="104"/>
      <c r="E79" s="105"/>
    </row>
    <row r="80" spans="2:5" s="8" customFormat="1" ht="16.5" customHeight="1" x14ac:dyDescent="0.25">
      <c r="B80" s="7" t="s">
        <v>34</v>
      </c>
      <c r="C80" s="87"/>
      <c r="D80" s="11" t="s">
        <v>27</v>
      </c>
      <c r="E80" s="88"/>
    </row>
    <row r="81" spans="2:5" s="8" customFormat="1" ht="16.5" customHeight="1" x14ac:dyDescent="0.25">
      <c r="B81" s="103" t="s">
        <v>29</v>
      </c>
      <c r="C81" s="104"/>
      <c r="D81" s="104"/>
      <c r="E81" s="105"/>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92" t="s">
        <v>179</v>
      </c>
    </row>
    <row r="86" spans="2:5" s="8" customFormat="1" ht="16.5" customHeight="1" x14ac:dyDescent="0.25">
      <c r="B86" s="45" t="s">
        <v>59</v>
      </c>
      <c r="C86" s="46"/>
      <c r="D86" s="11" t="s">
        <v>58</v>
      </c>
      <c r="E86" s="47"/>
    </row>
    <row r="87" spans="2:5" s="8" customFormat="1" ht="16.5" customHeight="1" thickBot="1" x14ac:dyDescent="0.3">
      <c r="B87" s="12" t="s">
        <v>13</v>
      </c>
      <c r="C87" s="106"/>
      <c r="D87" s="107"/>
      <c r="E87" s="108"/>
    </row>
    <row r="88" spans="2:5" s="8" customFormat="1" ht="16.5" customHeight="1" thickBot="1" x14ac:dyDescent="0.3"/>
    <row r="89" spans="2:5" s="8" customFormat="1" ht="15.75" thickBot="1" x14ac:dyDescent="0.3">
      <c r="B89" s="109" t="s">
        <v>83</v>
      </c>
      <c r="C89" s="110"/>
      <c r="D89" s="110"/>
      <c r="E89" s="111"/>
    </row>
    <row r="90" spans="2:5" s="8" customFormat="1" ht="27" customHeight="1" x14ac:dyDescent="0.25">
      <c r="B90" s="6" t="s">
        <v>23</v>
      </c>
      <c r="C90" s="112" t="s">
        <v>194</v>
      </c>
      <c r="D90" s="112"/>
      <c r="E90" s="113"/>
    </row>
    <row r="91" spans="2:5" s="8" customFormat="1" ht="16.5" customHeight="1" x14ac:dyDescent="0.25">
      <c r="B91" s="7" t="s">
        <v>24</v>
      </c>
      <c r="C91" s="101" t="s">
        <v>195</v>
      </c>
      <c r="D91" s="101"/>
      <c r="E91" s="102"/>
    </row>
    <row r="92" spans="2:5" s="8" customFormat="1" ht="16.5" customHeight="1" x14ac:dyDescent="0.25">
      <c r="B92" s="7" t="s">
        <v>22</v>
      </c>
      <c r="C92" s="101" t="s">
        <v>196</v>
      </c>
      <c r="D92" s="101"/>
      <c r="E92" s="102"/>
    </row>
    <row r="93" spans="2:5" s="8" customFormat="1" ht="16.5" customHeight="1" x14ac:dyDescent="0.25">
      <c r="B93" s="7" t="s">
        <v>0</v>
      </c>
      <c r="C93" s="101"/>
      <c r="D93" s="101"/>
      <c r="E93" s="102"/>
    </row>
    <row r="94" spans="2:5" s="8" customFormat="1" ht="16.5" customHeight="1" x14ac:dyDescent="0.25">
      <c r="B94" s="7" t="s">
        <v>1</v>
      </c>
      <c r="C94" s="101" t="s">
        <v>197</v>
      </c>
      <c r="D94" s="101"/>
      <c r="E94" s="102"/>
    </row>
    <row r="95" spans="2:5" s="8" customFormat="1" ht="16.5" customHeight="1" x14ac:dyDescent="0.25">
      <c r="B95" s="7" t="s">
        <v>26</v>
      </c>
      <c r="C95" s="101" t="s">
        <v>198</v>
      </c>
      <c r="D95" s="101"/>
      <c r="E95" s="102"/>
    </row>
    <row r="96" spans="2:5" s="8" customFormat="1" ht="16.5" customHeight="1" x14ac:dyDescent="0.25">
      <c r="B96" s="7" t="s">
        <v>25</v>
      </c>
      <c r="C96" s="101" t="s">
        <v>199</v>
      </c>
      <c r="D96" s="101"/>
      <c r="E96" s="102"/>
    </row>
    <row r="97" spans="2:5" s="8" customFormat="1" ht="16.5" customHeight="1" x14ac:dyDescent="0.25">
      <c r="B97" s="7" t="s">
        <v>21</v>
      </c>
      <c r="C97" s="118">
        <v>6316501</v>
      </c>
      <c r="D97" s="101"/>
      <c r="E97" s="102"/>
    </row>
    <row r="98" spans="2:5" s="8" customFormat="1" ht="16.5" customHeight="1" x14ac:dyDescent="0.25">
      <c r="B98" s="10" t="s">
        <v>2</v>
      </c>
      <c r="C98" s="101" t="s">
        <v>200</v>
      </c>
      <c r="D98" s="101"/>
      <c r="E98" s="102"/>
    </row>
    <row r="99" spans="2:5" s="8" customFormat="1" ht="16.5" customHeight="1" x14ac:dyDescent="0.25">
      <c r="B99" s="7" t="s">
        <v>18</v>
      </c>
      <c r="C99" s="101" t="s">
        <v>201</v>
      </c>
      <c r="D99" s="101"/>
      <c r="E99" s="102"/>
    </row>
    <row r="100" spans="2:5" s="8" customFormat="1" ht="16.5" customHeight="1" x14ac:dyDescent="0.25">
      <c r="B100" s="7" t="s">
        <v>4</v>
      </c>
      <c r="C100" s="101" t="s">
        <v>154</v>
      </c>
      <c r="D100" s="101"/>
      <c r="E100" s="102"/>
    </row>
    <row r="101" spans="2:5" s="8" customFormat="1" ht="16.5" customHeight="1" x14ac:dyDescent="0.25">
      <c r="B101" s="10" t="s">
        <v>5</v>
      </c>
      <c r="C101" s="101" t="s">
        <v>202</v>
      </c>
      <c r="D101" s="101"/>
      <c r="E101" s="102"/>
    </row>
    <row r="102" spans="2:5" s="8" customFormat="1" ht="16.5" customHeight="1" x14ac:dyDescent="0.25">
      <c r="B102" s="10" t="s">
        <v>6</v>
      </c>
      <c r="C102" s="101" t="s">
        <v>203</v>
      </c>
      <c r="D102" s="101"/>
      <c r="E102" s="102"/>
    </row>
    <row r="103" spans="2:5" s="8" customFormat="1" ht="16.5" customHeight="1" x14ac:dyDescent="0.25">
      <c r="B103" s="7" t="s">
        <v>39</v>
      </c>
      <c r="C103" s="101"/>
      <c r="D103" s="101"/>
      <c r="E103" s="102"/>
    </row>
    <row r="104" spans="2:5" s="8" customFormat="1" ht="16.5" customHeight="1" x14ac:dyDescent="0.25">
      <c r="B104" s="7" t="s">
        <v>7</v>
      </c>
      <c r="C104" s="101"/>
      <c r="D104" s="101"/>
      <c r="E104" s="102"/>
    </row>
    <row r="105" spans="2:5" s="8" customFormat="1" ht="62.25" customHeight="1" x14ac:dyDescent="0.25">
      <c r="B105" s="7" t="s">
        <v>43</v>
      </c>
      <c r="C105" s="97" t="s">
        <v>204</v>
      </c>
      <c r="D105" s="98"/>
      <c r="E105" s="99"/>
    </row>
    <row r="106" spans="2:5" s="8" customFormat="1" ht="66" customHeight="1" x14ac:dyDescent="0.25">
      <c r="B106" s="7" t="s">
        <v>99</v>
      </c>
      <c r="C106" s="114" t="s">
        <v>178</v>
      </c>
      <c r="D106" s="115"/>
      <c r="E106" s="116"/>
    </row>
    <row r="107" spans="2:5" s="8" customFormat="1" ht="16.5" customHeight="1" x14ac:dyDescent="0.25">
      <c r="B107" s="103" t="s">
        <v>28</v>
      </c>
      <c r="C107" s="104"/>
      <c r="D107" s="104"/>
      <c r="E107" s="105"/>
    </row>
    <row r="108" spans="2:5" s="8" customFormat="1" ht="16.5" customHeight="1" x14ac:dyDescent="0.25">
      <c r="B108" s="7" t="s">
        <v>34</v>
      </c>
      <c r="C108" s="1"/>
      <c r="D108" s="11" t="s">
        <v>27</v>
      </c>
      <c r="E108" s="90" t="s">
        <v>179</v>
      </c>
    </row>
    <row r="109" spans="2:5" s="8" customFormat="1" ht="16.5" customHeight="1" x14ac:dyDescent="0.25">
      <c r="B109" s="103" t="s">
        <v>29</v>
      </c>
      <c r="C109" s="104"/>
      <c r="D109" s="104"/>
      <c r="E109" s="105"/>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93" t="s">
        <v>179</v>
      </c>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6"/>
      <c r="D115" s="107"/>
      <c r="E115" s="108"/>
    </row>
    <row r="116" spans="2:5" s="8" customFormat="1" ht="6" customHeight="1" thickBot="1" x14ac:dyDescent="0.3"/>
    <row r="117" spans="2:5" s="8" customFormat="1" ht="15.75" thickBot="1" x14ac:dyDescent="0.3">
      <c r="B117" s="109" t="s">
        <v>84</v>
      </c>
      <c r="C117" s="110"/>
      <c r="D117" s="110"/>
      <c r="E117" s="111"/>
    </row>
    <row r="118" spans="2:5" s="8" customFormat="1" ht="27" customHeight="1" x14ac:dyDescent="0.25">
      <c r="B118" s="6" t="s">
        <v>23</v>
      </c>
      <c r="C118" s="112"/>
      <c r="D118" s="112"/>
      <c r="E118" s="113"/>
    </row>
    <row r="119" spans="2:5" s="8" customFormat="1" ht="16.5" customHeight="1" x14ac:dyDescent="0.25">
      <c r="B119" s="7" t="s">
        <v>24</v>
      </c>
      <c r="C119" s="101"/>
      <c r="D119" s="101"/>
      <c r="E119" s="102"/>
    </row>
    <row r="120" spans="2:5" s="8" customFormat="1" ht="16.5" customHeight="1" x14ac:dyDescent="0.25">
      <c r="B120" s="7" t="s">
        <v>22</v>
      </c>
      <c r="C120" s="101"/>
      <c r="D120" s="101"/>
      <c r="E120" s="102"/>
    </row>
    <row r="121" spans="2:5" s="8" customFormat="1" ht="16.5" customHeight="1" x14ac:dyDescent="0.25">
      <c r="B121" s="7" t="s">
        <v>0</v>
      </c>
      <c r="C121" s="101"/>
      <c r="D121" s="101"/>
      <c r="E121" s="102"/>
    </row>
    <row r="122" spans="2:5" s="8" customFormat="1" ht="16.5" customHeight="1" x14ac:dyDescent="0.25">
      <c r="B122" s="7" t="s">
        <v>1</v>
      </c>
      <c r="C122" s="101"/>
      <c r="D122" s="101"/>
      <c r="E122" s="102"/>
    </row>
    <row r="123" spans="2:5" s="8" customFormat="1" ht="16.5" customHeight="1" x14ac:dyDescent="0.25">
      <c r="B123" s="7" t="s">
        <v>26</v>
      </c>
      <c r="C123" s="101"/>
      <c r="D123" s="101"/>
      <c r="E123" s="102"/>
    </row>
    <row r="124" spans="2:5" s="8" customFormat="1" ht="16.5" customHeight="1" x14ac:dyDescent="0.25">
      <c r="B124" s="7" t="s">
        <v>25</v>
      </c>
      <c r="C124" s="101"/>
      <c r="D124" s="101"/>
      <c r="E124" s="102"/>
    </row>
    <row r="125" spans="2:5" s="8" customFormat="1" ht="16.5" customHeight="1" x14ac:dyDescent="0.25">
      <c r="B125" s="7" t="s">
        <v>21</v>
      </c>
      <c r="C125" s="101"/>
      <c r="D125" s="101"/>
      <c r="E125" s="102"/>
    </row>
    <row r="126" spans="2:5" s="8" customFormat="1" ht="16.5" customHeight="1" x14ac:dyDescent="0.25">
      <c r="B126" s="10" t="s">
        <v>2</v>
      </c>
      <c r="C126" s="101"/>
      <c r="D126" s="101"/>
      <c r="E126" s="102"/>
    </row>
    <row r="127" spans="2:5" s="8" customFormat="1" ht="16.5" customHeight="1" x14ac:dyDescent="0.25">
      <c r="B127" s="7" t="s">
        <v>18</v>
      </c>
      <c r="C127" s="101"/>
      <c r="D127" s="101"/>
      <c r="E127" s="102"/>
    </row>
    <row r="128" spans="2:5" s="8" customFormat="1" ht="16.5" customHeight="1" x14ac:dyDescent="0.25">
      <c r="B128" s="7" t="s">
        <v>4</v>
      </c>
      <c r="C128" s="101"/>
      <c r="D128" s="101"/>
      <c r="E128" s="102"/>
    </row>
    <row r="129" spans="2:5" s="8" customFormat="1" ht="16.5" customHeight="1" x14ac:dyDescent="0.25">
      <c r="B129" s="10" t="s">
        <v>5</v>
      </c>
      <c r="C129" s="101"/>
      <c r="D129" s="101"/>
      <c r="E129" s="102"/>
    </row>
    <row r="130" spans="2:5" s="8" customFormat="1" ht="16.5" customHeight="1" x14ac:dyDescent="0.25">
      <c r="B130" s="10" t="s">
        <v>6</v>
      </c>
      <c r="C130" s="101"/>
      <c r="D130" s="101"/>
      <c r="E130" s="102"/>
    </row>
    <row r="131" spans="2:5" s="8" customFormat="1" ht="16.5" customHeight="1" x14ac:dyDescent="0.25">
      <c r="B131" s="7" t="s">
        <v>39</v>
      </c>
      <c r="C131" s="101"/>
      <c r="D131" s="101"/>
      <c r="E131" s="102"/>
    </row>
    <row r="132" spans="2:5" s="8" customFormat="1" ht="16.5" customHeight="1" x14ac:dyDescent="0.25">
      <c r="B132" s="7" t="s">
        <v>7</v>
      </c>
      <c r="C132" s="101"/>
      <c r="D132" s="101"/>
      <c r="E132" s="102"/>
    </row>
    <row r="133" spans="2:5" s="8" customFormat="1" ht="62.25" customHeight="1" x14ac:dyDescent="0.25">
      <c r="B133" s="7" t="s">
        <v>42</v>
      </c>
      <c r="C133" s="94"/>
      <c r="D133" s="95"/>
      <c r="E133" s="96"/>
    </row>
    <row r="134" spans="2:5" s="8" customFormat="1" ht="65.25" customHeight="1" x14ac:dyDescent="0.25">
      <c r="B134" s="7" t="s">
        <v>99</v>
      </c>
      <c r="C134" s="97"/>
      <c r="D134" s="98"/>
      <c r="E134" s="99"/>
    </row>
    <row r="135" spans="2:5" s="8" customFormat="1" ht="16.5" customHeight="1" x14ac:dyDescent="0.25">
      <c r="B135" s="103" t="s">
        <v>28</v>
      </c>
      <c r="C135" s="104"/>
      <c r="D135" s="104"/>
      <c r="E135" s="105"/>
    </row>
    <row r="136" spans="2:5" s="8" customFormat="1" ht="16.5" customHeight="1" x14ac:dyDescent="0.25">
      <c r="B136" s="7" t="s">
        <v>34</v>
      </c>
      <c r="C136" s="1"/>
      <c r="D136" s="11" t="s">
        <v>27</v>
      </c>
      <c r="E136" s="2"/>
    </row>
    <row r="137" spans="2:5" s="8" customFormat="1" ht="16.5" customHeight="1" x14ac:dyDescent="0.25">
      <c r="B137" s="103" t="s">
        <v>29</v>
      </c>
      <c r="C137" s="104"/>
      <c r="D137" s="104"/>
      <c r="E137" s="105"/>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6"/>
      <c r="D143" s="107"/>
      <c r="E143" s="108"/>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74" r:id="rId2"/>
    <hyperlink ref="C76"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6" t="s">
        <v>100</v>
      </c>
      <c r="D2" s="136"/>
      <c r="E2" s="136"/>
    </row>
    <row r="3" spans="2:7" s="8" customFormat="1" ht="20.25" customHeight="1" x14ac:dyDescent="0.25">
      <c r="B3" s="133" t="s">
        <v>60</v>
      </c>
      <c r="C3" s="134"/>
      <c r="D3" s="134" t="s">
        <v>61</v>
      </c>
      <c r="E3" s="135"/>
    </row>
    <row r="4" spans="2:7" s="8" customFormat="1" ht="19.5" customHeight="1" thickBot="1" x14ac:dyDescent="0.3">
      <c r="B4" s="154" t="str">
        <f>'DATOS GENERALES'!C35</f>
        <v>Funvital</v>
      </c>
      <c r="C4" s="152"/>
      <c r="D4" s="152" t="str">
        <f>'DATOS GENERALES'!C7</f>
        <v>SISTEMA INTEGRADO DE METANIZACION DE BIOMASA RESIDUAL</v>
      </c>
      <c r="E4" s="153"/>
    </row>
    <row r="5" spans="2:7" s="8" customFormat="1" ht="16.5" customHeight="1" thickBot="1" x14ac:dyDescent="0.3">
      <c r="B5" s="15"/>
    </row>
    <row r="6" spans="2:7" s="8" customFormat="1" ht="15" customHeight="1" x14ac:dyDescent="0.25">
      <c r="B6" s="143" t="s">
        <v>88</v>
      </c>
      <c r="C6" s="144"/>
      <c r="D6" s="144"/>
      <c r="E6" s="145"/>
    </row>
    <row r="7" spans="2:7" s="8" customFormat="1" ht="209.25" customHeight="1" thickBot="1" x14ac:dyDescent="0.3">
      <c r="B7" s="149" t="s">
        <v>108</v>
      </c>
      <c r="C7" s="150"/>
      <c r="D7" s="150"/>
      <c r="E7" s="151"/>
    </row>
    <row r="8" spans="2:7" s="8" customFormat="1" ht="12" customHeight="1" thickBot="1" x14ac:dyDescent="0.3"/>
    <row r="9" spans="2:7" s="8" customFormat="1" x14ac:dyDescent="0.25">
      <c r="B9" s="143" t="s">
        <v>89</v>
      </c>
      <c r="C9" s="144"/>
      <c r="D9" s="144"/>
      <c r="E9" s="145"/>
    </row>
    <row r="10" spans="2:7" s="8" customFormat="1" ht="171" customHeight="1" thickBot="1" x14ac:dyDescent="0.3">
      <c r="B10" s="140" t="s">
        <v>109</v>
      </c>
      <c r="C10" s="141"/>
      <c r="D10" s="141"/>
      <c r="E10" s="142"/>
    </row>
    <row r="11" spans="2:7" s="8" customFormat="1" ht="15.75" customHeight="1" thickBot="1" x14ac:dyDescent="0.3"/>
    <row r="12" spans="2:7" s="8" customFormat="1" x14ac:dyDescent="0.25">
      <c r="B12" s="146" t="s">
        <v>90</v>
      </c>
      <c r="C12" s="147"/>
      <c r="D12" s="147"/>
      <c r="E12" s="148"/>
    </row>
    <row r="13" spans="2:7" s="8" customFormat="1" ht="166.5" customHeight="1" thickBot="1" x14ac:dyDescent="0.3">
      <c r="B13" s="140" t="s">
        <v>110</v>
      </c>
      <c r="C13" s="141"/>
      <c r="D13" s="141"/>
      <c r="E13" s="142"/>
    </row>
    <row r="14" spans="2:7" ht="15" customHeight="1" thickBot="1" x14ac:dyDescent="0.3">
      <c r="B14" s="8"/>
      <c r="C14" s="8"/>
    </row>
    <row r="15" spans="2:7" s="8" customFormat="1" ht="36" customHeight="1" x14ac:dyDescent="0.25">
      <c r="B15" s="146" t="s">
        <v>62</v>
      </c>
      <c r="C15" s="147"/>
      <c r="D15" s="147"/>
      <c r="E15" s="148"/>
      <c r="G15" s="48" t="s">
        <v>64</v>
      </c>
    </row>
    <row r="16" spans="2:7" s="8" customFormat="1" ht="164.25" customHeight="1" thickBot="1" x14ac:dyDescent="0.3">
      <c r="B16" s="140" t="s">
        <v>111</v>
      </c>
      <c r="C16" s="141"/>
      <c r="D16" s="141"/>
      <c r="E16" s="142"/>
      <c r="G16" s="49"/>
    </row>
    <row r="17" spans="1:7" s="8" customFormat="1" ht="15.75" customHeight="1" thickBot="1" x14ac:dyDescent="0.3"/>
    <row r="18" spans="1:7" s="8" customFormat="1" ht="33" customHeight="1" x14ac:dyDescent="0.25">
      <c r="B18" s="143" t="s">
        <v>63</v>
      </c>
      <c r="C18" s="144"/>
      <c r="D18" s="144"/>
      <c r="E18" s="145"/>
    </row>
    <row r="19" spans="1:7" s="8" customFormat="1" ht="322.5" customHeight="1" thickBot="1" x14ac:dyDescent="0.3">
      <c r="B19" s="140" t="s">
        <v>112</v>
      </c>
      <c r="C19" s="141"/>
      <c r="D19" s="141"/>
      <c r="E19" s="142"/>
    </row>
    <row r="20" spans="1:7" s="8" customFormat="1" ht="17.25" customHeight="1" thickBot="1" x14ac:dyDescent="0.3"/>
    <row r="21" spans="1:7" s="8" customFormat="1" ht="15" customHeight="1" x14ac:dyDescent="0.25">
      <c r="B21" s="146" t="s">
        <v>65</v>
      </c>
      <c r="C21" s="147"/>
      <c r="D21" s="147"/>
      <c r="E21" s="148"/>
    </row>
    <row r="22" spans="1:7" s="8" customFormat="1" ht="338.25" customHeight="1" thickBot="1" x14ac:dyDescent="0.3">
      <c r="B22" s="140" t="s">
        <v>113</v>
      </c>
      <c r="C22" s="141"/>
      <c r="D22" s="141"/>
      <c r="E22" s="142"/>
    </row>
    <row r="23" spans="1:7" ht="15" customHeight="1" thickBot="1" x14ac:dyDescent="0.3">
      <c r="B23" s="8"/>
      <c r="C23" s="8"/>
    </row>
    <row r="24" spans="1:7" s="8" customFormat="1" ht="15" customHeight="1" x14ac:dyDescent="0.25">
      <c r="B24" s="146" t="s">
        <v>66</v>
      </c>
      <c r="C24" s="147"/>
      <c r="D24" s="147"/>
      <c r="E24" s="148"/>
    </row>
    <row r="25" spans="1:7" s="8" customFormat="1" ht="180" customHeight="1" thickBot="1" x14ac:dyDescent="0.3">
      <c r="A25" s="8" t="s">
        <v>37</v>
      </c>
      <c r="B25" s="149" t="s">
        <v>114</v>
      </c>
      <c r="C25" s="150"/>
      <c r="D25" s="150"/>
      <c r="E25" s="151"/>
    </row>
    <row r="26" spans="1:7" s="8" customFormat="1" ht="14.25" customHeight="1" thickBot="1" x14ac:dyDescent="0.3"/>
    <row r="27" spans="1:7" s="8" customFormat="1" ht="15" customHeight="1" x14ac:dyDescent="0.25">
      <c r="B27" s="146" t="s">
        <v>67</v>
      </c>
      <c r="C27" s="147"/>
      <c r="D27" s="147"/>
      <c r="E27" s="148"/>
    </row>
    <row r="28" spans="1:7" s="8" customFormat="1" ht="184.5" customHeight="1" thickBot="1" x14ac:dyDescent="0.3">
      <c r="B28" s="149" t="s">
        <v>115</v>
      </c>
      <c r="C28" s="150"/>
      <c r="D28" s="150"/>
      <c r="E28" s="151"/>
    </row>
    <row r="29" spans="1:7" s="8" customFormat="1" ht="12" customHeight="1" thickBot="1" x14ac:dyDescent="0.3"/>
    <row r="30" spans="1:7" s="8" customFormat="1" ht="33" customHeight="1" x14ac:dyDescent="0.25">
      <c r="B30" s="146" t="s">
        <v>91</v>
      </c>
      <c r="C30" s="147"/>
      <c r="D30" s="147"/>
      <c r="E30" s="148"/>
      <c r="G30" s="48" t="s">
        <v>104</v>
      </c>
    </row>
    <row r="31" spans="1:7" s="8" customFormat="1" ht="221.25" customHeight="1" thickBot="1" x14ac:dyDescent="0.3">
      <c r="B31" s="149" t="s">
        <v>116</v>
      </c>
      <c r="C31" s="150"/>
      <c r="D31" s="150"/>
      <c r="E31" s="151"/>
      <c r="G31" s="49"/>
    </row>
    <row r="32" spans="1:7" s="8" customFormat="1" ht="15" customHeight="1" thickBot="1" x14ac:dyDescent="0.3"/>
    <row r="33" spans="1:7" s="8" customFormat="1" ht="30" x14ac:dyDescent="0.25">
      <c r="A33" s="8">
        <v>10</v>
      </c>
      <c r="B33" s="143" t="s">
        <v>69</v>
      </c>
      <c r="C33" s="144"/>
      <c r="D33" s="144"/>
      <c r="E33" s="145"/>
      <c r="G33" s="48" t="s">
        <v>68</v>
      </c>
    </row>
    <row r="34" spans="1:7" s="8" customFormat="1" ht="357" customHeight="1" thickBot="1" x14ac:dyDescent="0.3">
      <c r="B34" s="140" t="s">
        <v>117</v>
      </c>
      <c r="C34" s="141"/>
      <c r="D34" s="141"/>
      <c r="E34" s="142"/>
      <c r="G34" s="49"/>
    </row>
    <row r="35" spans="1:7" s="8" customFormat="1" ht="12.75" customHeight="1" thickBot="1" x14ac:dyDescent="0.3"/>
    <row r="36" spans="1:7" s="8" customFormat="1" x14ac:dyDescent="0.25">
      <c r="B36" s="143" t="s">
        <v>106</v>
      </c>
      <c r="C36" s="144"/>
      <c r="D36" s="144"/>
      <c r="E36" s="145"/>
    </row>
    <row r="37" spans="1:7" s="8" customFormat="1" ht="297" customHeight="1" thickBot="1" x14ac:dyDescent="0.3">
      <c r="B37" s="140" t="s">
        <v>118</v>
      </c>
      <c r="C37" s="141"/>
      <c r="D37" s="141"/>
      <c r="E37" s="142"/>
    </row>
    <row r="38" spans="1:7" s="8" customFormat="1" ht="15.75" customHeight="1" thickBot="1" x14ac:dyDescent="0.3"/>
    <row r="39" spans="1:7" s="8" customFormat="1" x14ac:dyDescent="0.25">
      <c r="B39" s="146" t="s">
        <v>107</v>
      </c>
      <c r="C39" s="147"/>
      <c r="D39" s="147"/>
      <c r="E39" s="148"/>
    </row>
    <row r="40" spans="1:7" s="8" customFormat="1" ht="296.25" customHeight="1" thickBot="1" x14ac:dyDescent="0.3">
      <c r="B40" s="140" t="s">
        <v>119</v>
      </c>
      <c r="C40" s="141"/>
      <c r="D40" s="141"/>
      <c r="E40" s="142"/>
    </row>
    <row r="41" spans="1:7" s="8" customFormat="1" ht="16.5" customHeight="1" thickBot="1" x14ac:dyDescent="0.3"/>
    <row r="42" spans="1:7" s="8" customFormat="1" x14ac:dyDescent="0.25">
      <c r="B42" s="146" t="s">
        <v>105</v>
      </c>
      <c r="C42" s="147"/>
      <c r="D42" s="147"/>
      <c r="E42" s="148"/>
    </row>
    <row r="43" spans="1:7" s="8" customFormat="1" ht="327.75" customHeight="1" thickBot="1" x14ac:dyDescent="0.3">
      <c r="B43" s="140" t="s">
        <v>120</v>
      </c>
      <c r="C43" s="141"/>
      <c r="D43" s="141"/>
      <c r="E43" s="142"/>
    </row>
    <row r="44" spans="1:7" s="8" customFormat="1" ht="13.5" customHeight="1" thickBot="1" x14ac:dyDescent="0.3"/>
    <row r="45" spans="1:7" s="8" customFormat="1" ht="15" customHeight="1" x14ac:dyDescent="0.25">
      <c r="B45" s="143" t="s">
        <v>70</v>
      </c>
      <c r="C45" s="144"/>
      <c r="D45" s="144"/>
      <c r="E45" s="145"/>
    </row>
    <row r="46" spans="1:7" s="8" customFormat="1" ht="291.75" customHeight="1" x14ac:dyDescent="0.25">
      <c r="B46" s="137" t="s">
        <v>121</v>
      </c>
      <c r="C46" s="138"/>
      <c r="D46" s="138"/>
      <c r="E46" s="139"/>
    </row>
    <row r="47" spans="1:7" s="8" customFormat="1" ht="291.75" customHeight="1" thickBot="1" x14ac:dyDescent="0.3">
      <c r="B47" s="140"/>
      <c r="C47" s="141"/>
      <c r="D47" s="141"/>
      <c r="E47" s="142"/>
    </row>
    <row r="48" spans="1:7" s="8" customFormat="1" ht="12" customHeight="1" thickBot="1" x14ac:dyDescent="0.3"/>
    <row r="49" spans="2:5" s="8" customFormat="1" x14ac:dyDescent="0.25">
      <c r="B49" s="143" t="s">
        <v>71</v>
      </c>
      <c r="C49" s="144"/>
      <c r="D49" s="144"/>
      <c r="E49" s="145"/>
    </row>
    <row r="50" spans="2:5" s="8" customFormat="1" x14ac:dyDescent="0.25">
      <c r="B50" s="62" t="s">
        <v>35</v>
      </c>
      <c r="C50" s="84" t="s">
        <v>36</v>
      </c>
      <c r="D50" s="84" t="s">
        <v>72</v>
      </c>
      <c r="E50" s="85" t="s">
        <v>38</v>
      </c>
    </row>
    <row r="51" spans="2:5" s="8" customFormat="1" ht="46.5" customHeight="1" x14ac:dyDescent="0.25">
      <c r="B51" s="63" t="s">
        <v>126</v>
      </c>
      <c r="C51" s="89">
        <v>1</v>
      </c>
      <c r="D51" s="89">
        <v>4</v>
      </c>
      <c r="E51" s="65" t="s">
        <v>122</v>
      </c>
    </row>
    <row r="52" spans="2:5" s="8" customFormat="1" ht="46.5" customHeight="1" x14ac:dyDescent="0.25">
      <c r="B52" s="63" t="s">
        <v>127</v>
      </c>
      <c r="C52" s="89">
        <v>1</v>
      </c>
      <c r="D52" s="89">
        <v>3</v>
      </c>
      <c r="E52" s="65" t="s">
        <v>123</v>
      </c>
    </row>
    <row r="53" spans="2:5" s="8" customFormat="1" ht="46.5" customHeight="1" x14ac:dyDescent="0.25">
      <c r="B53" s="63" t="s">
        <v>128</v>
      </c>
      <c r="C53" s="89">
        <v>1</v>
      </c>
      <c r="D53" s="89">
        <v>5</v>
      </c>
      <c r="E53" s="65" t="s">
        <v>124</v>
      </c>
    </row>
    <row r="54" spans="2:5" s="8" customFormat="1" ht="46.5" customHeight="1" x14ac:dyDescent="0.25">
      <c r="B54" s="63" t="s">
        <v>129</v>
      </c>
      <c r="C54" s="89">
        <v>2</v>
      </c>
      <c r="D54" s="89">
        <v>2</v>
      </c>
      <c r="E54" s="65" t="s">
        <v>132</v>
      </c>
    </row>
    <row r="55" spans="2:5" s="8" customFormat="1" ht="46.5" customHeight="1" x14ac:dyDescent="0.25">
      <c r="B55" s="63" t="s">
        <v>130</v>
      </c>
      <c r="C55" s="89">
        <v>1</v>
      </c>
      <c r="D55" s="89">
        <v>5</v>
      </c>
      <c r="E55" s="65" t="s">
        <v>133</v>
      </c>
    </row>
    <row r="56" spans="2:5" s="8" customFormat="1" ht="46.5" customHeight="1" x14ac:dyDescent="0.25">
      <c r="B56" s="63" t="s">
        <v>131</v>
      </c>
      <c r="C56" s="89">
        <v>2</v>
      </c>
      <c r="D56" s="89">
        <v>3</v>
      </c>
      <c r="E56" s="65" t="s">
        <v>125</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zoomScaleNormal="100" zoomScaleSheetLayoutView="100" workbookViewId="0">
      <selection activeCell="H10" sqref="H1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7" t="s">
        <v>101</v>
      </c>
      <c r="C2" s="117"/>
      <c r="D2" s="117"/>
      <c r="E2" s="117"/>
      <c r="F2" s="117"/>
      <c r="G2" s="117"/>
      <c r="H2" s="117"/>
      <c r="I2" s="117"/>
      <c r="J2" s="117"/>
      <c r="K2" s="117"/>
    </row>
    <row r="3" spans="2:13" s="8" customFormat="1" ht="15.75" thickBot="1" x14ac:dyDescent="0.3"/>
    <row r="4" spans="2:13" ht="60" customHeight="1" x14ac:dyDescent="0.25">
      <c r="B4" s="157" t="s">
        <v>53</v>
      </c>
      <c r="C4" s="157" t="s">
        <v>74</v>
      </c>
      <c r="D4" s="161" t="s">
        <v>93</v>
      </c>
      <c r="E4" s="163" t="s">
        <v>94</v>
      </c>
      <c r="F4" s="165" t="s">
        <v>95</v>
      </c>
      <c r="G4" s="166"/>
      <c r="H4" s="155" t="s">
        <v>96</v>
      </c>
      <c r="I4" s="156"/>
      <c r="J4" s="167" t="s">
        <v>98</v>
      </c>
      <c r="K4" s="168"/>
      <c r="L4" s="8"/>
      <c r="M4" s="22" t="s">
        <v>47</v>
      </c>
    </row>
    <row r="5" spans="2:13" ht="30.75" thickBot="1" x14ac:dyDescent="0.3">
      <c r="B5" s="158"/>
      <c r="C5" s="158"/>
      <c r="D5" s="162"/>
      <c r="E5" s="164"/>
      <c r="F5" s="51" t="s">
        <v>48</v>
      </c>
      <c r="G5" s="52" t="s">
        <v>49</v>
      </c>
      <c r="H5" s="52" t="s">
        <v>48</v>
      </c>
      <c r="I5" s="53" t="s">
        <v>49</v>
      </c>
      <c r="J5" s="35" t="s">
        <v>48</v>
      </c>
      <c r="K5" s="36" t="s">
        <v>49</v>
      </c>
      <c r="L5" s="8"/>
      <c r="M5" s="23"/>
    </row>
    <row r="6" spans="2:13" ht="21" customHeight="1" x14ac:dyDescent="0.25">
      <c r="B6" s="79" t="s">
        <v>136</v>
      </c>
      <c r="C6" s="79" t="s">
        <v>138</v>
      </c>
      <c r="D6" s="29">
        <f t="shared" ref="D6" si="0">E6+J6+K6</f>
        <v>8600</v>
      </c>
      <c r="E6" s="41">
        <v>5600</v>
      </c>
      <c r="F6" s="33"/>
      <c r="G6" s="25">
        <v>3000</v>
      </c>
      <c r="H6" s="25"/>
      <c r="I6" s="26"/>
      <c r="J6" s="69">
        <f t="shared" ref="J6" si="1">F6+H6</f>
        <v>0</v>
      </c>
      <c r="K6" s="70">
        <f t="shared" ref="K6" si="2">G6+I6</f>
        <v>3000</v>
      </c>
      <c r="L6" s="8"/>
      <c r="M6" s="24" t="str">
        <f>IF(D6=(E6+F6+G6+H6+I6),"OK","ERROR")</f>
        <v>OK</v>
      </c>
    </row>
    <row r="7" spans="2:13" ht="30" x14ac:dyDescent="0.25">
      <c r="B7" s="80" t="s">
        <v>137</v>
      </c>
      <c r="C7" s="79" t="s">
        <v>139</v>
      </c>
      <c r="D7" s="30">
        <f>E7+J7+K7</f>
        <v>61600</v>
      </c>
      <c r="E7" s="42">
        <v>35700</v>
      </c>
      <c r="F7" s="34">
        <v>3900</v>
      </c>
      <c r="G7" s="27">
        <v>4000</v>
      </c>
      <c r="H7" s="27">
        <v>10000</v>
      </c>
      <c r="I7" s="28">
        <v>8000</v>
      </c>
      <c r="J7" s="71">
        <f>F7+H7</f>
        <v>13900</v>
      </c>
      <c r="K7" s="72">
        <f>G7+I7</f>
        <v>12000</v>
      </c>
      <c r="L7" s="8"/>
      <c r="M7" s="24" t="str">
        <f>IF(D7=(E7+F7+G7+H7+I7),"OK","ERROR")</f>
        <v>OK</v>
      </c>
    </row>
    <row r="8" spans="2:13" ht="60" x14ac:dyDescent="0.25">
      <c r="B8" s="81" t="s">
        <v>141</v>
      </c>
      <c r="C8" s="79" t="s">
        <v>140</v>
      </c>
      <c r="D8" s="30">
        <f t="shared" ref="D8:D19" si="3">E8+J8+K8</f>
        <v>16500</v>
      </c>
      <c r="E8" s="42">
        <v>7500</v>
      </c>
      <c r="F8" s="34">
        <v>2500</v>
      </c>
      <c r="G8" s="27"/>
      <c r="H8" s="27">
        <v>6000</v>
      </c>
      <c r="I8" s="28">
        <v>500</v>
      </c>
      <c r="J8" s="71">
        <f t="shared" ref="J8:J19" si="4">F8+H8</f>
        <v>8500</v>
      </c>
      <c r="K8" s="72">
        <f t="shared" ref="K8:K19" si="5">G8+I8</f>
        <v>500</v>
      </c>
      <c r="L8" s="8"/>
      <c r="M8" s="24" t="str">
        <f t="shared" ref="M8:M20" si="6">IF(D8=(E8+F8+G8+H8+I8),"OK","ERROR")</f>
        <v>OK</v>
      </c>
    </row>
    <row r="9" spans="2:13" ht="45" x14ac:dyDescent="0.25">
      <c r="B9" s="80" t="s">
        <v>142</v>
      </c>
      <c r="C9" s="79" t="s">
        <v>143</v>
      </c>
      <c r="D9" s="30">
        <f t="shared" si="3"/>
        <v>6600</v>
      </c>
      <c r="E9" s="42">
        <v>2000</v>
      </c>
      <c r="F9" s="34">
        <v>1200</v>
      </c>
      <c r="G9" s="27">
        <v>1400</v>
      </c>
      <c r="H9" s="27"/>
      <c r="I9" s="28">
        <v>2000</v>
      </c>
      <c r="J9" s="71">
        <f t="shared" si="4"/>
        <v>1200</v>
      </c>
      <c r="K9" s="72">
        <f t="shared" si="5"/>
        <v>3400</v>
      </c>
      <c r="L9" s="8"/>
      <c r="M9" s="24" t="str">
        <f t="shared" si="6"/>
        <v>OK</v>
      </c>
    </row>
    <row r="10" spans="2:13" ht="60" x14ac:dyDescent="0.25">
      <c r="B10" s="80" t="s">
        <v>145</v>
      </c>
      <c r="C10" s="79" t="s">
        <v>144</v>
      </c>
      <c r="D10" s="30">
        <f t="shared" si="3"/>
        <v>9400</v>
      </c>
      <c r="E10" s="42">
        <v>2400</v>
      </c>
      <c r="F10" s="34">
        <v>800</v>
      </c>
      <c r="G10" s="27">
        <v>1000</v>
      </c>
      <c r="H10" s="27"/>
      <c r="I10" s="28">
        <v>5200</v>
      </c>
      <c r="J10" s="71">
        <f t="shared" si="4"/>
        <v>800</v>
      </c>
      <c r="K10" s="72">
        <f t="shared" si="5"/>
        <v>6200</v>
      </c>
      <c r="L10" s="8"/>
      <c r="M10" s="24" t="str">
        <f t="shared" si="6"/>
        <v>OK</v>
      </c>
    </row>
    <row r="11" spans="2:13" ht="30" x14ac:dyDescent="0.25">
      <c r="B11" s="80" t="s">
        <v>146</v>
      </c>
      <c r="C11" s="79" t="s">
        <v>147</v>
      </c>
      <c r="D11" s="30">
        <f t="shared" si="3"/>
        <v>71000</v>
      </c>
      <c r="E11" s="42">
        <v>40000</v>
      </c>
      <c r="F11" s="34">
        <v>8000</v>
      </c>
      <c r="G11" s="27">
        <v>4000</v>
      </c>
      <c r="H11" s="27">
        <v>15000</v>
      </c>
      <c r="I11" s="28">
        <v>4000</v>
      </c>
      <c r="J11" s="71">
        <f t="shared" si="4"/>
        <v>23000</v>
      </c>
      <c r="K11" s="72">
        <f t="shared" si="5"/>
        <v>8000</v>
      </c>
      <c r="L11" s="8"/>
      <c r="M11" s="24" t="str">
        <f t="shared" si="6"/>
        <v>OK</v>
      </c>
    </row>
    <row r="12" spans="2:13" ht="45" x14ac:dyDescent="0.25">
      <c r="B12" s="80" t="s">
        <v>148</v>
      </c>
      <c r="C12" s="79" t="s">
        <v>149</v>
      </c>
      <c r="D12" s="30">
        <f t="shared" si="3"/>
        <v>5600</v>
      </c>
      <c r="E12" s="42">
        <v>2000</v>
      </c>
      <c r="F12" s="34"/>
      <c r="G12" s="27">
        <v>2800</v>
      </c>
      <c r="H12" s="27">
        <v>800</v>
      </c>
      <c r="I12" s="28"/>
      <c r="J12" s="71">
        <f t="shared" si="4"/>
        <v>800</v>
      </c>
      <c r="K12" s="72">
        <f t="shared" si="5"/>
        <v>2800</v>
      </c>
      <c r="L12" s="8"/>
      <c r="M12" s="24" t="str">
        <f t="shared" si="6"/>
        <v>OK</v>
      </c>
    </row>
    <row r="13" spans="2:13" ht="45" x14ac:dyDescent="0.25">
      <c r="B13" s="80" t="s">
        <v>150</v>
      </c>
      <c r="C13" s="79" t="s">
        <v>151</v>
      </c>
      <c r="D13" s="30">
        <f t="shared" si="3"/>
        <v>9000</v>
      </c>
      <c r="E13" s="42"/>
      <c r="F13" s="34">
        <v>4000</v>
      </c>
      <c r="G13" s="27"/>
      <c r="H13" s="27">
        <v>5000</v>
      </c>
      <c r="I13" s="28"/>
      <c r="J13" s="71">
        <f t="shared" si="4"/>
        <v>9000</v>
      </c>
      <c r="K13" s="72">
        <f t="shared" si="5"/>
        <v>0</v>
      </c>
      <c r="L13" s="8"/>
      <c r="M13" s="24" t="str">
        <f t="shared" si="6"/>
        <v>OK</v>
      </c>
    </row>
    <row r="14" spans="2:13" ht="90" x14ac:dyDescent="0.25">
      <c r="B14" s="80" t="s">
        <v>152</v>
      </c>
      <c r="C14" s="79" t="s">
        <v>153</v>
      </c>
      <c r="D14" s="30">
        <f t="shared" si="3"/>
        <v>11700</v>
      </c>
      <c r="E14" s="42">
        <v>4800</v>
      </c>
      <c r="F14" s="34">
        <v>2800</v>
      </c>
      <c r="G14" s="27">
        <v>2000</v>
      </c>
      <c r="H14" s="27"/>
      <c r="I14" s="28">
        <v>2100</v>
      </c>
      <c r="J14" s="71">
        <f t="shared" si="4"/>
        <v>2800</v>
      </c>
      <c r="K14" s="72">
        <f t="shared" si="5"/>
        <v>4100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9" t="s">
        <v>55</v>
      </c>
      <c r="C20" s="160"/>
      <c r="D20" s="32">
        <f>SUM(D6:D19)</f>
        <v>200000</v>
      </c>
      <c r="E20" s="54">
        <f>ROUND(SUM(E6:E19),0)</f>
        <v>100000</v>
      </c>
      <c r="F20" s="55">
        <f t="shared" ref="F20:K20" si="7">ROUND(SUM(F6:F19),0)</f>
        <v>23200</v>
      </c>
      <c r="G20" s="56">
        <f t="shared" si="7"/>
        <v>18200</v>
      </c>
      <c r="H20" s="56">
        <f t="shared" si="7"/>
        <v>36800</v>
      </c>
      <c r="I20" s="57">
        <f t="shared" si="7"/>
        <v>21800</v>
      </c>
      <c r="J20" s="37">
        <f t="shared" si="7"/>
        <v>60000</v>
      </c>
      <c r="K20" s="38">
        <f t="shared" si="7"/>
        <v>40000</v>
      </c>
      <c r="L20" s="8"/>
      <c r="M20" s="24" t="str">
        <f t="shared" si="6"/>
        <v>OK</v>
      </c>
    </row>
    <row r="21" spans="2:13" ht="15.75" thickBot="1" x14ac:dyDescent="0.3">
      <c r="B21" s="159" t="s">
        <v>50</v>
      </c>
      <c r="C21" s="160"/>
      <c r="D21" s="50">
        <v>1</v>
      </c>
      <c r="E21" s="58">
        <f>E20/$D$20</f>
        <v>0.5</v>
      </c>
      <c r="F21" s="59">
        <f t="shared" ref="F21:K21" si="8">F20/$D$20</f>
        <v>0.11600000000000001</v>
      </c>
      <c r="G21" s="60">
        <f t="shared" si="8"/>
        <v>9.0999999999999998E-2</v>
      </c>
      <c r="H21" s="60">
        <f t="shared" ref="H21:I21" si="9">H20/$D$20</f>
        <v>0.184</v>
      </c>
      <c r="I21" s="61">
        <f t="shared" si="9"/>
        <v>0.109</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0" t="s">
        <v>54</v>
      </c>
      <c r="C24" s="170"/>
      <c r="D24" s="170"/>
      <c r="E24" s="170"/>
      <c r="F24" s="170"/>
      <c r="G24" s="170"/>
      <c r="H24" s="73"/>
      <c r="I24" s="73"/>
      <c r="J24" s="73"/>
      <c r="K24" s="73"/>
      <c r="L24" s="8"/>
      <c r="M24" s="8"/>
    </row>
    <row r="25" spans="2:13" ht="15.75" customHeight="1" x14ac:dyDescent="0.25">
      <c r="B25" s="169" t="s">
        <v>102</v>
      </c>
      <c r="C25" s="169"/>
      <c r="D25" s="169"/>
      <c r="E25" s="169"/>
      <c r="F25" s="169"/>
      <c r="G25" s="43" t="str">
        <f>IF(E20&gt;=100000,"OK","ERROR")</f>
        <v>OK</v>
      </c>
      <c r="H25" s="73"/>
      <c r="I25" s="73"/>
      <c r="J25" s="73"/>
      <c r="K25" s="73"/>
      <c r="L25" s="8"/>
      <c r="M25" s="8"/>
    </row>
    <row r="26" spans="2:13" ht="15.75" customHeight="1" x14ac:dyDescent="0.25">
      <c r="B26" s="169" t="s">
        <v>103</v>
      </c>
      <c r="C26" s="169"/>
      <c r="D26" s="169"/>
      <c r="E26" s="169"/>
      <c r="F26" s="169"/>
      <c r="G26" s="43" t="str">
        <f>IF(E20&lt;=250000,"OK","ERROR")</f>
        <v>OK</v>
      </c>
      <c r="H26" s="73"/>
      <c r="I26" s="73"/>
      <c r="J26" s="73"/>
      <c r="K26" s="73"/>
      <c r="L26" s="8"/>
      <c r="M26" s="8"/>
    </row>
    <row r="27" spans="2:13" ht="15.75" customHeight="1" x14ac:dyDescent="0.25">
      <c r="B27" s="169" t="s">
        <v>75</v>
      </c>
      <c r="C27" s="169"/>
      <c r="D27" s="169"/>
      <c r="E27" s="169"/>
      <c r="F27" s="169"/>
      <c r="G27" s="43" t="str">
        <f>IF(E20&lt;=(D20/2),"OK","ERROR")</f>
        <v>OK</v>
      </c>
      <c r="H27" s="73"/>
      <c r="I27" s="73"/>
      <c r="J27" s="73"/>
      <c r="K27" s="73"/>
      <c r="L27" s="8"/>
      <c r="M27" s="8"/>
    </row>
    <row r="28" spans="2:13" ht="15.75" customHeight="1" x14ac:dyDescent="0.25">
      <c r="B28" s="169" t="s">
        <v>97</v>
      </c>
      <c r="C28" s="169"/>
      <c r="D28" s="169"/>
      <c r="E28" s="169"/>
      <c r="F28" s="16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Felipe Chaparro</cp:lastModifiedBy>
  <cp:lastPrinted>2014-10-30T03:03:18Z</cp:lastPrinted>
  <dcterms:created xsi:type="dcterms:W3CDTF">2012-07-06T03:08:38Z</dcterms:created>
  <dcterms:modified xsi:type="dcterms:W3CDTF">2015-01-28T08:11:54Z</dcterms:modified>
</cp:coreProperties>
</file>