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90" yWindow="-30" windowWidth="10740" windowHeight="726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K10" i="8"/>
  <c r="J10" i="8"/>
  <c r="K9" i="8"/>
  <c r="J9" i="8"/>
  <c r="K8" i="8"/>
  <c r="J8" i="8"/>
  <c r="K6" i="8"/>
  <c r="J6" i="8"/>
  <c r="D6" i="8" s="1"/>
  <c r="M6" i="8" s="1"/>
  <c r="K7" i="8"/>
  <c r="J7" i="8"/>
  <c r="D14" i="8" l="1"/>
  <c r="M14" i="8" s="1"/>
  <c r="D8" i="8"/>
  <c r="M8" i="8" s="1"/>
  <c r="D18" i="8"/>
  <c r="M18" i="8" s="1"/>
  <c r="D10" i="8"/>
  <c r="M10" i="8" s="1"/>
  <c r="D11" i="8"/>
  <c r="M11" i="8" s="1"/>
  <c r="D9" i="8"/>
  <c r="M9" i="8" s="1"/>
  <c r="D13" i="8"/>
  <c r="M13"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<sst xmlns="http://schemas.openxmlformats.org/spreadsheetml/2006/main" count="294" uniqueCount="183">
  <si>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</si>
  <si>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</si>
  <si>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</si>
  <si>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</si>
  <si>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</si>
  <si>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</si>
  <si>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</si>
  <si>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</si>
  <si>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</si>
  <si>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</si>
  <si>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</si>
  <si>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</si>
  <si>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</si>
  <si>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</si>
  <si>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</si>
  <si>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</si>
  <si>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</si>
  <si>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</si>
  <si>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</si>
  <si>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</si>
  <si>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</si>
  <si>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</si>
  <si>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</si>
  <si>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</si>
  <si>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</si>
  <si>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</si>
  <si>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</si>
  <si>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</si>
  <si>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</si>
  <si>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</si>
  <si>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</si>
  <si>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</si>
  <si>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</si>
  <si>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</si>
  <si>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</si>
  <si>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</si>
  <si>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</si>
  <si>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</si>
  <si>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</si>
  <si>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</si>
  <si>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</si>
  <si>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</si>
  <si>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</si>
  <si>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</si>
  <si>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</si>
  <si>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</si>
  <si>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</si>
  <si>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</si>
  <si>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</si>
  <si>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</si>
  <si>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</si>
  <si>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</si>
  <si>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</si>
  <si>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</si>
  <si>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</si>
  <si>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</si>
  <si>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</si>
  <si>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</si>
  <si>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</si>
  <si>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</si>
  <si>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</si>
  <si>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</si>
  <si>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</si>
  <si>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</si>
  <si>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</si>
  <si>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</si>
  <si>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</si>
  <si>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</si>
  <si>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</si>
  <si>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</si>
  <si>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</si>
  <si>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</si>
  <si>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</si>
  <si>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</si>
  <si>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</si>
  <si>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</si>
  <si>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</si>
  <si>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</si>
  <si>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</si>
  <si>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</si>
  <si>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</si>
  <si>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</si>
  <si>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</si>
  <si>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</si>
  <si>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</si>
  <si>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</si>
  <si>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</si>
  <si>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</si>
  <si>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</si>
  <si>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</si>
  <si>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</si>
  <si>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</si>
  <si>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</si>
  <si>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</si>
  <si>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</si>
  <si>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</si>
  <si>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</si>
  <si>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</si>
  <si>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</si>
  <si>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</si>
  <si>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</si>
  <si>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</si>
  <si>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</si>
  <si>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</si>
  <si>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</si>
  <si>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</si>
  <si>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</si>
  <si>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</si>
  <si>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Generación de Biogás a partir del aprovechamiento de RSOU</t>
  </si>
  <si>
    <t>Colombia</t>
  </si>
  <si>
    <t>Individual</t>
  </si>
  <si>
    <t>Ampliar el sistema de aprovechamiento energético y material de residuos sólidos orgánicos urbanos,  de 5 Ton a 140 Ton al mes, en el municipio de El Carmen de Viboral, con este sistema se generara energía para la comunidad rural del municipio y se busca el cierre de ciclos biogeoquímicos</t>
  </si>
  <si>
    <t>Carlos Alberto</t>
  </si>
  <si>
    <t>Peláez Jaramillo</t>
  </si>
  <si>
    <t>Doctor en Química</t>
  </si>
  <si>
    <t>Medellín</t>
  </si>
  <si>
    <t>Antioquia</t>
  </si>
  <si>
    <t>574 - 2192086</t>
  </si>
  <si>
    <t>directorgiem@gmail.com</t>
  </si>
  <si>
    <t>Director</t>
  </si>
  <si>
    <t>Universidad de Antioquia</t>
  </si>
  <si>
    <t>UdeA</t>
  </si>
  <si>
    <t>www.udea.edu.co</t>
  </si>
  <si>
    <t>no</t>
  </si>
  <si>
    <t>X</t>
  </si>
  <si>
    <t>La digestión anaerobia de residuos sólidos orgánicos es considerada como una alternativa para el tratamiento ya que contribuye al incremento de la vida útil de los rellenos sanitarios y al aprovechamiento de las potencialidades económicas y energéticas de estos residuos, reduciendo los impactos ambientales que estos tienen asociados. la digestión anaerobia es un proceso mediado por microorganismos y que transcurre en dos etapas, una no metanogenica y otra metanogenica. Para incrementar la eficiencia del proceso se ha propuesto el desarrollo en dos etapas, un reactor para la hidrolisis del residuo pre tratatdo y otro para la metanogenesis del percolado generado en el primero.</t>
  </si>
  <si>
    <t>Con base en la investigación realizada por el GIEM en la Fase 1 “EVALUACIÓN DE LOS RESIDUOS ORGÁNICOS URBANOS DEL ORIENTE ANTIOQUEÑO  PARA LA PRODUCCIÓN DE FERTILIZANTES MINERAL-ORGÁNICOS” y en la Fase 2 “PROGRAMA DE APOYO PARA EL MANEJO DE LOS RESIDUOS ORGÁNICOS URBANOS EN LOS MUNICIPIOS DEL ORIENTE ANTIOQUEÑO ORIENTADO A LA PRODUCCIÓN DE FERTILIZANTES MINERAL-ORGÁNICOS Y A LA RECUPERACIÓN ENERGÉTICA”, se permitió evaluar la viabilidad para desarrollar procesos de clasificación, manejo y transformación de residuos sólidos orgánicos para la producción de fertilizantes orgánicos requeridos por los productores agropecuarios del municipio, así como la recuperación energética mediante la producción de biogás, además, que tales estudios de preinversión hicieron posible la definición de criterios para establecer un modelo de tratamiento. Este estudio permitió: 
Evaluar la producción de abonos sanitizados que se generen de los procesos de compostaje y obtención de energía que podrán ser comercializados, teniendo la posibilidad de generar nuevos empleos para la zona de influencia, producción de formulados órgano-minerales para favorecer al campesinado por el acceso a fertilizantes de bajo costo y alta eficiencia, generación de valores adicionales mediante la certificación ante un estándar internacional de las reducciones de gases con efecto invernadero -GEI- asociadas a la operación del proyecto, la mejora de la calidad de los suelos al incluir en del ciclo productivo del carbono, la materia orgánica proveniente de los RSOU., y  definir criterios para establecer un modelo de tratamiento adecuado de los residuos orgánicos en el municipio.</t>
  </si>
  <si>
    <t xml:space="preserve">Borja R, Sánchez E. 2002. Effecr of influent strenght changes on the performance of a down-flow anaerobic fixed bed reactor treating piggery waste. Resources, Conservation and Recycling 36 (2002) 73 - 82. J.K. Cho, S.C. Park, H.N. Chang. 1995. Biochemical methane potential and solid state anaerobic digestion of Korean food waste. Bioresource Technology 52. 245 - 253.
 Stabnikova. O. (2008). Anaerobic digestión of food waste in a hybrid anaerobic solid - liquid system with leachate recirculation in an acidogenic reactor. Biochemical Engineering Journal 41. 198 - 201.Tauseef S.M. 2013. Energy recovery from wastewaters with high - rate anaerobic digesters.Renewable and sustainable energy reviews 704 - 741.
</t>
  </si>
  <si>
    <t>890980040-8</t>
  </si>
  <si>
    <t>Agosto 15 de 1887</t>
  </si>
  <si>
    <t>Alberto</t>
  </si>
  <si>
    <t>Uribe Correa</t>
  </si>
  <si>
    <t>(574) 2195040</t>
  </si>
  <si>
    <t>20 años, investigación y desarrollo en aprovechamiento material y energético de RSO con efluentes y residuos agoindustriales, entre otros</t>
  </si>
  <si>
    <t>Calle 67 # 53 - 108 of 104</t>
  </si>
  <si>
    <t>Calle 67 # 53 - 108 Bl 2 of 230</t>
  </si>
  <si>
    <t>Municipio de El Carmen de Viboral, el total de la población 45578 personas será beneficiada. El potencial de crecimiento será a los municipios cercanos interesados en mejorar el manejo de los RSOU</t>
  </si>
  <si>
    <t>El proyecto está enmarcado en los planes de desarrollo de la Nación, departamento y municipio. La propiedad intelectual es de una entidad pública que la viene poniendo al servicio de la comunidad</t>
  </si>
  <si>
    <t>Fluctuaciones en los precios de insumos, bienes o servicios</t>
  </si>
  <si>
    <t>Evaluar la calidad e idoneidad de los proveedores y buscar mecanismos que minimicen los riesgos en la  ejecución, cumplimiento y calidad</t>
  </si>
  <si>
    <t>Procesos, equipo humano y técnicos Inadecuados</t>
  </si>
  <si>
    <t>Usar  la experiencia y conocimiento del área para  tener el personal, equipo idóneos, y necesarios para garantizar el cumplimiento</t>
  </si>
  <si>
    <t>Monto de la inversión no sea el previsto</t>
  </si>
  <si>
    <t xml:space="preserve">Usar  la experiencia y conocimiento de las variables que determinan el valor de la inversión para garantizar el cumplimiento </t>
  </si>
  <si>
    <t>En el municipio de El Carmen de Viboral en la actualidad se cuenta con un sistema de disgestión anaerobia instalado por la UdeA para el manejo de 14 Ton/mes de residuos sólidos orgánicos urbanos (RSOU) y la recuperación energética y material, mediante la producción de biogás y combustible sólido renovable (CSR), y la formulación de un fertilizante mineral-orgánico.
La ampliación del sistema para el tratamiento de la totalidad de los RSOU generados en este municipio - 140 Ton/mes - se constituye en la valorización de los residuos, el aumento de la vida útil del relleno sanitario, la reducción en las emisión de gases de efecto invernadero (GEI) y en el aprovechamiento de una fuente de energía térmica, energía eléctrica y fertilizantes, considerando esto como una planta modeli que evidenciaría resultados de interés para los municipios de la subregión y el departamento.</t>
  </si>
  <si>
    <t>Falla de los equipos y tecnología necesaria para el proyecto</t>
  </si>
  <si>
    <t>Fenómenos naturales, como inundaciones, sequías o temblores</t>
  </si>
  <si>
    <t>Revisar mapas de zonas de riesgo en la región antes de la toma de decisiones</t>
  </si>
  <si>
    <t>Usar  la experiencia y conocimiento en la selección de equipos y tecnología para garantizar el cumplimiento, y que tengan garantía</t>
  </si>
  <si>
    <t>Debido al rompimiento de los ciclos biogeoquímicos en los agroecosistemas tropicales, y por la condición tropical de los suelos colombianos, reclaman incorporación de materia orgánica para garantizar su sostenibilidad; esta limitación tropical brinda una oportunidad de negocio, permite cumplir con una obligación social y productiva de garantizar la preservación de los recursos naturales para las generaciones futuras. Los beneficios se traducen en el aporte a la economía de los habitantes del municipio, por la reducción específicamente en la “Tarifa de tratamiento y disposición final” para los suscriptores del servicio de aseo. Adicional a esto los beneficios también se traducen en el aumento de la vida útil del relleno sanitario del municipio y en la disminución de la reactividad del mismo</t>
  </si>
  <si>
    <t xml:space="preserve">Este tipo de proyectos pertenecen al sector económico terciario. Cabe resaltar que este sector según datos del Departamento Administrativo de Planeación de Antioquia 2005 aporta al PIB departamental el 58.13%, lo que demuestra su importancia tanto en la economía local como nacional. 
Este tipo de sistemas no han sido implementados en Colombia y los que se tienen aún están en escalas piloto y siendo desarrollados por el Grupo Interdisciplinario de Estudios Moleculares –GIEM- de la UdeA, la oferta en el país es baja y está concentrada en entidades de carácter internacional y sus precios superan los precios de esta iniciativa.
La experiencia que tiene el GIEM en asocio con la Gobernación de Antioquia en el desarrollo dos proyectos previos de este tipo de investigación aplicada que se están llevando a cabo en la subregión del Oriente Antioqueño, brindan una ventaja competitiva y comparativa en términos del mercado
</t>
  </si>
  <si>
    <t>La UdeA, la Gobernación, y el municipio de El Carmen de Viboral. La UdeA es la entidad proponente, desarrolladora y ejecutora, tiene el liderazgo y la capacidad de investigación, desarrollo e innovación. La Gobernación brinda visibilidad a la iniciativa, además, en las etapas inciales fue la entidad que cofinanció el desarrollo y la implementación de 2 sistemas piloto. El municipio beneficiario fue previamente seleccionado bajo ciertos criterios por lo que el desarrollo es apropiado a las necesidades específicas. De existir distribución de las ganancias estas van directamente a la UdeA - GIEM para ser reinvertidas, pues es una entidad pública. El municipio como beneficiario del sistema tendrá ingresos por la producción de fertilizantes, biogás y CSR, adicionalmente disminuira costos de operación del relleno y aumento de la vida útil del mismo, esto se traduce en la reducción de la tarifa de tratamiento y disposición final para los suscriptores del servicio de aseo (habitantes)</t>
  </si>
  <si>
    <t>laboratoriogiemudea@gmail.com</t>
  </si>
  <si>
    <t>Demanda latente: se motivará al realizar el montaje del sistema con la capacidad de tratar la totalidad de resiudos del municipio, y este será el modelo a presentar a los demás municipios del área de influencia.
Canales de Mercadeo: La Gobernación de Antioquia abrirá los espacios para presentar el sistema implementado, el desarrollo e implementación del sistema se realiza por parte de la UdeA, la operación y posterior usufructo de los beneficios del sistema implementado se llevará a cabo por el municipio y la empresa de servicio públicos del mismo.
Fijación de precios: será basada en el costo, los desmbolsos serán realizados 50% como anticipo, 35% al avance y ejecución del primer 50%, y 15% al inicio del arranque y puesta en marcha del sistema
Cadena de suministro: se maneja bajo modalidad de contratación pública, se pide cotización a 3 proveedores diferentes lo que garantiza mejor precio, calidad y disponibilidad de suministros en el mercado.
La Universidad cuenta con la capacidad técnica y fisica para el diseño e implementación del sistema de aprovechamiento de RSOU.
Los socios principales son la Gobernación de Antioquia y los municipios, los terminos contractuales  están dados por convenios de asociación por proyecto específico.
Esta inicativa contribuye a la igualdad de género, reducción de desigualdades socioeconómicas e inclusión social, pues los beneficiarios serán todos los habitantes del municipio donde se implementa el proyecto, pues se ve representado en la disminución de la tarifa de aseo, además, se da la dignificación de la labor de los empleados del relleno sanitario y operarios del sistema.</t>
  </si>
  <si>
    <t>Los habitantes de los municipios y los suscriptores del servicio de aseo en el municipio y por la disminución de emisiones al ambiente y al suelo
Los habitantes de la vereda Alto Grande en la cual se encuentra ubicado el Relleno Sanitario, por la disminución de vectores y olores
La empresa de servicios públicios del municipio, La Cimarrona S.A. E.S.P., por la disminución de los costos de operación del relleno sanitario y el aumento de la vida útil del mismo.
Los empleados de La Cimarrona S.A. E.S.P., pues disgnifica su labor
Adicional a esto los beneficios también se traducen en el aumento de la vida útil del relleno sanitario del municipio y en la disminución de la reactividad del mismo.
Los beneficios de la tecnología son de acceso libre e igualitario para la comunidad.</t>
  </si>
  <si>
    <t>No Aplica</t>
  </si>
  <si>
    <t>Plan Nacional de Desarrollo 2014 -2018: Todos por un nuevo país (PND)
Plan de Desarrollo Departamental o Sectorial 2012-2015: Antioquia la más educada (PDD)
Plan de Gestión Integral de Residuos Sólidos del Municipio de El Carmén de Viboral 2013 - 2019 (PGIRS El Carmen)</t>
  </si>
  <si>
    <t xml:space="preserve">El proyecto se encuentra completamente alineado con las políticas públicas Nacionales, Departamentales y municipales, en todos los Planes de los niveles anteriormente mencionados se encuentran estrategias que brindan apoyo a este tipo de iniciativas en aprovechamiento energético y material de RSOU, esto se puede apreciar en:
* Las líneas estratégicas 3 y 5 del PND, Colombia equitativa y sin pobreza extrema, y Estrategias transversales (Competitividad Estratégica e Infraestructura, Acceso a Activos: Ciudades Amables y Sostenibles para la Equidad, Estrategia Transversal Crecimiento Verde), 
* Dentro del PDD se tienen las líneas 2 y 5, se encuentran estrategias para la Generación de conocimiento e innovación para el sector agropecuario y Mitigación del impacto por el inadecuado uso del suelo
* PGIRS El Carmen en las líneas 3 y 5, Recuperación, aprovechamiento y comercialización de Residuos, Adecuada disposición final de residuos sólidos, Manejo integral del ciclo de residuos orgánicos.
</t>
  </si>
  <si>
    <t>Equipos</t>
  </si>
  <si>
    <t>Personal</t>
  </si>
  <si>
    <t>Adquisición de equipos para la implementación del sistema</t>
  </si>
  <si>
    <t>Alquiler de equipos especializados</t>
  </si>
  <si>
    <t>Consultorias, asesorías y similares</t>
  </si>
  <si>
    <t>Honorarios de Equipo Técnico especializado para el Diseño del sistema</t>
  </si>
  <si>
    <t>Costos de Mano de Obra no Calificada y Jornaleros, para las obras de infraestructura e implementación del sistema</t>
  </si>
  <si>
    <t>Materiales</t>
  </si>
  <si>
    <t>Materiales de construcción para adecuar la infraestructura donde será implementado el sistema</t>
  </si>
  <si>
    <t>Personal Técnico de Planta de la ED</t>
  </si>
  <si>
    <t>Personal Administrativo</t>
  </si>
  <si>
    <t>Viajes</t>
  </si>
  <si>
    <t>Alquiler de Vehículo</t>
  </si>
  <si>
    <t>Viáticos, o alimentación y hospedaje</t>
  </si>
  <si>
    <t>Combustible, peajes y parqueos</t>
  </si>
  <si>
    <t>Materiales y útiles de oficina</t>
  </si>
  <si>
    <t>Gastos de Contrapartida</t>
  </si>
  <si>
    <t>Equipos informáticos</t>
  </si>
  <si>
    <t>Licencia o software especializado</t>
  </si>
  <si>
    <t>Anuario Estadístico de Antioquia 2012, vease http://www.antioquia.gov.co/PDF2/anuario_2012/</t>
  </si>
  <si>
    <t>El modelo y potencial de crecimiento de la iniciativa, puede ser alcanzado por escalamiento y posterior replicación. La implementación del sistema de aprovechamiento de RSOU para producción de biogás, viene de un proceso inicial de escalamiento de 1 y 5 Ton, el sistema a implementar tendrá una capacidad de 140 Ton (la totalidad de los residuos orgánicos producto de separación en la fuente del municipio al mes), y beneficiara a 45578 habitantes del municipio de los cuales el 60% son mujeres.
Este sistema servirá como modelo en principio para la subregión del oriente antioqueño que cuenta con otros 22 municipios más. Luego se planifica extender a un municipio de cada una de las otras 8 subregiones del departamento de Antioquia, para tener cubierto un 20% de los municipios del departamento.
Este modelo de crecimiento se basa en la alianza de la UdeA, con la Gobernación de Antioquia, y el municipio de El Carmen de Viboral. La UdeA es la entidad proponente, desarrolladora y ejecutora, tiene el liderazgo y la capacidad de investigación, desarrollo e innovación. La Gobernación brinda visibilidad a la iniciativa, además, en las etapas inciales fue la entidad que cofinanció el desarrollo y la implementación de 2 sistemas piloto, y el municipio sirve de modelo para otros municipios del departamento.</t>
  </si>
  <si>
    <t>• Con la producción de formulados órgano-minerales, se favorece al campesinado por el acceso a fertilizantes de bajo costo y alta eficiencia.
• Los beneficios se traducen en el aporte a la economía de los habitantes de los municipios, por la reducción de la tarifa de aseo, específicamente en el componente "Tarifa de tratamiento y disposición final"para los suscriptores del servicio de aseo e el municipio.
• Debe existir un compromiso del municipio y la empresa de servicios públicos del municipio para incentivar la separación en la fuente, mantener la recolección selectiva, el aprovechamiento de los residuos sólidos orgánicos y hacer cumplir lo escrito en los PGIRS.
• Los abonos (órgano-minerales) sanitizados que se generen de los procesos de compostaje y obtención de energía podrán ser comercializados, teniendo la posibilidad de generar nuevos puestos de trabajo para la zona de influencia.
Adicional a esto los beneficios también se traducen en el aporte de información a la población de las subregión de primera mano para la construcción de PGIRS y toma de decisiones administrativas que los afectan, y el proyecto permitirá a futuro, ser un modelo de tratamiento adecuado de los desechos orgánicos en la región partiendo desde la apropiación social del mismo.</t>
  </si>
  <si>
    <t xml:space="preserve">La condición tropical de los suelos colombianos, reclaman la incorporación de materiales orgánicos a fin de garantizar su sostenibilidad; esta limitación tropical, a la vez que permite cumplir con una obligación social y productiva de garantizar la preservación de los recursos naturales brinda una oportunidad de negocio.
La utilización de los residuos sólidos orgánicos en la producción de biogás, con alto contenido de metano, ofrece una serie de oportunidades como, la de reducir las emisiones de gases de efecto invernadero, el aprovechamiento térmico, la producción de energía eléctrica y el aumento de la vida útil de los rellenos sanitarios. 
Esta actividad de manejo de residuos orgánicos tiende a reducir las emisiones de gases con efecto invernadero, desde la perspectiva de la Convención de las Naciones Unidas para el Cambio Climático.
• Se aprovecha el valor fertilizante de la materia orgánica; y se logra la optimización de los residuos por incluirlos dentro del ciclo productivo del carbono, enriqueciendo la calidad de los suelos de la región.
• Se controla los efectos negativos que acarrea la disposición de los residuos, disminuyendo la carga contaminante.
• La vida media del relleno sanitario del municipio se aumentará sustancialmente en la medida que se desvíe cada vez más la materia orgánica aprovechable.
• El desarrollo de este proyecto disminuye en el empleo de combustibles fósiles y en consecuencia una menor emisión de contaminantes gaseosos por el uso del biogás. 
</t>
  </si>
  <si>
    <t>La condición actual de los municipios frente al tema de la valorización de sus residuos, para un buen número de los cuales sigue constituyendo un problema antes que un negocio atenta contra el manejo responsable de los subproductos, y amerita un llamado de atención en cuanto a la necesidad y conveniencia de apropiarse debidamente del tema, para superar las dificultades que el proceso encierra, concretar la oportunidad de negocio y de aporte sustantivo en la producción agrícola bajo las condiciones tropicales que nos compete.
El tema es discutido y liderado por diversas organizaciones gubernamentales y civiles para admitir los residuos municipales como alternativa de fertilización, enmiendas agrícolas y potencialmente biocombustibles, mueve a los municipios no solo al compromiso con sus residuos sino a la defensa de la oportunidad empresarial que ello representa, a la defensa de los intereses de los suelos agrícolas amenazados por las constante presiones que se expresan en el uso de insumos de dudosa calidad, con lo que se espera dar cuenta del problema de fertilidad y productividad. 
Esta inicativa contribuye a la igualdad de género, reducción de desigualdades socioeconómicas e inclusión social, pues los beneficiarios serán todos los habitantes del municipio donde se implementa el proyecto, y se ve representado en la disminución de la tarifa de aseo, además, se da la dignificación de la labor de los empleados del relleno sanitario y operarios del sistema.</t>
  </si>
  <si>
    <t xml:space="preserve">Los ingresos del sistema se derivan de la venta de 4 productos cuyo mercado objetivo se centra en el mercado agrícola para el compost y fertilizante líquido, mientras que el biogás  y CSR serán objeto de transformación energética en empresas que utilicen carbón térmico o empresas de distribución de GNV. 
Los ingresos brutos en el corto plazo serán alrededor de 800 millones de pesos  suponiendo un periodo de 12 meses para la implementación del sistema y puesta en marcha de una plataforma estratégica y de apoyo que permita un proceso efectivo de venta de los productos, logrando así un EBITDA en el corto plazo de unos 100 millones de pesos; aun así el estado de resultados presentará perdidas en el corto plazo por las inversiones en construcción, capital de trabajo y gestión comercial de los productos, rubros que exigen la mayor parte de la inversión inicial.
 Para los próximos años se espera un crecimiento progresivo de las ventas llegando a un promedio de 700 mil USD de ingresos brutos suponiendo que la totalidad de la producción no se logre vender por amenazas como temporadas de lluvias u otros factores macroeconómicos.
Se espera un tiempo de depreciación del sistema de 10 años, tiempo que se definió como periodo de análisis financiero para determinar la rentabilidad del proyecto. En este periodo de tiempo definimos una tasa de interés de oportunidad del 19% EA, lo que nos produjo un VPN aproximado de 150 mil USD, una TIR de 25,49% y una TIRM de 21,70%.
Para nuestro análisis tuvimos en cuenta rubros como insumos, gastos de personal operativo, de apoyo y administrativo, impuestos, inversiones y gastos pre operativas, gastos de mercadeo, capital de trabajo, propiedad planta y equipo y administración.
Las fuentes de financiación se realizaran en una misma proporción por la Universidad de Antioquia y la AEA, montos que serán invertidos principalmente en personal, inversiones pre operativas, gestión comercial, propiedad planta y equipo e insumo, permitiendo el funcionamiento del proyecto y su propio sostenimiento.
La distribución de la inversión inicial y los futuros ingresos provenientes de la venta de los productos busca mantener un EBITDA positivo, lo cual representa para nuestra estructura de costos el cumplimiento con proveedores, personal y obligaciones tributarias, además de generar los suficientes recursos para generar utilidades.
Durante la duración del acompañamiento por el Programa AEA se tendrá acompañamiento por parte de un analista financiero que hace parte del equipo de trabajo del Grupo GIEM de la UdeA, se requeriría acompañamiento por parte del Programa en la gestión comercial una vez implementado.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</si>
</sst>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6">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13" fillId="2" borderId="1" xfId="3"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0" borderId="1" xfId="0" applyFill="1" applyBorder="1" applyAlignment="1" applyProtection="1">
      <alignment horizontal="left" vertical="center" wrapText="1"/>
      <protection locked="0"/>
    </xf>
    <xf numFmtId="0" fontId="0" fillId="0" borderId="6"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boratoriogiemudea@gmail.com" TargetMode="External"/><Relationship Id="rId2" Type="http://schemas.openxmlformats.org/officeDocument/2006/relationships/hyperlink" Target="http://www.udea.edu.co/" TargetMode="External"/><Relationship Id="rId1" Type="http://schemas.openxmlformats.org/officeDocument/2006/relationships/hyperlink" Target="mailto:directorgiem@g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zoomScale="70" zoomScaleNormal="70" zoomScaleSheetLayoutView="120" workbookViewId="0">
      <selection activeCell="B2" sqref="B2:F2"/>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4" t="s">
        <v>52</v>
      </c>
      <c r="C2" s="124"/>
      <c r="D2" s="124"/>
      <c r="E2" s="124"/>
      <c r="F2" s="124"/>
    </row>
    <row r="3" spans="2:8" s="8" customFormat="1" ht="5.25" customHeight="1" x14ac:dyDescent="0.25"/>
    <row r="4" spans="2:8" s="8" customFormat="1" ht="48.75" customHeight="1" x14ac:dyDescent="0.25">
      <c r="B4" s="110" t="s">
        <v>100</v>
      </c>
      <c r="C4" s="110"/>
      <c r="D4" s="110"/>
      <c r="E4" s="110"/>
      <c r="F4" s="110"/>
    </row>
    <row r="5" spans="2:8" s="8" customFormat="1" ht="5.25" customHeight="1" thickBot="1" x14ac:dyDescent="0.3"/>
    <row r="6" spans="2:8" s="8" customFormat="1" x14ac:dyDescent="0.25">
      <c r="B6" s="117" t="s">
        <v>33</v>
      </c>
      <c r="C6" s="118"/>
      <c r="D6" s="118"/>
      <c r="E6" s="118"/>
      <c r="F6" s="119"/>
    </row>
    <row r="7" spans="2:8" s="8" customFormat="1" ht="36" customHeight="1" x14ac:dyDescent="0.25">
      <c r="B7" s="7" t="s">
        <v>56</v>
      </c>
      <c r="C7" s="112" t="s">
        <v>108</v>
      </c>
      <c r="D7" s="113"/>
      <c r="E7" s="113"/>
      <c r="F7" s="114"/>
      <c r="H7" s="13"/>
    </row>
    <row r="8" spans="2:8" s="8" customFormat="1" ht="34.5" customHeight="1" x14ac:dyDescent="0.25">
      <c r="B8" s="115" t="s">
        <v>57</v>
      </c>
      <c r="C8" s="116"/>
      <c r="D8" s="116"/>
      <c r="E8" s="116"/>
      <c r="F8" s="21">
        <v>12</v>
      </c>
    </row>
    <row r="9" spans="2:8" s="8" customFormat="1" ht="25.5" customHeight="1" x14ac:dyDescent="0.25">
      <c r="B9" s="115" t="s">
        <v>76</v>
      </c>
      <c r="C9" s="116"/>
      <c r="D9" s="116"/>
      <c r="E9" s="116"/>
      <c r="F9" s="86">
        <f>'FINANCIAMIENTO PROYECTO'!D20</f>
        <v>500000</v>
      </c>
      <c r="H9" s="8" t="s">
        <v>73</v>
      </c>
    </row>
    <row r="10" spans="2:8" s="8" customFormat="1" ht="24" customHeight="1" x14ac:dyDescent="0.25">
      <c r="B10" s="115" t="s">
        <v>77</v>
      </c>
      <c r="C10" s="116"/>
      <c r="D10" s="116"/>
      <c r="E10" s="116"/>
      <c r="F10" s="86">
        <f>'FINANCIAMIENTO PROYECTO'!E20</f>
        <v>250000</v>
      </c>
      <c r="H10" s="8" t="s">
        <v>73</v>
      </c>
    </row>
    <row r="11" spans="2:8" s="8" customFormat="1" ht="24" customHeight="1" x14ac:dyDescent="0.25">
      <c r="B11" s="115" t="s">
        <v>78</v>
      </c>
      <c r="C11" s="116"/>
      <c r="D11" s="116"/>
      <c r="E11" s="116"/>
      <c r="F11" s="86">
        <f>'FINANCIAMIENTO PROYECTO'!J20+'FINANCIAMIENTO PROYECTO'!K20</f>
        <v>250000</v>
      </c>
      <c r="H11" s="8" t="s">
        <v>73</v>
      </c>
    </row>
    <row r="12" spans="2:8" ht="21.75" customHeight="1" x14ac:dyDescent="0.25">
      <c r="B12" s="115" t="s">
        <v>86</v>
      </c>
      <c r="C12" s="116"/>
      <c r="D12" s="116"/>
      <c r="E12" s="116"/>
      <c r="F12" s="20" t="s">
        <v>109</v>
      </c>
    </row>
    <row r="13" spans="2:8" ht="23.25" customHeight="1" x14ac:dyDescent="0.25">
      <c r="B13" s="115" t="s">
        <v>87</v>
      </c>
      <c r="C13" s="116"/>
      <c r="D13" s="116"/>
      <c r="E13" s="116"/>
      <c r="F13" s="21" t="s">
        <v>110</v>
      </c>
    </row>
    <row r="14" spans="2:8" ht="90.75" customHeight="1" x14ac:dyDescent="0.25">
      <c r="B14" s="62" t="s">
        <v>85</v>
      </c>
      <c r="C14" s="94" t="s">
        <v>111</v>
      </c>
      <c r="D14" s="94"/>
      <c r="E14" s="94"/>
      <c r="F14" s="95"/>
    </row>
    <row r="15" spans="2:8" ht="80.25" customHeight="1" x14ac:dyDescent="0.25">
      <c r="B15" s="44" t="s">
        <v>79</v>
      </c>
      <c r="C15" s="94" t="s">
        <v>136</v>
      </c>
      <c r="D15" s="94"/>
      <c r="E15" s="94"/>
      <c r="F15" s="95"/>
    </row>
    <row r="16" spans="2:8" ht="80.25" customHeight="1" thickBot="1" x14ac:dyDescent="0.3">
      <c r="B16" s="12" t="s">
        <v>92</v>
      </c>
      <c r="C16" s="122" t="s">
        <v>137</v>
      </c>
      <c r="D16" s="122"/>
      <c r="E16" s="122"/>
      <c r="F16" s="123"/>
    </row>
    <row r="17" spans="2:5" s="8" customFormat="1" ht="8.25" customHeight="1" thickBot="1" x14ac:dyDescent="0.3"/>
    <row r="18" spans="2:5" ht="20.25" customHeight="1" thickBot="1" x14ac:dyDescent="0.3">
      <c r="B18" s="125" t="s">
        <v>80</v>
      </c>
      <c r="C18" s="126"/>
      <c r="D18" s="126"/>
      <c r="E18" s="127"/>
    </row>
    <row r="19" spans="2:5" x14ac:dyDescent="0.25">
      <c r="B19" s="14" t="s">
        <v>14</v>
      </c>
      <c r="C19" s="105" t="s">
        <v>112</v>
      </c>
      <c r="D19" s="105"/>
      <c r="E19" s="106"/>
    </row>
    <row r="20" spans="2:5" x14ac:dyDescent="0.25">
      <c r="B20" s="10" t="s">
        <v>15</v>
      </c>
      <c r="C20" s="94" t="s">
        <v>113</v>
      </c>
      <c r="D20" s="94"/>
      <c r="E20" s="95"/>
    </row>
    <row r="21" spans="2:5" ht="16.5" customHeight="1" x14ac:dyDescent="0.25">
      <c r="B21" s="7" t="s">
        <v>21</v>
      </c>
      <c r="C21" s="94">
        <v>70561251</v>
      </c>
      <c r="D21" s="94"/>
      <c r="E21" s="95"/>
    </row>
    <row r="22" spans="2:5" x14ac:dyDescent="0.25">
      <c r="B22" s="10" t="s">
        <v>16</v>
      </c>
      <c r="C22" s="94" t="s">
        <v>114</v>
      </c>
      <c r="D22" s="94"/>
      <c r="E22" s="95"/>
    </row>
    <row r="23" spans="2:5" ht="15" customHeight="1" x14ac:dyDescent="0.25">
      <c r="B23" s="10" t="s">
        <v>17</v>
      </c>
      <c r="C23" s="94" t="s">
        <v>135</v>
      </c>
      <c r="D23" s="94"/>
      <c r="E23" s="95"/>
    </row>
    <row r="24" spans="2:5" x14ac:dyDescent="0.25">
      <c r="B24" s="10" t="s">
        <v>3</v>
      </c>
      <c r="C24" s="94" t="s">
        <v>115</v>
      </c>
      <c r="D24" s="94"/>
      <c r="E24" s="95"/>
    </row>
    <row r="25" spans="2:5" x14ac:dyDescent="0.25">
      <c r="B25" s="10" t="s">
        <v>18</v>
      </c>
      <c r="C25" s="94" t="s">
        <v>116</v>
      </c>
      <c r="D25" s="94"/>
      <c r="E25" s="95"/>
    </row>
    <row r="26" spans="2:5" x14ac:dyDescent="0.25">
      <c r="B26" s="10" t="s">
        <v>4</v>
      </c>
      <c r="C26" s="94" t="s">
        <v>109</v>
      </c>
      <c r="D26" s="94"/>
      <c r="E26" s="95"/>
    </row>
    <row r="27" spans="2:5" x14ac:dyDescent="0.25">
      <c r="B27" s="10" t="s">
        <v>19</v>
      </c>
      <c r="C27" s="94" t="s">
        <v>117</v>
      </c>
      <c r="D27" s="94"/>
      <c r="E27" s="95"/>
    </row>
    <row r="28" spans="2:5" x14ac:dyDescent="0.25">
      <c r="B28" s="10" t="s">
        <v>20</v>
      </c>
      <c r="C28" s="111" t="s">
        <v>118</v>
      </c>
      <c r="D28" s="94"/>
      <c r="E28" s="95"/>
    </row>
    <row r="29" spans="2:5" ht="30" x14ac:dyDescent="0.25">
      <c r="B29" s="18" t="s">
        <v>40</v>
      </c>
      <c r="C29" s="94" t="s">
        <v>119</v>
      </c>
      <c r="D29" s="94"/>
      <c r="E29" s="95"/>
    </row>
    <row r="30" spans="2:5" x14ac:dyDescent="0.25">
      <c r="B30" s="10" t="s">
        <v>41</v>
      </c>
      <c r="C30" s="94">
        <v>20</v>
      </c>
      <c r="D30" s="94"/>
      <c r="E30" s="95"/>
    </row>
    <row r="31" spans="2:5" ht="60" x14ac:dyDescent="0.25">
      <c r="B31" s="18" t="s">
        <v>44</v>
      </c>
      <c r="C31" s="91" t="s">
        <v>133</v>
      </c>
      <c r="D31" s="92"/>
      <c r="E31" s="93"/>
    </row>
    <row r="32" spans="2:5" s="8" customFormat="1" ht="9.75" customHeight="1" thickBot="1" x14ac:dyDescent="0.3"/>
    <row r="33" spans="2:5" s="8" customFormat="1" ht="16.5" customHeight="1" thickBot="1" x14ac:dyDescent="0.3">
      <c r="B33" s="125" t="s">
        <v>81</v>
      </c>
      <c r="C33" s="126"/>
      <c r="D33" s="126"/>
      <c r="E33" s="127"/>
    </row>
    <row r="34" spans="2:5" s="8" customFormat="1" ht="27" customHeight="1" x14ac:dyDescent="0.25">
      <c r="B34" s="6" t="s">
        <v>23</v>
      </c>
      <c r="C34" s="105" t="s">
        <v>120</v>
      </c>
      <c r="D34" s="105"/>
      <c r="E34" s="106"/>
    </row>
    <row r="35" spans="2:5" s="8" customFormat="1" ht="16.5" customHeight="1" x14ac:dyDescent="0.25">
      <c r="B35" s="7" t="s">
        <v>24</v>
      </c>
      <c r="C35" s="94" t="s">
        <v>121</v>
      </c>
      <c r="D35" s="94"/>
      <c r="E35" s="95"/>
    </row>
    <row r="36" spans="2:5" s="8" customFormat="1" ht="16.5" customHeight="1" x14ac:dyDescent="0.25">
      <c r="B36" s="7" t="s">
        <v>22</v>
      </c>
      <c r="C36" s="94" t="s">
        <v>128</v>
      </c>
      <c r="D36" s="94"/>
      <c r="E36" s="95"/>
    </row>
    <row r="37" spans="2:5" s="8" customFormat="1" ht="16.5" customHeight="1" x14ac:dyDescent="0.25">
      <c r="B37" s="7" t="s">
        <v>0</v>
      </c>
      <c r="C37" s="120" t="s">
        <v>155</v>
      </c>
      <c r="D37" s="120"/>
      <c r="E37" s="121"/>
    </row>
    <row r="38" spans="2:5" s="8" customFormat="1" ht="16.5" customHeight="1" x14ac:dyDescent="0.25">
      <c r="B38" s="7" t="s">
        <v>1</v>
      </c>
      <c r="C38" s="94" t="s">
        <v>129</v>
      </c>
      <c r="D38" s="94"/>
      <c r="E38" s="95"/>
    </row>
    <row r="39" spans="2:5" s="8" customFormat="1" ht="16.5" customHeight="1" x14ac:dyDescent="0.25">
      <c r="B39" s="7" t="s">
        <v>26</v>
      </c>
      <c r="C39" s="94" t="s">
        <v>130</v>
      </c>
      <c r="D39" s="94"/>
      <c r="E39" s="95"/>
    </row>
    <row r="40" spans="2:5" s="8" customFormat="1" ht="16.5" customHeight="1" x14ac:dyDescent="0.25">
      <c r="B40" s="7" t="s">
        <v>25</v>
      </c>
      <c r="C40" s="94" t="s">
        <v>131</v>
      </c>
      <c r="D40" s="94"/>
      <c r="E40" s="95"/>
    </row>
    <row r="41" spans="2:5" s="8" customFormat="1" ht="16.5" customHeight="1" x14ac:dyDescent="0.25">
      <c r="B41" s="7" t="s">
        <v>21</v>
      </c>
      <c r="C41" s="94">
        <v>8346555</v>
      </c>
      <c r="D41" s="94"/>
      <c r="E41" s="95"/>
    </row>
    <row r="42" spans="2:5" s="8" customFormat="1" ht="16.5" customHeight="1" x14ac:dyDescent="0.25">
      <c r="B42" s="10" t="s">
        <v>2</v>
      </c>
      <c r="C42" s="94" t="s">
        <v>134</v>
      </c>
      <c r="D42" s="94"/>
      <c r="E42" s="95"/>
    </row>
    <row r="43" spans="2:5" s="8" customFormat="1" ht="16.5" customHeight="1" x14ac:dyDescent="0.25">
      <c r="B43" s="7" t="s">
        <v>18</v>
      </c>
      <c r="C43" s="94" t="s">
        <v>116</v>
      </c>
      <c r="D43" s="94"/>
      <c r="E43" s="95"/>
    </row>
    <row r="44" spans="2:5" s="8" customFormat="1" ht="16.5" customHeight="1" x14ac:dyDescent="0.25">
      <c r="B44" s="7" t="s">
        <v>4</v>
      </c>
      <c r="C44" s="94" t="s">
        <v>109</v>
      </c>
      <c r="D44" s="94"/>
      <c r="E44" s="95"/>
    </row>
    <row r="45" spans="2:5" s="8" customFormat="1" ht="16.5" customHeight="1" x14ac:dyDescent="0.25">
      <c r="B45" s="10" t="s">
        <v>5</v>
      </c>
      <c r="C45" s="94" t="s">
        <v>132</v>
      </c>
      <c r="D45" s="94"/>
      <c r="E45" s="95"/>
    </row>
    <row r="46" spans="2:5" s="8" customFormat="1" ht="16.5" customHeight="1" x14ac:dyDescent="0.25">
      <c r="B46" s="10" t="s">
        <v>6</v>
      </c>
      <c r="C46" s="111" t="s">
        <v>152</v>
      </c>
      <c r="D46" s="94"/>
      <c r="E46" s="95"/>
    </row>
    <row r="47" spans="2:5" s="8" customFormat="1" ht="16.5" customHeight="1" x14ac:dyDescent="0.25">
      <c r="B47" s="7" t="s">
        <v>39</v>
      </c>
      <c r="C47" s="94" t="s">
        <v>132</v>
      </c>
      <c r="D47" s="94"/>
      <c r="E47" s="95"/>
    </row>
    <row r="48" spans="2:5" s="8" customFormat="1" ht="16.5" customHeight="1" x14ac:dyDescent="0.25">
      <c r="B48" s="7" t="s">
        <v>7</v>
      </c>
      <c r="C48" s="111" t="s">
        <v>122</v>
      </c>
      <c r="D48" s="94"/>
      <c r="E48" s="95"/>
    </row>
    <row r="49" spans="2:5" s="8" customFormat="1" ht="62.25" customHeight="1" x14ac:dyDescent="0.25">
      <c r="B49" s="7" t="s">
        <v>43</v>
      </c>
      <c r="C49" s="91" t="s">
        <v>133</v>
      </c>
      <c r="D49" s="92"/>
      <c r="E49" s="93"/>
    </row>
    <row r="50" spans="2:5" s="8" customFormat="1" ht="18.75" customHeight="1" x14ac:dyDescent="0.25">
      <c r="B50" s="7" t="s">
        <v>45</v>
      </c>
      <c r="C50" s="91">
        <v>127</v>
      </c>
      <c r="D50" s="92"/>
      <c r="E50" s="93"/>
    </row>
    <row r="51" spans="2:5" s="8" customFormat="1" ht="61.5" customHeight="1" x14ac:dyDescent="0.25">
      <c r="B51" s="7" t="s">
        <v>99</v>
      </c>
      <c r="C51" s="107" t="s">
        <v>123</v>
      </c>
      <c r="D51" s="108"/>
      <c r="E51" s="109"/>
    </row>
    <row r="52" spans="2:5" s="8" customFormat="1" ht="16.5" customHeight="1" x14ac:dyDescent="0.25">
      <c r="B52" s="96" t="s">
        <v>28</v>
      </c>
      <c r="C52" s="97"/>
      <c r="D52" s="97"/>
      <c r="E52" s="98"/>
    </row>
    <row r="53" spans="2:5" s="8" customFormat="1" ht="16.5" customHeight="1" x14ac:dyDescent="0.25">
      <c r="B53" s="7" t="s">
        <v>34</v>
      </c>
      <c r="C53" s="1" t="s">
        <v>124</v>
      </c>
      <c r="D53" s="11" t="s">
        <v>27</v>
      </c>
      <c r="E53" s="2"/>
    </row>
    <row r="54" spans="2:5" s="8" customFormat="1" ht="16.5" customHeight="1" x14ac:dyDescent="0.25">
      <c r="B54" s="96" t="s">
        <v>29</v>
      </c>
      <c r="C54" s="97"/>
      <c r="D54" s="97"/>
      <c r="E54" s="98"/>
    </row>
    <row r="55" spans="2:5" s="8" customFormat="1" ht="16.5" customHeight="1" x14ac:dyDescent="0.25">
      <c r="B55" s="7" t="s">
        <v>8</v>
      </c>
      <c r="C55" s="3"/>
      <c r="D55" s="11" t="s">
        <v>30</v>
      </c>
      <c r="E55" s="2"/>
    </row>
    <row r="56" spans="2:5" s="8" customFormat="1" ht="16.5" customHeight="1" x14ac:dyDescent="0.25">
      <c r="B56" s="7" t="s">
        <v>10</v>
      </c>
      <c r="C56" s="3" t="s">
        <v>124</v>
      </c>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9"/>
      <c r="D59" s="100"/>
      <c r="E59" s="101"/>
    </row>
    <row r="60" spans="2:5" s="8" customFormat="1" ht="9.75" customHeight="1" thickBot="1" x14ac:dyDescent="0.3"/>
    <row r="61" spans="2:5" s="8" customFormat="1" ht="15.75" customHeight="1" thickBot="1" x14ac:dyDescent="0.3">
      <c r="B61" s="125" t="s">
        <v>82</v>
      </c>
      <c r="C61" s="126"/>
      <c r="D61" s="126"/>
      <c r="E61" s="127"/>
    </row>
    <row r="62" spans="2:5" s="8" customFormat="1" ht="27" customHeight="1" x14ac:dyDescent="0.25">
      <c r="B62" s="6" t="s">
        <v>23</v>
      </c>
      <c r="C62" s="105"/>
      <c r="D62" s="105"/>
      <c r="E62" s="106"/>
    </row>
    <row r="63" spans="2:5" s="8" customFormat="1" ht="16.5" customHeight="1" x14ac:dyDescent="0.25">
      <c r="B63" s="7" t="s">
        <v>24</v>
      </c>
      <c r="C63" s="94"/>
      <c r="D63" s="94"/>
      <c r="E63" s="95"/>
    </row>
    <row r="64" spans="2:5" s="8" customFormat="1" ht="16.5" customHeight="1" x14ac:dyDescent="0.25">
      <c r="B64" s="7" t="s">
        <v>22</v>
      </c>
      <c r="C64" s="94"/>
      <c r="D64" s="94"/>
      <c r="E64" s="95"/>
    </row>
    <row r="65" spans="2:5" s="8" customFormat="1" ht="16.5" customHeight="1" x14ac:dyDescent="0.25">
      <c r="B65" s="7" t="s">
        <v>0</v>
      </c>
      <c r="C65" s="94"/>
      <c r="D65" s="94"/>
      <c r="E65" s="95"/>
    </row>
    <row r="66" spans="2:5" s="8" customFormat="1" ht="16.5" customHeight="1" x14ac:dyDescent="0.25">
      <c r="B66" s="7" t="s">
        <v>1</v>
      </c>
      <c r="C66" s="94"/>
      <c r="D66" s="94"/>
      <c r="E66" s="95"/>
    </row>
    <row r="67" spans="2:5" s="8" customFormat="1" ht="16.5" customHeight="1" x14ac:dyDescent="0.25">
      <c r="B67" s="7" t="s">
        <v>26</v>
      </c>
      <c r="C67" s="94"/>
      <c r="D67" s="94"/>
      <c r="E67" s="95"/>
    </row>
    <row r="68" spans="2:5" s="8" customFormat="1" ht="16.5" customHeight="1" x14ac:dyDescent="0.25">
      <c r="B68" s="7" t="s">
        <v>25</v>
      </c>
      <c r="C68" s="94"/>
      <c r="D68" s="94"/>
      <c r="E68" s="95"/>
    </row>
    <row r="69" spans="2:5" s="8" customFormat="1" ht="16.5" customHeight="1" x14ac:dyDescent="0.25">
      <c r="B69" s="7" t="s">
        <v>21</v>
      </c>
      <c r="C69" s="94"/>
      <c r="D69" s="94"/>
      <c r="E69" s="95"/>
    </row>
    <row r="70" spans="2:5" s="8" customFormat="1" ht="16.5" customHeight="1" x14ac:dyDescent="0.25">
      <c r="B70" s="10" t="s">
        <v>2</v>
      </c>
      <c r="C70" s="94"/>
      <c r="D70" s="94"/>
      <c r="E70" s="95"/>
    </row>
    <row r="71" spans="2:5" s="8" customFormat="1" ht="16.5" customHeight="1" x14ac:dyDescent="0.25">
      <c r="B71" s="7" t="s">
        <v>18</v>
      </c>
      <c r="C71" s="94"/>
      <c r="D71" s="94"/>
      <c r="E71" s="95"/>
    </row>
    <row r="72" spans="2:5" s="8" customFormat="1" ht="16.5" customHeight="1" x14ac:dyDescent="0.25">
      <c r="B72" s="7" t="s">
        <v>4</v>
      </c>
      <c r="C72" s="94"/>
      <c r="D72" s="94"/>
      <c r="E72" s="95"/>
    </row>
    <row r="73" spans="2:5" s="8" customFormat="1" ht="16.5" customHeight="1" x14ac:dyDescent="0.25">
      <c r="B73" s="10" t="s">
        <v>5</v>
      </c>
      <c r="C73" s="94"/>
      <c r="D73" s="94"/>
      <c r="E73" s="95"/>
    </row>
    <row r="74" spans="2:5" s="8" customFormat="1" ht="16.5" customHeight="1" x14ac:dyDescent="0.25">
      <c r="B74" s="10" t="s">
        <v>6</v>
      </c>
      <c r="C74" s="94"/>
      <c r="D74" s="94"/>
      <c r="E74" s="95"/>
    </row>
    <row r="75" spans="2:5" s="8" customFormat="1" ht="16.5" customHeight="1" x14ac:dyDescent="0.25">
      <c r="B75" s="7" t="s">
        <v>39</v>
      </c>
      <c r="C75" s="94"/>
      <c r="D75" s="94"/>
      <c r="E75" s="95"/>
    </row>
    <row r="76" spans="2:5" s="8" customFormat="1" ht="16.5" customHeight="1" x14ac:dyDescent="0.25">
      <c r="B76" s="7" t="s">
        <v>7</v>
      </c>
      <c r="C76" s="94"/>
      <c r="D76" s="94"/>
      <c r="E76" s="95"/>
    </row>
    <row r="77" spans="2:5" s="8" customFormat="1" ht="62.25" customHeight="1" x14ac:dyDescent="0.25">
      <c r="B77" s="7" t="s">
        <v>43</v>
      </c>
      <c r="C77" s="91"/>
      <c r="D77" s="92"/>
      <c r="E77" s="93"/>
    </row>
    <row r="78" spans="2:5" s="8" customFormat="1" ht="66" customHeight="1" x14ac:dyDescent="0.25">
      <c r="B78" s="7" t="s">
        <v>99</v>
      </c>
      <c r="C78" s="107"/>
      <c r="D78" s="108"/>
      <c r="E78" s="109"/>
    </row>
    <row r="79" spans="2:5" s="8" customFormat="1" ht="16.5" customHeight="1" x14ac:dyDescent="0.25">
      <c r="B79" s="96" t="s">
        <v>28</v>
      </c>
      <c r="C79" s="97"/>
      <c r="D79" s="97"/>
      <c r="E79" s="98"/>
    </row>
    <row r="80" spans="2:5" s="8" customFormat="1" ht="16.5" customHeight="1" x14ac:dyDescent="0.25">
      <c r="B80" s="7" t="s">
        <v>34</v>
      </c>
      <c r="C80" s="87"/>
      <c r="D80" s="11" t="s">
        <v>27</v>
      </c>
      <c r="E80" s="88"/>
    </row>
    <row r="81" spans="2:5" s="8" customFormat="1" ht="16.5" customHeight="1" x14ac:dyDescent="0.25">
      <c r="B81" s="96" t="s">
        <v>29</v>
      </c>
      <c r="C81" s="97"/>
      <c r="D81" s="97"/>
      <c r="E81" s="98"/>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9"/>
      <c r="D87" s="100"/>
      <c r="E87" s="101"/>
    </row>
    <row r="88" spans="2:5" s="8" customFormat="1" ht="16.5" customHeight="1" thickBot="1" x14ac:dyDescent="0.3"/>
    <row r="89" spans="2:5" s="8" customFormat="1" ht="15.75" thickBot="1" x14ac:dyDescent="0.3">
      <c r="B89" s="102" t="s">
        <v>83</v>
      </c>
      <c r="C89" s="103"/>
      <c r="D89" s="103"/>
      <c r="E89" s="104"/>
    </row>
    <row r="90" spans="2:5" s="8" customFormat="1" ht="27" customHeight="1" x14ac:dyDescent="0.25">
      <c r="B90" s="6" t="s">
        <v>23</v>
      </c>
      <c r="C90" s="105"/>
      <c r="D90" s="105"/>
      <c r="E90" s="106"/>
    </row>
    <row r="91" spans="2:5" s="8" customFormat="1" ht="16.5" customHeight="1" x14ac:dyDescent="0.25">
      <c r="B91" s="7" t="s">
        <v>24</v>
      </c>
      <c r="C91" s="94"/>
      <c r="D91" s="94"/>
      <c r="E91" s="95"/>
    </row>
    <row r="92" spans="2:5" s="8" customFormat="1" ht="16.5" customHeight="1" x14ac:dyDescent="0.25">
      <c r="B92" s="7" t="s">
        <v>22</v>
      </c>
      <c r="C92" s="94"/>
      <c r="D92" s="94"/>
      <c r="E92" s="95"/>
    </row>
    <row r="93" spans="2:5" s="8" customFormat="1" ht="16.5" customHeight="1" x14ac:dyDescent="0.25">
      <c r="B93" s="7" t="s">
        <v>0</v>
      </c>
      <c r="C93" s="94"/>
      <c r="D93" s="94"/>
      <c r="E93" s="95"/>
    </row>
    <row r="94" spans="2:5" s="8" customFormat="1" ht="16.5" customHeight="1" x14ac:dyDescent="0.25">
      <c r="B94" s="7" t="s">
        <v>1</v>
      </c>
      <c r="C94" s="94"/>
      <c r="D94" s="94"/>
      <c r="E94" s="95"/>
    </row>
    <row r="95" spans="2:5" s="8" customFormat="1" ht="16.5" customHeight="1" x14ac:dyDescent="0.25">
      <c r="B95" s="7" t="s">
        <v>26</v>
      </c>
      <c r="C95" s="94"/>
      <c r="D95" s="94"/>
      <c r="E95" s="95"/>
    </row>
    <row r="96" spans="2:5" s="8" customFormat="1" ht="16.5" customHeight="1" x14ac:dyDescent="0.25">
      <c r="B96" s="7" t="s">
        <v>25</v>
      </c>
      <c r="C96" s="94"/>
      <c r="D96" s="94"/>
      <c r="E96" s="95"/>
    </row>
    <row r="97" spans="2:5" s="8" customFormat="1" ht="16.5" customHeight="1" x14ac:dyDescent="0.25">
      <c r="B97" s="7" t="s">
        <v>21</v>
      </c>
      <c r="C97" s="94"/>
      <c r="D97" s="94"/>
      <c r="E97" s="95"/>
    </row>
    <row r="98" spans="2:5" s="8" customFormat="1" ht="16.5" customHeight="1" x14ac:dyDescent="0.25">
      <c r="B98" s="10" t="s">
        <v>2</v>
      </c>
      <c r="C98" s="94"/>
      <c r="D98" s="94"/>
      <c r="E98" s="95"/>
    </row>
    <row r="99" spans="2:5" s="8" customFormat="1" ht="16.5" customHeight="1" x14ac:dyDescent="0.25">
      <c r="B99" s="7" t="s">
        <v>18</v>
      </c>
      <c r="C99" s="94"/>
      <c r="D99" s="94"/>
      <c r="E99" s="95"/>
    </row>
    <row r="100" spans="2:5" s="8" customFormat="1" ht="16.5" customHeight="1" x14ac:dyDescent="0.25">
      <c r="B100" s="7" t="s">
        <v>4</v>
      </c>
      <c r="C100" s="94"/>
      <c r="D100" s="94"/>
      <c r="E100" s="95"/>
    </row>
    <row r="101" spans="2:5" s="8" customFormat="1" ht="16.5" customHeight="1" x14ac:dyDescent="0.25">
      <c r="B101" s="10" t="s">
        <v>5</v>
      </c>
      <c r="C101" s="94"/>
      <c r="D101" s="94"/>
      <c r="E101" s="95"/>
    </row>
    <row r="102" spans="2:5" s="8" customFormat="1" ht="16.5" customHeight="1" x14ac:dyDescent="0.25">
      <c r="B102" s="10" t="s">
        <v>6</v>
      </c>
      <c r="C102" s="94"/>
      <c r="D102" s="94"/>
      <c r="E102" s="95"/>
    </row>
    <row r="103" spans="2:5" s="8" customFormat="1" ht="16.5" customHeight="1" x14ac:dyDescent="0.25">
      <c r="B103" s="7" t="s">
        <v>39</v>
      </c>
      <c r="C103" s="94"/>
      <c r="D103" s="94"/>
      <c r="E103" s="95"/>
    </row>
    <row r="104" spans="2:5" s="8" customFormat="1" ht="16.5" customHeight="1" x14ac:dyDescent="0.25">
      <c r="B104" s="7" t="s">
        <v>7</v>
      </c>
      <c r="C104" s="94"/>
      <c r="D104" s="94"/>
      <c r="E104" s="95"/>
    </row>
    <row r="105" spans="2:5" s="8" customFormat="1" ht="62.25" customHeight="1" x14ac:dyDescent="0.25">
      <c r="B105" s="7" t="s">
        <v>43</v>
      </c>
      <c r="C105" s="91"/>
      <c r="D105" s="92"/>
      <c r="E105" s="93"/>
    </row>
    <row r="106" spans="2:5" s="8" customFormat="1" ht="66" customHeight="1" x14ac:dyDescent="0.25">
      <c r="B106" s="7" t="s">
        <v>99</v>
      </c>
      <c r="C106" s="107"/>
      <c r="D106" s="108"/>
      <c r="E106" s="109"/>
    </row>
    <row r="107" spans="2:5" s="8" customFormat="1" ht="16.5" customHeight="1" x14ac:dyDescent="0.25">
      <c r="B107" s="96" t="s">
        <v>28</v>
      </c>
      <c r="C107" s="97"/>
      <c r="D107" s="97"/>
      <c r="E107" s="98"/>
    </row>
    <row r="108" spans="2:5" s="8" customFormat="1" ht="16.5" customHeight="1" x14ac:dyDescent="0.25">
      <c r="B108" s="7" t="s">
        <v>34</v>
      </c>
      <c r="C108" s="1"/>
      <c r="D108" s="11" t="s">
        <v>27</v>
      </c>
      <c r="E108" s="2"/>
    </row>
    <row r="109" spans="2:5" s="8" customFormat="1" ht="16.5" customHeight="1" x14ac:dyDescent="0.25">
      <c r="B109" s="96" t="s">
        <v>29</v>
      </c>
      <c r="C109" s="97"/>
      <c r="D109" s="97"/>
      <c r="E109" s="98"/>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9"/>
      <c r="D115" s="100"/>
      <c r="E115" s="101"/>
    </row>
    <row r="116" spans="2:5" s="8" customFormat="1" ht="6" customHeight="1" thickBot="1" x14ac:dyDescent="0.3"/>
    <row r="117" spans="2:5" s="8" customFormat="1" ht="15.75" thickBot="1" x14ac:dyDescent="0.3">
      <c r="B117" s="102" t="s">
        <v>84</v>
      </c>
      <c r="C117" s="103"/>
      <c r="D117" s="103"/>
      <c r="E117" s="104"/>
    </row>
    <row r="118" spans="2:5" s="8" customFormat="1" ht="27" customHeight="1" x14ac:dyDescent="0.25">
      <c r="B118" s="6" t="s">
        <v>23</v>
      </c>
      <c r="C118" s="105"/>
      <c r="D118" s="105"/>
      <c r="E118" s="106"/>
    </row>
    <row r="119" spans="2:5" s="8" customFormat="1" ht="16.5" customHeight="1" x14ac:dyDescent="0.25">
      <c r="B119" s="7" t="s">
        <v>24</v>
      </c>
      <c r="C119" s="94"/>
      <c r="D119" s="94"/>
      <c r="E119" s="95"/>
    </row>
    <row r="120" spans="2:5" s="8" customFormat="1" ht="16.5" customHeight="1" x14ac:dyDescent="0.25">
      <c r="B120" s="7" t="s">
        <v>22</v>
      </c>
      <c r="C120" s="94"/>
      <c r="D120" s="94"/>
      <c r="E120" s="95"/>
    </row>
    <row r="121" spans="2:5" s="8" customFormat="1" ht="16.5" customHeight="1" x14ac:dyDescent="0.25">
      <c r="B121" s="7" t="s">
        <v>0</v>
      </c>
      <c r="C121" s="94"/>
      <c r="D121" s="94"/>
      <c r="E121" s="95"/>
    </row>
    <row r="122" spans="2:5" s="8" customFormat="1" ht="16.5" customHeight="1" x14ac:dyDescent="0.25">
      <c r="B122" s="7" t="s">
        <v>1</v>
      </c>
      <c r="C122" s="94"/>
      <c r="D122" s="94"/>
      <c r="E122" s="95"/>
    </row>
    <row r="123" spans="2:5" s="8" customFormat="1" ht="16.5" customHeight="1" x14ac:dyDescent="0.25">
      <c r="B123" s="7" t="s">
        <v>26</v>
      </c>
      <c r="C123" s="94"/>
      <c r="D123" s="94"/>
      <c r="E123" s="95"/>
    </row>
    <row r="124" spans="2:5" s="8" customFormat="1" ht="16.5" customHeight="1" x14ac:dyDescent="0.25">
      <c r="B124" s="7" t="s">
        <v>25</v>
      </c>
      <c r="C124" s="94"/>
      <c r="D124" s="94"/>
      <c r="E124" s="95"/>
    </row>
    <row r="125" spans="2:5" s="8" customFormat="1" ht="16.5" customHeight="1" x14ac:dyDescent="0.25">
      <c r="B125" s="7" t="s">
        <v>21</v>
      </c>
      <c r="C125" s="94"/>
      <c r="D125" s="94"/>
      <c r="E125" s="95"/>
    </row>
    <row r="126" spans="2:5" s="8" customFormat="1" ht="16.5" customHeight="1" x14ac:dyDescent="0.25">
      <c r="B126" s="10" t="s">
        <v>2</v>
      </c>
      <c r="C126" s="94"/>
      <c r="D126" s="94"/>
      <c r="E126" s="95"/>
    </row>
    <row r="127" spans="2:5" s="8" customFormat="1" ht="16.5" customHeight="1" x14ac:dyDescent="0.25">
      <c r="B127" s="7" t="s">
        <v>18</v>
      </c>
      <c r="C127" s="94"/>
      <c r="D127" s="94"/>
      <c r="E127" s="95"/>
    </row>
    <row r="128" spans="2:5" s="8" customFormat="1" ht="16.5" customHeight="1" x14ac:dyDescent="0.25">
      <c r="B128" s="7" t="s">
        <v>4</v>
      </c>
      <c r="C128" s="94"/>
      <c r="D128" s="94"/>
      <c r="E128" s="95"/>
    </row>
    <row r="129" spans="2:5" s="8" customFormat="1" ht="16.5" customHeight="1" x14ac:dyDescent="0.25">
      <c r="B129" s="10" t="s">
        <v>5</v>
      </c>
      <c r="C129" s="94"/>
      <c r="D129" s="94"/>
      <c r="E129" s="95"/>
    </row>
    <row r="130" spans="2:5" s="8" customFormat="1" ht="16.5" customHeight="1" x14ac:dyDescent="0.25">
      <c r="B130" s="10" t="s">
        <v>6</v>
      </c>
      <c r="C130" s="94"/>
      <c r="D130" s="94"/>
      <c r="E130" s="95"/>
    </row>
    <row r="131" spans="2:5" s="8" customFormat="1" ht="16.5" customHeight="1" x14ac:dyDescent="0.25">
      <c r="B131" s="7" t="s">
        <v>39</v>
      </c>
      <c r="C131" s="94"/>
      <c r="D131" s="94"/>
      <c r="E131" s="95"/>
    </row>
    <row r="132" spans="2:5" s="8" customFormat="1" ht="16.5" customHeight="1" x14ac:dyDescent="0.25">
      <c r="B132" s="7" t="s">
        <v>7</v>
      </c>
      <c r="C132" s="94"/>
      <c r="D132" s="94"/>
      <c r="E132" s="95"/>
    </row>
    <row r="133" spans="2:5" s="8" customFormat="1" ht="62.25" customHeight="1" x14ac:dyDescent="0.25">
      <c r="B133" s="7" t="s">
        <v>42</v>
      </c>
      <c r="C133" s="91"/>
      <c r="D133" s="92"/>
      <c r="E133" s="93"/>
    </row>
    <row r="134" spans="2:5" s="8" customFormat="1" ht="65.25" customHeight="1" x14ac:dyDescent="0.25">
      <c r="B134" s="7" t="s">
        <v>99</v>
      </c>
      <c r="C134" s="107"/>
      <c r="D134" s="108"/>
      <c r="E134" s="109"/>
    </row>
    <row r="135" spans="2:5" s="8" customFormat="1" ht="16.5" customHeight="1" x14ac:dyDescent="0.25">
      <c r="B135" s="96" t="s">
        <v>28</v>
      </c>
      <c r="C135" s="97"/>
      <c r="D135" s="97"/>
      <c r="E135" s="98"/>
    </row>
    <row r="136" spans="2:5" s="8" customFormat="1" ht="16.5" customHeight="1" x14ac:dyDescent="0.25">
      <c r="B136" s="7" t="s">
        <v>34</v>
      </c>
      <c r="C136" s="1"/>
      <c r="D136" s="11" t="s">
        <v>27</v>
      </c>
      <c r="E136" s="2"/>
    </row>
    <row r="137" spans="2:5" s="8" customFormat="1" ht="16.5" customHeight="1" x14ac:dyDescent="0.25">
      <c r="B137" s="96" t="s">
        <v>29</v>
      </c>
      <c r="C137" s="97"/>
      <c r="D137" s="97"/>
      <c r="E137" s="98"/>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9"/>
      <c r="D143" s="100"/>
      <c r="E143" s="101"/>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8" r:id="rId2"/>
    <hyperlink ref="C46"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zoomScale="70" zoomScaleNormal="70" zoomScaleSheetLayoutView="100" workbookViewId="0">
      <selection activeCell="B7" sqref="B7:E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1" t="s">
        <v>100</v>
      </c>
      <c r="D2" s="131"/>
      <c r="E2" s="131"/>
    </row>
    <row r="3" spans="2:7" s="8" customFormat="1" ht="20.25" customHeight="1" x14ac:dyDescent="0.25">
      <c r="B3" s="128" t="s">
        <v>60</v>
      </c>
      <c r="C3" s="129"/>
      <c r="D3" s="129" t="s">
        <v>61</v>
      </c>
      <c r="E3" s="130"/>
    </row>
    <row r="4" spans="2:7" s="8" customFormat="1" ht="19.5" customHeight="1" thickBot="1" x14ac:dyDescent="0.3">
      <c r="B4" s="149" t="str">
        <f>'DATOS GENERALES'!C35</f>
        <v>UdeA</v>
      </c>
      <c r="C4" s="147"/>
      <c r="D4" s="147" t="str">
        <f>'DATOS GENERALES'!C7</f>
        <v>Generación de Biogás a partir del aprovechamiento de RSOU</v>
      </c>
      <c r="E4" s="148"/>
    </row>
    <row r="5" spans="2:7" s="8" customFormat="1" ht="16.5" customHeight="1" thickBot="1" x14ac:dyDescent="0.3">
      <c r="B5" s="15"/>
    </row>
    <row r="6" spans="2:7" s="8" customFormat="1" ht="15" customHeight="1" x14ac:dyDescent="0.25">
      <c r="B6" s="138" t="s">
        <v>88</v>
      </c>
      <c r="C6" s="139"/>
      <c r="D6" s="139"/>
      <c r="E6" s="140"/>
    </row>
    <row r="7" spans="2:7" s="8" customFormat="1" ht="209.25" customHeight="1" thickBot="1" x14ac:dyDescent="0.3">
      <c r="B7" s="144" t="s">
        <v>144</v>
      </c>
      <c r="C7" s="145"/>
      <c r="D7" s="145"/>
      <c r="E7" s="146"/>
    </row>
    <row r="8" spans="2:7" s="8" customFormat="1" ht="12" customHeight="1" thickBot="1" x14ac:dyDescent="0.3"/>
    <row r="9" spans="2:7" s="8" customFormat="1" x14ac:dyDescent="0.25">
      <c r="B9" s="138" t="s">
        <v>89</v>
      </c>
      <c r="C9" s="139"/>
      <c r="D9" s="139"/>
      <c r="E9" s="140"/>
    </row>
    <row r="10" spans="2:7" s="8" customFormat="1" ht="171" customHeight="1" thickBot="1" x14ac:dyDescent="0.3">
      <c r="B10" s="135" t="s">
        <v>154</v>
      </c>
      <c r="C10" s="136"/>
      <c r="D10" s="136"/>
      <c r="E10" s="137"/>
    </row>
    <row r="11" spans="2:7" s="8" customFormat="1" ht="15.75" customHeight="1" thickBot="1" x14ac:dyDescent="0.3"/>
    <row r="12" spans="2:7" s="8" customFormat="1" x14ac:dyDescent="0.25">
      <c r="B12" s="141" t="s">
        <v>90</v>
      </c>
      <c r="C12" s="142"/>
      <c r="D12" s="142"/>
      <c r="E12" s="143"/>
    </row>
    <row r="13" spans="2:7" s="8" customFormat="1" ht="166.5" customHeight="1" thickBot="1" x14ac:dyDescent="0.3">
      <c r="B13" s="135" t="s">
        <v>149</v>
      </c>
      <c r="C13" s="136"/>
      <c r="D13" s="136"/>
      <c r="E13" s="137"/>
    </row>
    <row r="14" spans="2:7" ht="15" customHeight="1" thickBot="1" x14ac:dyDescent="0.3">
      <c r="B14" s="8"/>
      <c r="C14" s="8"/>
    </row>
    <row r="15" spans="2:7" s="8" customFormat="1" ht="36" customHeight="1" x14ac:dyDescent="0.25">
      <c r="B15" s="141" t="s">
        <v>62</v>
      </c>
      <c r="C15" s="142"/>
      <c r="D15" s="142"/>
      <c r="E15" s="143"/>
      <c r="G15" s="48" t="s">
        <v>64</v>
      </c>
    </row>
    <row r="16" spans="2:7" s="8" customFormat="1" ht="164.25" customHeight="1" thickBot="1" x14ac:dyDescent="0.3">
      <c r="B16" s="135" t="s">
        <v>125</v>
      </c>
      <c r="C16" s="136"/>
      <c r="D16" s="136"/>
      <c r="E16" s="137"/>
      <c r="G16" s="49" t="s">
        <v>127</v>
      </c>
    </row>
    <row r="17" spans="1:7" s="8" customFormat="1" ht="15.75" customHeight="1" thickBot="1" x14ac:dyDescent="0.3"/>
    <row r="18" spans="1:7" s="8" customFormat="1" ht="33" customHeight="1" x14ac:dyDescent="0.25">
      <c r="B18" s="138" t="s">
        <v>63</v>
      </c>
      <c r="C18" s="139"/>
      <c r="D18" s="139"/>
      <c r="E18" s="140"/>
    </row>
    <row r="19" spans="1:7" s="8" customFormat="1" ht="322.5" customHeight="1" thickBot="1" x14ac:dyDescent="0.3">
      <c r="B19" s="144" t="s">
        <v>126</v>
      </c>
      <c r="C19" s="145"/>
      <c r="D19" s="145"/>
      <c r="E19" s="146"/>
    </row>
    <row r="20" spans="1:7" s="8" customFormat="1" ht="17.25" customHeight="1" thickBot="1" x14ac:dyDescent="0.3"/>
    <row r="21" spans="1:7" s="8" customFormat="1" ht="15" customHeight="1" x14ac:dyDescent="0.25">
      <c r="B21" s="141" t="s">
        <v>65</v>
      </c>
      <c r="C21" s="142"/>
      <c r="D21" s="142"/>
      <c r="E21" s="143"/>
    </row>
    <row r="22" spans="1:7" s="8" customFormat="1" ht="338.25" customHeight="1" thickBot="1" x14ac:dyDescent="0.3">
      <c r="B22" s="135" t="s">
        <v>153</v>
      </c>
      <c r="C22" s="136"/>
      <c r="D22" s="136"/>
      <c r="E22" s="137"/>
    </row>
    <row r="23" spans="1:7" ht="15" customHeight="1" thickBot="1" x14ac:dyDescent="0.3">
      <c r="B23" s="8"/>
      <c r="C23" s="8"/>
    </row>
    <row r="24" spans="1:7" s="8" customFormat="1" ht="15" customHeight="1" x14ac:dyDescent="0.25">
      <c r="B24" s="141" t="s">
        <v>66</v>
      </c>
      <c r="C24" s="142"/>
      <c r="D24" s="142"/>
      <c r="E24" s="143"/>
    </row>
    <row r="25" spans="1:7" s="8" customFormat="1" ht="180" customHeight="1" thickBot="1" x14ac:dyDescent="0.3">
      <c r="A25" s="8" t="s">
        <v>37</v>
      </c>
      <c r="B25" s="144" t="s">
        <v>150</v>
      </c>
      <c r="C25" s="145"/>
      <c r="D25" s="145"/>
      <c r="E25" s="146"/>
    </row>
    <row r="26" spans="1:7" s="8" customFormat="1" ht="14.25" customHeight="1" thickBot="1" x14ac:dyDescent="0.3"/>
    <row r="27" spans="1:7" s="8" customFormat="1" ht="15" customHeight="1" x14ac:dyDescent="0.25">
      <c r="B27" s="141" t="s">
        <v>67</v>
      </c>
      <c r="C27" s="142"/>
      <c r="D27" s="142"/>
      <c r="E27" s="143"/>
    </row>
    <row r="28" spans="1:7" s="8" customFormat="1" ht="184.5" customHeight="1" thickBot="1" x14ac:dyDescent="0.3">
      <c r="B28" s="144" t="s">
        <v>151</v>
      </c>
      <c r="C28" s="145"/>
      <c r="D28" s="145"/>
      <c r="E28" s="146"/>
    </row>
    <row r="29" spans="1:7" s="8" customFormat="1" ht="12" customHeight="1" thickBot="1" x14ac:dyDescent="0.3"/>
    <row r="30" spans="1:7" s="8" customFormat="1" ht="33" customHeight="1" x14ac:dyDescent="0.25">
      <c r="B30" s="141" t="s">
        <v>91</v>
      </c>
      <c r="C30" s="142"/>
      <c r="D30" s="142"/>
      <c r="E30" s="143"/>
      <c r="G30" s="48" t="s">
        <v>104</v>
      </c>
    </row>
    <row r="31" spans="1:7" s="8" customFormat="1" ht="221.25" customHeight="1" thickBot="1" x14ac:dyDescent="0.3">
      <c r="B31" s="144" t="s">
        <v>157</v>
      </c>
      <c r="C31" s="145"/>
      <c r="D31" s="145"/>
      <c r="E31" s="146"/>
      <c r="G31" s="49" t="s">
        <v>156</v>
      </c>
    </row>
    <row r="32" spans="1:7" s="8" customFormat="1" ht="15" customHeight="1" thickBot="1" x14ac:dyDescent="0.3"/>
    <row r="33" spans="1:7" s="8" customFormat="1" ht="30" x14ac:dyDescent="0.25">
      <c r="A33" s="8">
        <v>10</v>
      </c>
      <c r="B33" s="138" t="s">
        <v>69</v>
      </c>
      <c r="C33" s="139"/>
      <c r="D33" s="139"/>
      <c r="E33" s="140"/>
      <c r="G33" s="48" t="s">
        <v>68</v>
      </c>
    </row>
    <row r="34" spans="1:7" s="8" customFormat="1" ht="357" customHeight="1" thickBot="1" x14ac:dyDescent="0.3">
      <c r="B34" s="135" t="s">
        <v>178</v>
      </c>
      <c r="C34" s="136"/>
      <c r="D34" s="136"/>
      <c r="E34" s="137"/>
      <c r="G34" s="49" t="s">
        <v>177</v>
      </c>
    </row>
    <row r="35" spans="1:7" s="8" customFormat="1" ht="12.75" customHeight="1" thickBot="1" x14ac:dyDescent="0.3"/>
    <row r="36" spans="1:7" s="8" customFormat="1" x14ac:dyDescent="0.25">
      <c r="B36" s="138" t="s">
        <v>106</v>
      </c>
      <c r="C36" s="139"/>
      <c r="D36" s="139"/>
      <c r="E36" s="140"/>
    </row>
    <row r="37" spans="1:7" s="8" customFormat="1" ht="297" customHeight="1" thickBot="1" x14ac:dyDescent="0.3">
      <c r="B37" s="135" t="s">
        <v>179</v>
      </c>
      <c r="C37" s="136"/>
      <c r="D37" s="136"/>
      <c r="E37" s="137"/>
    </row>
    <row r="38" spans="1:7" s="8" customFormat="1" ht="15.75" customHeight="1" thickBot="1" x14ac:dyDescent="0.3"/>
    <row r="39" spans="1:7" s="8" customFormat="1" x14ac:dyDescent="0.25">
      <c r="B39" s="141" t="s">
        <v>107</v>
      </c>
      <c r="C39" s="142"/>
      <c r="D39" s="142"/>
      <c r="E39" s="143"/>
    </row>
    <row r="40" spans="1:7" s="8" customFormat="1" ht="296.25" customHeight="1" thickBot="1" x14ac:dyDescent="0.3">
      <c r="B40" s="135" t="s">
        <v>180</v>
      </c>
      <c r="C40" s="136"/>
      <c r="D40" s="136"/>
      <c r="E40" s="137"/>
    </row>
    <row r="41" spans="1:7" s="8" customFormat="1" ht="16.5" customHeight="1" thickBot="1" x14ac:dyDescent="0.3"/>
    <row r="42" spans="1:7" s="8" customFormat="1" x14ac:dyDescent="0.25">
      <c r="B42" s="141" t="s">
        <v>105</v>
      </c>
      <c r="C42" s="142"/>
      <c r="D42" s="142"/>
      <c r="E42" s="143"/>
    </row>
    <row r="43" spans="1:7" s="8" customFormat="1" ht="327.75" customHeight="1" thickBot="1" x14ac:dyDescent="0.3">
      <c r="B43" s="135" t="s">
        <v>181</v>
      </c>
      <c r="C43" s="136"/>
      <c r="D43" s="136"/>
      <c r="E43" s="137"/>
    </row>
    <row r="44" spans="1:7" s="8" customFormat="1" ht="13.5" customHeight="1" thickBot="1" x14ac:dyDescent="0.3"/>
    <row r="45" spans="1:7" s="8" customFormat="1" ht="15" customHeight="1" x14ac:dyDescent="0.25">
      <c r="B45" s="138" t="s">
        <v>70</v>
      </c>
      <c r="C45" s="139"/>
      <c r="D45" s="139"/>
      <c r="E45" s="140"/>
    </row>
    <row r="46" spans="1:7" s="8" customFormat="1" ht="291.75" customHeight="1" x14ac:dyDescent="0.25">
      <c r="B46" s="132" t="s">
        <v>182</v>
      </c>
      <c r="C46" s="133"/>
      <c r="D46" s="133"/>
      <c r="E46" s="134"/>
    </row>
    <row r="47" spans="1:7" s="8" customFormat="1" ht="291.75" customHeight="1" thickBot="1" x14ac:dyDescent="0.3">
      <c r="B47" s="135"/>
      <c r="C47" s="136"/>
      <c r="D47" s="136"/>
      <c r="E47" s="137"/>
    </row>
    <row r="48" spans="1:7" s="8" customFormat="1" ht="12" customHeight="1" thickBot="1" x14ac:dyDescent="0.3"/>
    <row r="49" spans="2:5" s="8" customFormat="1" x14ac:dyDescent="0.25">
      <c r="B49" s="138" t="s">
        <v>71</v>
      </c>
      <c r="C49" s="139"/>
      <c r="D49" s="139"/>
      <c r="E49" s="140"/>
    </row>
    <row r="50" spans="2:5" s="8" customFormat="1" x14ac:dyDescent="0.25">
      <c r="B50" s="62" t="s">
        <v>35</v>
      </c>
      <c r="C50" s="84" t="s">
        <v>36</v>
      </c>
      <c r="D50" s="84" t="s">
        <v>72</v>
      </c>
      <c r="E50" s="85" t="s">
        <v>38</v>
      </c>
    </row>
    <row r="51" spans="2:5" s="8" customFormat="1" ht="46.5" customHeight="1" x14ac:dyDescent="0.25">
      <c r="B51" s="63" t="s">
        <v>138</v>
      </c>
      <c r="C51" s="64">
        <v>2</v>
      </c>
      <c r="D51" s="64">
        <v>3</v>
      </c>
      <c r="E51" s="65" t="s">
        <v>139</v>
      </c>
    </row>
    <row r="52" spans="2:5" s="8" customFormat="1" ht="46.5" customHeight="1" x14ac:dyDescent="0.25">
      <c r="B52" s="63" t="s">
        <v>140</v>
      </c>
      <c r="C52" s="64">
        <v>1</v>
      </c>
      <c r="D52" s="64">
        <v>4</v>
      </c>
      <c r="E52" s="65" t="s">
        <v>141</v>
      </c>
    </row>
    <row r="53" spans="2:5" s="8" customFormat="1" ht="46.5" customHeight="1" x14ac:dyDescent="0.25">
      <c r="B53" s="63" t="s">
        <v>142</v>
      </c>
      <c r="C53" s="64">
        <v>1</v>
      </c>
      <c r="D53" s="64">
        <v>4</v>
      </c>
      <c r="E53" s="65" t="s">
        <v>143</v>
      </c>
    </row>
    <row r="54" spans="2:5" s="8" customFormat="1" ht="46.5" customHeight="1" x14ac:dyDescent="0.25">
      <c r="B54" s="63" t="s">
        <v>145</v>
      </c>
      <c r="C54" s="64">
        <v>2</v>
      </c>
      <c r="D54" s="64">
        <v>2</v>
      </c>
      <c r="E54" s="90" t="s">
        <v>148</v>
      </c>
    </row>
    <row r="55" spans="2:5" s="8" customFormat="1" ht="46.5" customHeight="1" x14ac:dyDescent="0.25">
      <c r="B55" s="89" t="s">
        <v>146</v>
      </c>
      <c r="C55" s="64">
        <v>3</v>
      </c>
      <c r="D55" s="64">
        <v>5</v>
      </c>
      <c r="E55" s="65" t="s">
        <v>147</v>
      </c>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4" zoomScale="80" zoomScaleNormal="80" zoomScaleSheetLayoutView="100" workbookViewId="0">
      <selection activeCell="B2" sqref="B2:K2"/>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0" t="s">
        <v>101</v>
      </c>
      <c r="C2" s="110"/>
      <c r="D2" s="110"/>
      <c r="E2" s="110"/>
      <c r="F2" s="110"/>
      <c r="G2" s="110"/>
      <c r="H2" s="110"/>
      <c r="I2" s="110"/>
      <c r="J2" s="110"/>
      <c r="K2" s="110"/>
    </row>
    <row r="3" spans="2:13" s="8" customFormat="1" ht="15.75" thickBot="1" x14ac:dyDescent="0.3"/>
    <row r="4" spans="2:13" ht="60" customHeight="1" x14ac:dyDescent="0.25">
      <c r="B4" s="152" t="s">
        <v>53</v>
      </c>
      <c r="C4" s="152" t="s">
        <v>74</v>
      </c>
      <c r="D4" s="156" t="s">
        <v>93</v>
      </c>
      <c r="E4" s="158" t="s">
        <v>94</v>
      </c>
      <c r="F4" s="160" t="s">
        <v>95</v>
      </c>
      <c r="G4" s="161"/>
      <c r="H4" s="150" t="s">
        <v>96</v>
      </c>
      <c r="I4" s="151"/>
      <c r="J4" s="162" t="s">
        <v>98</v>
      </c>
      <c r="K4" s="163"/>
      <c r="L4" s="8"/>
      <c r="M4" s="22" t="s">
        <v>47</v>
      </c>
    </row>
    <row r="5" spans="2:13" ht="30.75" thickBot="1" x14ac:dyDescent="0.3">
      <c r="B5" s="153"/>
      <c r="C5" s="153"/>
      <c r="D5" s="157"/>
      <c r="E5" s="159"/>
      <c r="F5" s="51" t="s">
        <v>48</v>
      </c>
      <c r="G5" s="52" t="s">
        <v>49</v>
      </c>
      <c r="H5" s="52" t="s">
        <v>48</v>
      </c>
      <c r="I5" s="53" t="s">
        <v>49</v>
      </c>
      <c r="J5" s="35" t="s">
        <v>48</v>
      </c>
      <c r="K5" s="36" t="s">
        <v>49</v>
      </c>
      <c r="L5" s="8"/>
      <c r="M5" s="23"/>
    </row>
    <row r="6" spans="2:13" ht="21" customHeight="1" x14ac:dyDescent="0.25">
      <c r="B6" s="79" t="s">
        <v>158</v>
      </c>
      <c r="C6" s="79" t="s">
        <v>160</v>
      </c>
      <c r="D6" s="29">
        <f t="shared" ref="D6" si="0">E6+J6+K6</f>
        <v>160000</v>
      </c>
      <c r="E6" s="41">
        <v>120000</v>
      </c>
      <c r="F6" s="33">
        <v>40000</v>
      </c>
      <c r="G6" s="25"/>
      <c r="H6" s="25"/>
      <c r="I6" s="26"/>
      <c r="J6" s="69">
        <f t="shared" ref="J6" si="1">F6+H6</f>
        <v>40000</v>
      </c>
      <c r="K6" s="70">
        <f t="shared" ref="K6" si="2">G6+I6</f>
        <v>0</v>
      </c>
      <c r="L6" s="8"/>
      <c r="M6" s="24" t="str">
        <f>IF(D6=(E6+F6+G6+H6+I6),"OK","ERROR")</f>
        <v>OK</v>
      </c>
    </row>
    <row r="7" spans="2:13" ht="30" x14ac:dyDescent="0.25">
      <c r="B7" s="80"/>
      <c r="C7" s="79" t="s">
        <v>161</v>
      </c>
      <c r="D7" s="30">
        <f>E7+J7+K7</f>
        <v>55000</v>
      </c>
      <c r="E7" s="42"/>
      <c r="F7" s="34">
        <v>40000</v>
      </c>
      <c r="G7" s="27">
        <v>15000</v>
      </c>
      <c r="H7" s="27"/>
      <c r="I7" s="28"/>
      <c r="J7" s="71">
        <f>F7+H7</f>
        <v>40000</v>
      </c>
      <c r="K7" s="72">
        <f>G7+I7</f>
        <v>15000</v>
      </c>
      <c r="L7" s="8"/>
      <c r="M7" s="24" t="str">
        <f>IF(D7=(E7+F7+G7+H7+I7),"OK","ERROR")</f>
        <v>OK</v>
      </c>
    </row>
    <row r="8" spans="2:13" ht="45" x14ac:dyDescent="0.25">
      <c r="B8" s="81" t="s">
        <v>162</v>
      </c>
      <c r="C8" s="79" t="s">
        <v>163</v>
      </c>
      <c r="D8" s="30">
        <f t="shared" ref="D8:D19" si="3">E8+J8+K8</f>
        <v>100000</v>
      </c>
      <c r="E8" s="42">
        <v>50000</v>
      </c>
      <c r="F8" s="34">
        <v>30000</v>
      </c>
      <c r="G8" s="27">
        <v>20000</v>
      </c>
      <c r="H8" s="27"/>
      <c r="I8" s="28"/>
      <c r="J8" s="71">
        <f t="shared" ref="J8:J19" si="4">F8+H8</f>
        <v>30000</v>
      </c>
      <c r="K8" s="72">
        <f t="shared" ref="K8:K19" si="5">G8+I8</f>
        <v>20000</v>
      </c>
      <c r="L8" s="8"/>
      <c r="M8" s="24" t="str">
        <f t="shared" ref="M8:M20" si="6">IF(D8=(E8+F8+G8+H8+I8),"OK","ERROR")</f>
        <v>OK</v>
      </c>
    </row>
    <row r="9" spans="2:13" ht="60" x14ac:dyDescent="0.25">
      <c r="B9" s="80"/>
      <c r="C9" s="79" t="s">
        <v>164</v>
      </c>
      <c r="D9" s="30">
        <f t="shared" si="3"/>
        <v>10000</v>
      </c>
      <c r="E9" s="42">
        <v>10000</v>
      </c>
      <c r="F9" s="34"/>
      <c r="G9" s="27"/>
      <c r="H9" s="27"/>
      <c r="I9" s="28"/>
      <c r="J9" s="71">
        <f t="shared" si="4"/>
        <v>0</v>
      </c>
      <c r="K9" s="72">
        <f t="shared" si="5"/>
        <v>0</v>
      </c>
      <c r="L9" s="8"/>
      <c r="M9" s="24" t="str">
        <f t="shared" si="6"/>
        <v>OK</v>
      </c>
    </row>
    <row r="10" spans="2:13" ht="60" x14ac:dyDescent="0.25">
      <c r="B10" s="80" t="s">
        <v>165</v>
      </c>
      <c r="C10" s="79" t="s">
        <v>166</v>
      </c>
      <c r="D10" s="30">
        <f t="shared" si="3"/>
        <v>40000</v>
      </c>
      <c r="E10" s="42">
        <v>40000</v>
      </c>
      <c r="F10" s="34"/>
      <c r="G10" s="27"/>
      <c r="H10" s="27"/>
      <c r="I10" s="28"/>
      <c r="J10" s="71">
        <f t="shared" si="4"/>
        <v>0</v>
      </c>
      <c r="K10" s="72">
        <f t="shared" si="5"/>
        <v>0</v>
      </c>
      <c r="L10" s="8"/>
      <c r="M10" s="24" t="str">
        <f t="shared" si="6"/>
        <v>OK</v>
      </c>
    </row>
    <row r="11" spans="2:13" x14ac:dyDescent="0.25">
      <c r="B11" s="80"/>
      <c r="C11" s="79" t="s">
        <v>173</v>
      </c>
      <c r="D11" s="30">
        <f t="shared" si="3"/>
        <v>10000</v>
      </c>
      <c r="E11" s="42"/>
      <c r="F11" s="34">
        <v>10000</v>
      </c>
      <c r="G11" s="27"/>
      <c r="H11" s="27"/>
      <c r="I11" s="28"/>
      <c r="J11" s="71">
        <f t="shared" si="4"/>
        <v>10000</v>
      </c>
      <c r="K11" s="72">
        <f t="shared" si="5"/>
        <v>0</v>
      </c>
      <c r="L11" s="8"/>
      <c r="M11" s="24" t="str">
        <f t="shared" si="6"/>
        <v>OK</v>
      </c>
    </row>
    <row r="12" spans="2:13" ht="30" x14ac:dyDescent="0.25">
      <c r="B12" s="80" t="s">
        <v>159</v>
      </c>
      <c r="C12" s="79" t="s">
        <v>167</v>
      </c>
      <c r="D12" s="30">
        <f t="shared" si="3"/>
        <v>68000</v>
      </c>
      <c r="E12" s="42"/>
      <c r="F12" s="34">
        <v>30000</v>
      </c>
      <c r="G12" s="27">
        <v>38000</v>
      </c>
      <c r="H12" s="27"/>
      <c r="I12" s="28"/>
      <c r="J12" s="71">
        <f t="shared" si="4"/>
        <v>30000</v>
      </c>
      <c r="K12" s="72">
        <f t="shared" si="5"/>
        <v>38000</v>
      </c>
      <c r="L12" s="8"/>
      <c r="M12" s="24" t="str">
        <f t="shared" si="6"/>
        <v>OK</v>
      </c>
    </row>
    <row r="13" spans="2:13" x14ac:dyDescent="0.25">
      <c r="B13" s="80"/>
      <c r="C13" s="79" t="s">
        <v>168</v>
      </c>
      <c r="D13" s="30">
        <f t="shared" si="3"/>
        <v>12000</v>
      </c>
      <c r="E13" s="42"/>
      <c r="F13" s="34"/>
      <c r="G13" s="27">
        <v>12000</v>
      </c>
      <c r="H13" s="27"/>
      <c r="I13" s="28"/>
      <c r="J13" s="71">
        <f t="shared" si="4"/>
        <v>0</v>
      </c>
      <c r="K13" s="72">
        <f t="shared" si="5"/>
        <v>12000</v>
      </c>
      <c r="L13" s="8"/>
      <c r="M13" s="24" t="str">
        <f t="shared" si="6"/>
        <v>OK</v>
      </c>
    </row>
    <row r="14" spans="2:13" x14ac:dyDescent="0.25">
      <c r="B14" s="80" t="s">
        <v>169</v>
      </c>
      <c r="C14" s="79" t="s">
        <v>170</v>
      </c>
      <c r="D14" s="30">
        <f t="shared" si="3"/>
        <v>6000</v>
      </c>
      <c r="E14" s="42">
        <v>6000</v>
      </c>
      <c r="F14" s="34"/>
      <c r="G14" s="27"/>
      <c r="H14" s="27"/>
      <c r="I14" s="28"/>
      <c r="J14" s="71">
        <f t="shared" si="4"/>
        <v>0</v>
      </c>
      <c r="K14" s="72">
        <f t="shared" si="5"/>
        <v>0</v>
      </c>
      <c r="L14" s="8"/>
      <c r="M14" s="24" t="str">
        <f t="shared" si="6"/>
        <v>OK</v>
      </c>
    </row>
    <row r="15" spans="2:13" ht="30" x14ac:dyDescent="0.25">
      <c r="B15" s="80"/>
      <c r="C15" s="79" t="s">
        <v>171</v>
      </c>
      <c r="D15" s="30">
        <f t="shared" si="3"/>
        <v>16500</v>
      </c>
      <c r="E15" s="42">
        <v>16500</v>
      </c>
      <c r="F15" s="34"/>
      <c r="G15" s="27"/>
      <c r="H15" s="27"/>
      <c r="I15" s="28"/>
      <c r="J15" s="71">
        <f t="shared" si="4"/>
        <v>0</v>
      </c>
      <c r="K15" s="72">
        <f t="shared" si="5"/>
        <v>0</v>
      </c>
      <c r="L15" s="8"/>
      <c r="M15" s="24" t="str">
        <f t="shared" si="6"/>
        <v>OK</v>
      </c>
    </row>
    <row r="16" spans="2:13" ht="30" x14ac:dyDescent="0.25">
      <c r="B16" s="80"/>
      <c r="C16" s="79" t="s">
        <v>172</v>
      </c>
      <c r="D16" s="30">
        <f t="shared" si="3"/>
        <v>7500</v>
      </c>
      <c r="E16" s="42">
        <v>7500</v>
      </c>
      <c r="F16" s="34"/>
      <c r="G16" s="27"/>
      <c r="H16" s="27"/>
      <c r="I16" s="28"/>
      <c r="J16" s="71">
        <f t="shared" si="4"/>
        <v>0</v>
      </c>
      <c r="K16" s="72">
        <f t="shared" si="5"/>
        <v>0</v>
      </c>
      <c r="L16" s="8"/>
      <c r="M16" s="24" t="str">
        <f t="shared" si="6"/>
        <v>OK</v>
      </c>
    </row>
    <row r="17" spans="2:13" x14ac:dyDescent="0.25">
      <c r="B17" s="80" t="s">
        <v>174</v>
      </c>
      <c r="C17" s="79" t="s">
        <v>175</v>
      </c>
      <c r="D17" s="30">
        <f t="shared" si="3"/>
        <v>10000</v>
      </c>
      <c r="E17" s="42"/>
      <c r="F17" s="34"/>
      <c r="G17" s="27">
        <v>10000</v>
      </c>
      <c r="H17" s="27"/>
      <c r="I17" s="28"/>
      <c r="J17" s="71">
        <f t="shared" si="4"/>
        <v>0</v>
      </c>
      <c r="K17" s="72">
        <f t="shared" si="5"/>
        <v>10000</v>
      </c>
      <c r="L17" s="8"/>
      <c r="M17" s="24" t="str">
        <f t="shared" si="6"/>
        <v>OK</v>
      </c>
    </row>
    <row r="18" spans="2:13" ht="30" x14ac:dyDescent="0.25">
      <c r="B18" s="80"/>
      <c r="C18" s="79" t="s">
        <v>176</v>
      </c>
      <c r="D18" s="30">
        <f t="shared" si="3"/>
        <v>5000</v>
      </c>
      <c r="E18" s="42"/>
      <c r="F18" s="34"/>
      <c r="G18" s="27">
        <v>5000</v>
      </c>
      <c r="H18" s="27"/>
      <c r="I18" s="28"/>
      <c r="J18" s="71">
        <f t="shared" si="4"/>
        <v>0</v>
      </c>
      <c r="K18" s="72">
        <f t="shared" si="5"/>
        <v>5000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4" t="s">
        <v>55</v>
      </c>
      <c r="C20" s="155"/>
      <c r="D20" s="32">
        <f>SUM(D6:D19)</f>
        <v>500000</v>
      </c>
      <c r="E20" s="54">
        <f>ROUND(SUM(E6:E19),0)</f>
        <v>250000</v>
      </c>
      <c r="F20" s="55">
        <f t="shared" ref="F20:K20" si="7">ROUND(SUM(F6:F19),0)</f>
        <v>150000</v>
      </c>
      <c r="G20" s="56">
        <f t="shared" si="7"/>
        <v>100000</v>
      </c>
      <c r="H20" s="56">
        <f t="shared" si="7"/>
        <v>0</v>
      </c>
      <c r="I20" s="57">
        <f t="shared" si="7"/>
        <v>0</v>
      </c>
      <c r="J20" s="37">
        <f t="shared" si="7"/>
        <v>150000</v>
      </c>
      <c r="K20" s="38">
        <f t="shared" si="7"/>
        <v>100000</v>
      </c>
      <c r="L20" s="8"/>
      <c r="M20" s="24" t="str">
        <f t="shared" si="6"/>
        <v>OK</v>
      </c>
    </row>
    <row r="21" spans="2:13" ht="15.75" thickBot="1" x14ac:dyDescent="0.3">
      <c r="B21" s="154" t="s">
        <v>50</v>
      </c>
      <c r="C21" s="155"/>
      <c r="D21" s="50">
        <v>1</v>
      </c>
      <c r="E21" s="58">
        <f>E20/$D$20</f>
        <v>0.5</v>
      </c>
      <c r="F21" s="59">
        <f t="shared" ref="F21:K21" si="8">F20/$D$20</f>
        <v>0.3</v>
      </c>
      <c r="G21" s="60">
        <f t="shared" si="8"/>
        <v>0.2</v>
      </c>
      <c r="H21" s="60">
        <f t="shared" ref="H21:I21" si="9">H20/$D$20</f>
        <v>0</v>
      </c>
      <c r="I21" s="61">
        <f t="shared" si="9"/>
        <v>0</v>
      </c>
      <c r="J21" s="39">
        <f t="shared" si="8"/>
        <v>0.3</v>
      </c>
      <c r="K21" s="40">
        <f t="shared" si="8"/>
        <v>0.2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5" t="s">
        <v>54</v>
      </c>
      <c r="C24" s="165"/>
      <c r="D24" s="165"/>
      <c r="E24" s="165"/>
      <c r="F24" s="165"/>
      <c r="G24" s="165"/>
      <c r="H24" s="73"/>
      <c r="I24" s="73"/>
      <c r="J24" s="73"/>
      <c r="K24" s="73"/>
      <c r="L24" s="8"/>
      <c r="M24" s="8"/>
    </row>
    <row r="25" spans="2:13" ht="15.75" customHeight="1" x14ac:dyDescent="0.25">
      <c r="B25" s="164" t="s">
        <v>102</v>
      </c>
      <c r="C25" s="164"/>
      <c r="D25" s="164"/>
      <c r="E25" s="164"/>
      <c r="F25" s="164"/>
      <c r="G25" s="43" t="str">
        <f>IF(E20&gt;=100000,"OK","ERROR")</f>
        <v>OK</v>
      </c>
      <c r="H25" s="73"/>
      <c r="I25" s="73"/>
      <c r="J25" s="73"/>
      <c r="K25" s="73"/>
      <c r="L25" s="8"/>
      <c r="M25" s="8"/>
    </row>
    <row r="26" spans="2:13" ht="15.75" customHeight="1" x14ac:dyDescent="0.25">
      <c r="B26" s="164" t="s">
        <v>103</v>
      </c>
      <c r="C26" s="164"/>
      <c r="D26" s="164"/>
      <c r="E26" s="164"/>
      <c r="F26" s="164"/>
      <c r="G26" s="43" t="str">
        <f>IF(E20&lt;=250000,"OK","ERROR")</f>
        <v>OK</v>
      </c>
      <c r="H26" s="73"/>
      <c r="I26" s="73"/>
      <c r="J26" s="73"/>
      <c r="K26" s="73"/>
      <c r="L26" s="8"/>
      <c r="M26" s="8"/>
    </row>
    <row r="27" spans="2:13" ht="15.75" customHeight="1" x14ac:dyDescent="0.25">
      <c r="B27" s="164" t="s">
        <v>75</v>
      </c>
      <c r="C27" s="164"/>
      <c r="D27" s="164"/>
      <c r="E27" s="164"/>
      <c r="F27" s="164"/>
      <c r="G27" s="43" t="str">
        <f>IF(E20&lt;=(D20/2),"OK","ERROR")</f>
        <v>OK</v>
      </c>
      <c r="H27" s="73"/>
      <c r="I27" s="73"/>
      <c r="J27" s="73"/>
      <c r="K27" s="73"/>
      <c r="L27" s="8"/>
      <c r="M27" s="8"/>
    </row>
    <row r="28" spans="2:13" ht="15.75" customHeight="1" x14ac:dyDescent="0.25">
      <c r="B28" s="164" t="s">
        <v>97</v>
      </c>
      <c r="C28" s="164"/>
      <c r="D28" s="164"/>
      <c r="E28" s="164"/>
      <c r="F28" s="164"/>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Karem Johanna</cp:lastModifiedBy>
  <cp:lastPrinted>2014-10-30T03:03:18Z</cp:lastPrinted>
  <dcterms:created xsi:type="dcterms:W3CDTF">2012-07-06T03:08:38Z</dcterms:created>
  <dcterms:modified xsi:type="dcterms:W3CDTF">2015-01-29T14:19:23Z</dcterms:modified>
</cp:coreProperties>
</file>