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240" windowWidth="3240" windowHeight="5040" activeTab="1"/>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4525"/>
</workbook>
</file>

<file path=xl/calcChain.xml><?xml version="1.0" encoding="utf-8"?>
<calcChain xmlns="http://schemas.openxmlformats.org/spreadsheetml/2006/main">
  <c r="I20" i="8" l="1"/>
  <c r="H20" i="8"/>
  <c r="G20" i="8"/>
  <c r="F20" i="8"/>
  <c r="E20" i="8"/>
  <c r="G26" i="8" s="1"/>
  <c r="K19" i="8"/>
  <c r="J19" i="8"/>
  <c r="D19" i="8" s="1"/>
  <c r="M19" i="8" s="1"/>
  <c r="K18" i="8"/>
  <c r="J18" i="8"/>
  <c r="K17" i="8"/>
  <c r="J17" i="8"/>
  <c r="D17" i="8" s="1"/>
  <c r="M17" i="8" s="1"/>
  <c r="K16" i="8"/>
  <c r="J16" i="8"/>
  <c r="K15" i="8"/>
  <c r="J15" i="8"/>
  <c r="D15" i="8" s="1"/>
  <c r="M15" i="8" s="1"/>
  <c r="K14" i="8"/>
  <c r="J14" i="8"/>
  <c r="K13" i="8"/>
  <c r="J13" i="8"/>
  <c r="K12" i="8"/>
  <c r="J12" i="8"/>
  <c r="K11" i="8"/>
  <c r="J11" i="8"/>
  <c r="D11" i="8" s="1"/>
  <c r="M11" i="8" s="1"/>
  <c r="K10" i="8"/>
  <c r="J10" i="8"/>
  <c r="K9" i="8"/>
  <c r="J9" i="8"/>
  <c r="D9" i="8" s="1"/>
  <c r="M9" i="8" s="1"/>
  <c r="K8" i="8"/>
  <c r="J8" i="8"/>
  <c r="K6" i="8"/>
  <c r="J6" i="8"/>
  <c r="D6" i="8" s="1"/>
  <c r="M6" i="8" s="1"/>
  <c r="K7" i="8"/>
  <c r="J7" i="8"/>
  <c r="D13" i="8" l="1"/>
  <c r="M13" i="8" s="1"/>
  <c r="D8" i="8"/>
  <c r="M8" i="8" s="1"/>
  <c r="D10" i="8"/>
  <c r="M10" i="8" s="1"/>
  <c r="D14" i="8"/>
  <c r="M14" i="8" s="1"/>
  <c r="D18" i="8"/>
  <c r="M18"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<sst xmlns="http://schemas.openxmlformats.org/spreadsheetml/2006/main" count="288" uniqueCount="175">
  <si>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</si>
  <si>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</si>
  <si>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</si>
  <si>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</si>
  <si>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</si>
  <si>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</si>
  <si>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</si>
  <si>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</si>
  <si>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</si>
  <si>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</si>
  <si>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</si>
  <si>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</si>
  <si>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</si>
  <si>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</si>
  <si>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</si>
  <si>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</si>
  <si>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</si>
  <si>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</si>
  <si>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</si>
  <si>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</si>
  <si>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</si>
  <si>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</si>
  <si>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</si>
  <si>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</si>
  <si>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</si>
  <si>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</si>
  <si>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</si>
  <si>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</si>
  <si>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</si>
  <si>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</si>
  <si>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</si>
  <si>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</si>
  <si>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</si>
  <si>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</si>
  <si>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</si>
  <si>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</si>
  <si>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</si>
  <si>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</si>
  <si>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</si>
  <si>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</si>
  <si>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</si>
  <si>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</si>
  <si>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</si>
  <si>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</si>
  <si>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</si>
  <si>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</si>
  <si>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</si>
  <si>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</si>
  <si>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</si>
  <si>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</si>
  <si>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</si>
  <si>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</si>
  <si>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</si>
  <si>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</si>
  <si>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</si>
  <si>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</si>
  <si>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</si>
  <si>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</si>
  <si>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</si>
  <si>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</si>
  <si>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</si>
  <si>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</si>
  <si>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</si>
  <si>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</si>
  <si>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</si>
  <si>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</si>
  <si>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</si>
  <si>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</si>
  <si>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</si>
  <si>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</si>
  <si>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</si>
  <si>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</si>
  <si>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</si>
  <si>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</si>
  <si>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</si>
  <si>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</si>
  <si>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</si>
  <si>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</si>
  <si>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</si>
  <si>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</si>
  <si>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</si>
  <si>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</si>
  <si>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</si>
  <si>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</si>
  <si>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</si>
  <si>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</si>
  <si>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</si>
  <si>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</si>
  <si>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</si>
  <si>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</si>
  <si>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</si>
  <si>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</si>
  <si>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</si>
  <si>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</si>
  <si>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</si>
  <si>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</si>
  <si>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</si>
  <si>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</si>
  <si>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</si>
  <si>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</si>
  <si>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</si>
  <si>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</si>
  <si>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</si>
  <si>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</si>
  <si>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</si>
  <si>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</si>
  <si>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</si>
  <si>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</si>
  <si>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 xml:space="preserve">Producción y uso de biogás en explotaciones porcícolas </t>
  </si>
  <si>
    <t>Se pretende generar mayores niveles de calidad de vida a nucleos familiares dedicados a la cria de cerdos y que pertenecen en su mayoría a indígenas, desplazados, vulnerables y mujeres cabeza de familia; no solo produciendo y utlizando biogás como alternativa de energía limpia sino tambien mediante el mejoramiento y consolidación de la actividad porcícola, energía que se reciclará al interior de la actividad haciéndola más eficiente, rentable y sustentable. La protección del entorno natural altamente sensible en la region andino amazónica es una prioridad por lo que las actividades propuestas se orientan a proteger los suelos que se contaminan por la disposición inadecuada de los residuos;  a disminuir la presión del bosque alto andino para la obtención de leña como fuente de energía calórica para las actividades domésticas y a controlar vectores de enfermedades. Para esto es necesario la gestión de recursos para la producción de biogás y la consolidación de la actividad porcícola.</t>
  </si>
  <si>
    <t>De acuerdo al DANE (Proyección 2012) en el Valle de Sibundoy habitan 22.985 (56%) personas en los centros urbanos y 18.240 (44%) en la zona rural. El municipio con mayor cantidad de población asentada en suelo rural es Santiago, seguida de Sibundoy, San Francisco y Colón, determinándose que el promedio de miembros por familia es de 3.8 en la zona urbana y 4.4 en la zona rural, el 51, 05% son mujeres, teniéndose como índice de NBI para la región de 18.04 %. En este contexto se encuentran los beneficiarios que son 50 núcleos familiares asociados en 4 grupos productivos dedicados a diversas actividades productivas en sus pequeñas unidades  productivas y que pertenecen a comunidades indígenas, desplazados, vulnerables, campesinos, productores exitosos y mujeres cabeza de hogar.</t>
  </si>
  <si>
    <t xml:space="preserve">La comunidad a la cual se orienta el proyecto tiene vulnerabilidad social y económica por lo que la implementación del modelo de negocio tiene que ser paulatino y sistemático en el logro de sus metas, teniendo en cuenta que estas aún siendo mínimas son valiosas para los usuarios, en este contexto se toma la estrategia de la capacitación en los roles de la economía asociativa, emprendimiento y mercadeo como un mecanismo de lograr mayores niveles de eficiencia en el emprendimiento y en el marco de este procedimiento se planificará los aspectos empresariales que permita visualizar los ingresos y beneficios que se quieren lograr mediante el establecimiento de mecanismos que aseguren la definición atractiva de ofertas de productos y asegurar clientes; lo que permitirá consolidar en los usuarios la capacidad en el manejo de las explotaciones porcícolas que en este caso estarán concentradas en cuatro núcleos o unidades productivas donde se llevarán los diferentes insumos que se necesiten para manejar 100 cerdos por explotación en diferentes etapas de crecimiento. En la zona urbana de Sibundoy por ser un nodo regional se concentrará la parte adminsitrativa y en gran medida productiva del negocio donde se atenderán los usuarios de los productos cárnicos porcícolas como tambien lo relacionado con la gestión del biogás. Se puede considerar que el mercado del biogás está asegurado en el sentido a que el mismo se utilizará en las explotaciones porcícolas en diferentes actividades. Teniendo en cuenta que el biogás se obtiene de la utilización de excretas se establece el suministro constante de alimento para los cerdos insumo que se tiene asegurado en el sentido en que la actividad porcícola se implementa con criterios netamente comerciales por lo que la misma tiene que ser rentable en toda su cadena productiva, lográndose excedentes para reinversión no solo en la producción cárnica sino también en el biogás que es el referente de la presente propuesta. </t>
  </si>
  <si>
    <t xml:space="preserve">En el Valle de Sibundoy no se cuenta con una empresa o asociación que oferte el servicio de producción y venta del biogás, incluso los cárnicos provenientes de cerdos en un 75% es procedente de zona externas, por lo que se podría decir que la propuesta tiene una ventaja comparativa por ser la única en la región y brindar un servicio que se puede catalogar como pionero en el contexto regional, situación que se favorece en el sentido en que el producto del biogás se lo consumirá al interior de la actividad que realizan cuatro grupos productivos que estan conectados al interior del Valle de Sibundoy por una extensa red de carreteables.  Es fundamental establecer que en la región una pipeta de gas de 30 lbs cuesta $ 37.900 o un  atado de leña tiene un valor de $ 10.000 con el consecuente daño ambiental. En este sentido se proyecta en el marco de la planificación estratégica la realización más eficiente de las labores para que las ventajas comparativas se consoliden en las asociaciones. </t>
  </si>
  <si>
    <t>La producción de biogás tiene una cadena de valor que se consolida teniendo en cuenta en que este se produce con residuos que generalmente no se utilizan como son las excretas de los cerdos constituyéndose en la materia prima por lo que la obtención del gás como producto terminado se considera un valor agregado al encadenamiento productivo que tiene la explotación porcícola. Con esto se reducirá ostensiblemente los gastos que se efectúan al interior de los grupos productivos sino también en los los hogares que hacen parte del encadenamiento lográndose mayores rendimientos en sus diferentes fases lo que se traduce tambien en la eficiencia económica. Además para lograr identidad con la propusta se realizó una consulta en campo a los productores asociados sobre el interés de participar mostrando su motivación y ánimo de trabajar para alcanzar mayores niveles de calidad de vida para cada uno de los asociados los cuales asumirán responsabilidades de acuerdo a su formación o experiencia.</t>
  </si>
  <si>
    <t>La propuesta guarda relación con procesos de planificación sectorial como es el POMCARP*, en el cual se establece en la politica de producción sostenible; mejorar la gestión de sus recursos naturales, en función de las características ecológicas de la región teniendo en cuenta los modelos productivos más adaptados al ecosistema húmedo-tropical andinoamazonico mejorando los sistemas  productivos y la productividad de las actividades agropecuarias, de turismo , mineras y empresariales, dentro de un marco de desarrollo sostenible, que ordene las actividades de acuerdo a la potencialidad de uso de los suelos y que, a la vez, brinde a los campesinos e indígenas la posibilidad de mejorar los ingresos familiares y el autoabastecimiento de alimentos. Los Esquemas de Ordenamiento Territorial, EOT ´s de los municipios del Valle de Sibundoy así como los Planes de Gobierno de los diferentes entes territoriales establecen como principio el aprovechamiento sostenible de los recurso naturales.</t>
  </si>
  <si>
    <t>* Plan de Ordenamiento y Manejo de la Cuenca Alta del Río Putumayo, POMCARP, CORPOAMAZONIA, ASOCIACIÓN AMPORA, 2008. Esquema de Ordenamiento Territorial del Muncipio de Sibundoy, Municipio de Sibundoy, Fundación Cultural del Putumayo, 2011.</t>
  </si>
  <si>
    <t xml:space="preserve">Los diferentes usuarios que intervendran en el proyecto en principio tendran la oportunidad de ingresar a procesos de capacitación en economía solidaria y métodos organizacionales con el proposito de fortalecer los procesos organizativos en marcha, así como también obtender o actualizar la documentación legal ante los organismos pertinentes con el propósito de asegurar las iniciativas de gestión en un marco jurídico preciso que les permita afianzar los grupos en su nivel organizacional, administrativo y financiero. Para esto se plantea trabajar con cuatro grupos que tienen un nivel medio-bajo en el aspecto organizacional, grupos que estan conformados por 50 familias en total las cuales se componen en promedio de 6 personas lo que permite calcular en 300 personas como las beneficiarias directas del proyecto. Las usuarios pertencen principalmente a familias campesinas e indigenas quienes se dedican a labores agropecuarias de pequeña escala en las que culturalmente se denominan "chagras" las cuales son cuidadas por la mujer y donde las especies menores incluida la crianza de cerdos se constituyen en una actividad alternativa para generar ingresos adicionales a los núcleos familiares. La organización proponente "Gestión y Desarrollo" ha venido fortaleciendo los grupos organizados política que continuará implementando tanto en la ejecución de la presente propuesta como a futuro con lo que se asegura un potencial de crecimiento sostenible en el tiempo que se sustentan en las inversiones no solo económicas y que actualmente se gestionan en diferentes ámbitos sino también aquellas dirigidas a consolidar el talento humano.
</t>
  </si>
  <si>
    <t>La consulta ciudadana realizada hace que la presente propuesta tenga el factor de identidad que se necesita para volverse exitosa determinándose por esto socialmente sostenible, factible y viable factores que la consolidarán como una empresa social con capacidad de vivir y crecer en el tiempo. Los beneficiarios, que proceden de varias veredas o localidades del Valle de Sibundoy, en los cuales se incluyen todos los miembros de una familia en el sentido en que cada cual aporta con sus conocimientos, trabajo, lo que constituye una base para sortear las necesidades de los hogares los cales tienen un alto porcentaje de niños en su estructura familiar nucleos que necesitan de muchos servicios incluidos la energía en todo su contexto disminuyendo una erogación a los simpre escasos presupuestos familiares. 
Por otra parte es necesario tener en cuenta que la tecnología a implementar en la propuesta se reducirá en un 95% las emisiones de CO2, teniendo en cuenta que las explotaciones artesanales producen altos índices de contaminació por este efecto.</t>
  </si>
  <si>
    <t>MONTAJE DE 4 BIODIGESTORES</t>
  </si>
  <si>
    <t>4 BIODIGESTORES TUBULARES DE 2.000 LTS</t>
  </si>
  <si>
    <t>4 TANQUES PARA REVOLVER DE 600 LTS</t>
  </si>
  <si>
    <t>SISTEMA DE PURUIFICACION Y COMPRESION DE GAS</t>
  </si>
  <si>
    <t>ACCESORIOS</t>
  </si>
  <si>
    <t>MANO DE OBRA NO CALIFICADA</t>
  </si>
  <si>
    <t>MEZCLADORA ELECTRICA DE VELOCIDAD VARIABLE DE 1220 Watts (4)</t>
  </si>
  <si>
    <t>SISTEMA DE MONITOREO O INDICADOR DIGITAL</t>
  </si>
  <si>
    <t>CAPACITACION</t>
  </si>
  <si>
    <t>5 talleres</t>
  </si>
  <si>
    <t>FORTALECIMIENTO PRODUCTIVO</t>
  </si>
  <si>
    <t>Adquisición de pie de cría, alimentación, plan sanitario y equipos para la elaboracion de alimentos concentrados con materia prima de la región.</t>
  </si>
  <si>
    <t>ANALISIS DE LA FUENTE DE ENERGIA ALTERNATIVA Y DIFUSION DE LA EXPERIENCIA PILOTO EN LA REGION</t>
  </si>
  <si>
    <t>Realizar un análisis del proceso de obtención de biocombustible y dar a conocer los resultados y beneficios del proceso.</t>
  </si>
  <si>
    <t xml:space="preserve">EXTENCION RURAL DE LA EXPERIENCIA </t>
  </si>
  <si>
    <t>Fortalecer al menos un proceso tradicional, promoviendo el manejo sostenible de la actividad porcícola</t>
  </si>
  <si>
    <t>FORTALECIMIENTO INFRAESTRUCTURA</t>
  </si>
  <si>
    <t>Adecuación de infrestructura</t>
  </si>
  <si>
    <t>MANO DE OBRA CALIFICADA</t>
  </si>
  <si>
    <t>Profesional experto.</t>
  </si>
  <si>
    <t>Colombia</t>
  </si>
  <si>
    <t>Individual</t>
  </si>
  <si>
    <t xml:space="preserve">Luis Eduardo </t>
  </si>
  <si>
    <t>Burgos Muñoz</t>
  </si>
  <si>
    <t>C.C. 97.480.500</t>
  </si>
  <si>
    <t>Tecnólogo en post cosecha y comercialización de frutas y hortalizas</t>
  </si>
  <si>
    <t>Vereda San Silvestre- Municipio de San Francisco</t>
  </si>
  <si>
    <t>San  Francisco</t>
  </si>
  <si>
    <t>luiseduardoburgos@yahoo.com.co</t>
  </si>
  <si>
    <t>Asociación Gestión y Desarrollo</t>
  </si>
  <si>
    <t>AGD</t>
  </si>
  <si>
    <t>Putumayo</t>
  </si>
  <si>
    <t>Coordinador</t>
  </si>
  <si>
    <t>900147423-9</t>
  </si>
  <si>
    <t>20 de abril de 2007</t>
  </si>
  <si>
    <t>Coolombia</t>
  </si>
  <si>
    <t>Se pretende producir biogas apartir de escretas de cerdos que se genera en cuatro(4)  grupos productivos a los cuales pertenecen cincuenta ( 50) grupos familiares ubicados en el Valle de Sibundoy- putumayo- Colombia.</t>
  </si>
  <si>
    <t xml:space="preserve">El biogas tiene mercado o consumo al interior de las diferentes fases productivas de las explotaciones porcicolas y de los nucleos familiares asociados y productos  como bioabono y cerdos </t>
  </si>
  <si>
    <t>La asocición "Gestión y Desarrolo" cumple con todas los aspectos legales de conformación y funcionamiento de una organización  constituida ante los organismos pertinentes de la Legislación Colombiana.</t>
  </si>
  <si>
    <t>3 años</t>
  </si>
  <si>
    <t>2 años en coordinación de proyectos ambientales</t>
  </si>
  <si>
    <t>2 años en la identificación,  gestión, ejecución y seguimiento de proyectos ambientales, productivos y de desarrollo socioeconomico.</t>
  </si>
  <si>
    <t>Siete (7) años ocho (8) meses.</t>
  </si>
  <si>
    <t>No</t>
  </si>
  <si>
    <t>X</t>
  </si>
  <si>
    <t>Desfinanciación del proyecto</t>
  </si>
  <si>
    <t>Bajos niveles de capacidad organizacional de los grupos</t>
  </si>
  <si>
    <t>Implementación de sistema de capacitación en fortalecimiento organizacional</t>
  </si>
  <si>
    <t>Los elevados valores de las fuentes comerciales de energía para las actividades domésticas y productivas y el tiempo que dedican las familias sobre todo las mujeres para abastecerse de energía para la cocción de alimentos principalmente de leña, generan unos altos costos a la economía familiar por lo que la producción de biogás es una alternativa sustentable para mitigar estos gastos, además que se constituye en una práctica que sustenta la protección del entorno natural. Por otra parte la produccion y uso del biogás pérmite mayores niveles de eficiencia en la actividad porcícola teniendo en cuenta que la propuesta considera que la energía a generar se la utilizará en la actividad productiva; La  excreta porcícola permitirá obtener productos de valor agregado biogas, CO2 y abono.</t>
  </si>
  <si>
    <t>La producción de biogás en el Valle de Sibundoy se ha limitado a pequeñas experiencias de productores particulares que han desarrollado la actividad por su propia iniciativa donde la ayuda técnica y económica por parte de organismos de diferente nivel ha sido mínima o prácticamente nula, por lo que la presente propuesta es una oportunidad para generar las bases de una nueva experiencia que de prevee provechosa para la región y sus gentes. A nivel nacional se cuenta con experiecias con resultados de éxito conocidos en diferentes regiones, proponiéndose en nuestra rgión implemantar la experieincia con mayores niveles de tecnología al colocarle un sistema computarizado de manejo y control del producido, controlando variables como presion, temperatura y densidad o cantidad de biogas.</t>
  </si>
  <si>
    <t>Teniendo en cuenta el contexto de nuestra region ubicada en zona de interes mundial por su flora y fauna inigualables, es de valorar estos esfuerzos de cuidar el medio ambiente por lo que la utilizacion de esta tecnologia en nuestra regio es la forma mas facil de mejorar el nivel de vida de nuestras gentes y disminuir los indices de contaminacion ambiental; reduciendo el indice de produccion de gases de efecto invernadero y el deterioro de aguas y suelos reutilizando los desechos de forma adecuada en este caso en un biodigestor. pensando en esto la tecnologia a utilizar es la mas adecuada ya que hay el personal calificado para su instalacion control y supervision en la region  y con esta se mejorara la precaria calidad de vida de las personas que trabajan en distintos campos de la agricultura, ganaderia, en madera entre otros ya que conseguiran productos para calefaccion (biogas), co2 y abonos a preciosa mas bajos y para los productores porcinos  se aumentaran sus ingresos por los valores agregados como abono, biogas y co2.  Esta tecnologia reducira la tala de bosques para la utilizacion de madera para calefaccion y evitara containaciones de suelos y fuentes hidricas logrando proteger el medio ambiente de forma integral y sin abusar de los recursos naturales que hay en nuestra region. Esta tecnologia se ha querido implantar ya hace mucho pues son las formas de energia limpia y renovable que debemos apropiar para cuidar nuestro medio ambiente y pensar en empresa sostenible y de un servicio excelente para nuestras personas con precios acequibles para ellos tanto en abonos como en biogas. Pensando en igualdad de genero esta implementacion tecnologica permitira desarrollar trabajos iguales tanto para mujeres como para hombres ya que se reducen esfuerzos ya que al obtener el biogas y venderlo a fincas de la region estas obtendran un servicio al que por distancia no podian acceder al igual que abonos  y es una tecnologia de facil uso.</t>
  </si>
  <si>
    <t>La energia generada por el biodigestor constituye un aporte a la economìa de los hogares o de pequeñas empresas, al mdisminuir el gasto de compra de leña o de combustibles fosiles, esto, ademas, permite contribuir a disminuir las emisiones de gases de efecto invernadero disminuyendo resgos ambientales en el manejo o no manejo de de desechos organicos. los riesgos ambientales asociados corresgonden a riesgos de muy baja calificacion debido a que la implementacion y funcionammiento de estas tecnologias genera impactos positivos al medio ambiente, economia y desarrollo social y tecnologico, y se implementa para mitigar posibles riesgos ambientales mas no en principio para generar daños o generar dividendos economicos, esto ya ocurre para bien pero el principal objetivo es el tema ambiental.</t>
  </si>
  <si>
    <t>En relacion con el anàlisis sobre la posibilidad de entrar en el mercado climatico con este proyecto, es importante calcular jlujos de co2 y gases efectivos en invernadero que se podrian evitar con el pryecto ya que se evitarian una gran cantidad de estos muy dañinos para el cambio climatico. para el impacto economico se analizan los valores agregados (co2, biogas, abonos, limpieza hidrica de suelos y disminucion ambiental en cuanto a malos olores y plagas por ello) estos aytudaran a bajar precios de biogs y abonos en la region ya que se producirian y comercializarian en la region y para la gente de la region en principio. Con el uso de biodigestores, la deforestación no solo se reduce, sino que se eliminan los riesgos asociados con la combustión de madera y la inhalación de humo en esta region amazonica que es de bital cuidado para el mundo. teniendo presente esto se generara posibilidades de empleo, distribucion equitativa en la region de beneficios ambientales y economicos. y contribuira al desarrollo de estas tecnologias y proteccion del ambiente</t>
  </si>
  <si>
    <t>Planificación y evaluación  de las inversiones, apoyos nacionales e internacionales para la  mitigacion de daños ambientales</t>
  </si>
  <si>
    <t>Tecnicos</t>
  </si>
  <si>
    <t>Ser conocedores del tema y tener personal calificado en la gestion y puesta en marcha del proyecto en aspectos tecnicos, logisticos y demas.</t>
  </si>
  <si>
    <t xml:space="preserve">El presente proyecto tiene un costo total de$ 220.213 dolares,  de los cuales se solicita la  cofinanciación al programa AEA $ 100.075 dolares;  el aporte de cofinanciamiento monetario de la entidad proponente es de  $ 61.105 dolares y el aporte de cofinanciamiento  no monetario de la entidad proponente es de $  39.033 dolares. La rentabilidad del proyecto se encuentra presente en los siguientes componentes : por obtención de biogas como combustible, por venta de cerdos para sacrificio y por venta de bioabono como fertilizante orgánico de suelos. a) obtención de biogas como combustible; El tamaño promedio del biodigestor es de 1,4-1,5 metros de ancho por 3 metros de largo y con una profundidad de 1,5-1,8 metros. Su rendimiento esperado de 1,4-1,5 metros cúbicos de biogás, lo que equivale aproximadamente a 25 libras de gas cada 22 días; con ello se supliría la demanda de combustible utilizada por las familias beneficiarias del proyecto en: cocimiento de alimentos, impulso de equipos agropecuarios, bombillos, entre otros. b) Venta de cerdos para sacrificio; es otro de los grandes componenetes rentables del proyecto, en la región hay una gran demanda de carne de cerdo la cual se trae del Departamento de Nariño, según el plan de negocios realizado por el Servicio Nacional de Aprendizaje SENA, existe una demanda insatisfecha de 447.641 kg de carne de cerdo al año. con el presente  proyecto se  supliría el 5% de la demanda local con unos ingresos  mensuales  de $ 4.951  dolares. c) venta de bioabono como fertilizante orgánico de suelos y cultivos; la actividad economica predominante en la zona objeto del proyecto es la ganadería y la agricultura, donde se cultiva frijol, frutales y maiz; presentandose una gran demanda para los fertilizantes orgnicos como insumo primordial para el desarrollo de cultivos y pasturas. con la venta de abono se obtendría unos ingresos mensuales de$  3.869 dolares. el proyecto tiene una rentabilidad del 47% siendo viable su ejecución; contando ademas con los servicios ambientales que genera; puesto que en la región hay al rededor de 40 porcicolas artesanales sin manejo de aguas residuales, que ocacionan graves problemas ambientales. La Asociación Gestion y Desarrollo posee experiencia en la ejecución de proyectos, tal como lo evidencian los balances financieros, en caso de presentarse problemas financieros la organización tiene liquidez y si fuera el caso se acudiría a un crédito con cualquiera de las entidades bancarias de la región; en cuanto a  riesgos no se evidencian riesgos trascendentales; sin embargo se contará con el acompañamiento de personal técnico profesional de suficiencia, durante la ejecución del proyecto. es de anotar que entre los asociados se cuenta con profesionales capacitados en diferentes areas de formación.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</si>
</sst>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7">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0" fillId="0" borderId="35" xfId="0" applyBorder="1" applyAlignment="1" applyProtection="1">
      <alignment horizontal="left" vertical="center" wrapText="1"/>
      <protection locked="0"/>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13" fillId="2" borderId="1" xfId="3" applyFill="1" applyBorder="1" applyAlignment="1" applyProtection="1">
      <alignment horizontal="left" vertical="center" wrapText="1"/>
      <protection locked="0"/>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luiseduardoburgos@yahoo.com.co" TargetMode="External"/><Relationship Id="rId1" Type="http://schemas.openxmlformats.org/officeDocument/2006/relationships/hyperlink" Target="mailto:luiseduardoburgos@yahoo.com.c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opLeftCell="A45" zoomScale="70" zoomScaleNormal="70" zoomScaleSheetLayoutView="120" workbookViewId="0">
      <selection activeCell="C45" sqref="C45:E45"/>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22" t="s">
        <v>52</v>
      </c>
      <c r="C2" s="122"/>
      <c r="D2" s="122"/>
      <c r="E2" s="122"/>
      <c r="F2" s="122"/>
    </row>
    <row r="3" spans="2:8" s="8" customFormat="1" ht="5.25" customHeight="1" x14ac:dyDescent="0.25"/>
    <row r="4" spans="2:8" s="8" customFormat="1" ht="48.75" customHeight="1" x14ac:dyDescent="0.25">
      <c r="B4" s="111" t="s">
        <v>100</v>
      </c>
      <c r="C4" s="111"/>
      <c r="D4" s="111"/>
      <c r="E4" s="111"/>
      <c r="F4" s="111"/>
    </row>
    <row r="5" spans="2:8" s="8" customFormat="1" ht="5.25" customHeight="1" thickBot="1" x14ac:dyDescent="0.3"/>
    <row r="6" spans="2:8" s="8" customFormat="1" x14ac:dyDescent="0.25">
      <c r="B6" s="117" t="s">
        <v>33</v>
      </c>
      <c r="C6" s="118"/>
      <c r="D6" s="118"/>
      <c r="E6" s="118"/>
      <c r="F6" s="119"/>
    </row>
    <row r="7" spans="2:8" s="8" customFormat="1" ht="36" customHeight="1" x14ac:dyDescent="0.25">
      <c r="B7" s="7" t="s">
        <v>56</v>
      </c>
      <c r="C7" s="112" t="s">
        <v>108</v>
      </c>
      <c r="D7" s="113"/>
      <c r="E7" s="113"/>
      <c r="F7" s="114"/>
      <c r="H7" s="13"/>
    </row>
    <row r="8" spans="2:8" s="8" customFormat="1" ht="34.5" customHeight="1" x14ac:dyDescent="0.25">
      <c r="B8" s="115" t="s">
        <v>57</v>
      </c>
      <c r="C8" s="116"/>
      <c r="D8" s="116"/>
      <c r="E8" s="116"/>
      <c r="F8" s="21"/>
    </row>
    <row r="9" spans="2:8" s="8" customFormat="1" ht="25.5" customHeight="1" x14ac:dyDescent="0.25">
      <c r="B9" s="115" t="s">
        <v>76</v>
      </c>
      <c r="C9" s="116"/>
      <c r="D9" s="116"/>
      <c r="E9" s="116"/>
      <c r="F9" s="86">
        <f>'FINANCIAMIENTO PROYECTO'!D20</f>
        <v>200213</v>
      </c>
      <c r="H9" s="8" t="s">
        <v>73</v>
      </c>
    </row>
    <row r="10" spans="2:8" s="8" customFormat="1" ht="24" customHeight="1" x14ac:dyDescent="0.25">
      <c r="B10" s="115" t="s">
        <v>77</v>
      </c>
      <c r="C10" s="116"/>
      <c r="D10" s="116"/>
      <c r="E10" s="116"/>
      <c r="F10" s="86">
        <f>'FINANCIAMIENTO PROYECTO'!E20</f>
        <v>100075</v>
      </c>
      <c r="H10" s="8" t="s">
        <v>73</v>
      </c>
    </row>
    <row r="11" spans="2:8" s="8" customFormat="1" ht="24" customHeight="1" x14ac:dyDescent="0.25">
      <c r="B11" s="115" t="s">
        <v>78</v>
      </c>
      <c r="C11" s="116"/>
      <c r="D11" s="116"/>
      <c r="E11" s="116"/>
      <c r="F11" s="86">
        <f>'FINANCIAMIENTO PROYECTO'!J20+'FINANCIAMIENTO PROYECTO'!K20</f>
        <v>100138</v>
      </c>
      <c r="H11" s="8" t="s">
        <v>73</v>
      </c>
    </row>
    <row r="12" spans="2:8" ht="21.75" customHeight="1" x14ac:dyDescent="0.25">
      <c r="B12" s="115" t="s">
        <v>86</v>
      </c>
      <c r="C12" s="116"/>
      <c r="D12" s="116"/>
      <c r="E12" s="116"/>
      <c r="F12" s="20" t="s">
        <v>138</v>
      </c>
    </row>
    <row r="13" spans="2:8" ht="23.25" customHeight="1" x14ac:dyDescent="0.25">
      <c r="B13" s="115" t="s">
        <v>87</v>
      </c>
      <c r="C13" s="116"/>
      <c r="D13" s="116"/>
      <c r="E13" s="116"/>
      <c r="F13" s="21" t="s">
        <v>139</v>
      </c>
    </row>
    <row r="14" spans="2:8" ht="90.75" customHeight="1" x14ac:dyDescent="0.25">
      <c r="B14" s="62" t="s">
        <v>85</v>
      </c>
      <c r="C14" s="95" t="s">
        <v>154</v>
      </c>
      <c r="D14" s="95"/>
      <c r="E14" s="95"/>
      <c r="F14" s="96"/>
    </row>
    <row r="15" spans="2:8" ht="80.25" customHeight="1" x14ac:dyDescent="0.25">
      <c r="B15" s="44" t="s">
        <v>79</v>
      </c>
      <c r="C15" s="95" t="s">
        <v>155</v>
      </c>
      <c r="D15" s="95"/>
      <c r="E15" s="95"/>
      <c r="F15" s="96"/>
    </row>
    <row r="16" spans="2:8" ht="80.25" customHeight="1" thickBot="1" x14ac:dyDescent="0.3">
      <c r="B16" s="12" t="s">
        <v>92</v>
      </c>
      <c r="C16" s="120" t="s">
        <v>156</v>
      </c>
      <c r="D16" s="120"/>
      <c r="E16" s="120"/>
      <c r="F16" s="121"/>
    </row>
    <row r="17" spans="2:5" s="8" customFormat="1" ht="8.25" customHeight="1" thickBot="1" x14ac:dyDescent="0.3"/>
    <row r="18" spans="2:5" ht="20.25" customHeight="1" thickBot="1" x14ac:dyDescent="0.3">
      <c r="B18" s="123" t="s">
        <v>80</v>
      </c>
      <c r="C18" s="124"/>
      <c r="D18" s="124"/>
      <c r="E18" s="125"/>
    </row>
    <row r="19" spans="2:5" x14ac:dyDescent="0.25">
      <c r="B19" s="14" t="s">
        <v>14</v>
      </c>
      <c r="C19" s="106" t="s">
        <v>140</v>
      </c>
      <c r="D19" s="106"/>
      <c r="E19" s="107"/>
    </row>
    <row r="20" spans="2:5" x14ac:dyDescent="0.25">
      <c r="B20" s="10" t="s">
        <v>15</v>
      </c>
      <c r="C20" s="95" t="s">
        <v>141</v>
      </c>
      <c r="D20" s="95"/>
      <c r="E20" s="96"/>
    </row>
    <row r="21" spans="2:5" ht="16.5" customHeight="1" x14ac:dyDescent="0.25">
      <c r="B21" s="7" t="s">
        <v>21</v>
      </c>
      <c r="C21" s="95" t="s">
        <v>142</v>
      </c>
      <c r="D21" s="95"/>
      <c r="E21" s="96"/>
    </row>
    <row r="22" spans="2:5" x14ac:dyDescent="0.25">
      <c r="B22" s="10" t="s">
        <v>16</v>
      </c>
      <c r="C22" s="95" t="s">
        <v>143</v>
      </c>
      <c r="D22" s="95"/>
      <c r="E22" s="96"/>
    </row>
    <row r="23" spans="2:5" x14ac:dyDescent="0.25">
      <c r="B23" s="10" t="s">
        <v>17</v>
      </c>
      <c r="C23" s="95" t="s">
        <v>144</v>
      </c>
      <c r="D23" s="95"/>
      <c r="E23" s="96"/>
    </row>
    <row r="24" spans="2:5" x14ac:dyDescent="0.25">
      <c r="B24" s="10" t="s">
        <v>3</v>
      </c>
      <c r="C24" s="95" t="s">
        <v>145</v>
      </c>
      <c r="D24" s="95"/>
      <c r="E24" s="96"/>
    </row>
    <row r="25" spans="2:5" x14ac:dyDescent="0.25">
      <c r="B25" s="10" t="s">
        <v>18</v>
      </c>
      <c r="C25" s="95" t="s">
        <v>149</v>
      </c>
      <c r="D25" s="95"/>
      <c r="E25" s="96"/>
    </row>
    <row r="26" spans="2:5" x14ac:dyDescent="0.25">
      <c r="B26" s="10" t="s">
        <v>4</v>
      </c>
      <c r="C26" s="95" t="s">
        <v>138</v>
      </c>
      <c r="D26" s="95"/>
      <c r="E26" s="96"/>
    </row>
    <row r="27" spans="2:5" x14ac:dyDescent="0.25">
      <c r="B27" s="10" t="s">
        <v>19</v>
      </c>
      <c r="C27" s="95">
        <v>3217763657</v>
      </c>
      <c r="D27" s="95"/>
      <c r="E27" s="96"/>
    </row>
    <row r="28" spans="2:5" x14ac:dyDescent="0.25">
      <c r="B28" s="10" t="s">
        <v>20</v>
      </c>
      <c r="C28" s="166" t="s">
        <v>146</v>
      </c>
      <c r="D28" s="95"/>
      <c r="E28" s="96"/>
    </row>
    <row r="29" spans="2:5" ht="30" x14ac:dyDescent="0.25">
      <c r="B29" s="18" t="s">
        <v>40</v>
      </c>
      <c r="C29" s="95" t="s">
        <v>150</v>
      </c>
      <c r="D29" s="95"/>
      <c r="E29" s="96"/>
    </row>
    <row r="30" spans="2:5" x14ac:dyDescent="0.25">
      <c r="B30" s="10" t="s">
        <v>41</v>
      </c>
      <c r="C30" s="95" t="s">
        <v>157</v>
      </c>
      <c r="D30" s="95"/>
      <c r="E30" s="96"/>
    </row>
    <row r="31" spans="2:5" ht="60.75" thickBot="1" x14ac:dyDescent="0.3">
      <c r="B31" s="18" t="s">
        <v>44</v>
      </c>
      <c r="C31" s="120" t="s">
        <v>158</v>
      </c>
      <c r="D31" s="120"/>
      <c r="E31" s="121"/>
    </row>
    <row r="32" spans="2:5" s="8" customFormat="1" ht="9.75" customHeight="1" thickBot="1" x14ac:dyDescent="0.3"/>
    <row r="33" spans="2:5" s="8" customFormat="1" ht="16.5" customHeight="1" thickBot="1" x14ac:dyDescent="0.3">
      <c r="B33" s="123" t="s">
        <v>81</v>
      </c>
      <c r="C33" s="124"/>
      <c r="D33" s="124"/>
      <c r="E33" s="125"/>
    </row>
    <row r="34" spans="2:5" s="8" customFormat="1" ht="27" customHeight="1" x14ac:dyDescent="0.25">
      <c r="B34" s="6" t="s">
        <v>23</v>
      </c>
      <c r="C34" s="106" t="s">
        <v>147</v>
      </c>
      <c r="D34" s="106"/>
      <c r="E34" s="107"/>
    </row>
    <row r="35" spans="2:5" s="8" customFormat="1" ht="16.5" customHeight="1" x14ac:dyDescent="0.25">
      <c r="B35" s="7" t="s">
        <v>24</v>
      </c>
      <c r="C35" s="95" t="s">
        <v>148</v>
      </c>
      <c r="D35" s="95"/>
      <c r="E35" s="96"/>
    </row>
    <row r="36" spans="2:5" s="8" customFormat="1" ht="16.5" customHeight="1" x14ac:dyDescent="0.25">
      <c r="B36" s="7" t="s">
        <v>22</v>
      </c>
      <c r="C36" s="95" t="s">
        <v>151</v>
      </c>
      <c r="D36" s="95"/>
      <c r="E36" s="96"/>
    </row>
    <row r="37" spans="2:5" s="8" customFormat="1" ht="16.5" customHeight="1" x14ac:dyDescent="0.25">
      <c r="B37" s="7" t="s">
        <v>0</v>
      </c>
      <c r="C37" s="95"/>
      <c r="D37" s="95"/>
      <c r="E37" s="96"/>
    </row>
    <row r="38" spans="2:5" s="8" customFormat="1" ht="16.5" customHeight="1" x14ac:dyDescent="0.25">
      <c r="B38" s="7" t="s">
        <v>1</v>
      </c>
      <c r="C38" s="95" t="s">
        <v>152</v>
      </c>
      <c r="D38" s="95"/>
      <c r="E38" s="96"/>
    </row>
    <row r="39" spans="2:5" s="8" customFormat="1" ht="16.5" customHeight="1" x14ac:dyDescent="0.25">
      <c r="B39" s="7" t="s">
        <v>26</v>
      </c>
      <c r="C39" s="95" t="s">
        <v>140</v>
      </c>
      <c r="D39" s="95"/>
      <c r="E39" s="96"/>
    </row>
    <row r="40" spans="2:5" s="8" customFormat="1" ht="16.5" customHeight="1" x14ac:dyDescent="0.25">
      <c r="B40" s="7" t="s">
        <v>25</v>
      </c>
      <c r="C40" s="95" t="s">
        <v>141</v>
      </c>
      <c r="D40" s="95"/>
      <c r="E40" s="96"/>
    </row>
    <row r="41" spans="2:5" s="8" customFormat="1" ht="16.5" customHeight="1" x14ac:dyDescent="0.25">
      <c r="B41" s="7" t="s">
        <v>21</v>
      </c>
      <c r="C41" s="95" t="s">
        <v>142</v>
      </c>
      <c r="D41" s="95"/>
      <c r="E41" s="96"/>
    </row>
    <row r="42" spans="2:5" s="8" customFormat="1" ht="16.5" customHeight="1" x14ac:dyDescent="0.25">
      <c r="B42" s="10" t="s">
        <v>2</v>
      </c>
      <c r="C42" s="95" t="s">
        <v>144</v>
      </c>
      <c r="D42" s="95"/>
      <c r="E42" s="96"/>
    </row>
    <row r="43" spans="2:5" s="8" customFormat="1" ht="16.5" customHeight="1" x14ac:dyDescent="0.25">
      <c r="B43" s="7" t="s">
        <v>18</v>
      </c>
      <c r="C43" s="95" t="s">
        <v>149</v>
      </c>
      <c r="D43" s="95"/>
      <c r="E43" s="96"/>
    </row>
    <row r="44" spans="2:5" s="8" customFormat="1" ht="16.5" customHeight="1" x14ac:dyDescent="0.25">
      <c r="B44" s="7" t="s">
        <v>4</v>
      </c>
      <c r="C44" s="95" t="s">
        <v>153</v>
      </c>
      <c r="D44" s="95"/>
      <c r="E44" s="96"/>
    </row>
    <row r="45" spans="2:5" s="8" customFormat="1" ht="16.5" customHeight="1" x14ac:dyDescent="0.25">
      <c r="B45" s="10" t="s">
        <v>5</v>
      </c>
      <c r="C45" s="95">
        <v>3217763657</v>
      </c>
      <c r="D45" s="95"/>
      <c r="E45" s="96"/>
    </row>
    <row r="46" spans="2:5" s="8" customFormat="1" ht="16.5" customHeight="1" x14ac:dyDescent="0.25">
      <c r="B46" s="10" t="s">
        <v>6</v>
      </c>
      <c r="C46" s="166" t="s">
        <v>146</v>
      </c>
      <c r="D46" s="95"/>
      <c r="E46" s="96"/>
    </row>
    <row r="47" spans="2:5" s="8" customFormat="1" ht="16.5" customHeight="1" x14ac:dyDescent="0.25">
      <c r="B47" s="7" t="s">
        <v>39</v>
      </c>
      <c r="C47" s="95"/>
      <c r="D47" s="95"/>
      <c r="E47" s="96"/>
    </row>
    <row r="48" spans="2:5" s="8" customFormat="1" ht="16.5" customHeight="1" x14ac:dyDescent="0.25">
      <c r="B48" s="7" t="s">
        <v>7</v>
      </c>
      <c r="C48" s="95"/>
      <c r="D48" s="95"/>
      <c r="E48" s="96"/>
    </row>
    <row r="49" spans="2:5" s="8" customFormat="1" ht="62.25" customHeight="1" x14ac:dyDescent="0.25">
      <c r="B49" s="7" t="s">
        <v>43</v>
      </c>
      <c r="C49" s="92" t="s">
        <v>159</v>
      </c>
      <c r="D49" s="93"/>
      <c r="E49" s="94"/>
    </row>
    <row r="50" spans="2:5" s="8" customFormat="1" ht="18.75" customHeight="1" x14ac:dyDescent="0.25">
      <c r="B50" s="7" t="s">
        <v>45</v>
      </c>
      <c r="C50" s="92" t="s">
        <v>160</v>
      </c>
      <c r="D50" s="93"/>
      <c r="E50" s="94"/>
    </row>
    <row r="51" spans="2:5" s="8" customFormat="1" ht="61.5" customHeight="1" x14ac:dyDescent="0.25">
      <c r="B51" s="7" t="s">
        <v>99</v>
      </c>
      <c r="C51" s="108" t="s">
        <v>161</v>
      </c>
      <c r="D51" s="109"/>
      <c r="E51" s="110"/>
    </row>
    <row r="52" spans="2:5" s="8" customFormat="1" ht="16.5" customHeight="1" x14ac:dyDescent="0.25">
      <c r="B52" s="97" t="s">
        <v>28</v>
      </c>
      <c r="C52" s="98"/>
      <c r="D52" s="98"/>
      <c r="E52" s="99"/>
    </row>
    <row r="53" spans="2:5" s="8" customFormat="1" ht="16.5" customHeight="1" x14ac:dyDescent="0.25">
      <c r="B53" s="7" t="s">
        <v>34</v>
      </c>
      <c r="C53" s="1"/>
      <c r="D53" s="11" t="s">
        <v>27</v>
      </c>
      <c r="E53" s="2" t="s">
        <v>162</v>
      </c>
    </row>
    <row r="54" spans="2:5" s="8" customFormat="1" ht="16.5" customHeight="1" x14ac:dyDescent="0.25">
      <c r="B54" s="97" t="s">
        <v>29</v>
      </c>
      <c r="C54" s="98"/>
      <c r="D54" s="98"/>
      <c r="E54" s="99"/>
    </row>
    <row r="55" spans="2:5" s="8" customFormat="1" ht="16.5" customHeight="1" x14ac:dyDescent="0.25">
      <c r="B55" s="7" t="s">
        <v>8</v>
      </c>
      <c r="C55" s="3"/>
      <c r="D55" s="11" t="s">
        <v>30</v>
      </c>
      <c r="E55" s="2"/>
    </row>
    <row r="56" spans="2:5" s="8" customFormat="1" ht="16.5" customHeight="1" x14ac:dyDescent="0.25">
      <c r="B56" s="7" t="s">
        <v>10</v>
      </c>
      <c r="C56" s="3"/>
      <c r="D56" s="11" t="s">
        <v>11</v>
      </c>
      <c r="E56" s="2"/>
    </row>
    <row r="57" spans="2:5" s="8" customFormat="1" ht="16.5" customHeight="1" x14ac:dyDescent="0.25">
      <c r="B57" s="7" t="s">
        <v>31</v>
      </c>
      <c r="C57" s="3" t="s">
        <v>162</v>
      </c>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100"/>
      <c r="D59" s="101"/>
      <c r="E59" s="102"/>
    </row>
    <row r="60" spans="2:5" s="8" customFormat="1" ht="9.75" customHeight="1" thickBot="1" x14ac:dyDescent="0.3"/>
    <row r="61" spans="2:5" s="8" customFormat="1" ht="15.75" customHeight="1" thickBot="1" x14ac:dyDescent="0.3">
      <c r="B61" s="123" t="s">
        <v>82</v>
      </c>
      <c r="C61" s="124"/>
      <c r="D61" s="124"/>
      <c r="E61" s="125"/>
    </row>
    <row r="62" spans="2:5" s="8" customFormat="1" ht="27" customHeight="1" x14ac:dyDescent="0.25">
      <c r="B62" s="6" t="s">
        <v>23</v>
      </c>
      <c r="C62" s="106"/>
      <c r="D62" s="106"/>
      <c r="E62" s="107"/>
    </row>
    <row r="63" spans="2:5" s="8" customFormat="1" ht="16.5" customHeight="1" x14ac:dyDescent="0.25">
      <c r="B63" s="7" t="s">
        <v>24</v>
      </c>
      <c r="C63" s="95"/>
      <c r="D63" s="95"/>
      <c r="E63" s="96"/>
    </row>
    <row r="64" spans="2:5" s="8" customFormat="1" ht="16.5" customHeight="1" x14ac:dyDescent="0.25">
      <c r="B64" s="7" t="s">
        <v>22</v>
      </c>
      <c r="C64" s="95"/>
      <c r="D64" s="95"/>
      <c r="E64" s="96"/>
    </row>
    <row r="65" spans="2:5" s="8" customFormat="1" ht="16.5" customHeight="1" x14ac:dyDescent="0.25">
      <c r="B65" s="7" t="s">
        <v>0</v>
      </c>
      <c r="C65" s="95"/>
      <c r="D65" s="95"/>
      <c r="E65" s="96"/>
    </row>
    <row r="66" spans="2:5" s="8" customFormat="1" ht="16.5" customHeight="1" x14ac:dyDescent="0.25">
      <c r="B66" s="7" t="s">
        <v>1</v>
      </c>
      <c r="C66" s="95"/>
      <c r="D66" s="95"/>
      <c r="E66" s="96"/>
    </row>
    <row r="67" spans="2:5" s="8" customFormat="1" ht="16.5" customHeight="1" x14ac:dyDescent="0.25">
      <c r="B67" s="7" t="s">
        <v>26</v>
      </c>
      <c r="C67" s="95"/>
      <c r="D67" s="95"/>
      <c r="E67" s="96"/>
    </row>
    <row r="68" spans="2:5" s="8" customFormat="1" ht="16.5" customHeight="1" x14ac:dyDescent="0.25">
      <c r="B68" s="7" t="s">
        <v>25</v>
      </c>
      <c r="C68" s="95"/>
      <c r="D68" s="95"/>
      <c r="E68" s="96"/>
    </row>
    <row r="69" spans="2:5" s="8" customFormat="1" ht="16.5" customHeight="1" x14ac:dyDescent="0.25">
      <c r="B69" s="7" t="s">
        <v>21</v>
      </c>
      <c r="C69" s="95"/>
      <c r="D69" s="95"/>
      <c r="E69" s="96"/>
    </row>
    <row r="70" spans="2:5" s="8" customFormat="1" ht="16.5" customHeight="1" x14ac:dyDescent="0.25">
      <c r="B70" s="10" t="s">
        <v>2</v>
      </c>
      <c r="C70" s="95"/>
      <c r="D70" s="95"/>
      <c r="E70" s="96"/>
    </row>
    <row r="71" spans="2:5" s="8" customFormat="1" ht="16.5" customHeight="1" x14ac:dyDescent="0.25">
      <c r="B71" s="7" t="s">
        <v>18</v>
      </c>
      <c r="C71" s="95"/>
      <c r="D71" s="95"/>
      <c r="E71" s="96"/>
    </row>
    <row r="72" spans="2:5" s="8" customFormat="1" ht="16.5" customHeight="1" x14ac:dyDescent="0.25">
      <c r="B72" s="7" t="s">
        <v>4</v>
      </c>
      <c r="C72" s="95"/>
      <c r="D72" s="95"/>
      <c r="E72" s="96"/>
    </row>
    <row r="73" spans="2:5" s="8" customFormat="1" ht="16.5" customHeight="1" x14ac:dyDescent="0.25">
      <c r="B73" s="10" t="s">
        <v>5</v>
      </c>
      <c r="C73" s="95"/>
      <c r="D73" s="95"/>
      <c r="E73" s="96"/>
    </row>
    <row r="74" spans="2:5" s="8" customFormat="1" ht="16.5" customHeight="1" x14ac:dyDescent="0.25">
      <c r="B74" s="10" t="s">
        <v>6</v>
      </c>
      <c r="C74" s="95"/>
      <c r="D74" s="95"/>
      <c r="E74" s="96"/>
    </row>
    <row r="75" spans="2:5" s="8" customFormat="1" ht="16.5" customHeight="1" x14ac:dyDescent="0.25">
      <c r="B75" s="7" t="s">
        <v>39</v>
      </c>
      <c r="C75" s="95"/>
      <c r="D75" s="95"/>
      <c r="E75" s="96"/>
    </row>
    <row r="76" spans="2:5" s="8" customFormat="1" ht="16.5" customHeight="1" x14ac:dyDescent="0.25">
      <c r="B76" s="7" t="s">
        <v>7</v>
      </c>
      <c r="C76" s="95"/>
      <c r="D76" s="95"/>
      <c r="E76" s="96"/>
    </row>
    <row r="77" spans="2:5" s="8" customFormat="1" ht="62.25" customHeight="1" x14ac:dyDescent="0.25">
      <c r="B77" s="7" t="s">
        <v>43</v>
      </c>
      <c r="C77" s="92"/>
      <c r="D77" s="93"/>
      <c r="E77" s="94"/>
    </row>
    <row r="78" spans="2:5" s="8" customFormat="1" ht="66" customHeight="1" x14ac:dyDescent="0.25">
      <c r="B78" s="7" t="s">
        <v>99</v>
      </c>
      <c r="C78" s="108"/>
      <c r="D78" s="109"/>
      <c r="E78" s="110"/>
    </row>
    <row r="79" spans="2:5" s="8" customFormat="1" ht="16.5" customHeight="1" x14ac:dyDescent="0.25">
      <c r="B79" s="97" t="s">
        <v>28</v>
      </c>
      <c r="C79" s="98"/>
      <c r="D79" s="98"/>
      <c r="E79" s="99"/>
    </row>
    <row r="80" spans="2:5" s="8" customFormat="1" ht="16.5" customHeight="1" x14ac:dyDescent="0.25">
      <c r="B80" s="7" t="s">
        <v>34</v>
      </c>
      <c r="C80" s="87"/>
      <c r="D80" s="11" t="s">
        <v>27</v>
      </c>
      <c r="E80" s="88"/>
    </row>
    <row r="81" spans="2:5" s="8" customFormat="1" ht="16.5" customHeight="1" x14ac:dyDescent="0.25">
      <c r="B81" s="97" t="s">
        <v>29</v>
      </c>
      <c r="C81" s="98"/>
      <c r="D81" s="98"/>
      <c r="E81" s="99"/>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100"/>
      <c r="D87" s="101"/>
      <c r="E87" s="102"/>
    </row>
    <row r="88" spans="2:5" s="8" customFormat="1" ht="16.5" customHeight="1" thickBot="1" x14ac:dyDescent="0.3"/>
    <row r="89" spans="2:5" s="8" customFormat="1" ht="15.75" thickBot="1" x14ac:dyDescent="0.3">
      <c r="B89" s="103" t="s">
        <v>83</v>
      </c>
      <c r="C89" s="104"/>
      <c r="D89" s="104"/>
      <c r="E89" s="105"/>
    </row>
    <row r="90" spans="2:5" s="8" customFormat="1" ht="27" customHeight="1" x14ac:dyDescent="0.25">
      <c r="B90" s="6" t="s">
        <v>23</v>
      </c>
      <c r="C90" s="106"/>
      <c r="D90" s="106"/>
      <c r="E90" s="107"/>
    </row>
    <row r="91" spans="2:5" s="8" customFormat="1" ht="16.5" customHeight="1" x14ac:dyDescent="0.25">
      <c r="B91" s="7" t="s">
        <v>24</v>
      </c>
      <c r="C91" s="95"/>
      <c r="D91" s="95"/>
      <c r="E91" s="96"/>
    </row>
    <row r="92" spans="2:5" s="8" customFormat="1" ht="16.5" customHeight="1" x14ac:dyDescent="0.25">
      <c r="B92" s="7" t="s">
        <v>22</v>
      </c>
      <c r="C92" s="95"/>
      <c r="D92" s="95"/>
      <c r="E92" s="96"/>
    </row>
    <row r="93" spans="2:5" s="8" customFormat="1" ht="16.5" customHeight="1" x14ac:dyDescent="0.25">
      <c r="B93" s="7" t="s">
        <v>0</v>
      </c>
      <c r="C93" s="95"/>
      <c r="D93" s="95"/>
      <c r="E93" s="96"/>
    </row>
    <row r="94" spans="2:5" s="8" customFormat="1" ht="16.5" customHeight="1" x14ac:dyDescent="0.25">
      <c r="B94" s="7" t="s">
        <v>1</v>
      </c>
      <c r="C94" s="95"/>
      <c r="D94" s="95"/>
      <c r="E94" s="96"/>
    </row>
    <row r="95" spans="2:5" s="8" customFormat="1" ht="16.5" customHeight="1" x14ac:dyDescent="0.25">
      <c r="B95" s="7" t="s">
        <v>26</v>
      </c>
      <c r="C95" s="95"/>
      <c r="D95" s="95"/>
      <c r="E95" s="96"/>
    </row>
    <row r="96" spans="2:5" s="8" customFormat="1" ht="16.5" customHeight="1" x14ac:dyDescent="0.25">
      <c r="B96" s="7" t="s">
        <v>25</v>
      </c>
      <c r="C96" s="95"/>
      <c r="D96" s="95"/>
      <c r="E96" s="96"/>
    </row>
    <row r="97" spans="2:5" s="8" customFormat="1" ht="16.5" customHeight="1" x14ac:dyDescent="0.25">
      <c r="B97" s="7" t="s">
        <v>21</v>
      </c>
      <c r="C97" s="95"/>
      <c r="D97" s="95"/>
      <c r="E97" s="96"/>
    </row>
    <row r="98" spans="2:5" s="8" customFormat="1" ht="16.5" customHeight="1" x14ac:dyDescent="0.25">
      <c r="B98" s="10" t="s">
        <v>2</v>
      </c>
      <c r="C98" s="95"/>
      <c r="D98" s="95"/>
      <c r="E98" s="96"/>
    </row>
    <row r="99" spans="2:5" s="8" customFormat="1" ht="16.5" customHeight="1" x14ac:dyDescent="0.25">
      <c r="B99" s="7" t="s">
        <v>18</v>
      </c>
      <c r="C99" s="95"/>
      <c r="D99" s="95"/>
      <c r="E99" s="96"/>
    </row>
    <row r="100" spans="2:5" s="8" customFormat="1" ht="16.5" customHeight="1" x14ac:dyDescent="0.25">
      <c r="B100" s="7" t="s">
        <v>4</v>
      </c>
      <c r="C100" s="95"/>
      <c r="D100" s="95"/>
      <c r="E100" s="96"/>
    </row>
    <row r="101" spans="2:5" s="8" customFormat="1" ht="16.5" customHeight="1" x14ac:dyDescent="0.25">
      <c r="B101" s="10" t="s">
        <v>5</v>
      </c>
      <c r="C101" s="95"/>
      <c r="D101" s="95"/>
      <c r="E101" s="96"/>
    </row>
    <row r="102" spans="2:5" s="8" customFormat="1" ht="16.5" customHeight="1" x14ac:dyDescent="0.25">
      <c r="B102" s="10" t="s">
        <v>6</v>
      </c>
      <c r="C102" s="95"/>
      <c r="D102" s="95"/>
      <c r="E102" s="96"/>
    </row>
    <row r="103" spans="2:5" s="8" customFormat="1" ht="16.5" customHeight="1" x14ac:dyDescent="0.25">
      <c r="B103" s="7" t="s">
        <v>39</v>
      </c>
      <c r="C103" s="95"/>
      <c r="D103" s="95"/>
      <c r="E103" s="96"/>
    </row>
    <row r="104" spans="2:5" s="8" customFormat="1" ht="16.5" customHeight="1" x14ac:dyDescent="0.25">
      <c r="B104" s="7" t="s">
        <v>7</v>
      </c>
      <c r="C104" s="95"/>
      <c r="D104" s="95"/>
      <c r="E104" s="96"/>
    </row>
    <row r="105" spans="2:5" s="8" customFormat="1" ht="62.25" customHeight="1" x14ac:dyDescent="0.25">
      <c r="B105" s="7" t="s">
        <v>43</v>
      </c>
      <c r="C105" s="92"/>
      <c r="D105" s="93"/>
      <c r="E105" s="94"/>
    </row>
    <row r="106" spans="2:5" s="8" customFormat="1" ht="66" customHeight="1" x14ac:dyDescent="0.25">
      <c r="B106" s="7" t="s">
        <v>99</v>
      </c>
      <c r="C106" s="108"/>
      <c r="D106" s="109"/>
      <c r="E106" s="110"/>
    </row>
    <row r="107" spans="2:5" s="8" customFormat="1" ht="16.5" customHeight="1" x14ac:dyDescent="0.25">
      <c r="B107" s="97" t="s">
        <v>28</v>
      </c>
      <c r="C107" s="98"/>
      <c r="D107" s="98"/>
      <c r="E107" s="99"/>
    </row>
    <row r="108" spans="2:5" s="8" customFormat="1" ht="16.5" customHeight="1" x14ac:dyDescent="0.25">
      <c r="B108" s="7" t="s">
        <v>34</v>
      </c>
      <c r="C108" s="1"/>
      <c r="D108" s="11" t="s">
        <v>27</v>
      </c>
      <c r="E108" s="2"/>
    </row>
    <row r="109" spans="2:5" s="8" customFormat="1" ht="16.5" customHeight="1" x14ac:dyDescent="0.25">
      <c r="B109" s="97" t="s">
        <v>29</v>
      </c>
      <c r="C109" s="98"/>
      <c r="D109" s="98"/>
      <c r="E109" s="99"/>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100"/>
      <c r="D115" s="101"/>
      <c r="E115" s="102"/>
    </row>
    <row r="116" spans="2:5" s="8" customFormat="1" ht="6" customHeight="1" thickBot="1" x14ac:dyDescent="0.3"/>
    <row r="117" spans="2:5" s="8" customFormat="1" ht="15.75" thickBot="1" x14ac:dyDescent="0.3">
      <c r="B117" s="103" t="s">
        <v>84</v>
      </c>
      <c r="C117" s="104"/>
      <c r="D117" s="104"/>
      <c r="E117" s="105"/>
    </row>
    <row r="118" spans="2:5" s="8" customFormat="1" ht="27" customHeight="1" x14ac:dyDescent="0.25">
      <c r="B118" s="6" t="s">
        <v>23</v>
      </c>
      <c r="C118" s="106"/>
      <c r="D118" s="106"/>
      <c r="E118" s="107"/>
    </row>
    <row r="119" spans="2:5" s="8" customFormat="1" ht="16.5" customHeight="1" x14ac:dyDescent="0.25">
      <c r="B119" s="7" t="s">
        <v>24</v>
      </c>
      <c r="C119" s="95"/>
      <c r="D119" s="95"/>
      <c r="E119" s="96"/>
    </row>
    <row r="120" spans="2:5" s="8" customFormat="1" ht="16.5" customHeight="1" x14ac:dyDescent="0.25">
      <c r="B120" s="7" t="s">
        <v>22</v>
      </c>
      <c r="C120" s="95"/>
      <c r="D120" s="95"/>
      <c r="E120" s="96"/>
    </row>
    <row r="121" spans="2:5" s="8" customFormat="1" ht="16.5" customHeight="1" x14ac:dyDescent="0.25">
      <c r="B121" s="7" t="s">
        <v>0</v>
      </c>
      <c r="C121" s="95"/>
      <c r="D121" s="95"/>
      <c r="E121" s="96"/>
    </row>
    <row r="122" spans="2:5" s="8" customFormat="1" ht="16.5" customHeight="1" x14ac:dyDescent="0.25">
      <c r="B122" s="7" t="s">
        <v>1</v>
      </c>
      <c r="C122" s="95"/>
      <c r="D122" s="95"/>
      <c r="E122" s="96"/>
    </row>
    <row r="123" spans="2:5" s="8" customFormat="1" ht="16.5" customHeight="1" x14ac:dyDescent="0.25">
      <c r="B123" s="7" t="s">
        <v>26</v>
      </c>
      <c r="C123" s="95"/>
      <c r="D123" s="95"/>
      <c r="E123" s="96"/>
    </row>
    <row r="124" spans="2:5" s="8" customFormat="1" ht="16.5" customHeight="1" x14ac:dyDescent="0.25">
      <c r="B124" s="7" t="s">
        <v>25</v>
      </c>
      <c r="C124" s="95"/>
      <c r="D124" s="95"/>
      <c r="E124" s="96"/>
    </row>
    <row r="125" spans="2:5" s="8" customFormat="1" ht="16.5" customHeight="1" x14ac:dyDescent="0.25">
      <c r="B125" s="7" t="s">
        <v>21</v>
      </c>
      <c r="C125" s="95"/>
      <c r="D125" s="95"/>
      <c r="E125" s="96"/>
    </row>
    <row r="126" spans="2:5" s="8" customFormat="1" ht="16.5" customHeight="1" x14ac:dyDescent="0.25">
      <c r="B126" s="10" t="s">
        <v>2</v>
      </c>
      <c r="C126" s="95"/>
      <c r="D126" s="95"/>
      <c r="E126" s="96"/>
    </row>
    <row r="127" spans="2:5" s="8" customFormat="1" ht="16.5" customHeight="1" x14ac:dyDescent="0.25">
      <c r="B127" s="7" t="s">
        <v>18</v>
      </c>
      <c r="C127" s="95"/>
      <c r="D127" s="95"/>
      <c r="E127" s="96"/>
    </row>
    <row r="128" spans="2:5" s="8" customFormat="1" ht="16.5" customHeight="1" x14ac:dyDescent="0.25">
      <c r="B128" s="7" t="s">
        <v>4</v>
      </c>
      <c r="C128" s="95"/>
      <c r="D128" s="95"/>
      <c r="E128" s="96"/>
    </row>
    <row r="129" spans="2:5" s="8" customFormat="1" ht="16.5" customHeight="1" x14ac:dyDescent="0.25">
      <c r="B129" s="10" t="s">
        <v>5</v>
      </c>
      <c r="C129" s="95"/>
      <c r="D129" s="95"/>
      <c r="E129" s="96"/>
    </row>
    <row r="130" spans="2:5" s="8" customFormat="1" ht="16.5" customHeight="1" x14ac:dyDescent="0.25">
      <c r="B130" s="10" t="s">
        <v>6</v>
      </c>
      <c r="C130" s="95"/>
      <c r="D130" s="95"/>
      <c r="E130" s="96"/>
    </row>
    <row r="131" spans="2:5" s="8" customFormat="1" ht="16.5" customHeight="1" x14ac:dyDescent="0.25">
      <c r="B131" s="7" t="s">
        <v>39</v>
      </c>
      <c r="C131" s="95"/>
      <c r="D131" s="95"/>
      <c r="E131" s="96"/>
    </row>
    <row r="132" spans="2:5" s="8" customFormat="1" ht="16.5" customHeight="1" x14ac:dyDescent="0.25">
      <c r="B132" s="7" t="s">
        <v>7</v>
      </c>
      <c r="C132" s="95"/>
      <c r="D132" s="95"/>
      <c r="E132" s="96"/>
    </row>
    <row r="133" spans="2:5" s="8" customFormat="1" ht="62.25" customHeight="1" x14ac:dyDescent="0.25">
      <c r="B133" s="7" t="s">
        <v>42</v>
      </c>
      <c r="C133" s="92"/>
      <c r="D133" s="93"/>
      <c r="E133" s="94"/>
    </row>
    <row r="134" spans="2:5" s="8" customFormat="1" ht="65.25" customHeight="1" x14ac:dyDescent="0.25">
      <c r="B134" s="7" t="s">
        <v>99</v>
      </c>
      <c r="C134" s="108"/>
      <c r="D134" s="109"/>
      <c r="E134" s="110"/>
    </row>
    <row r="135" spans="2:5" s="8" customFormat="1" ht="16.5" customHeight="1" x14ac:dyDescent="0.25">
      <c r="B135" s="97" t="s">
        <v>28</v>
      </c>
      <c r="C135" s="98"/>
      <c r="D135" s="98"/>
      <c r="E135" s="99"/>
    </row>
    <row r="136" spans="2:5" s="8" customFormat="1" ht="16.5" customHeight="1" x14ac:dyDescent="0.25">
      <c r="B136" s="7" t="s">
        <v>34</v>
      </c>
      <c r="C136" s="1"/>
      <c r="D136" s="11" t="s">
        <v>27</v>
      </c>
      <c r="E136" s="2"/>
    </row>
    <row r="137" spans="2:5" s="8" customFormat="1" ht="16.5" customHeight="1" x14ac:dyDescent="0.25">
      <c r="B137" s="97" t="s">
        <v>29</v>
      </c>
      <c r="C137" s="98"/>
      <c r="D137" s="98"/>
      <c r="E137" s="99"/>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100"/>
      <c r="D143" s="101"/>
      <c r="E143" s="102"/>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s>
  <pageMargins left="0.70866141732283472" right="0.70866141732283472" top="0.74803149606299213" bottom="0.74803149606299213" header="0.31496062992125984" footer="0.31496062992125984"/>
  <pageSetup paperSize="9" scale="83" fitToHeight="0" orientation="portrait" r:id="rId3"/>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abSelected="1" topLeftCell="A46" zoomScaleNormal="100" zoomScaleSheetLayoutView="100" workbookViewId="0">
      <selection activeCell="B46" sqref="B46:E47"/>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29" t="s">
        <v>100</v>
      </c>
      <c r="D2" s="129"/>
      <c r="E2" s="129"/>
    </row>
    <row r="3" spans="2:7" s="8" customFormat="1" ht="20.25" customHeight="1" x14ac:dyDescent="0.25">
      <c r="B3" s="126" t="s">
        <v>60</v>
      </c>
      <c r="C3" s="127"/>
      <c r="D3" s="127" t="s">
        <v>61</v>
      </c>
      <c r="E3" s="128"/>
    </row>
    <row r="4" spans="2:7" s="8" customFormat="1" ht="19.5" customHeight="1" thickBot="1" x14ac:dyDescent="0.3">
      <c r="B4" s="148" t="str">
        <f>'DATOS GENERALES'!C35</f>
        <v>AGD</v>
      </c>
      <c r="C4" s="146"/>
      <c r="D4" s="146" t="str">
        <f>'DATOS GENERALES'!C7</f>
        <v xml:space="preserve">Producción y uso de biogás en explotaciones porcícolas </v>
      </c>
      <c r="E4" s="147"/>
    </row>
    <row r="5" spans="2:7" s="8" customFormat="1" ht="16.5" customHeight="1" thickBot="1" x14ac:dyDescent="0.3">
      <c r="B5" s="15"/>
    </row>
    <row r="6" spans="2:7" s="8" customFormat="1" ht="15" customHeight="1" x14ac:dyDescent="0.25">
      <c r="B6" s="136" t="s">
        <v>88</v>
      </c>
      <c r="C6" s="137"/>
      <c r="D6" s="137"/>
      <c r="E6" s="138"/>
    </row>
    <row r="7" spans="2:7" s="8" customFormat="1" ht="209.25" customHeight="1" thickBot="1" x14ac:dyDescent="0.3">
      <c r="B7" s="142" t="s">
        <v>109</v>
      </c>
      <c r="C7" s="143"/>
      <c r="D7" s="143"/>
      <c r="E7" s="144"/>
    </row>
    <row r="8" spans="2:7" s="8" customFormat="1" ht="12" customHeight="1" thickBot="1" x14ac:dyDescent="0.3"/>
    <row r="9" spans="2:7" s="8" customFormat="1" x14ac:dyDescent="0.25">
      <c r="B9" s="136" t="s">
        <v>89</v>
      </c>
      <c r="C9" s="137"/>
      <c r="D9" s="137"/>
      <c r="E9" s="138"/>
    </row>
    <row r="10" spans="2:7" s="8" customFormat="1" ht="171" customHeight="1" thickBot="1" x14ac:dyDescent="0.3">
      <c r="B10" s="133" t="s">
        <v>110</v>
      </c>
      <c r="C10" s="134"/>
      <c r="D10" s="134"/>
      <c r="E10" s="135"/>
    </row>
    <row r="11" spans="2:7" s="8" customFormat="1" ht="15.75" customHeight="1" thickBot="1" x14ac:dyDescent="0.3"/>
    <row r="12" spans="2:7" s="8" customFormat="1" x14ac:dyDescent="0.25">
      <c r="B12" s="139" t="s">
        <v>90</v>
      </c>
      <c r="C12" s="140"/>
      <c r="D12" s="140"/>
      <c r="E12" s="141"/>
    </row>
    <row r="13" spans="2:7" s="8" customFormat="1" ht="166.5" customHeight="1" thickBot="1" x14ac:dyDescent="0.3">
      <c r="B13" s="133" t="s">
        <v>166</v>
      </c>
      <c r="C13" s="134"/>
      <c r="D13" s="134"/>
      <c r="E13" s="135"/>
    </row>
    <row r="14" spans="2:7" ht="15" customHeight="1" thickBot="1" x14ac:dyDescent="0.3">
      <c r="B14" s="8"/>
      <c r="C14" s="8"/>
    </row>
    <row r="15" spans="2:7" s="8" customFormat="1" ht="36" customHeight="1" x14ac:dyDescent="0.25">
      <c r="B15" s="139" t="s">
        <v>62</v>
      </c>
      <c r="C15" s="140"/>
      <c r="D15" s="140"/>
      <c r="E15" s="141"/>
      <c r="G15" s="48" t="s">
        <v>64</v>
      </c>
    </row>
    <row r="16" spans="2:7" s="8" customFormat="1" ht="164.25" customHeight="1" thickBot="1" x14ac:dyDescent="0.3">
      <c r="B16" s="133" t="s">
        <v>167</v>
      </c>
      <c r="C16" s="134"/>
      <c r="D16" s="134"/>
      <c r="E16" s="135"/>
      <c r="G16" s="49"/>
    </row>
    <row r="17" spans="1:7" s="8" customFormat="1" ht="15.75" customHeight="1" thickBot="1" x14ac:dyDescent="0.3"/>
    <row r="18" spans="1:7" s="8" customFormat="1" ht="33" customHeight="1" x14ac:dyDescent="0.25">
      <c r="B18" s="136" t="s">
        <v>63</v>
      </c>
      <c r="C18" s="137"/>
      <c r="D18" s="137"/>
      <c r="E18" s="138"/>
    </row>
    <row r="19" spans="1:7" s="8" customFormat="1" ht="322.5" customHeight="1" thickBot="1" x14ac:dyDescent="0.3">
      <c r="B19" s="145" t="s">
        <v>168</v>
      </c>
      <c r="C19" s="134"/>
      <c r="D19" s="134"/>
      <c r="E19" s="135"/>
    </row>
    <row r="20" spans="1:7" s="8" customFormat="1" ht="17.25" customHeight="1" thickBot="1" x14ac:dyDescent="0.3"/>
    <row r="21" spans="1:7" s="8" customFormat="1" ht="15" customHeight="1" x14ac:dyDescent="0.25">
      <c r="B21" s="139" t="s">
        <v>65</v>
      </c>
      <c r="C21" s="140"/>
      <c r="D21" s="140"/>
      <c r="E21" s="141"/>
    </row>
    <row r="22" spans="1:7" s="8" customFormat="1" ht="338.25" customHeight="1" thickBot="1" x14ac:dyDescent="0.3">
      <c r="B22" s="133" t="s">
        <v>111</v>
      </c>
      <c r="C22" s="134"/>
      <c r="D22" s="134"/>
      <c r="E22" s="135"/>
    </row>
    <row r="23" spans="1:7" ht="15" customHeight="1" thickBot="1" x14ac:dyDescent="0.3">
      <c r="B23" s="8"/>
      <c r="C23" s="8"/>
    </row>
    <row r="24" spans="1:7" s="8" customFormat="1" ht="15" customHeight="1" x14ac:dyDescent="0.25">
      <c r="B24" s="139" t="s">
        <v>66</v>
      </c>
      <c r="C24" s="140"/>
      <c r="D24" s="140"/>
      <c r="E24" s="141"/>
    </row>
    <row r="25" spans="1:7" s="8" customFormat="1" ht="180" customHeight="1" thickBot="1" x14ac:dyDescent="0.3">
      <c r="A25" s="8" t="s">
        <v>37</v>
      </c>
      <c r="B25" s="149" t="s">
        <v>112</v>
      </c>
      <c r="C25" s="143"/>
      <c r="D25" s="143"/>
      <c r="E25" s="144"/>
    </row>
    <row r="26" spans="1:7" s="8" customFormat="1" ht="14.25" customHeight="1" thickBot="1" x14ac:dyDescent="0.3"/>
    <row r="27" spans="1:7" s="8" customFormat="1" ht="15" customHeight="1" x14ac:dyDescent="0.25">
      <c r="B27" s="139" t="s">
        <v>67</v>
      </c>
      <c r="C27" s="140"/>
      <c r="D27" s="140"/>
      <c r="E27" s="141"/>
    </row>
    <row r="28" spans="1:7" s="8" customFormat="1" ht="184.5" customHeight="1" thickBot="1" x14ac:dyDescent="0.3">
      <c r="B28" s="142" t="s">
        <v>113</v>
      </c>
      <c r="C28" s="143"/>
      <c r="D28" s="143"/>
      <c r="E28" s="144"/>
    </row>
    <row r="29" spans="1:7" s="8" customFormat="1" ht="12" customHeight="1" thickBot="1" x14ac:dyDescent="0.3"/>
    <row r="30" spans="1:7" s="8" customFormat="1" ht="33" customHeight="1" x14ac:dyDescent="0.25">
      <c r="B30" s="139" t="s">
        <v>91</v>
      </c>
      <c r="C30" s="140"/>
      <c r="D30" s="140"/>
      <c r="E30" s="141"/>
      <c r="G30" s="48" t="s">
        <v>104</v>
      </c>
    </row>
    <row r="31" spans="1:7" s="8" customFormat="1" ht="221.25" customHeight="1" thickBot="1" x14ac:dyDescent="0.3">
      <c r="B31" s="142" t="s">
        <v>114</v>
      </c>
      <c r="C31" s="143"/>
      <c r="D31" s="143"/>
      <c r="E31" s="144"/>
      <c r="G31" s="49" t="s">
        <v>115</v>
      </c>
    </row>
    <row r="32" spans="1:7" s="8" customFormat="1" ht="15" customHeight="1" thickBot="1" x14ac:dyDescent="0.3"/>
    <row r="33" spans="1:7" s="8" customFormat="1" ht="30" x14ac:dyDescent="0.25">
      <c r="A33" s="8">
        <v>10</v>
      </c>
      <c r="B33" s="136" t="s">
        <v>69</v>
      </c>
      <c r="C33" s="137"/>
      <c r="D33" s="137"/>
      <c r="E33" s="138"/>
      <c r="G33" s="48" t="s">
        <v>68</v>
      </c>
    </row>
    <row r="34" spans="1:7" s="8" customFormat="1" ht="357" customHeight="1" thickBot="1" x14ac:dyDescent="0.3">
      <c r="B34" s="133" t="s">
        <v>116</v>
      </c>
      <c r="C34" s="134"/>
      <c r="D34" s="134"/>
      <c r="E34" s="135"/>
      <c r="G34" s="49"/>
    </row>
    <row r="35" spans="1:7" s="8" customFormat="1" ht="12.75" customHeight="1" thickBot="1" x14ac:dyDescent="0.3"/>
    <row r="36" spans="1:7" s="8" customFormat="1" x14ac:dyDescent="0.25">
      <c r="B36" s="136" t="s">
        <v>106</v>
      </c>
      <c r="C36" s="137"/>
      <c r="D36" s="137"/>
      <c r="E36" s="138"/>
    </row>
    <row r="37" spans="1:7" s="8" customFormat="1" ht="297" customHeight="1" thickBot="1" x14ac:dyDescent="0.3">
      <c r="B37" s="133" t="s">
        <v>117</v>
      </c>
      <c r="C37" s="134"/>
      <c r="D37" s="134"/>
      <c r="E37" s="135"/>
    </row>
    <row r="38" spans="1:7" s="8" customFormat="1" ht="15.75" customHeight="1" thickBot="1" x14ac:dyDescent="0.3"/>
    <row r="39" spans="1:7" s="8" customFormat="1" x14ac:dyDescent="0.25">
      <c r="B39" s="139" t="s">
        <v>107</v>
      </c>
      <c r="C39" s="140"/>
      <c r="D39" s="140"/>
      <c r="E39" s="141"/>
    </row>
    <row r="40" spans="1:7" s="8" customFormat="1" ht="296.25" customHeight="1" thickBot="1" x14ac:dyDescent="0.3">
      <c r="B40" s="133" t="s">
        <v>169</v>
      </c>
      <c r="C40" s="134"/>
      <c r="D40" s="134"/>
      <c r="E40" s="135"/>
    </row>
    <row r="41" spans="1:7" s="8" customFormat="1" ht="16.5" customHeight="1" thickBot="1" x14ac:dyDescent="0.3"/>
    <row r="42" spans="1:7" s="8" customFormat="1" x14ac:dyDescent="0.25">
      <c r="B42" s="139" t="s">
        <v>105</v>
      </c>
      <c r="C42" s="140"/>
      <c r="D42" s="140"/>
      <c r="E42" s="141"/>
    </row>
    <row r="43" spans="1:7" s="8" customFormat="1" ht="327.75" customHeight="1" thickBot="1" x14ac:dyDescent="0.3">
      <c r="B43" s="133" t="s">
        <v>170</v>
      </c>
      <c r="C43" s="134"/>
      <c r="D43" s="134"/>
      <c r="E43" s="135"/>
    </row>
    <row r="44" spans="1:7" s="8" customFormat="1" ht="13.5" customHeight="1" thickBot="1" x14ac:dyDescent="0.3"/>
    <row r="45" spans="1:7" s="8" customFormat="1" ht="15" customHeight="1" x14ac:dyDescent="0.25">
      <c r="B45" s="136" t="s">
        <v>70</v>
      </c>
      <c r="C45" s="137"/>
      <c r="D45" s="137"/>
      <c r="E45" s="138"/>
    </row>
    <row r="46" spans="1:7" s="8" customFormat="1" ht="291.75" customHeight="1" x14ac:dyDescent="0.25">
      <c r="B46" s="130" t="s">
        <v>174</v>
      </c>
      <c r="C46" s="131"/>
      <c r="D46" s="131"/>
      <c r="E46" s="132"/>
    </row>
    <row r="47" spans="1:7" s="8" customFormat="1" ht="291.75" customHeight="1" thickBot="1" x14ac:dyDescent="0.3">
      <c r="B47" s="133"/>
      <c r="C47" s="134"/>
      <c r="D47" s="134"/>
      <c r="E47" s="135"/>
    </row>
    <row r="48" spans="1:7" s="8" customFormat="1" ht="12" customHeight="1" thickBot="1" x14ac:dyDescent="0.3"/>
    <row r="49" spans="2:5" s="8" customFormat="1" x14ac:dyDescent="0.25">
      <c r="B49" s="136" t="s">
        <v>71</v>
      </c>
      <c r="C49" s="137"/>
      <c r="D49" s="137"/>
      <c r="E49" s="138"/>
    </row>
    <row r="50" spans="2:5" s="8" customFormat="1" x14ac:dyDescent="0.25">
      <c r="B50" s="62" t="s">
        <v>35</v>
      </c>
      <c r="C50" s="84" t="s">
        <v>36</v>
      </c>
      <c r="D50" s="84" t="s">
        <v>72</v>
      </c>
      <c r="E50" s="85" t="s">
        <v>38</v>
      </c>
    </row>
    <row r="51" spans="2:5" s="8" customFormat="1" ht="46.5" customHeight="1" x14ac:dyDescent="0.25">
      <c r="B51" s="63" t="s">
        <v>163</v>
      </c>
      <c r="C51" s="64">
        <v>1</v>
      </c>
      <c r="D51" s="64">
        <v>1</v>
      </c>
      <c r="E51" s="65" t="s">
        <v>171</v>
      </c>
    </row>
    <row r="52" spans="2:5" s="8" customFormat="1" ht="46.5" customHeight="1" x14ac:dyDescent="0.25">
      <c r="B52" s="63" t="s">
        <v>164</v>
      </c>
      <c r="C52" s="64">
        <v>1</v>
      </c>
      <c r="D52" s="64">
        <v>1</v>
      </c>
      <c r="E52" s="65" t="s">
        <v>165</v>
      </c>
    </row>
    <row r="53" spans="2:5" s="8" customFormat="1" ht="46.5" customHeight="1" x14ac:dyDescent="0.25">
      <c r="B53" s="89" t="s">
        <v>172</v>
      </c>
      <c r="C53" s="90">
        <v>2</v>
      </c>
      <c r="D53" s="90">
        <v>2</v>
      </c>
      <c r="E53" s="91" t="s">
        <v>173</v>
      </c>
    </row>
    <row r="54" spans="2:5" s="8" customFormat="1" ht="46.5" customHeight="1" x14ac:dyDescent="0.25">
      <c r="B54" s="89"/>
      <c r="C54" s="90"/>
      <c r="D54" s="90"/>
      <c r="E54" s="91"/>
    </row>
    <row r="55" spans="2:5" s="8" customFormat="1" ht="46.5" customHeight="1" x14ac:dyDescent="0.25">
      <c r="B55" s="63"/>
      <c r="C55" s="64"/>
      <c r="D55" s="64"/>
      <c r="E55" s="65"/>
    </row>
    <row r="56" spans="2:5" s="8" customFormat="1" ht="46.5" customHeight="1" x14ac:dyDescent="0.25">
      <c r="B56" s="63"/>
      <c r="C56" s="64"/>
      <c r="D56" s="64"/>
      <c r="E56" s="65"/>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A16" zoomScaleSheetLayoutView="100" workbookViewId="0">
      <selection activeCell="E31" sqref="E31"/>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1" t="s">
        <v>101</v>
      </c>
      <c r="C2" s="111"/>
      <c r="D2" s="111"/>
      <c r="E2" s="111"/>
      <c r="F2" s="111"/>
      <c r="G2" s="111"/>
      <c r="H2" s="111"/>
      <c r="I2" s="111"/>
      <c r="J2" s="111"/>
      <c r="K2" s="111"/>
    </row>
    <row r="3" spans="2:13" s="8" customFormat="1" ht="15.75" thickBot="1" x14ac:dyDescent="0.3"/>
    <row r="4" spans="2:13" ht="60" customHeight="1" x14ac:dyDescent="0.25">
      <c r="B4" s="152" t="s">
        <v>53</v>
      </c>
      <c r="C4" s="152" t="s">
        <v>74</v>
      </c>
      <c r="D4" s="156" t="s">
        <v>93</v>
      </c>
      <c r="E4" s="158" t="s">
        <v>94</v>
      </c>
      <c r="F4" s="160" t="s">
        <v>95</v>
      </c>
      <c r="G4" s="161"/>
      <c r="H4" s="150" t="s">
        <v>96</v>
      </c>
      <c r="I4" s="151"/>
      <c r="J4" s="162" t="s">
        <v>98</v>
      </c>
      <c r="K4" s="163"/>
      <c r="L4" s="8"/>
      <c r="M4" s="22" t="s">
        <v>47</v>
      </c>
    </row>
    <row r="5" spans="2:13" ht="30.75" thickBot="1" x14ac:dyDescent="0.3">
      <c r="B5" s="153"/>
      <c r="C5" s="153"/>
      <c r="D5" s="157"/>
      <c r="E5" s="159"/>
      <c r="F5" s="51" t="s">
        <v>48</v>
      </c>
      <c r="G5" s="52" t="s">
        <v>49</v>
      </c>
      <c r="H5" s="52" t="s">
        <v>48</v>
      </c>
      <c r="I5" s="53" t="s">
        <v>49</v>
      </c>
      <c r="J5" s="35" t="s">
        <v>48</v>
      </c>
      <c r="K5" s="36" t="s">
        <v>49</v>
      </c>
      <c r="L5" s="8"/>
      <c r="M5" s="23"/>
    </row>
    <row r="6" spans="2:13" ht="21" customHeight="1" x14ac:dyDescent="0.25">
      <c r="B6" s="79" t="s">
        <v>118</v>
      </c>
      <c r="C6" s="79" t="s">
        <v>119</v>
      </c>
      <c r="D6" s="29">
        <f t="shared" ref="D6" si="0">E6+J6+K6</f>
        <v>21096</v>
      </c>
      <c r="E6" s="41">
        <v>7563</v>
      </c>
      <c r="F6" s="33">
        <v>13500</v>
      </c>
      <c r="G6" s="25">
        <v>33</v>
      </c>
      <c r="H6" s="25"/>
      <c r="I6" s="26"/>
      <c r="J6" s="69">
        <f t="shared" ref="J6" si="1">F6+H6</f>
        <v>13500</v>
      </c>
      <c r="K6" s="70">
        <f t="shared" ref="K6" si="2">G6+I6</f>
        <v>33</v>
      </c>
      <c r="L6" s="8"/>
      <c r="M6" s="24" t="str">
        <f>IF(D6=(E6+F6+G6+H6+I6),"OK","ERROR")</f>
        <v>OK</v>
      </c>
    </row>
    <row r="7" spans="2:13" ht="30" x14ac:dyDescent="0.25">
      <c r="B7" s="80"/>
      <c r="C7" s="79" t="s">
        <v>120</v>
      </c>
      <c r="D7" s="30">
        <f>E7+J7+K7</f>
        <v>1092</v>
      </c>
      <c r="E7" s="42">
        <v>1092</v>
      </c>
      <c r="F7" s="34"/>
      <c r="G7" s="27"/>
      <c r="H7" s="27"/>
      <c r="I7" s="28"/>
      <c r="J7" s="71">
        <f>F7+H7</f>
        <v>0</v>
      </c>
      <c r="K7" s="72">
        <f>G7+I7</f>
        <v>0</v>
      </c>
      <c r="L7" s="8"/>
      <c r="M7" s="24" t="str">
        <f>IF(D7=(E7+F7+G7+H7+I7),"OK","ERROR")</f>
        <v>OK</v>
      </c>
    </row>
    <row r="8" spans="2:13" ht="30" x14ac:dyDescent="0.25">
      <c r="B8" s="81"/>
      <c r="C8" s="79" t="s">
        <v>121</v>
      </c>
      <c r="D8" s="30">
        <f t="shared" ref="D8:D19" si="3">E8+J8+K8</f>
        <v>44800</v>
      </c>
      <c r="E8" s="42">
        <v>39800</v>
      </c>
      <c r="F8" s="34">
        <v>5000</v>
      </c>
      <c r="G8" s="27"/>
      <c r="H8" s="27"/>
      <c r="I8" s="28"/>
      <c r="J8" s="71">
        <f t="shared" ref="J8:J19" si="4">F8+H8</f>
        <v>5000</v>
      </c>
      <c r="K8" s="72">
        <f t="shared" ref="K8:K19" si="5">G8+I8</f>
        <v>0</v>
      </c>
      <c r="L8" s="8"/>
      <c r="M8" s="24" t="str">
        <f t="shared" ref="M8:M20" si="6">IF(D8=(E8+F8+G8+H8+I8),"OK","ERROR")</f>
        <v>OK</v>
      </c>
    </row>
    <row r="9" spans="2:13" x14ac:dyDescent="0.25">
      <c r="B9" s="80"/>
      <c r="C9" s="79" t="s">
        <v>122</v>
      </c>
      <c r="D9" s="30">
        <f t="shared" si="3"/>
        <v>2000</v>
      </c>
      <c r="E9" s="42">
        <v>2000</v>
      </c>
      <c r="F9" s="34"/>
      <c r="G9" s="27"/>
      <c r="H9" s="27"/>
      <c r="I9" s="28"/>
      <c r="J9" s="71">
        <f t="shared" si="4"/>
        <v>0</v>
      </c>
      <c r="K9" s="72">
        <f t="shared" si="5"/>
        <v>0</v>
      </c>
      <c r="L9" s="8"/>
      <c r="M9" s="24" t="str">
        <f t="shared" si="6"/>
        <v>OK</v>
      </c>
    </row>
    <row r="10" spans="2:13" ht="30" x14ac:dyDescent="0.25">
      <c r="B10" s="80"/>
      <c r="C10" s="79" t="s">
        <v>123</v>
      </c>
      <c r="D10" s="30">
        <f t="shared" si="3"/>
        <v>4000</v>
      </c>
      <c r="E10" s="42"/>
      <c r="F10" s="34">
        <v>4000</v>
      </c>
      <c r="G10" s="27"/>
      <c r="H10" s="27"/>
      <c r="I10" s="28"/>
      <c r="J10" s="71">
        <f t="shared" si="4"/>
        <v>4000</v>
      </c>
      <c r="K10" s="72">
        <f t="shared" si="5"/>
        <v>0</v>
      </c>
      <c r="L10" s="8"/>
      <c r="M10" s="24" t="str">
        <f t="shared" si="6"/>
        <v>OK</v>
      </c>
    </row>
    <row r="11" spans="2:13" ht="45" x14ac:dyDescent="0.25">
      <c r="B11" s="80"/>
      <c r="C11" s="79" t="s">
        <v>124</v>
      </c>
      <c r="D11" s="30">
        <f t="shared" si="3"/>
        <v>1176</v>
      </c>
      <c r="E11" s="42">
        <v>1176</v>
      </c>
      <c r="F11" s="34"/>
      <c r="G11" s="27"/>
      <c r="H11" s="27"/>
      <c r="I11" s="28"/>
      <c r="J11" s="71">
        <f t="shared" si="4"/>
        <v>0</v>
      </c>
      <c r="K11" s="72">
        <f t="shared" si="5"/>
        <v>0</v>
      </c>
      <c r="L11" s="8"/>
      <c r="M11" s="24" t="str">
        <f t="shared" si="6"/>
        <v>OK</v>
      </c>
    </row>
    <row r="12" spans="2:13" ht="30" x14ac:dyDescent="0.25">
      <c r="B12" s="80"/>
      <c r="C12" s="79" t="s">
        <v>125</v>
      </c>
      <c r="D12" s="30">
        <f t="shared" si="3"/>
        <v>36000</v>
      </c>
      <c r="E12" s="42">
        <v>35000</v>
      </c>
      <c r="F12" s="34">
        <v>1000</v>
      </c>
      <c r="G12" s="27"/>
      <c r="H12" s="27"/>
      <c r="I12" s="28"/>
      <c r="J12" s="71">
        <f t="shared" si="4"/>
        <v>1000</v>
      </c>
      <c r="K12" s="72">
        <f t="shared" si="5"/>
        <v>0</v>
      </c>
      <c r="L12" s="8"/>
      <c r="M12" s="24" t="str">
        <f t="shared" si="6"/>
        <v>OK</v>
      </c>
    </row>
    <row r="13" spans="2:13" x14ac:dyDescent="0.25">
      <c r="B13" s="80" t="s">
        <v>126</v>
      </c>
      <c r="C13" s="79" t="s">
        <v>127</v>
      </c>
      <c r="D13" s="30">
        <f t="shared" si="3"/>
        <v>2100</v>
      </c>
      <c r="E13" s="42"/>
      <c r="F13" s="34">
        <v>2100</v>
      </c>
      <c r="G13" s="27"/>
      <c r="H13" s="27"/>
      <c r="I13" s="28"/>
      <c r="J13" s="71">
        <f t="shared" si="4"/>
        <v>2100</v>
      </c>
      <c r="K13" s="72">
        <f t="shared" si="5"/>
        <v>0</v>
      </c>
      <c r="L13" s="8"/>
      <c r="M13" s="24" t="str">
        <f t="shared" si="6"/>
        <v>OK</v>
      </c>
    </row>
    <row r="14" spans="2:13" ht="90" x14ac:dyDescent="0.25">
      <c r="B14" s="80" t="s">
        <v>128</v>
      </c>
      <c r="C14" s="79" t="s">
        <v>129</v>
      </c>
      <c r="D14" s="30">
        <f t="shared" si="3"/>
        <v>27906</v>
      </c>
      <c r="E14" s="42">
        <v>4201</v>
      </c>
      <c r="F14" s="34">
        <v>23705</v>
      </c>
      <c r="G14" s="27"/>
      <c r="H14" s="27"/>
      <c r="I14" s="28"/>
      <c r="J14" s="71">
        <f t="shared" si="4"/>
        <v>23705</v>
      </c>
      <c r="K14" s="72">
        <f t="shared" si="5"/>
        <v>0</v>
      </c>
      <c r="L14" s="8"/>
      <c r="M14" s="24" t="str">
        <f t="shared" si="6"/>
        <v>OK</v>
      </c>
    </row>
    <row r="15" spans="2:13" ht="75" x14ac:dyDescent="0.25">
      <c r="B15" s="80" t="s">
        <v>130</v>
      </c>
      <c r="C15" s="79" t="s">
        <v>131</v>
      </c>
      <c r="D15" s="30">
        <f t="shared" si="3"/>
        <v>7201</v>
      </c>
      <c r="E15" s="42">
        <v>4201</v>
      </c>
      <c r="F15" s="34">
        <v>3000</v>
      </c>
      <c r="G15" s="27"/>
      <c r="H15" s="27"/>
      <c r="I15" s="28"/>
      <c r="J15" s="71">
        <f t="shared" si="4"/>
        <v>3000</v>
      </c>
      <c r="K15" s="72">
        <f t="shared" si="5"/>
        <v>0</v>
      </c>
      <c r="L15" s="8"/>
      <c r="M15" s="24" t="str">
        <f t="shared" si="6"/>
        <v>OK</v>
      </c>
    </row>
    <row r="16" spans="2:13" ht="75" x14ac:dyDescent="0.25">
      <c r="B16" s="80" t="s">
        <v>132</v>
      </c>
      <c r="C16" s="79" t="s">
        <v>133</v>
      </c>
      <c r="D16" s="30">
        <f t="shared" si="3"/>
        <v>7542</v>
      </c>
      <c r="E16" s="42">
        <v>5042</v>
      </c>
      <c r="F16" s="34">
        <v>1500</v>
      </c>
      <c r="G16" s="27">
        <v>1000</v>
      </c>
      <c r="H16" s="27"/>
      <c r="I16" s="28"/>
      <c r="J16" s="71">
        <f t="shared" si="4"/>
        <v>1500</v>
      </c>
      <c r="K16" s="72">
        <f t="shared" si="5"/>
        <v>1000</v>
      </c>
      <c r="L16" s="8"/>
      <c r="M16" s="24" t="str">
        <f t="shared" si="6"/>
        <v>OK</v>
      </c>
    </row>
    <row r="17" spans="2:13" ht="30" x14ac:dyDescent="0.25">
      <c r="B17" s="80" t="s">
        <v>134</v>
      </c>
      <c r="C17" s="79" t="s">
        <v>135</v>
      </c>
      <c r="D17" s="30">
        <f t="shared" si="3"/>
        <v>43000</v>
      </c>
      <c r="E17" s="42"/>
      <c r="F17" s="34">
        <v>5000</v>
      </c>
      <c r="G17" s="27">
        <v>38000</v>
      </c>
      <c r="H17" s="27"/>
      <c r="I17" s="28"/>
      <c r="J17" s="71">
        <f t="shared" si="4"/>
        <v>5000</v>
      </c>
      <c r="K17" s="72">
        <f t="shared" si="5"/>
        <v>38000</v>
      </c>
      <c r="L17" s="8"/>
      <c r="M17" s="24" t="str">
        <f t="shared" si="6"/>
        <v>OK</v>
      </c>
    </row>
    <row r="18" spans="2:13" x14ac:dyDescent="0.25">
      <c r="B18" s="80" t="s">
        <v>136</v>
      </c>
      <c r="C18" s="79" t="s">
        <v>137</v>
      </c>
      <c r="D18" s="30">
        <f t="shared" si="3"/>
        <v>2300</v>
      </c>
      <c r="E18" s="42"/>
      <c r="F18" s="34">
        <v>2300</v>
      </c>
      <c r="G18" s="27"/>
      <c r="H18" s="27"/>
      <c r="I18" s="28"/>
      <c r="J18" s="71">
        <f t="shared" si="4"/>
        <v>2300</v>
      </c>
      <c r="K18" s="72">
        <f t="shared" si="5"/>
        <v>0</v>
      </c>
      <c r="L18" s="8"/>
      <c r="M18" s="24" t="str">
        <f t="shared" si="6"/>
        <v>OK</v>
      </c>
    </row>
    <row r="19" spans="2:13" ht="15.75" thickBot="1" x14ac:dyDescent="0.3">
      <c r="B19" s="82"/>
      <c r="C19" s="83"/>
      <c r="D19" s="31">
        <f t="shared" si="3"/>
        <v>0</v>
      </c>
      <c r="E19" s="42"/>
      <c r="F19" s="34"/>
      <c r="G19" s="27"/>
      <c r="H19" s="27"/>
      <c r="I19" s="28"/>
      <c r="J19" s="71">
        <f t="shared" si="4"/>
        <v>0</v>
      </c>
      <c r="K19" s="72">
        <f t="shared" si="5"/>
        <v>0</v>
      </c>
      <c r="L19" s="8"/>
      <c r="M19" s="24" t="str">
        <f t="shared" si="6"/>
        <v>OK</v>
      </c>
    </row>
    <row r="20" spans="2:13" ht="15.75" thickBot="1" x14ac:dyDescent="0.3">
      <c r="B20" s="154" t="s">
        <v>55</v>
      </c>
      <c r="C20" s="155"/>
      <c r="D20" s="32">
        <f>SUM(D6:D19)</f>
        <v>200213</v>
      </c>
      <c r="E20" s="54">
        <f>ROUND(SUM(E6:E19),0)</f>
        <v>100075</v>
      </c>
      <c r="F20" s="55">
        <f t="shared" ref="F20:K20" si="7">ROUND(SUM(F6:F19),0)</f>
        <v>61105</v>
      </c>
      <c r="G20" s="56">
        <f t="shared" si="7"/>
        <v>39033</v>
      </c>
      <c r="H20" s="56">
        <f t="shared" si="7"/>
        <v>0</v>
      </c>
      <c r="I20" s="57">
        <f t="shared" si="7"/>
        <v>0</v>
      </c>
      <c r="J20" s="37">
        <f t="shared" si="7"/>
        <v>61105</v>
      </c>
      <c r="K20" s="38">
        <f t="shared" si="7"/>
        <v>39033</v>
      </c>
      <c r="L20" s="8"/>
      <c r="M20" s="24" t="str">
        <f t="shared" si="6"/>
        <v>OK</v>
      </c>
    </row>
    <row r="21" spans="2:13" ht="15.75" thickBot="1" x14ac:dyDescent="0.3">
      <c r="B21" s="154" t="s">
        <v>50</v>
      </c>
      <c r="C21" s="155"/>
      <c r="D21" s="50">
        <v>1</v>
      </c>
      <c r="E21" s="58">
        <f>E20/$D$20</f>
        <v>0.4998426675590496</v>
      </c>
      <c r="F21" s="59">
        <f t="shared" ref="F21:K21" si="8">F20/$D$20</f>
        <v>0.30519996204042693</v>
      </c>
      <c r="G21" s="60">
        <f t="shared" si="8"/>
        <v>0.19495737040052344</v>
      </c>
      <c r="H21" s="60">
        <f t="shared" ref="H21:I21" si="9">H20/$D$20</f>
        <v>0</v>
      </c>
      <c r="I21" s="61">
        <f t="shared" si="9"/>
        <v>0</v>
      </c>
      <c r="J21" s="39">
        <f t="shared" si="8"/>
        <v>0.30519996204042693</v>
      </c>
      <c r="K21" s="40">
        <f t="shared" si="8"/>
        <v>0.19495737040052344</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65" t="s">
        <v>54</v>
      </c>
      <c r="C24" s="165"/>
      <c r="D24" s="165"/>
      <c r="E24" s="165"/>
      <c r="F24" s="165"/>
      <c r="G24" s="165"/>
      <c r="H24" s="73"/>
      <c r="I24" s="73"/>
      <c r="J24" s="73"/>
      <c r="K24" s="73"/>
      <c r="L24" s="8"/>
      <c r="M24" s="8"/>
    </row>
    <row r="25" spans="2:13" ht="15.75" customHeight="1" x14ac:dyDescent="0.25">
      <c r="B25" s="164" t="s">
        <v>102</v>
      </c>
      <c r="C25" s="164"/>
      <c r="D25" s="164"/>
      <c r="E25" s="164"/>
      <c r="F25" s="164"/>
      <c r="G25" s="43" t="str">
        <f>IF(E20&gt;=100000,"OK","ERROR")</f>
        <v>OK</v>
      </c>
      <c r="H25" s="73"/>
      <c r="I25" s="73"/>
      <c r="J25" s="73"/>
      <c r="K25" s="73"/>
      <c r="L25" s="8"/>
      <c r="M25" s="8"/>
    </row>
    <row r="26" spans="2:13" ht="15.75" customHeight="1" x14ac:dyDescent="0.25">
      <c r="B26" s="164" t="s">
        <v>103</v>
      </c>
      <c r="C26" s="164"/>
      <c r="D26" s="164"/>
      <c r="E26" s="164"/>
      <c r="F26" s="164"/>
      <c r="G26" s="43" t="str">
        <f>IF(E20&lt;=250000,"OK","ERROR")</f>
        <v>OK</v>
      </c>
      <c r="H26" s="73"/>
      <c r="I26" s="73"/>
      <c r="J26" s="73"/>
      <c r="K26" s="73"/>
      <c r="L26" s="8"/>
      <c r="M26" s="8"/>
    </row>
    <row r="27" spans="2:13" ht="15.75" customHeight="1" x14ac:dyDescent="0.25">
      <c r="B27" s="164" t="s">
        <v>75</v>
      </c>
      <c r="C27" s="164"/>
      <c r="D27" s="164"/>
      <c r="E27" s="164"/>
      <c r="F27" s="164"/>
      <c r="G27" s="43" t="str">
        <f>IF(E20&lt;=(D20/2),"OK","ERROR")</f>
        <v>OK</v>
      </c>
      <c r="H27" s="73"/>
      <c r="I27" s="73"/>
      <c r="J27" s="73"/>
      <c r="K27" s="73"/>
      <c r="L27" s="8"/>
      <c r="M27" s="8"/>
    </row>
    <row r="28" spans="2:13" ht="15.75" customHeight="1" x14ac:dyDescent="0.25">
      <c r="B28" s="164" t="s">
        <v>97</v>
      </c>
      <c r="C28" s="164"/>
      <c r="D28" s="164"/>
      <c r="E28" s="164"/>
      <c r="F28" s="164"/>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pc</cp:lastModifiedBy>
  <cp:lastPrinted>2014-10-30T03:03:18Z</cp:lastPrinted>
  <dcterms:created xsi:type="dcterms:W3CDTF">2012-07-06T03:08:38Z</dcterms:created>
  <dcterms:modified xsi:type="dcterms:W3CDTF">2015-01-28T14:28:04Z</dcterms:modified>
</cp:coreProperties>
</file>