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ercy\Desktop\proyecto AEA 2015\Formatos\"/>
    </mc:Choice>
  </mc:AlternateContent>
  <bookViews>
    <workbookView xWindow="0" yWindow="0" windowWidth="20490" windowHeight="775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D18" i="8" s="1"/>
  <c r="M18" i="8" s="1"/>
  <c r="J18" i="8"/>
  <c r="K17" i="8"/>
  <c r="J17" i="8"/>
  <c r="D17" i="8" s="1"/>
  <c r="M17" i="8" s="1"/>
  <c r="K16" i="8"/>
  <c r="J16" i="8"/>
  <c r="K15" i="8"/>
  <c r="J15" i="8"/>
  <c r="D15" i="8" s="1"/>
  <c r="M15" i="8" s="1"/>
  <c r="K14" i="8"/>
  <c r="D14" i="8" s="1"/>
  <c r="M14" i="8" s="1"/>
  <c r="J14" i="8"/>
  <c r="K13" i="8"/>
  <c r="J13" i="8"/>
  <c r="K12" i="8"/>
  <c r="J12" i="8"/>
  <c r="K11" i="8"/>
  <c r="J11" i="8"/>
  <c r="D11" i="8" s="1"/>
  <c r="M11" i="8" s="1"/>
  <c r="K10" i="8"/>
  <c r="J10" i="8"/>
  <c r="K9" i="8"/>
  <c r="J9" i="8"/>
  <c r="K8" i="8"/>
  <c r="J8" i="8"/>
  <c r="K6" i="8"/>
  <c r="J6" i="8"/>
  <c r="K7" i="8"/>
  <c r="J7" i="8"/>
  <c r="D10" i="8" l="1"/>
  <c r="M10" i="8" s="1"/>
  <c r="D9" i="8"/>
  <c r="M9" i="8" s="1"/>
  <c r="D6" i="8"/>
  <c r="M6" i="8" s="1"/>
  <c r="D8" i="8"/>
  <c r="M8"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<sst xmlns="http://schemas.openxmlformats.org/spreadsheetml/2006/main" count="340" uniqueCount="217">
  <si>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</si>
  <si>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</si>
  <si>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</si>
  <si>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</si>
  <si>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</si>
  <si>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</si>
  <si>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</si>
  <si>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</si>
  <si>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</si>
  <si>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</si>
  <si>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</si>
  <si>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</si>
  <si>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</si>
  <si>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</si>
  <si>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</si>
  <si>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</si>
  <si>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</si>
  <si>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</si>
  <si>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</si>
  <si>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</si>
  <si>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</si>
  <si>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</si>
  <si>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</si>
  <si>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</si>
  <si>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</si>
  <si>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</si>
  <si>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</si>
  <si>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</si>
  <si>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</si>
  <si>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</si>
  <si>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</si>
  <si>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</si>
  <si>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</si>
  <si>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</si>
  <si>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</si>
  <si>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</si>
  <si>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</si>
  <si>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</si>
  <si>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</si>
  <si>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</si>
  <si>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</si>
  <si>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</si>
  <si>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</si>
  <si>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</si>
  <si>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</si>
  <si>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</si>
  <si>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</si>
  <si>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</si>
  <si>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</si>
  <si>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</si>
  <si>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</si>
  <si>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</si>
  <si>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</si>
  <si>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</si>
  <si>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</si>
  <si>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</si>
  <si>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</si>
  <si>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</si>
  <si>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</si>
  <si>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</si>
  <si>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</si>
  <si>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</si>
  <si>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</si>
  <si>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</si>
  <si>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</si>
  <si>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</si>
  <si>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</si>
  <si>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</si>
  <si>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</si>
  <si>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</si>
  <si>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</si>
  <si>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</si>
  <si>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</si>
  <si>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</si>
  <si>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</si>
  <si>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</si>
  <si>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</si>
  <si>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</si>
  <si>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</si>
  <si>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</si>
  <si>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</si>
  <si>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</si>
  <si>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</si>
  <si>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</si>
  <si>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</si>
  <si>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</si>
  <si>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</si>
  <si>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</si>
  <si>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</si>
  <si>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</si>
  <si>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</si>
  <si>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</si>
  <si>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</si>
  <si>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</si>
  <si>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</si>
  <si>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</si>
  <si>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</si>
  <si>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</si>
  <si>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</si>
  <si>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</si>
  <si>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</si>
  <si>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</si>
  <si>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</si>
  <si>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</si>
  <si>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</si>
  <si>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</si>
  <si>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</si>
  <si>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</si>
  <si>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Perú</t>
  </si>
  <si>
    <t>Asociada</t>
  </si>
  <si>
    <t>Leopoldo Pompeyo</t>
  </si>
  <si>
    <t>Vásquez Núñez</t>
  </si>
  <si>
    <t>Jr. Cabildo N° 162 - Urb. Latina</t>
  </si>
  <si>
    <t>Chiclayo</t>
  </si>
  <si>
    <t>051-074-251193</t>
  </si>
  <si>
    <t>leovanu@hotmail.com</t>
  </si>
  <si>
    <t>Coordinador general del proyecto</t>
  </si>
  <si>
    <t>UNPRG</t>
  </si>
  <si>
    <t>RUC: 20480247931</t>
  </si>
  <si>
    <t>Partida electrónica Nº 11048859</t>
  </si>
  <si>
    <t>Doctor en Ciencias Biológicas</t>
  </si>
  <si>
    <t>Región Lambayeque</t>
  </si>
  <si>
    <t>RUC: 20105685875</t>
  </si>
  <si>
    <t>DECRETO LEY N° 18179</t>
  </si>
  <si>
    <t>Mariano Agustín</t>
  </si>
  <si>
    <t>Ramos García</t>
  </si>
  <si>
    <t>Juan XXIII N°391</t>
  </si>
  <si>
    <t>051-074-283146</t>
  </si>
  <si>
    <t>webmaster@unprg.edu.pe</t>
  </si>
  <si>
    <t>www.unprg.edu.pe/</t>
  </si>
  <si>
    <t>No</t>
  </si>
  <si>
    <t>8 años de experiencia en proyectos cuyos resultados han sido la identificación de los algarrobos del Perú, potencial de 50 plantas medicinales nativas, conservación del algodón nativo y del loche.</t>
  </si>
  <si>
    <t>8 años de experiencia en proyectos: identificación de los algarrobos del Perú y de 50 plantas medicinales, conservación dezonas áridas.</t>
  </si>
  <si>
    <t>Universidad Nacional Pedro Ruiz Gallo</t>
  </si>
  <si>
    <t>Asociación Distrital de Productores de maíz amarillo duro y otros cultivos de Mórrope</t>
  </si>
  <si>
    <t>ASPROMAD</t>
  </si>
  <si>
    <t>Angel</t>
  </si>
  <si>
    <t>Damián Bances</t>
  </si>
  <si>
    <t>Av. Túpac Amaru N° 378 - Mórrope</t>
  </si>
  <si>
    <t>Distrito de Mórrope, Región Lambayeque</t>
  </si>
  <si>
    <t>051-074-942630350</t>
  </si>
  <si>
    <t>aspromad@hotmail.com</t>
  </si>
  <si>
    <t>http://aspromad1.blogspot.com</t>
  </si>
  <si>
    <t>6 años en proyectos de crianza de gallinas, conservación de algodón naivo y producción de loche</t>
  </si>
  <si>
    <t>X</t>
  </si>
  <si>
    <t>ASPRATED</t>
  </si>
  <si>
    <t>Rosario</t>
  </si>
  <si>
    <t>Distrito de Tucume, Región Lambayeque</t>
  </si>
  <si>
    <t>051-074-979264532</t>
  </si>
  <si>
    <t>Eugenio Moya N° 208 - Chiclayo</t>
  </si>
  <si>
    <t xml:space="preserve">Asociación de productores agropecuarios de Cúsuspe </t>
  </si>
  <si>
    <t>RUC: 20539123549</t>
  </si>
  <si>
    <t>RUC: 20539231511</t>
  </si>
  <si>
    <t>Hilario</t>
  </si>
  <si>
    <t>Cornejo Mechán</t>
  </si>
  <si>
    <t>Alfonso Ugarte N° 720 Int. 208 - Chiclayo</t>
  </si>
  <si>
    <t>Distrito de Chiclayo, Región Lambayeque</t>
  </si>
  <si>
    <t>Asocusupe@hotmail.com</t>
  </si>
  <si>
    <t xml:space="preserve">Los beneficiarios directos son 80 familias de pequeños productores/as, de las zonas rurales áridas de los distritos de Mórrope, Túcume y Monsefú que teniendo en cuenta que el promedio familiar rural en Lambayeque es de 6 personas hace un total de 480 beneficiarios, compuestos por 282 hombres y 198 mujeres. Estas personas cuya principal actividad económica es la agricultura, según información del IV Censo Nacional Agropecuario (2012), se encuentran entre los 20 a 70 años, en condiciones de pobreza y extrema pobreza que no cuentan en su mayoría con servicios básicos principalmente energía eléctrica y con un nivel educativo medio ya que la mayoría cuenta con secundaria y además pagan por el acceso al agua de riego y adquieren combustibles fósiles para bombear agua. </t>
  </si>
  <si>
    <t>La tecnología propuesta ha sido validada en zonas áridas de Chile, México, Senegal e India. En Chile el 2012 se promovió el uso de bombeo fotovoltaico en la pequeña agricultura que beneficiaron a 1,400 agricultores quienes ahorran al no usar combustible fósil y acceden al agua (1). En México, el Programa de energías renovables para la Agricultura (PERA), demostró que el uso de la energía solar es una de las mejores opciones para la pequeña agricultura (2). En Senegal, el proyecto Alimentación Solar demostró que el uso de la energía fotovoltaica aplicado al riego por goteo es la solución que mejor se adapta a las necesidades de los agricultores (3). En La India, los resultados del Programa FV de riego son positivos en cultivos de alto valor comercial llevados por pequeños productores (4).</t>
  </si>
  <si>
    <t>(1) http://www.redagricola.com/sites/default/files/cosecha_de_energia_fotovoltaica.pdf
(2) http://www.infoaserca.gob.mx/claridades/revistas/173/ca173.pdf
(3) http://www.mais.to.it/es/layout1/43/Alimentazione_solare.html#1 
(4) http://www.fao.org/uploads/media/Solar%20photovoltaic%20for%20SARD%20ES.pdf</t>
  </si>
  <si>
    <t xml:space="preserve">El objetivo es aprovechar la energía solar para el bombeo de agua subterránea aplicado al riego presurizado en cultivos rentables en zonas rurales áridas de Lambayeque, adoptando como estrategias la participación de las mujeres en los procesos y capacitaciones y el acceso a tecnologías limpias de estas familias pobres que les permita mejorar su calidad de vida. La demanda latente está compuesta por 227,634 pequeños productores y sus familias que habitan en estas zonas áridas en donde se distribuyen 2,905 pozos, pero cuyo costo de bombeo es alto y contaminante. Este sistema es una alternativa tecnológica accesible, sostenible, limpia y necesaria en estos lugares. El proyecto contará con un plan de sensibilización, promoción y difusión, teniendo a los sistemas instalados como medios de demostración de la tecnología, realizando para ello de forma constante días de campo, elaborando material informativo y utilizando la página web de la UNPRG. La distribución se hará de forma directa al cliente, instalando el sistema en campo el cual será entregado previa prueba y con una garantía de 2 años. El precio del sistema estará en función del costo de los insumos y la instalación con un margen de ganancia del 10% teniendo en cuenta el enfoque social del proyecto. El pago se organizará en cuotas pagadas por campaña agrícola por un tiempo de 2 años con un interés del 5% anual, mediante un convenio. Existe disponibilidad de los insumos que son de calidad alemana y china a nivel nacional y a precios competitivos en relación a otros mercados de América, las compras serán directas y al contado. La UNPRG cuenta con la infraestructura y el personal técnico en Mecánica, electrónica, agronomía e ingeniería agrícola necesarios para implementar el sistema. Los socios del proyecto son ASPROMAD, ASPRATED y la Asociación de productores agropecuarios de Cúsupe cuyos asociados viven en zonas áridas y requieren de esta tecnología, para lo cual han formado una alianza estratégica con la UNPRG. </t>
  </si>
  <si>
    <t xml:space="preserve">A nivel local existen empresas que comercializan electrobombas y motobombas para riego; no hay oferentes de servicios de sistemas de energía solar, sin embargo, en Lima se concentran empresas dedicadas a este rubro, como Siell y Ever Blue, quienes mayormente implementan sistemas orientados a calefacción e iluminación de viviendas en zonas rurales, quienes podrían ofrecer los sistemas orientados al riego, con el costo adicional del traslado de sus equipos y técnicos.
La ventaja comparativa de nuestro producto es que utiliza energía solar que no tiene costo y no genera contaminación al ser un recurso natural limpio, en comparación a las motobombas y electrobombas que necesitan combustible y electricidad para funcionar, lo cual genera gastos adicionales y además en el caso de los motores de combustión, contaminan el ambiente aumentando el efecto del cambio climático por la alta emisión de gases invernadero. </t>
  </si>
  <si>
    <t>Riego solar en zonas rurales áridas de Lambayeque</t>
  </si>
  <si>
    <t xml:space="preserve">Consultoria </t>
  </si>
  <si>
    <t xml:space="preserve">Honorarios </t>
  </si>
  <si>
    <t>Personal</t>
  </si>
  <si>
    <t xml:space="preserve">Viajes </t>
  </si>
  <si>
    <t>Alimentos  y Bebidas</t>
  </si>
  <si>
    <t xml:space="preserve">Refrigerios </t>
  </si>
  <si>
    <t xml:space="preserve">Alquileres </t>
  </si>
  <si>
    <t>Equipos</t>
  </si>
  <si>
    <t>Adquisición de equipos</t>
  </si>
  <si>
    <t xml:space="preserve">Materiales e insumos </t>
  </si>
  <si>
    <t xml:space="preserve">Honorarios, Jornaleros </t>
  </si>
  <si>
    <t xml:space="preserve">Alquiler de vehiculos, combustibles </t>
  </si>
  <si>
    <t>Alquiler de equipo multimedia, alquiler de local</t>
  </si>
  <si>
    <t>Materiales para eventos, Insumos de equipos especializados, Materiales de Construcción</t>
  </si>
  <si>
    <t>Servicios de Publicidad y difusión</t>
  </si>
  <si>
    <t xml:space="preserve">Otros Gastos </t>
  </si>
  <si>
    <t>Impresión, Impresión de papeleria para divulgación.</t>
  </si>
  <si>
    <t>Fotocopias, adquisición de documentos, y bibliografias de información.</t>
  </si>
  <si>
    <t xml:space="preserve">Santisteban Farroñan </t>
  </si>
  <si>
    <t>Asociación de Productores agropecuarios y textileros pirámides de Tucume</t>
  </si>
  <si>
    <t>Asprated@hotmail.com</t>
  </si>
  <si>
    <t>051-074-252497</t>
  </si>
  <si>
    <t>Partida electrónica Nº 11174588</t>
  </si>
  <si>
    <t xml:space="preserve">  
La iniciativa busca aprovechar la energía solar para bombear agua subterránea que permita producir cultivos rentables que son las fuentes de ingreso en esta propuesta. Se instalarán 5 Has de Crisantemo, 10 Has de ají paprika y 15 Has de quinua, que generarán un ingreso en el corto plazo (2 años) de $442,843 y en mediano plazo (5 años) de $801,596. Los costos que se asumirán en el corto plazo guardan relación con los componentes del proyecto: Implementación de 6 sistemas fotovoltaicos para bombeo de agua subterránea $62,649, Implementación de sistemas de riego por goteo en 30 Has con los cultivos descritos $109,274, Fortalecimiento de las capacidades de los productores para el aprovechamiento de energías renovables en la agricultura $20,377, Honorarios $80,000. Al analizar la rentabilidad se ha tenido en cuenta una tasa de crecimiento de ventas del 10% anual y una vida del proyecto de 5 años, rendimientos en crisantemos de 800 tercios/Ha a S/.16 tercio, ají 10 TM/Ha a S/.1,836/TM y quinua 2TM/Ha, a S/.5,797/TM. El VAN es igual a $668,442 y la TIR es de 11.7%, que se encuentra por encima de la tasa mínima (11%), asegurando el retorno de la inversión. Las fuentes financieras del capital son AEA con $168,650, ASPROMAD con $33,667, ASPRATED $33,667 y Asociación de Cúsupe con $33,667. El capital financiero propio que aportará la UNPRG es de $2,649, que no considera el aporte valorizado. La liquidez se asegurará con las ventas de la producción al final de cada campaña, que serán al contado y contra entrega al precio de mercado del día, condiciones que se formalizaran en convenios con empresas locales, mecanismo que es muy frecuente en Lambayeque. Es posible un retraso en los desembolsos en la fase de ejecución lo cual retardaría las actividades programadas, en este caso existe el compromiso de profesionales y productores de cumplir con el plan de trabajo sin modificar el cronograma estableciendo acuerdos de crédito con las empresas proveedoras de insumos hasta que se solucione este impase. Con el fin de familiarizar al personal administrativo del proyecto con la manera de informar los aspectos financieros y presupuestales durante la ejecución del proyecto, creemos necesario el acompañamiento de un experto del programa AEA. El monto solicitado al Programa AEA para llevar a cabo esta iniciativa es de $168,650, que será utilizado de la siguiente forma teniendo en cuenta los componentes del proyecto; Componente 1: Implementación de tecnología de sistemas fotovoltaicos para bombeo de agua subterránea, $60,000; Componente 2: Implementación de sistemas de riego por goteo para uso eficiente del agua en cultivos rentables, $23,624 y Componente 3: Fortalecimiento de las capacidades de los productores para el aprovechamiento de energías renovables en la agricultura, con $5,026 y transversalmente el pago de honorarios que asciende a $80,000.</t>
  </si>
  <si>
    <t>La iniciativa concuerda con las siguientes normas nacionales y regionales: 
DS N° 024-2013-EM, Modifican el Reglamento de la Ley de Promoción de la Inversión para la Generación de Electricidad con el uso de ER y el Reglamento de la Ley de Concesiones Eléctricas. 
DS N° 012-2011-EM, Nuevo Reglamento de la Generación de Electricidad con ER. 
DS N° 056-2009-EM, Disponen adecuar competencia de los GR para el otorgamiento de concesiones definitivas de generación con ER. 
DL Nº 1002, Ley de promoción de la inversión para la generación de electricidad con el uso de ER (2008). 
DU N° 019-2008, Declaran de interés nacional la implementación y aplicación de Sistema pasivo de recolección de energía solar de forma indirecta.
LEY Nº 26821 Ley Orgánica para el aprovechamiento sostenible de los RRNN (1997). 
OR N° 022-2012-GR.LAMB/CR Aprueban propuesta de Política Ambiental Regional del GR de Lambayeque. 
RER Nº 348 – 2010 – GR.LAMB/PR, Estrategia regional de cambio climático de Lambayeque.</t>
  </si>
  <si>
    <t xml:space="preserve">DS N° 024-2013-EM, (http://www2.osinerg.gob.pe/EnergiasRenovables/contenido/Normas/DS%20024-2013-EM.pdf)
DS N° 012-2011-EM, (http://www2.osinerg.gob.pe/MarcoLegal/docrev/DS-012-2011-EM-CONCORDADO.pdf)
DS N° 056-2009-EM, (http://www.minem.gob.pe/_legislacionSector.php?idSector=12)
DL Nº 1002, (http://www2.osinerg.gob.pe/MarcoLegal/docrev/D.%20Leg.%201002-CONCORDADO.pdf)
DU N° 019-2008, (http://www.minem.gob.pe/archivos/legislacion-y0gzzzf28azyz13-DU_N%C2%B0019-2008-Solar-Pasiva.pdf)
LEY Nº 26821, (http://www.ana.gob.pe/media/95192/ley_26821.pdf)
OR N° 022-2012-GR.LAMB/CR, (https://censopascindoc.wordpress.com/2013/05/28/ordenanza-regional-no-022-2012-gr-lamb-cr-aprueban-propuesta-de-politica-ambiental-regional-del-gobierno-regional-de-lambayeque/)
RER Nº 348 – 2010 – GR.LAMB/PR, (http://www.observatoriocambioclimatico.org/?q=system/files/publicaciones/archivos/99945435-Avances-Regiones-en-ERCC.pdf)
</t>
  </si>
  <si>
    <t>El propósito del modelo de negocio es lograr una solución tecnológica en base a energía solar  que reemplace a los combustibles fósiles para el manejo de agua, procurando incluir en su cadena de valor de forma rentable y sostenible, a pequeños agricultores de zonas áridas y de bajos ingresos. El modelo de crecimiento es el de replicación, ya que esta tecnología es de fácil implementación y manejo, que el proveedor y los consumidores valoran. Se parte de que los productores bombean agua con motobombas teniendo una capacidad en este rubro y su motivación es utilizar tecnologías de bajo costo y limpias para regar eficientemente y producir cultivos rentables.
Los beneficiarios potenciales son los 227,634 productores de zonas áridas de Lambayeque, que representan 37,939 familias, cuyo nivel socioeconómico es bajo y viven en condiciones de pobreza, de los cuales 51.3% son mujeres y el rango de edad oscila entre 20 a 70 años(1). Se espera en el mediano plazo extenderse en este sector agrícola que utiliza agua subterránea bombeada por motobombas y pueden reemplazar por el sistema propuesto.
Se espera llegar a 480 beneficiarios, compuestos por 282 hombres y 198 mujeres durante la ejecución del proyecto. Se proyecta un crecimiento de 10% anual, con lo cual en 10 años se estima llegar a 1,245 pequeños beneficiarios.
El modelo de negocio es fácil de replicar, de tal forma que otras instituciones o empresas pueden adoptarla y hacerla incursionar en otros mercados regionales. La idea es mantenerse en el mercado de forma sostenible, siendo el modelo flexible y al alcance de los productores, generando beneficios a todos los actores. Los productores al usar el sistema propuesto  podrán acceder al agua de forma más eficiente y cultivar productos de alta rentabilidad, mejorando sus ingresos. Se busca que el modelo sea autosostenible en donde su éxito será la adaptabilidad a las realidades de los demandantes.</t>
  </si>
  <si>
    <t>(1) http://proyectos.inei.gob.pe/CenagroWeb/</t>
  </si>
  <si>
    <t>Socialmente se busca mejorar la calidad de vida de los pequeños productores de las zonas áridas de Lambayeque al contar con una nueva alternativa tecnológica que generará puestos de trabajo permanentes en la zona de intervención, vinculados a la producción de cultivos rentables, teniendo en cuenta el nivel de desempleo, disminuyendo la carga laboral femenina y evitando el trabajo infantil, respetando los derechos humanos sobretodo de igualdad y equidad de género. Se toma en cuenta la necesidad de estas familias campesinas, grupo social pobre y vulnerable de contar con energía solar para obtener agua de riego a bajo costo y sin contaminar, reemplazando el uso actual de motobombas, permitiendo su acceso, cuyo uso no tiene costo en Perú.
Los impactos serían a los dos años de finalizado el proyecto:
Se han generado 200 puestos de trabajo permanentes.
Se ha disminuido la carga laboral femenina agrícola.
Se ha reducido la migración a zonas urbanas en el ámbito de intervención en un 20%.
Los riesgos que se podrían presentar serían conflicto entre productores por el manejo del sistema, para lo cual como acción preventiva se formalizarán acuerdos de uso compartido del sistema y como correctivo, se formará una comisión para el cumplimiento de los acuerdos y de ser el caso aplicación de sanciones y la débil aplicación de políticas sociales a nivel local, para lo cual se fortalecerán a las asociaciones promoviendo su participación en espacios de concertación.</t>
  </si>
  <si>
    <t>Los efectos del cambio climático van en aumento debido a las emisiones de gases invernadero, y el uso exclusivo de combustibles fósiles en riego en las zonas áridas lambayecanas aporta a ello, por tal razón se propone su reemplazo con el empleo de energía solar. La iniciativa contribuirá a disminuir la emisión de gases invernadero al sustituir el empleo de esos combustibles y también mejora la capacidad de adaptación debido al acceso y control de la energía solar y del agua subterránea para su uso sostenible en la agricultura.  Existe la  probabilidad que se presente el FENÓMENO DEL NIÑO, planteando realizar el plan productivo en meses ajenos a esta ocurrencia (diciembre-marzo), minimizando su impacto con ello. 
Los impactos en la zona de intervención a los 2 años de finalizado el proyecto:
Ha disminuido el uso de combustibles fósiles para bombeo de agua para riego en 20%.
Han disminuido las emisiones de gases invernadero producto del uso de combustibles fósiles para riego en 30%.
900 productores usan eficientemente el agua de riego aplicando tecnología solar.
500 familias sensibilizadas en la gestión de energías renovables y cuidado del ambiente. 
Para la gestión de impactos ambientales, formando y sensibilizando a los productores sobre las ventajas del uso de energía renovables en la agricultura para el cuidado del ambiente de tal forma que en el mediano y largo plazo se garantice su respeto, protección y mejora contribuyendo en la mitigación del cambio climático.</t>
  </si>
  <si>
    <t>El proyecto contribuirá con el desarrollo económico local, ya que mejorará la competitividad al incrementar la demanda de sistemas fotovoltaicos en la agricultura impulsando con ello el crecimiento de la cadena de valor de las energías renovables, específicamente de la solar, mejorando el nivel de ingresos de los productores, al reducir los costos del riego y producir cultivos rentables durante todo el año, impactando en la generación de empleos permanentes en el sector agrario regional.
La UNPRG y las asociaciones de productores tendrán presente que la distribución justa y equitativa de beneficios será implementada en los diferentes eslabones de la cadena de valor, en base a condiciones mutuamente acordadas. 
Los impactos a los dos años de finalizado el proyecto serían:
Los ingresos de los productores han mejorado en un 20% por el uso de la tecnología.
Se han reducido los costos del riego por el uso de sistemas fotovoltaicos en un 50%.
La demanda de tecnologías de energías renovables en la agricultura local se ha incrementado en un 20%.
Los riesgos serían una baja en los precios de los productos agrícolas propuestos, tomando como acción preventiva planificar la producción en base al historial de precios y como correctivo, buscar otros mercados en donde el precio sea más competitivo y el incremento del precio de equipos e insumos, previniendo ello con la realización de compras en bloque y como correctivo, buscar mercados que oferten a mejores precios.</t>
  </si>
  <si>
    <t>Inestabilidad para acceder a insalaciones de UNPRG</t>
  </si>
  <si>
    <t>Establecer reuniones con directivos de la universidad que garanticen el acceso de los profesionales.</t>
  </si>
  <si>
    <t>Técnicos no entregan información  oportunamente.</t>
  </si>
  <si>
    <t>Reuniones mensuales de coordinación y monitoreo de la investigación y avance de actividades.</t>
  </si>
  <si>
    <t>Productores no asimilan la tecnología.</t>
  </si>
  <si>
    <t>Capacitación y visitas semanales de seguimiento al cumplimiento de las recomendaciones técnicas.</t>
  </si>
  <si>
    <t>Productores no utilizan adecuadamente las técnicas.</t>
  </si>
  <si>
    <t>Visitas semanales de seguimiento al uso y mantenimiento del sistema.</t>
  </si>
  <si>
    <t>Formalizar acuerdos de uso compartido del sistema para el cumplimiento de los acuerdos y  aplicación de sanciones.</t>
  </si>
  <si>
    <t>Conflicto entre productores por el manejo del sistema.</t>
  </si>
  <si>
    <t>Reducción de precios de los productos propuestos</t>
  </si>
  <si>
    <t>Estabecer contacto con otros mercados en donde el precio sea más competitivo.</t>
  </si>
  <si>
    <t>incremento del precio de equipos e insumos</t>
  </si>
  <si>
    <t>Realización de compras en bloque en mercados que oferten a mejores precios.</t>
  </si>
  <si>
    <t>El propósito de la iniciativa es Aprovechar la energía solar para el bombeo de agua subterránea aplicado al riego presurizado en cultivos rentables como alternativa al uso de combustibles fósiles en zonas rurales áridas de Lambayeque. Para ello se implementarán 6 sistemas fotovoltaicos de generación de electricidad que permitan el bombeo de agua subterránea para irrigar eficientemente mediante el riego por goteo 20 Has instaladas con 3 cultivos de alta rentabilidad en la zona; quinua, ají páprika y crisantemo y un programa de capacitación para la operación y mantenimiento de los sistemas instalados, disminuyendo con ello la emisión de gases invernadero y los costos de producción debido al uso de motores de combustión en el riego, mejorando los ingresos en la actividad agrícola, contribuyendo con ello a mejorar la calidad de vida de las familias productoras de Lambayeque y a mitigar los efectos del cambio climático mediante el empleo de energías renovables.</t>
  </si>
  <si>
    <t>La propuesta de valor parte de la necesidad de los beneficiarios de contar con una fuente de energía alternativa para el bombeo de agua subterránea aplicado al riego presurizado en cultivos rentables que reemplace el uso exclusivo de combustibles fósiles, los cuales elevan sus costos del riego e incrementan la emisión de gases invernadero, trayendo como consecuencia que tengan bajos ingresos y que aumente el impacto del cambio cimático, no logrando el despegue competitivo deseado que mejore su calidad de vida, desaprovechando las ventajas de las zonas áridas (que representa el 67% del territorio de Lambayeque) las cuales son la alta radiación solar para la generación de energía y las condiciones edafoclimáticas para el desarrollo de cultivos competitivos.</t>
  </si>
  <si>
    <t>La tecnología es apropiada para los beneficiarios, teniendo en cuenta que es costoso para ellos regar sus parcelas, ya que deben adquirir y trasladar combustible hasta sus predios. El uso de energía solar les significa un ahorro, ya que es gratis y estarían en la capacidad y disponibilidad de pagar el sistema a instalar en sus campos, ya que los equipos e insumos están disponibles en el mercado nacional; además se cuenta con profesionales en sistemas de riego, electrificación en base a energía solar y manejo sostenible de cultivos. Estas familias viven en zonas áridas en condiciones de pobreza en donde la agricultura es su única fuente de ingresos y el acceso al agua es costoso, contaminante y demanda tiempo y esfuerzo sobre todo de mujeres y niños; el empleo de esta tecnología permitirá aliviar sus cargas en relación al riego y realizar otras actividades dentro de la unidad productiva y la convivencia familiar. Lambayeque tiene 1’112,868 habitantes, con una densidad de 85 personas por km2, la población masculina representa 48,7% y la femenina 51,3% y 227,634 habitantes viven en zonas rurales, los cuales son mayormente pequeños productores con predios no mayores a 5 Has. Mórrope, Túcume y Monsefú se encuentran a 30 minutos de Chiclayo, con transporte permanente y acceso a las zonas áridas por trocha carrozables en buen estado y un 70% de sus caseríos no cuentan con electricidad y agua, esta última la obtienen de pozos, en la Urbe Chiclayana, se encuentran el emporio comercial y financiero de la región. Las zonas áridas de Lambayeque representan el 67% de su territorio, presenta altas temperaturas (26°C prom. año), bajas precipitaciones (33.05 mm/año), alta radiación solar (6kW.h/m2 prom. año), un potencial hídrico de aguas subterráneas de 1,613 millones de m3, con suelos de textura arenosa, condiciones ideales para la generación de energía fotovoltaica y el desarrollo de los cultivos propuestos, además de mitigar el cambio climático.</t>
  </si>
  <si>
    <t>La idea surge de la necesidad de los socios de ASPROMAD, ASPRATED y la Asociación de productores de Cúsupe, consumidores en la cadena de reemplazar el empleo de combustible fósil en el bombeo de agua subterránea, que disminuya el costo del riego y no contamine el ambiente; para lo cual han recurrido a la UNPRG y su staff profesional quienes serán los proveedores de la tecnología, habiendo en conjunto determinado el empleo de energía fotovoltaica como la alternativa requerida.
La cadena de valor de energía solar de la inciativa funcionará bajo el modelo de gobernanza de mercado, en donde el mecanismo central es el precio, favoreciendo la equidad entre los actores por las relaciones de igualdad y cooperación con transacciones simples y riesgo compartido en donde la información es transparente y los proveedores pueden fabricar con un mínimo aporte de los consumidores, equilibrando los beneficios, las ganancias y el poder que obtendrían los actores bajo el enfoque "ganar ganar".</t>
  </si>
  <si>
    <t>Aprovechar la energía solar para el bombeo de agua subterránea aplicado al riego presurizado en cultivos rentables como alternativa al uso de combustibles fósiles en zonas rurales áridas de Lambayeque</t>
  </si>
  <si>
    <t>Pequeños productores de las zona áridas de Lambayeque, con potencial de crecimiento hacia zonas áridas de otras regionesdel Perú.</t>
  </si>
  <si>
    <t>La propuesta se adecúa al marco normativo de las energías renovables, la tecnología solar a implementar es de libre uso y  los resultados a obtener estarán disponibles para todos los interesados.</t>
  </si>
  <si>
    <t>Partida Elecrónica N° 11180544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</si>
</sst>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4">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 xfId="0" applyFill="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unprg.edu.pe/" TargetMode="External"/><Relationship Id="rId7" Type="http://schemas.openxmlformats.org/officeDocument/2006/relationships/hyperlink" Target="mailto:Asocusupe@hotmail.com" TargetMode="External"/><Relationship Id="rId2" Type="http://schemas.openxmlformats.org/officeDocument/2006/relationships/hyperlink" Target="mailto:webmaster@unprg.edu.pe" TargetMode="External"/><Relationship Id="rId1" Type="http://schemas.openxmlformats.org/officeDocument/2006/relationships/hyperlink" Target="mailto:leovanu@hotmail.com" TargetMode="External"/><Relationship Id="rId6" Type="http://schemas.openxmlformats.org/officeDocument/2006/relationships/hyperlink" Target="mailto:Asprated@hotmail.com" TargetMode="External"/><Relationship Id="rId5" Type="http://schemas.openxmlformats.org/officeDocument/2006/relationships/hyperlink" Target="http://aspromad1.blogspot.com/" TargetMode="External"/><Relationship Id="rId4" Type="http://schemas.openxmlformats.org/officeDocument/2006/relationships/hyperlink" Target="mailto:aspromad@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112" zoomScale="70" zoomScaleNormal="70" zoomScaleSheetLayoutView="120" workbookViewId="0">
      <selection activeCell="H112" sqref="H112"/>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2" t="s">
        <v>52</v>
      </c>
      <c r="C2" s="122"/>
      <c r="D2" s="122"/>
      <c r="E2" s="122"/>
      <c r="F2" s="122"/>
    </row>
    <row r="3" spans="2:8" s="8" customFormat="1" ht="5.25" customHeight="1" x14ac:dyDescent="0.25"/>
    <row r="4" spans="2:8" s="8" customFormat="1" ht="48.75" customHeight="1" x14ac:dyDescent="0.25">
      <c r="B4" s="110" t="s">
        <v>100</v>
      </c>
      <c r="C4" s="110"/>
      <c r="D4" s="110"/>
      <c r="E4" s="110"/>
      <c r="F4" s="110"/>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2" t="s">
        <v>163</v>
      </c>
      <c r="D7" s="113"/>
      <c r="E7" s="113"/>
      <c r="F7" s="114"/>
      <c r="H7" s="13"/>
    </row>
    <row r="8" spans="2:8" s="8" customFormat="1" ht="34.5" customHeight="1" x14ac:dyDescent="0.25">
      <c r="B8" s="115" t="s">
        <v>57</v>
      </c>
      <c r="C8" s="116"/>
      <c r="D8" s="116"/>
      <c r="E8" s="116"/>
      <c r="F8" s="21">
        <v>15</v>
      </c>
    </row>
    <row r="9" spans="2:8" s="8" customFormat="1" ht="25.5" customHeight="1" x14ac:dyDescent="0.25">
      <c r="B9" s="115" t="s">
        <v>76</v>
      </c>
      <c r="C9" s="116"/>
      <c r="D9" s="116"/>
      <c r="E9" s="116"/>
      <c r="F9" s="85">
        <f>'FINANCIAMIENTO PROYECTO'!D20</f>
        <v>337300</v>
      </c>
      <c r="H9" s="8" t="s">
        <v>73</v>
      </c>
    </row>
    <row r="10" spans="2:8" s="8" customFormat="1" ht="24" customHeight="1" x14ac:dyDescent="0.25">
      <c r="B10" s="115" t="s">
        <v>77</v>
      </c>
      <c r="C10" s="116"/>
      <c r="D10" s="116"/>
      <c r="E10" s="116"/>
      <c r="F10" s="85">
        <f>'FINANCIAMIENTO PROYECTO'!E20</f>
        <v>168650</v>
      </c>
      <c r="H10" s="8" t="s">
        <v>73</v>
      </c>
    </row>
    <row r="11" spans="2:8" s="8" customFormat="1" ht="24" customHeight="1" x14ac:dyDescent="0.25">
      <c r="B11" s="115" t="s">
        <v>78</v>
      </c>
      <c r="C11" s="116"/>
      <c r="D11" s="116"/>
      <c r="E11" s="116"/>
      <c r="F11" s="85">
        <f>'FINANCIAMIENTO PROYECTO'!J20+'FINANCIAMIENTO PROYECTO'!K20</f>
        <v>168650</v>
      </c>
      <c r="H11" s="8" t="s">
        <v>73</v>
      </c>
    </row>
    <row r="12" spans="2:8" ht="21.75" customHeight="1" x14ac:dyDescent="0.25">
      <c r="B12" s="115" t="s">
        <v>86</v>
      </c>
      <c r="C12" s="116"/>
      <c r="D12" s="116"/>
      <c r="E12" s="116"/>
      <c r="F12" s="20" t="s">
        <v>108</v>
      </c>
    </row>
    <row r="13" spans="2:8" ht="23.25" customHeight="1" x14ac:dyDescent="0.25">
      <c r="B13" s="115" t="s">
        <v>87</v>
      </c>
      <c r="C13" s="116"/>
      <c r="D13" s="116"/>
      <c r="E13" s="116"/>
      <c r="F13" s="21" t="s">
        <v>109</v>
      </c>
    </row>
    <row r="14" spans="2:8" ht="90.75" customHeight="1" x14ac:dyDescent="0.25">
      <c r="B14" s="62" t="s">
        <v>85</v>
      </c>
      <c r="C14" s="94" t="s">
        <v>213</v>
      </c>
      <c r="D14" s="94"/>
      <c r="E14" s="94"/>
      <c r="F14" s="95"/>
    </row>
    <row r="15" spans="2:8" ht="80.25" customHeight="1" x14ac:dyDescent="0.25">
      <c r="B15" s="44" t="s">
        <v>79</v>
      </c>
      <c r="C15" s="94" t="s">
        <v>214</v>
      </c>
      <c r="D15" s="94"/>
      <c r="E15" s="94"/>
      <c r="F15" s="95"/>
    </row>
    <row r="16" spans="2:8" ht="80.25" customHeight="1" thickBot="1" x14ac:dyDescent="0.3">
      <c r="B16" s="12" t="s">
        <v>92</v>
      </c>
      <c r="C16" s="120" t="s">
        <v>215</v>
      </c>
      <c r="D16" s="120"/>
      <c r="E16" s="120"/>
      <c r="F16" s="121"/>
    </row>
    <row r="17" spans="2:5" s="8" customFormat="1" ht="8.25" customHeight="1" thickBot="1" x14ac:dyDescent="0.3"/>
    <row r="18" spans="2:5" ht="20.25" customHeight="1" thickBot="1" x14ac:dyDescent="0.3">
      <c r="B18" s="123" t="s">
        <v>80</v>
      </c>
      <c r="C18" s="124"/>
      <c r="D18" s="124"/>
      <c r="E18" s="125"/>
    </row>
    <row r="19" spans="2:5" x14ac:dyDescent="0.25">
      <c r="B19" s="14" t="s">
        <v>14</v>
      </c>
      <c r="C19" s="105" t="s">
        <v>110</v>
      </c>
      <c r="D19" s="105"/>
      <c r="E19" s="106"/>
    </row>
    <row r="20" spans="2:5" x14ac:dyDescent="0.25">
      <c r="B20" s="10" t="s">
        <v>15</v>
      </c>
      <c r="C20" s="94" t="s">
        <v>111</v>
      </c>
      <c r="D20" s="94"/>
      <c r="E20" s="95"/>
    </row>
    <row r="21" spans="2:5" ht="16.5" customHeight="1" x14ac:dyDescent="0.25">
      <c r="B21" s="7" t="s">
        <v>21</v>
      </c>
      <c r="C21" s="94">
        <v>16529475</v>
      </c>
      <c r="D21" s="94"/>
      <c r="E21" s="95"/>
    </row>
    <row r="22" spans="2:5" x14ac:dyDescent="0.25">
      <c r="B22" s="10" t="s">
        <v>16</v>
      </c>
      <c r="C22" s="94" t="s">
        <v>120</v>
      </c>
      <c r="D22" s="94"/>
      <c r="E22" s="95"/>
    </row>
    <row r="23" spans="2:5" x14ac:dyDescent="0.25">
      <c r="B23" s="10" t="s">
        <v>17</v>
      </c>
      <c r="C23" s="94" t="s">
        <v>112</v>
      </c>
      <c r="D23" s="94"/>
      <c r="E23" s="95"/>
    </row>
    <row r="24" spans="2:5" x14ac:dyDescent="0.25">
      <c r="B24" s="10" t="s">
        <v>3</v>
      </c>
      <c r="C24" s="94" t="s">
        <v>113</v>
      </c>
      <c r="D24" s="94"/>
      <c r="E24" s="95"/>
    </row>
    <row r="25" spans="2:5" x14ac:dyDescent="0.25">
      <c r="B25" s="10" t="s">
        <v>18</v>
      </c>
      <c r="C25" s="94" t="s">
        <v>121</v>
      </c>
      <c r="D25" s="94"/>
      <c r="E25" s="95"/>
    </row>
    <row r="26" spans="2:5" x14ac:dyDescent="0.25">
      <c r="B26" s="10" t="s">
        <v>4</v>
      </c>
      <c r="C26" s="94" t="s">
        <v>108</v>
      </c>
      <c r="D26" s="94"/>
      <c r="E26" s="95"/>
    </row>
    <row r="27" spans="2:5" x14ac:dyDescent="0.25">
      <c r="B27" s="10" t="s">
        <v>19</v>
      </c>
      <c r="C27" s="94" t="s">
        <v>114</v>
      </c>
      <c r="D27" s="94"/>
      <c r="E27" s="95"/>
    </row>
    <row r="28" spans="2:5" x14ac:dyDescent="0.25">
      <c r="B28" s="10" t="s">
        <v>20</v>
      </c>
      <c r="C28" s="93" t="s">
        <v>115</v>
      </c>
      <c r="D28" s="94"/>
      <c r="E28" s="95"/>
    </row>
    <row r="29" spans="2:5" ht="30" x14ac:dyDescent="0.25">
      <c r="B29" s="18" t="s">
        <v>40</v>
      </c>
      <c r="C29" s="94" t="s">
        <v>116</v>
      </c>
      <c r="D29" s="94"/>
      <c r="E29" s="95"/>
    </row>
    <row r="30" spans="2:5" x14ac:dyDescent="0.25">
      <c r="B30" s="10" t="s">
        <v>41</v>
      </c>
      <c r="C30" s="94">
        <v>8</v>
      </c>
      <c r="D30" s="94"/>
      <c r="E30" s="95"/>
    </row>
    <row r="31" spans="2:5" ht="60.75" thickBot="1" x14ac:dyDescent="0.3">
      <c r="B31" s="18" t="s">
        <v>44</v>
      </c>
      <c r="C31" s="120" t="s">
        <v>131</v>
      </c>
      <c r="D31" s="120"/>
      <c r="E31" s="121"/>
    </row>
    <row r="32" spans="2:5" s="8" customFormat="1" ht="9.75" customHeight="1" thickBot="1" x14ac:dyDescent="0.3"/>
    <row r="33" spans="2:5" s="8" customFormat="1" ht="16.5" customHeight="1" thickBot="1" x14ac:dyDescent="0.3">
      <c r="B33" s="123" t="s">
        <v>81</v>
      </c>
      <c r="C33" s="124"/>
      <c r="D33" s="124"/>
      <c r="E33" s="125"/>
    </row>
    <row r="34" spans="2:5" s="8" customFormat="1" ht="27" customHeight="1" x14ac:dyDescent="0.25">
      <c r="B34" s="6" t="s">
        <v>23</v>
      </c>
      <c r="C34" s="105" t="s">
        <v>133</v>
      </c>
      <c r="D34" s="105"/>
      <c r="E34" s="106"/>
    </row>
    <row r="35" spans="2:5" s="8" customFormat="1" ht="16.5" customHeight="1" x14ac:dyDescent="0.25">
      <c r="B35" s="7" t="s">
        <v>24</v>
      </c>
      <c r="C35" s="94" t="s">
        <v>117</v>
      </c>
      <c r="D35" s="94"/>
      <c r="E35" s="95"/>
    </row>
    <row r="36" spans="2:5" s="8" customFormat="1" ht="16.5" customHeight="1" x14ac:dyDescent="0.25">
      <c r="B36" s="7" t="s">
        <v>22</v>
      </c>
      <c r="C36" s="94" t="s">
        <v>122</v>
      </c>
      <c r="D36" s="94"/>
      <c r="E36" s="95"/>
    </row>
    <row r="37" spans="2:5" s="8" customFormat="1" ht="16.5" customHeight="1" x14ac:dyDescent="0.25">
      <c r="B37" s="7" t="s">
        <v>0</v>
      </c>
      <c r="C37" s="94" t="s">
        <v>123</v>
      </c>
      <c r="D37" s="94"/>
      <c r="E37" s="95"/>
    </row>
    <row r="38" spans="2:5" s="8" customFormat="1" ht="16.5" customHeight="1" x14ac:dyDescent="0.25">
      <c r="B38" s="7" t="s">
        <v>1</v>
      </c>
      <c r="C38" s="111">
        <v>25644</v>
      </c>
      <c r="D38" s="94"/>
      <c r="E38" s="95"/>
    </row>
    <row r="39" spans="2:5" s="8" customFormat="1" ht="16.5" customHeight="1" x14ac:dyDescent="0.25">
      <c r="B39" s="7" t="s">
        <v>26</v>
      </c>
      <c r="C39" s="94" t="s">
        <v>124</v>
      </c>
      <c r="D39" s="94"/>
      <c r="E39" s="95"/>
    </row>
    <row r="40" spans="2:5" s="8" customFormat="1" ht="16.5" customHeight="1" x14ac:dyDescent="0.25">
      <c r="B40" s="7" t="s">
        <v>25</v>
      </c>
      <c r="C40" s="94" t="s">
        <v>125</v>
      </c>
      <c r="D40" s="94"/>
      <c r="E40" s="95"/>
    </row>
    <row r="41" spans="2:5" s="8" customFormat="1" ht="16.5" customHeight="1" x14ac:dyDescent="0.25">
      <c r="B41" s="7" t="s">
        <v>21</v>
      </c>
      <c r="C41" s="94">
        <v>16650200</v>
      </c>
      <c r="D41" s="94"/>
      <c r="E41" s="95"/>
    </row>
    <row r="42" spans="2:5" s="8" customFormat="1" ht="16.5" customHeight="1" x14ac:dyDescent="0.25">
      <c r="B42" s="10" t="s">
        <v>2</v>
      </c>
      <c r="C42" s="94" t="s">
        <v>126</v>
      </c>
      <c r="D42" s="94"/>
      <c r="E42" s="95"/>
    </row>
    <row r="43" spans="2:5" s="8" customFormat="1" ht="16.5" customHeight="1" x14ac:dyDescent="0.25">
      <c r="B43" s="7" t="s">
        <v>18</v>
      </c>
      <c r="C43" s="94" t="s">
        <v>121</v>
      </c>
      <c r="D43" s="94"/>
      <c r="E43" s="95"/>
    </row>
    <row r="44" spans="2:5" s="8" customFormat="1" ht="16.5" customHeight="1" x14ac:dyDescent="0.25">
      <c r="B44" s="7" t="s">
        <v>4</v>
      </c>
      <c r="C44" s="94" t="s">
        <v>108</v>
      </c>
      <c r="D44" s="94"/>
      <c r="E44" s="95"/>
    </row>
    <row r="45" spans="2:5" s="8" customFormat="1" ht="16.5" customHeight="1" x14ac:dyDescent="0.25">
      <c r="B45" s="10" t="s">
        <v>5</v>
      </c>
      <c r="C45" s="94" t="s">
        <v>127</v>
      </c>
      <c r="D45" s="94"/>
      <c r="E45" s="95"/>
    </row>
    <row r="46" spans="2:5" s="8" customFormat="1" ht="16.5" customHeight="1" x14ac:dyDescent="0.25">
      <c r="B46" s="10" t="s">
        <v>6</v>
      </c>
      <c r="C46" s="93" t="s">
        <v>128</v>
      </c>
      <c r="D46" s="94"/>
      <c r="E46" s="95"/>
    </row>
    <row r="47" spans="2:5" s="8" customFormat="1" ht="16.5" customHeight="1" x14ac:dyDescent="0.25">
      <c r="B47" s="7" t="s">
        <v>39</v>
      </c>
      <c r="C47" s="94" t="s">
        <v>127</v>
      </c>
      <c r="D47" s="94"/>
      <c r="E47" s="95"/>
    </row>
    <row r="48" spans="2:5" s="8" customFormat="1" ht="16.5" customHeight="1" x14ac:dyDescent="0.25">
      <c r="B48" s="7" t="s">
        <v>7</v>
      </c>
      <c r="C48" s="93" t="s">
        <v>129</v>
      </c>
      <c r="D48" s="94"/>
      <c r="E48" s="95"/>
    </row>
    <row r="49" spans="2:5" s="8" customFormat="1" ht="62.25" customHeight="1" thickBot="1" x14ac:dyDescent="0.3">
      <c r="B49" s="7" t="s">
        <v>43</v>
      </c>
      <c r="C49" s="120" t="s">
        <v>132</v>
      </c>
      <c r="D49" s="120"/>
      <c r="E49" s="121"/>
    </row>
    <row r="50" spans="2:5" s="8" customFormat="1" ht="18.75" customHeight="1" x14ac:dyDescent="0.25">
      <c r="B50" s="7" t="s">
        <v>45</v>
      </c>
      <c r="C50" s="90">
        <v>44</v>
      </c>
      <c r="D50" s="91"/>
      <c r="E50" s="92"/>
    </row>
    <row r="51" spans="2:5" s="8" customFormat="1" ht="61.5" customHeight="1" x14ac:dyDescent="0.25">
      <c r="B51" s="7" t="s">
        <v>99</v>
      </c>
      <c r="C51" s="107" t="s">
        <v>130</v>
      </c>
      <c r="D51" s="108"/>
      <c r="E51" s="109"/>
    </row>
    <row r="52" spans="2:5" s="8" customFormat="1" ht="16.5" customHeight="1" x14ac:dyDescent="0.25">
      <c r="B52" s="96" t="s">
        <v>28</v>
      </c>
      <c r="C52" s="97"/>
      <c r="D52" s="97"/>
      <c r="E52" s="98"/>
    </row>
    <row r="53" spans="2:5" s="8" customFormat="1" ht="16.5" customHeight="1" x14ac:dyDescent="0.25">
      <c r="B53" s="7" t="s">
        <v>34</v>
      </c>
      <c r="C53" s="1"/>
      <c r="D53" s="11" t="s">
        <v>27</v>
      </c>
      <c r="E53" s="21" t="s">
        <v>144</v>
      </c>
    </row>
    <row r="54" spans="2:5" s="8" customFormat="1" ht="16.5" customHeight="1" x14ac:dyDescent="0.25">
      <c r="B54" s="96" t="s">
        <v>29</v>
      </c>
      <c r="C54" s="97"/>
      <c r="D54" s="97"/>
      <c r="E54" s="98"/>
    </row>
    <row r="55" spans="2:5" s="8" customFormat="1" ht="16.5" customHeight="1" x14ac:dyDescent="0.25">
      <c r="B55" s="7" t="s">
        <v>8</v>
      </c>
      <c r="C55" s="3"/>
      <c r="D55" s="11" t="s">
        <v>30</v>
      </c>
      <c r="E55" s="2"/>
    </row>
    <row r="56" spans="2:5" s="8" customFormat="1" ht="16.5" customHeight="1" x14ac:dyDescent="0.25">
      <c r="B56" s="7" t="s">
        <v>10</v>
      </c>
      <c r="C56" s="3" t="s">
        <v>144</v>
      </c>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9"/>
      <c r="D59" s="100"/>
      <c r="E59" s="101"/>
    </row>
    <row r="60" spans="2:5" s="8" customFormat="1" ht="9.75" customHeight="1" thickBot="1" x14ac:dyDescent="0.3"/>
    <row r="61" spans="2:5" s="8" customFormat="1" ht="15.75" customHeight="1" thickBot="1" x14ac:dyDescent="0.3">
      <c r="B61" s="123" t="s">
        <v>82</v>
      </c>
      <c r="C61" s="124"/>
      <c r="D61" s="124"/>
      <c r="E61" s="125"/>
    </row>
    <row r="62" spans="2:5" s="8" customFormat="1" ht="27" customHeight="1" x14ac:dyDescent="0.25">
      <c r="B62" s="6" t="s">
        <v>23</v>
      </c>
      <c r="C62" s="105" t="s">
        <v>134</v>
      </c>
      <c r="D62" s="105"/>
      <c r="E62" s="106"/>
    </row>
    <row r="63" spans="2:5" s="8" customFormat="1" ht="16.5" customHeight="1" x14ac:dyDescent="0.25">
      <c r="B63" s="7" t="s">
        <v>24</v>
      </c>
      <c r="C63" s="94" t="s">
        <v>135</v>
      </c>
      <c r="D63" s="94"/>
      <c r="E63" s="95"/>
    </row>
    <row r="64" spans="2:5" s="8" customFormat="1" ht="16.5" customHeight="1" x14ac:dyDescent="0.25">
      <c r="B64" s="7" t="s">
        <v>22</v>
      </c>
      <c r="C64" s="94" t="s">
        <v>118</v>
      </c>
      <c r="D64" s="94"/>
      <c r="E64" s="95"/>
    </row>
    <row r="65" spans="2:5" s="8" customFormat="1" ht="16.5" customHeight="1" x14ac:dyDescent="0.25">
      <c r="B65" s="7" t="s">
        <v>0</v>
      </c>
      <c r="C65" s="94" t="s">
        <v>119</v>
      </c>
      <c r="D65" s="94"/>
      <c r="E65" s="95"/>
    </row>
    <row r="66" spans="2:5" s="8" customFormat="1" ht="16.5" customHeight="1" x14ac:dyDescent="0.25">
      <c r="B66" s="7" t="s">
        <v>1</v>
      </c>
      <c r="C66" s="111">
        <v>38694</v>
      </c>
      <c r="D66" s="94"/>
      <c r="E66" s="95"/>
    </row>
    <row r="67" spans="2:5" s="8" customFormat="1" ht="16.5" customHeight="1" x14ac:dyDescent="0.25">
      <c r="B67" s="7" t="s">
        <v>26</v>
      </c>
      <c r="C67" s="94" t="s">
        <v>136</v>
      </c>
      <c r="D67" s="94"/>
      <c r="E67" s="95"/>
    </row>
    <row r="68" spans="2:5" s="8" customFormat="1" ht="16.5" customHeight="1" x14ac:dyDescent="0.25">
      <c r="B68" s="7" t="s">
        <v>25</v>
      </c>
      <c r="C68" s="94" t="s">
        <v>137</v>
      </c>
      <c r="D68" s="94"/>
      <c r="E68" s="95"/>
    </row>
    <row r="69" spans="2:5" s="8" customFormat="1" ht="16.5" customHeight="1" x14ac:dyDescent="0.25">
      <c r="B69" s="7" t="s">
        <v>21</v>
      </c>
      <c r="C69" s="94">
        <v>17565449</v>
      </c>
      <c r="D69" s="94"/>
      <c r="E69" s="95"/>
    </row>
    <row r="70" spans="2:5" s="8" customFormat="1" ht="16.5" customHeight="1" x14ac:dyDescent="0.25">
      <c r="B70" s="10" t="s">
        <v>2</v>
      </c>
      <c r="C70" s="94" t="s">
        <v>138</v>
      </c>
      <c r="D70" s="94"/>
      <c r="E70" s="95"/>
    </row>
    <row r="71" spans="2:5" s="8" customFormat="1" ht="16.5" customHeight="1" x14ac:dyDescent="0.25">
      <c r="B71" s="7" t="s">
        <v>18</v>
      </c>
      <c r="C71" s="94" t="s">
        <v>139</v>
      </c>
      <c r="D71" s="94"/>
      <c r="E71" s="95"/>
    </row>
    <row r="72" spans="2:5" s="8" customFormat="1" ht="16.5" customHeight="1" x14ac:dyDescent="0.25">
      <c r="B72" s="7" t="s">
        <v>4</v>
      </c>
      <c r="C72" s="94" t="s">
        <v>108</v>
      </c>
      <c r="D72" s="94"/>
      <c r="E72" s="95"/>
    </row>
    <row r="73" spans="2:5" s="8" customFormat="1" ht="16.5" customHeight="1" x14ac:dyDescent="0.25">
      <c r="B73" s="10" t="s">
        <v>5</v>
      </c>
      <c r="C73" s="94" t="s">
        <v>140</v>
      </c>
      <c r="D73" s="94"/>
      <c r="E73" s="95"/>
    </row>
    <row r="74" spans="2:5" s="8" customFormat="1" ht="16.5" customHeight="1" x14ac:dyDescent="0.25">
      <c r="B74" s="10" t="s">
        <v>6</v>
      </c>
      <c r="C74" s="93" t="s">
        <v>141</v>
      </c>
      <c r="D74" s="94"/>
      <c r="E74" s="95"/>
    </row>
    <row r="75" spans="2:5" s="8" customFormat="1" ht="16.5" customHeight="1" x14ac:dyDescent="0.25">
      <c r="B75" s="7" t="s">
        <v>39</v>
      </c>
      <c r="C75" s="94"/>
      <c r="D75" s="94"/>
      <c r="E75" s="95"/>
    </row>
    <row r="76" spans="2:5" s="8" customFormat="1" ht="16.5" customHeight="1" x14ac:dyDescent="0.25">
      <c r="B76" s="7" t="s">
        <v>7</v>
      </c>
      <c r="C76" s="93" t="s">
        <v>142</v>
      </c>
      <c r="D76" s="94"/>
      <c r="E76" s="95"/>
    </row>
    <row r="77" spans="2:5" s="8" customFormat="1" ht="62.25" customHeight="1" x14ac:dyDescent="0.25">
      <c r="B77" s="7" t="s">
        <v>43</v>
      </c>
      <c r="C77" s="90" t="s">
        <v>143</v>
      </c>
      <c r="D77" s="91"/>
      <c r="E77" s="92"/>
    </row>
    <row r="78" spans="2:5" s="8" customFormat="1" ht="66" customHeight="1" x14ac:dyDescent="0.25">
      <c r="B78" s="7" t="s">
        <v>99</v>
      </c>
      <c r="C78" s="90" t="s">
        <v>130</v>
      </c>
      <c r="D78" s="91"/>
      <c r="E78" s="92"/>
    </row>
    <row r="79" spans="2:5" s="8" customFormat="1" ht="16.5" customHeight="1" x14ac:dyDescent="0.25">
      <c r="B79" s="96" t="s">
        <v>28</v>
      </c>
      <c r="C79" s="97"/>
      <c r="D79" s="97"/>
      <c r="E79" s="98"/>
    </row>
    <row r="80" spans="2:5" s="8" customFormat="1" ht="16.5" customHeight="1" x14ac:dyDescent="0.25">
      <c r="B80" s="7" t="s">
        <v>34</v>
      </c>
      <c r="C80" s="86"/>
      <c r="D80" s="11" t="s">
        <v>27</v>
      </c>
      <c r="E80" s="87"/>
    </row>
    <row r="81" spans="2:5" s="8" customFormat="1" ht="16.5" customHeight="1" x14ac:dyDescent="0.25">
      <c r="B81" s="96" t="s">
        <v>29</v>
      </c>
      <c r="C81" s="97"/>
      <c r="D81" s="97"/>
      <c r="E81" s="98"/>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88" t="s">
        <v>144</v>
      </c>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9"/>
      <c r="D87" s="100"/>
      <c r="E87" s="101"/>
    </row>
    <row r="88" spans="2:5" s="8" customFormat="1" ht="16.5" customHeight="1" thickBot="1" x14ac:dyDescent="0.3"/>
    <row r="89" spans="2:5" s="8" customFormat="1" ht="15.75" thickBot="1" x14ac:dyDescent="0.3">
      <c r="B89" s="102" t="s">
        <v>83</v>
      </c>
      <c r="C89" s="103"/>
      <c r="D89" s="103"/>
      <c r="E89" s="104"/>
    </row>
    <row r="90" spans="2:5" s="8" customFormat="1" ht="27" customHeight="1" x14ac:dyDescent="0.25">
      <c r="B90" s="6" t="s">
        <v>23</v>
      </c>
      <c r="C90" s="105" t="s">
        <v>183</v>
      </c>
      <c r="D90" s="105"/>
      <c r="E90" s="106"/>
    </row>
    <row r="91" spans="2:5" s="8" customFormat="1" ht="16.5" customHeight="1" x14ac:dyDescent="0.25">
      <c r="B91" s="7" t="s">
        <v>24</v>
      </c>
      <c r="C91" s="94" t="s">
        <v>145</v>
      </c>
      <c r="D91" s="94"/>
      <c r="E91" s="95"/>
    </row>
    <row r="92" spans="2:5" s="8" customFormat="1" ht="16.5" customHeight="1" x14ac:dyDescent="0.25">
      <c r="B92" s="7" t="s">
        <v>22</v>
      </c>
      <c r="C92" s="105" t="s">
        <v>151</v>
      </c>
      <c r="D92" s="105"/>
      <c r="E92" s="106"/>
    </row>
    <row r="93" spans="2:5" s="8" customFormat="1" ht="16.5" customHeight="1" x14ac:dyDescent="0.25">
      <c r="B93" s="7" t="s">
        <v>0</v>
      </c>
      <c r="C93" s="94" t="s">
        <v>186</v>
      </c>
      <c r="D93" s="94"/>
      <c r="E93" s="95"/>
    </row>
    <row r="94" spans="2:5" s="8" customFormat="1" ht="16.5" customHeight="1" x14ac:dyDescent="0.25">
      <c r="B94" s="7" t="s">
        <v>1</v>
      </c>
      <c r="C94" s="111">
        <v>41383</v>
      </c>
      <c r="D94" s="94"/>
      <c r="E94" s="95"/>
    </row>
    <row r="95" spans="2:5" s="8" customFormat="1" ht="16.5" customHeight="1" x14ac:dyDescent="0.25">
      <c r="B95" s="7" t="s">
        <v>26</v>
      </c>
      <c r="C95" s="94" t="s">
        <v>146</v>
      </c>
      <c r="D95" s="94"/>
      <c r="E95" s="95"/>
    </row>
    <row r="96" spans="2:5" s="8" customFormat="1" ht="16.5" customHeight="1" x14ac:dyDescent="0.25">
      <c r="B96" s="7" t="s">
        <v>25</v>
      </c>
      <c r="C96" s="94" t="s">
        <v>182</v>
      </c>
      <c r="D96" s="94"/>
      <c r="E96" s="95"/>
    </row>
    <row r="97" spans="2:5" s="8" customFormat="1" ht="16.5" customHeight="1" x14ac:dyDescent="0.25">
      <c r="B97" s="7" t="s">
        <v>21</v>
      </c>
      <c r="C97" s="94">
        <v>17616656</v>
      </c>
      <c r="D97" s="94"/>
      <c r="E97" s="95"/>
    </row>
    <row r="98" spans="2:5" s="8" customFormat="1" ht="16.5" customHeight="1" x14ac:dyDescent="0.25">
      <c r="B98" s="10" t="s">
        <v>2</v>
      </c>
      <c r="C98" s="94" t="s">
        <v>149</v>
      </c>
      <c r="D98" s="94"/>
      <c r="E98" s="95"/>
    </row>
    <row r="99" spans="2:5" s="8" customFormat="1" ht="16.5" customHeight="1" x14ac:dyDescent="0.25">
      <c r="B99" s="7" t="s">
        <v>18</v>
      </c>
      <c r="C99" s="94" t="s">
        <v>147</v>
      </c>
      <c r="D99" s="94"/>
      <c r="E99" s="95"/>
    </row>
    <row r="100" spans="2:5" s="8" customFormat="1" ht="16.5" customHeight="1" x14ac:dyDescent="0.25">
      <c r="B100" s="7" t="s">
        <v>4</v>
      </c>
      <c r="C100" s="94" t="s">
        <v>108</v>
      </c>
      <c r="D100" s="94"/>
      <c r="E100" s="95"/>
    </row>
    <row r="101" spans="2:5" s="8" customFormat="1" ht="16.5" customHeight="1" x14ac:dyDescent="0.25">
      <c r="B101" s="10" t="s">
        <v>5</v>
      </c>
      <c r="C101" s="94" t="s">
        <v>148</v>
      </c>
      <c r="D101" s="94"/>
      <c r="E101" s="95"/>
    </row>
    <row r="102" spans="2:5" s="8" customFormat="1" ht="16.5" customHeight="1" x14ac:dyDescent="0.25">
      <c r="B102" s="10" t="s">
        <v>6</v>
      </c>
      <c r="C102" s="93" t="s">
        <v>184</v>
      </c>
      <c r="D102" s="94"/>
      <c r="E102" s="95"/>
    </row>
    <row r="103" spans="2:5" s="8" customFormat="1" ht="16.5" customHeight="1" x14ac:dyDescent="0.25">
      <c r="B103" s="7" t="s">
        <v>39</v>
      </c>
      <c r="C103" s="93"/>
      <c r="D103" s="94"/>
      <c r="E103" s="95"/>
    </row>
    <row r="104" spans="2:5" s="8" customFormat="1" ht="16.5" customHeight="1" x14ac:dyDescent="0.25">
      <c r="B104" s="7" t="s">
        <v>7</v>
      </c>
      <c r="C104" s="94"/>
      <c r="D104" s="94"/>
      <c r="E104" s="95"/>
    </row>
    <row r="105" spans="2:5" s="8" customFormat="1" ht="62.25" customHeight="1" x14ac:dyDescent="0.25">
      <c r="B105" s="7" t="s">
        <v>43</v>
      </c>
      <c r="C105" s="90" t="s">
        <v>130</v>
      </c>
      <c r="D105" s="91"/>
      <c r="E105" s="92"/>
    </row>
    <row r="106" spans="2:5" s="8" customFormat="1" ht="66" customHeight="1" x14ac:dyDescent="0.25">
      <c r="B106" s="7" t="s">
        <v>99</v>
      </c>
      <c r="C106" s="90" t="s">
        <v>130</v>
      </c>
      <c r="D106" s="91"/>
      <c r="E106" s="92"/>
    </row>
    <row r="107" spans="2:5" s="8" customFormat="1" ht="16.5" customHeight="1" x14ac:dyDescent="0.25">
      <c r="B107" s="96" t="s">
        <v>28</v>
      </c>
      <c r="C107" s="97"/>
      <c r="D107" s="97"/>
      <c r="E107" s="98"/>
    </row>
    <row r="108" spans="2:5" s="8" customFormat="1" ht="16.5" customHeight="1" x14ac:dyDescent="0.25">
      <c r="B108" s="7" t="s">
        <v>34</v>
      </c>
      <c r="C108" s="1"/>
      <c r="D108" s="11" t="s">
        <v>27</v>
      </c>
      <c r="E108" s="2" t="s">
        <v>144</v>
      </c>
    </row>
    <row r="109" spans="2:5" s="8" customFormat="1" ht="16.5" customHeight="1" x14ac:dyDescent="0.25">
      <c r="B109" s="96" t="s">
        <v>29</v>
      </c>
      <c r="C109" s="97"/>
      <c r="D109" s="97"/>
      <c r="E109" s="98"/>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t="s">
        <v>144</v>
      </c>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9"/>
      <c r="D115" s="100"/>
      <c r="E115" s="101"/>
    </row>
    <row r="116" spans="2:5" s="8" customFormat="1" ht="6" customHeight="1" thickBot="1" x14ac:dyDescent="0.3"/>
    <row r="117" spans="2:5" s="8" customFormat="1" ht="15.75" thickBot="1" x14ac:dyDescent="0.3">
      <c r="B117" s="102" t="s">
        <v>84</v>
      </c>
      <c r="C117" s="103"/>
      <c r="D117" s="103"/>
      <c r="E117" s="104"/>
    </row>
    <row r="118" spans="2:5" s="8" customFormat="1" ht="27" customHeight="1" x14ac:dyDescent="0.25">
      <c r="B118" s="6" t="s">
        <v>23</v>
      </c>
      <c r="C118" s="105" t="s">
        <v>150</v>
      </c>
      <c r="D118" s="105"/>
      <c r="E118" s="106"/>
    </row>
    <row r="119" spans="2:5" s="8" customFormat="1" ht="16.5" customHeight="1" x14ac:dyDescent="0.25">
      <c r="B119" s="7" t="s">
        <v>24</v>
      </c>
      <c r="C119" s="94"/>
      <c r="D119" s="94"/>
      <c r="E119" s="95"/>
    </row>
    <row r="120" spans="2:5" s="8" customFormat="1" ht="16.5" customHeight="1" x14ac:dyDescent="0.25">
      <c r="B120" s="7" t="s">
        <v>22</v>
      </c>
      <c r="C120" s="94" t="s">
        <v>152</v>
      </c>
      <c r="D120" s="94"/>
      <c r="E120" s="95"/>
    </row>
    <row r="121" spans="2:5" s="8" customFormat="1" ht="16.5" customHeight="1" x14ac:dyDescent="0.25">
      <c r="B121" s="7" t="s">
        <v>0</v>
      </c>
      <c r="C121" s="94" t="s">
        <v>216</v>
      </c>
      <c r="D121" s="94"/>
      <c r="E121" s="95"/>
    </row>
    <row r="122" spans="2:5" s="8" customFormat="1" ht="16.5" customHeight="1" x14ac:dyDescent="0.25">
      <c r="B122" s="7" t="s">
        <v>1</v>
      </c>
      <c r="C122" s="111">
        <v>41487</v>
      </c>
      <c r="D122" s="94"/>
      <c r="E122" s="95"/>
    </row>
    <row r="123" spans="2:5" s="8" customFormat="1" ht="16.5" customHeight="1" x14ac:dyDescent="0.25">
      <c r="B123" s="7" t="s">
        <v>26</v>
      </c>
      <c r="C123" s="94" t="s">
        <v>153</v>
      </c>
      <c r="D123" s="94"/>
      <c r="E123" s="95"/>
    </row>
    <row r="124" spans="2:5" s="8" customFormat="1" ht="16.5" customHeight="1" x14ac:dyDescent="0.25">
      <c r="B124" s="7" t="s">
        <v>25</v>
      </c>
      <c r="C124" s="94" t="s">
        <v>154</v>
      </c>
      <c r="D124" s="94"/>
      <c r="E124" s="95"/>
    </row>
    <row r="125" spans="2:5" s="8" customFormat="1" ht="16.5" customHeight="1" x14ac:dyDescent="0.25">
      <c r="B125" s="7" t="s">
        <v>21</v>
      </c>
      <c r="C125" s="94">
        <v>16761966</v>
      </c>
      <c r="D125" s="94"/>
      <c r="E125" s="95"/>
    </row>
    <row r="126" spans="2:5" s="8" customFormat="1" ht="16.5" customHeight="1" x14ac:dyDescent="0.25">
      <c r="B126" s="10" t="s">
        <v>2</v>
      </c>
      <c r="C126" s="94" t="s">
        <v>155</v>
      </c>
      <c r="D126" s="94"/>
      <c r="E126" s="95"/>
    </row>
    <row r="127" spans="2:5" s="8" customFormat="1" ht="16.5" customHeight="1" x14ac:dyDescent="0.25">
      <c r="B127" s="7" t="s">
        <v>18</v>
      </c>
      <c r="C127" s="94" t="s">
        <v>156</v>
      </c>
      <c r="D127" s="94"/>
      <c r="E127" s="95"/>
    </row>
    <row r="128" spans="2:5" s="8" customFormat="1" ht="16.5" customHeight="1" x14ac:dyDescent="0.25">
      <c r="B128" s="7" t="s">
        <v>4</v>
      </c>
      <c r="C128" s="94" t="s">
        <v>108</v>
      </c>
      <c r="D128" s="94"/>
      <c r="E128" s="95"/>
    </row>
    <row r="129" spans="2:5" s="8" customFormat="1" ht="16.5" customHeight="1" x14ac:dyDescent="0.25">
      <c r="B129" s="10" t="s">
        <v>5</v>
      </c>
      <c r="C129" s="94" t="s">
        <v>185</v>
      </c>
      <c r="D129" s="94"/>
      <c r="E129" s="95"/>
    </row>
    <row r="130" spans="2:5" s="8" customFormat="1" ht="16.5" customHeight="1" x14ac:dyDescent="0.25">
      <c r="B130" s="10" t="s">
        <v>6</v>
      </c>
      <c r="C130" s="93" t="s">
        <v>157</v>
      </c>
      <c r="D130" s="94"/>
      <c r="E130" s="95"/>
    </row>
    <row r="131" spans="2:5" s="8" customFormat="1" ht="16.5" customHeight="1" x14ac:dyDescent="0.25">
      <c r="B131" s="7" t="s">
        <v>39</v>
      </c>
      <c r="C131" s="94"/>
      <c r="D131" s="94"/>
      <c r="E131" s="95"/>
    </row>
    <row r="132" spans="2:5" s="8" customFormat="1" ht="16.5" customHeight="1" x14ac:dyDescent="0.25">
      <c r="B132" s="7" t="s">
        <v>7</v>
      </c>
      <c r="C132" s="94"/>
      <c r="D132" s="94"/>
      <c r="E132" s="95"/>
    </row>
    <row r="133" spans="2:5" s="8" customFormat="1" ht="62.25" customHeight="1" x14ac:dyDescent="0.25">
      <c r="B133" s="7" t="s">
        <v>42</v>
      </c>
      <c r="C133" s="90" t="s">
        <v>130</v>
      </c>
      <c r="D133" s="91"/>
      <c r="E133" s="92"/>
    </row>
    <row r="134" spans="2:5" s="8" customFormat="1" ht="65.25" customHeight="1" x14ac:dyDescent="0.25">
      <c r="B134" s="7" t="s">
        <v>99</v>
      </c>
      <c r="C134" s="90" t="s">
        <v>130</v>
      </c>
      <c r="D134" s="91"/>
      <c r="E134" s="92"/>
    </row>
    <row r="135" spans="2:5" s="8" customFormat="1" ht="16.5" customHeight="1" x14ac:dyDescent="0.25">
      <c r="B135" s="96" t="s">
        <v>28</v>
      </c>
      <c r="C135" s="97"/>
      <c r="D135" s="97"/>
      <c r="E135" s="98"/>
    </row>
    <row r="136" spans="2:5" s="8" customFormat="1" ht="16.5" customHeight="1" x14ac:dyDescent="0.25">
      <c r="B136" s="7" t="s">
        <v>34</v>
      </c>
      <c r="C136" s="1"/>
      <c r="D136" s="11" t="s">
        <v>27</v>
      </c>
      <c r="E136" s="21" t="s">
        <v>144</v>
      </c>
    </row>
    <row r="137" spans="2:5" s="8" customFormat="1" ht="16.5" customHeight="1" x14ac:dyDescent="0.25">
      <c r="B137" s="96" t="s">
        <v>29</v>
      </c>
      <c r="C137" s="97"/>
      <c r="D137" s="97"/>
      <c r="E137" s="9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88" t="s">
        <v>144</v>
      </c>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9"/>
      <c r="D143" s="100"/>
      <c r="E143" s="101"/>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2:E92"/>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B79:E79"/>
    <mergeCell ref="C94:E94"/>
    <mergeCell ref="C95:E95"/>
    <mergeCell ref="C96:E96"/>
    <mergeCell ref="C97:E97"/>
    <mergeCell ref="C50:E50"/>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C90:E90"/>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 ref="C102" r:id="rId6"/>
    <hyperlink ref="C130" r:id="rId7"/>
  </hyperlinks>
  <pageMargins left="0.70866141732283472" right="0.70866141732283472" top="0.74803149606299213" bottom="0.74803149606299213" header="0.31496062992125984" footer="0.31496062992125984"/>
  <pageSetup paperSize="9" scale="83" fitToHeight="0" orientation="portrait" r:id="rId8"/>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33" zoomScale="110" zoomScaleNormal="11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9" t="s">
        <v>100</v>
      </c>
      <c r="D2" s="129"/>
      <c r="E2" s="129"/>
    </row>
    <row r="3" spans="2:7" s="8" customFormat="1" ht="20.25" customHeight="1" x14ac:dyDescent="0.25">
      <c r="B3" s="126" t="s">
        <v>60</v>
      </c>
      <c r="C3" s="127"/>
      <c r="D3" s="127" t="s">
        <v>61</v>
      </c>
      <c r="E3" s="128"/>
    </row>
    <row r="4" spans="2:7" s="8" customFormat="1" ht="19.5" customHeight="1" thickBot="1" x14ac:dyDescent="0.3">
      <c r="B4" s="147" t="str">
        <f>'DATOS GENERALES'!C35</f>
        <v>UNPRG</v>
      </c>
      <c r="C4" s="145"/>
      <c r="D4" s="145" t="str">
        <f>'DATOS GENERALES'!C7</f>
        <v>Riego solar en zonas rurales áridas de Lambayeque</v>
      </c>
      <c r="E4" s="146"/>
    </row>
    <row r="5" spans="2:7" s="8" customFormat="1" ht="16.5" customHeight="1" thickBot="1" x14ac:dyDescent="0.3">
      <c r="B5" s="15"/>
    </row>
    <row r="6" spans="2:7" s="8" customFormat="1" ht="15" customHeight="1" x14ac:dyDescent="0.25">
      <c r="B6" s="136" t="s">
        <v>88</v>
      </c>
      <c r="C6" s="137"/>
      <c r="D6" s="137"/>
      <c r="E6" s="138"/>
    </row>
    <row r="7" spans="2:7" s="8" customFormat="1" ht="209.25" customHeight="1" thickBot="1" x14ac:dyDescent="0.3">
      <c r="B7" s="142" t="s">
        <v>209</v>
      </c>
      <c r="C7" s="143"/>
      <c r="D7" s="143"/>
      <c r="E7" s="144"/>
    </row>
    <row r="8" spans="2:7" s="8" customFormat="1" ht="12" customHeight="1" thickBot="1" x14ac:dyDescent="0.3"/>
    <row r="9" spans="2:7" s="8" customFormat="1" x14ac:dyDescent="0.25">
      <c r="B9" s="136" t="s">
        <v>89</v>
      </c>
      <c r="C9" s="137"/>
      <c r="D9" s="137"/>
      <c r="E9" s="138"/>
    </row>
    <row r="10" spans="2:7" s="8" customFormat="1" ht="171" customHeight="1" thickBot="1" x14ac:dyDescent="0.3">
      <c r="B10" s="133" t="s">
        <v>158</v>
      </c>
      <c r="C10" s="134"/>
      <c r="D10" s="134"/>
      <c r="E10" s="135"/>
    </row>
    <row r="11" spans="2:7" s="8" customFormat="1" ht="15.75" customHeight="1" thickBot="1" x14ac:dyDescent="0.3"/>
    <row r="12" spans="2:7" s="8" customFormat="1" x14ac:dyDescent="0.25">
      <c r="B12" s="139" t="s">
        <v>90</v>
      </c>
      <c r="C12" s="140"/>
      <c r="D12" s="140"/>
      <c r="E12" s="141"/>
    </row>
    <row r="13" spans="2:7" s="8" customFormat="1" ht="166.5" customHeight="1" thickBot="1" x14ac:dyDescent="0.3">
      <c r="B13" s="133" t="s">
        <v>210</v>
      </c>
      <c r="C13" s="134"/>
      <c r="D13" s="134"/>
      <c r="E13" s="135"/>
    </row>
    <row r="14" spans="2:7" ht="15" customHeight="1" thickBot="1" x14ac:dyDescent="0.3">
      <c r="B14" s="8"/>
      <c r="C14" s="8"/>
    </row>
    <row r="15" spans="2:7" s="8" customFormat="1" ht="36" customHeight="1" x14ac:dyDescent="0.25">
      <c r="B15" s="139" t="s">
        <v>62</v>
      </c>
      <c r="C15" s="140"/>
      <c r="D15" s="140"/>
      <c r="E15" s="141"/>
      <c r="G15" s="48" t="s">
        <v>64</v>
      </c>
    </row>
    <row r="16" spans="2:7" s="8" customFormat="1" ht="164.25" customHeight="1" thickBot="1" x14ac:dyDescent="0.3">
      <c r="B16" s="133" t="s">
        <v>159</v>
      </c>
      <c r="C16" s="134"/>
      <c r="D16" s="134"/>
      <c r="E16" s="135"/>
      <c r="G16" s="49" t="s">
        <v>160</v>
      </c>
    </row>
    <row r="17" spans="1:7" s="8" customFormat="1" ht="15.75" customHeight="1" thickBot="1" x14ac:dyDescent="0.3"/>
    <row r="18" spans="1:7" s="8" customFormat="1" ht="33" customHeight="1" x14ac:dyDescent="0.25">
      <c r="B18" s="136" t="s">
        <v>63</v>
      </c>
      <c r="C18" s="137"/>
      <c r="D18" s="137"/>
      <c r="E18" s="138"/>
    </row>
    <row r="19" spans="1:7" s="8" customFormat="1" ht="322.5" customHeight="1" thickBot="1" x14ac:dyDescent="0.3">
      <c r="B19" s="133" t="s">
        <v>211</v>
      </c>
      <c r="C19" s="134"/>
      <c r="D19" s="134"/>
      <c r="E19" s="135"/>
    </row>
    <row r="20" spans="1:7" s="8" customFormat="1" ht="17.25" customHeight="1" thickBot="1" x14ac:dyDescent="0.3"/>
    <row r="21" spans="1:7" s="8" customFormat="1" ht="15" customHeight="1" x14ac:dyDescent="0.25">
      <c r="B21" s="139" t="s">
        <v>65</v>
      </c>
      <c r="C21" s="140"/>
      <c r="D21" s="140"/>
      <c r="E21" s="141"/>
    </row>
    <row r="22" spans="1:7" s="8" customFormat="1" ht="338.25" customHeight="1" thickBot="1" x14ac:dyDescent="0.3">
      <c r="B22" s="133" t="s">
        <v>161</v>
      </c>
      <c r="C22" s="134"/>
      <c r="D22" s="134"/>
      <c r="E22" s="135"/>
    </row>
    <row r="23" spans="1:7" ht="15" customHeight="1" thickBot="1" x14ac:dyDescent="0.3">
      <c r="B23" s="8"/>
      <c r="C23" s="8"/>
    </row>
    <row r="24" spans="1:7" s="8" customFormat="1" ht="15" customHeight="1" x14ac:dyDescent="0.25">
      <c r="B24" s="139" t="s">
        <v>66</v>
      </c>
      <c r="C24" s="140"/>
      <c r="D24" s="140"/>
      <c r="E24" s="141"/>
    </row>
    <row r="25" spans="1:7" s="8" customFormat="1" ht="180" customHeight="1" thickBot="1" x14ac:dyDescent="0.3">
      <c r="A25" s="8" t="s">
        <v>37</v>
      </c>
      <c r="B25" s="142" t="s">
        <v>162</v>
      </c>
      <c r="C25" s="143"/>
      <c r="D25" s="143"/>
      <c r="E25" s="144"/>
    </row>
    <row r="26" spans="1:7" s="8" customFormat="1" ht="14.25" customHeight="1" thickBot="1" x14ac:dyDescent="0.3"/>
    <row r="27" spans="1:7" s="8" customFormat="1" ht="15" customHeight="1" x14ac:dyDescent="0.25">
      <c r="B27" s="139" t="s">
        <v>67</v>
      </c>
      <c r="C27" s="140"/>
      <c r="D27" s="140"/>
      <c r="E27" s="141"/>
    </row>
    <row r="28" spans="1:7" s="8" customFormat="1" ht="184.5" customHeight="1" thickBot="1" x14ac:dyDescent="0.3">
      <c r="B28" s="142" t="s">
        <v>212</v>
      </c>
      <c r="C28" s="143"/>
      <c r="D28" s="143"/>
      <c r="E28" s="144"/>
    </row>
    <row r="29" spans="1:7" s="8" customFormat="1" ht="12" customHeight="1" thickBot="1" x14ac:dyDescent="0.3"/>
    <row r="30" spans="1:7" s="8" customFormat="1" ht="33" customHeight="1" x14ac:dyDescent="0.25">
      <c r="B30" s="139" t="s">
        <v>91</v>
      </c>
      <c r="C30" s="140"/>
      <c r="D30" s="140"/>
      <c r="E30" s="141"/>
      <c r="G30" s="48" t="s">
        <v>104</v>
      </c>
    </row>
    <row r="31" spans="1:7" s="8" customFormat="1" ht="221.25" customHeight="1" thickBot="1" x14ac:dyDescent="0.3">
      <c r="B31" s="142" t="s">
        <v>188</v>
      </c>
      <c r="C31" s="143"/>
      <c r="D31" s="143"/>
      <c r="E31" s="144"/>
      <c r="G31" s="49" t="s">
        <v>189</v>
      </c>
    </row>
    <row r="32" spans="1:7" s="8" customFormat="1" ht="15" customHeight="1" thickBot="1" x14ac:dyDescent="0.3"/>
    <row r="33" spans="1:7" s="8" customFormat="1" ht="30" x14ac:dyDescent="0.25">
      <c r="A33" s="8">
        <v>10</v>
      </c>
      <c r="B33" s="136" t="s">
        <v>69</v>
      </c>
      <c r="C33" s="137"/>
      <c r="D33" s="137"/>
      <c r="E33" s="138"/>
      <c r="G33" s="48" t="s">
        <v>68</v>
      </c>
    </row>
    <row r="34" spans="1:7" s="8" customFormat="1" ht="357" customHeight="1" thickBot="1" x14ac:dyDescent="0.3">
      <c r="B34" s="133" t="s">
        <v>190</v>
      </c>
      <c r="C34" s="134"/>
      <c r="D34" s="134"/>
      <c r="E34" s="135"/>
      <c r="G34" s="49" t="s">
        <v>191</v>
      </c>
    </row>
    <row r="35" spans="1:7" s="8" customFormat="1" ht="12.75" customHeight="1" thickBot="1" x14ac:dyDescent="0.3"/>
    <row r="36" spans="1:7" s="8" customFormat="1" x14ac:dyDescent="0.25">
      <c r="B36" s="136" t="s">
        <v>106</v>
      </c>
      <c r="C36" s="137"/>
      <c r="D36" s="137"/>
      <c r="E36" s="138"/>
    </row>
    <row r="37" spans="1:7" s="8" customFormat="1" ht="297" customHeight="1" thickBot="1" x14ac:dyDescent="0.3">
      <c r="B37" s="133" t="s">
        <v>192</v>
      </c>
      <c r="C37" s="134"/>
      <c r="D37" s="134"/>
      <c r="E37" s="135"/>
    </row>
    <row r="38" spans="1:7" s="8" customFormat="1" ht="15.75" customHeight="1" thickBot="1" x14ac:dyDescent="0.3"/>
    <row r="39" spans="1:7" s="8" customFormat="1" x14ac:dyDescent="0.25">
      <c r="B39" s="139" t="s">
        <v>107</v>
      </c>
      <c r="C39" s="140"/>
      <c r="D39" s="140"/>
      <c r="E39" s="141"/>
    </row>
    <row r="40" spans="1:7" s="8" customFormat="1" ht="296.25" customHeight="1" thickBot="1" x14ac:dyDescent="0.3">
      <c r="B40" s="133" t="s">
        <v>193</v>
      </c>
      <c r="C40" s="134"/>
      <c r="D40" s="134"/>
      <c r="E40" s="135"/>
    </row>
    <row r="41" spans="1:7" s="8" customFormat="1" ht="16.5" customHeight="1" thickBot="1" x14ac:dyDescent="0.3"/>
    <row r="42" spans="1:7" s="8" customFormat="1" x14ac:dyDescent="0.25">
      <c r="B42" s="139" t="s">
        <v>105</v>
      </c>
      <c r="C42" s="140"/>
      <c r="D42" s="140"/>
      <c r="E42" s="141"/>
    </row>
    <row r="43" spans="1:7" s="8" customFormat="1" ht="327.75" customHeight="1" thickBot="1" x14ac:dyDescent="0.3">
      <c r="B43" s="133" t="s">
        <v>194</v>
      </c>
      <c r="C43" s="134"/>
      <c r="D43" s="134"/>
      <c r="E43" s="135"/>
    </row>
    <row r="44" spans="1:7" s="8" customFormat="1" ht="13.5" customHeight="1" thickBot="1" x14ac:dyDescent="0.3"/>
    <row r="45" spans="1:7" s="8" customFormat="1" ht="15" customHeight="1" x14ac:dyDescent="0.25">
      <c r="B45" s="136" t="s">
        <v>70</v>
      </c>
      <c r="C45" s="137"/>
      <c r="D45" s="137"/>
      <c r="E45" s="138"/>
    </row>
    <row r="46" spans="1:7" s="8" customFormat="1" ht="291.75" customHeight="1" x14ac:dyDescent="0.25">
      <c r="B46" s="130" t="s">
        <v>187</v>
      </c>
      <c r="C46" s="131"/>
      <c r="D46" s="131"/>
      <c r="E46" s="132"/>
    </row>
    <row r="47" spans="1:7" s="8" customFormat="1" ht="291.75" customHeight="1" thickBot="1" x14ac:dyDescent="0.3">
      <c r="B47" s="133"/>
      <c r="C47" s="134"/>
      <c r="D47" s="134"/>
      <c r="E47" s="135"/>
    </row>
    <row r="48" spans="1:7" s="8" customFormat="1" ht="12" customHeight="1" thickBot="1" x14ac:dyDescent="0.3"/>
    <row r="49" spans="2:5" s="8" customFormat="1" x14ac:dyDescent="0.25">
      <c r="B49" s="136" t="s">
        <v>71</v>
      </c>
      <c r="C49" s="137"/>
      <c r="D49" s="137"/>
      <c r="E49" s="138"/>
    </row>
    <row r="50" spans="2:5" s="8" customFormat="1" x14ac:dyDescent="0.25">
      <c r="B50" s="62" t="s">
        <v>35</v>
      </c>
      <c r="C50" s="83" t="s">
        <v>36</v>
      </c>
      <c r="D50" s="83" t="s">
        <v>72</v>
      </c>
      <c r="E50" s="84" t="s">
        <v>38</v>
      </c>
    </row>
    <row r="51" spans="2:5" s="8" customFormat="1" ht="46.5" customHeight="1" x14ac:dyDescent="0.25">
      <c r="B51" s="63" t="s">
        <v>195</v>
      </c>
      <c r="C51" s="89">
        <v>2</v>
      </c>
      <c r="D51" s="89">
        <v>3</v>
      </c>
      <c r="E51" s="65" t="s">
        <v>196</v>
      </c>
    </row>
    <row r="52" spans="2:5" s="8" customFormat="1" ht="46.5" customHeight="1" x14ac:dyDescent="0.25">
      <c r="B52" s="63" t="s">
        <v>197</v>
      </c>
      <c r="C52" s="89">
        <v>2</v>
      </c>
      <c r="D52" s="89">
        <v>2</v>
      </c>
      <c r="E52" s="65" t="s">
        <v>198</v>
      </c>
    </row>
    <row r="53" spans="2:5" s="8" customFormat="1" ht="46.5" customHeight="1" x14ac:dyDescent="0.25">
      <c r="B53" s="63" t="s">
        <v>199</v>
      </c>
      <c r="C53" s="89">
        <v>2</v>
      </c>
      <c r="D53" s="89">
        <v>3</v>
      </c>
      <c r="E53" s="65" t="s">
        <v>200</v>
      </c>
    </row>
    <row r="54" spans="2:5" s="8" customFormat="1" ht="46.5" customHeight="1" x14ac:dyDescent="0.25">
      <c r="B54" s="63" t="s">
        <v>201</v>
      </c>
      <c r="C54" s="89">
        <v>3</v>
      </c>
      <c r="D54" s="89">
        <v>3</v>
      </c>
      <c r="E54" s="65" t="s">
        <v>202</v>
      </c>
    </row>
    <row r="55" spans="2:5" s="8" customFormat="1" ht="46.5" customHeight="1" x14ac:dyDescent="0.25">
      <c r="B55" s="63" t="s">
        <v>204</v>
      </c>
      <c r="C55" s="89">
        <v>3</v>
      </c>
      <c r="D55" s="89">
        <v>3</v>
      </c>
      <c r="E55" s="65" t="s">
        <v>203</v>
      </c>
    </row>
    <row r="56" spans="2:5" s="8" customFormat="1" ht="46.5" customHeight="1" x14ac:dyDescent="0.25">
      <c r="B56" s="63" t="s">
        <v>205</v>
      </c>
      <c r="C56" s="89">
        <v>2</v>
      </c>
      <c r="D56" s="89">
        <v>2</v>
      </c>
      <c r="E56" s="65" t="s">
        <v>206</v>
      </c>
    </row>
    <row r="57" spans="2:5" s="8" customFormat="1" ht="46.5" customHeight="1" x14ac:dyDescent="0.25">
      <c r="B57" s="63" t="s">
        <v>207</v>
      </c>
      <c r="C57" s="89">
        <v>2</v>
      </c>
      <c r="D57" s="89">
        <v>2</v>
      </c>
      <c r="E57" s="65" t="s">
        <v>208</v>
      </c>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10" zoomScaleNormal="100" zoomScaleSheetLayoutView="100" workbookViewId="0">
      <selection activeCell="B13" sqref="B13"/>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0" t="s">
        <v>101</v>
      </c>
      <c r="C2" s="110"/>
      <c r="D2" s="110"/>
      <c r="E2" s="110"/>
      <c r="F2" s="110"/>
      <c r="G2" s="110"/>
      <c r="H2" s="110"/>
      <c r="I2" s="110"/>
      <c r="J2" s="110"/>
      <c r="K2" s="110"/>
    </row>
    <row r="3" spans="2:13" s="8" customFormat="1" ht="15.75" thickBot="1" x14ac:dyDescent="0.3"/>
    <row r="4" spans="2:13" ht="60" customHeight="1" x14ac:dyDescent="0.25">
      <c r="B4" s="150" t="s">
        <v>53</v>
      </c>
      <c r="C4" s="150" t="s">
        <v>74</v>
      </c>
      <c r="D4" s="154" t="s">
        <v>93</v>
      </c>
      <c r="E4" s="156" t="s">
        <v>94</v>
      </c>
      <c r="F4" s="158" t="s">
        <v>95</v>
      </c>
      <c r="G4" s="159"/>
      <c r="H4" s="148" t="s">
        <v>96</v>
      </c>
      <c r="I4" s="149"/>
      <c r="J4" s="160" t="s">
        <v>98</v>
      </c>
      <c r="K4" s="161"/>
      <c r="L4" s="8"/>
      <c r="M4" s="22" t="s">
        <v>47</v>
      </c>
    </row>
    <row r="5" spans="2:13" ht="30.75" thickBot="1" x14ac:dyDescent="0.3">
      <c r="B5" s="151"/>
      <c r="C5" s="151"/>
      <c r="D5" s="155"/>
      <c r="E5" s="157"/>
      <c r="F5" s="51" t="s">
        <v>48</v>
      </c>
      <c r="G5" s="52" t="s">
        <v>49</v>
      </c>
      <c r="H5" s="52" t="s">
        <v>48</v>
      </c>
      <c r="I5" s="53" t="s">
        <v>49</v>
      </c>
      <c r="J5" s="35" t="s">
        <v>48</v>
      </c>
      <c r="K5" s="36" t="s">
        <v>49</v>
      </c>
      <c r="L5" s="8"/>
      <c r="M5" s="23"/>
    </row>
    <row r="6" spans="2:13" ht="21" customHeight="1" x14ac:dyDescent="0.25">
      <c r="B6" s="79" t="s">
        <v>164</v>
      </c>
      <c r="C6" s="79" t="s">
        <v>174</v>
      </c>
      <c r="D6" s="29">
        <f t="shared" ref="D6" si="0">E6+J6+K6</f>
        <v>71851</v>
      </c>
      <c r="E6" s="41">
        <v>2000</v>
      </c>
      <c r="F6" s="33"/>
      <c r="G6" s="25"/>
      <c r="H6" s="25">
        <v>69851</v>
      </c>
      <c r="I6" s="26"/>
      <c r="J6" s="69">
        <f t="shared" ref="J6" si="1">F6+H6</f>
        <v>69851</v>
      </c>
      <c r="K6" s="70">
        <f t="shared" ref="K6" si="2">G6+I6</f>
        <v>0</v>
      </c>
      <c r="L6" s="8"/>
      <c r="M6" s="24" t="str">
        <f>IF(D6=(E6+F6+G6+H6+I6),"OK","ERROR")</f>
        <v>OK</v>
      </c>
    </row>
    <row r="7" spans="2:13" x14ac:dyDescent="0.25">
      <c r="B7" s="80" t="s">
        <v>166</v>
      </c>
      <c r="C7" s="79" t="s">
        <v>165</v>
      </c>
      <c r="D7" s="30">
        <f>E7+J7+K7</f>
        <v>135000</v>
      </c>
      <c r="E7" s="42">
        <v>80000</v>
      </c>
      <c r="F7" s="34"/>
      <c r="G7" s="27">
        <v>55000</v>
      </c>
      <c r="H7" s="27"/>
      <c r="I7" s="28"/>
      <c r="J7" s="71">
        <f>F7+H7</f>
        <v>0</v>
      </c>
      <c r="K7" s="72">
        <f>G7+I7</f>
        <v>55000</v>
      </c>
      <c r="L7" s="8"/>
      <c r="M7" s="24" t="str">
        <f>IF(D7=(E7+F7+G7+H7+I7),"OK","ERROR")</f>
        <v>OK</v>
      </c>
    </row>
    <row r="8" spans="2:13" x14ac:dyDescent="0.25">
      <c r="B8" s="80" t="s">
        <v>168</v>
      </c>
      <c r="C8" s="79" t="s">
        <v>169</v>
      </c>
      <c r="D8" s="30">
        <f t="shared" ref="D8:D19" si="3">E8+J8+K8</f>
        <v>11000</v>
      </c>
      <c r="E8" s="42">
        <v>1000</v>
      </c>
      <c r="F8" s="34"/>
      <c r="G8" s="27"/>
      <c r="H8" s="27">
        <v>10000</v>
      </c>
      <c r="I8" s="28"/>
      <c r="J8" s="71">
        <f t="shared" ref="J8:J19" si="4">F8+H8</f>
        <v>10000</v>
      </c>
      <c r="K8" s="72">
        <f t="shared" ref="K8:K19" si="5">G8+I8</f>
        <v>0</v>
      </c>
      <c r="L8" s="8"/>
      <c r="M8" s="24" t="str">
        <f t="shared" ref="M8:M20" si="6">IF(D8=(E8+F8+G8+H8+I8),"OK","ERROR")</f>
        <v>OK</v>
      </c>
    </row>
    <row r="9" spans="2:13" ht="30" x14ac:dyDescent="0.25">
      <c r="B9" s="80" t="s">
        <v>167</v>
      </c>
      <c r="C9" s="79" t="s">
        <v>175</v>
      </c>
      <c r="D9" s="30">
        <f t="shared" si="3"/>
        <v>23000</v>
      </c>
      <c r="E9" s="42">
        <v>3000</v>
      </c>
      <c r="F9" s="34"/>
      <c r="G9" s="27">
        <v>10000</v>
      </c>
      <c r="H9" s="27">
        <v>10000</v>
      </c>
      <c r="I9" s="28"/>
      <c r="J9" s="71">
        <f t="shared" si="4"/>
        <v>10000</v>
      </c>
      <c r="K9" s="72">
        <f t="shared" si="5"/>
        <v>10000</v>
      </c>
      <c r="L9" s="8"/>
      <c r="M9" s="24" t="str">
        <f t="shared" si="6"/>
        <v>OK</v>
      </c>
    </row>
    <row r="10" spans="2:13" x14ac:dyDescent="0.25">
      <c r="B10" s="80" t="s">
        <v>171</v>
      </c>
      <c r="C10" s="79" t="s">
        <v>172</v>
      </c>
      <c r="D10" s="30">
        <f t="shared" si="3"/>
        <v>42649</v>
      </c>
      <c r="E10" s="42">
        <v>40000</v>
      </c>
      <c r="F10" s="34">
        <v>2649</v>
      </c>
      <c r="G10" s="27"/>
      <c r="H10" s="27"/>
      <c r="I10" s="28"/>
      <c r="J10" s="71">
        <f t="shared" si="4"/>
        <v>2649</v>
      </c>
      <c r="K10" s="72">
        <f t="shared" si="5"/>
        <v>0</v>
      </c>
      <c r="L10" s="8"/>
      <c r="M10" s="24" t="str">
        <f t="shared" si="6"/>
        <v>OK</v>
      </c>
    </row>
    <row r="11" spans="2:13" ht="30" x14ac:dyDescent="0.25">
      <c r="B11" s="80" t="s">
        <v>170</v>
      </c>
      <c r="C11" s="79" t="s">
        <v>176</v>
      </c>
      <c r="D11" s="30">
        <f t="shared" si="3"/>
        <v>1000</v>
      </c>
      <c r="E11" s="42">
        <v>1000</v>
      </c>
      <c r="F11" s="34"/>
      <c r="G11" s="27"/>
      <c r="H11" s="27"/>
      <c r="I11" s="28"/>
      <c r="J11" s="71">
        <f t="shared" si="4"/>
        <v>0</v>
      </c>
      <c r="K11" s="72">
        <f t="shared" si="5"/>
        <v>0</v>
      </c>
      <c r="L11" s="8"/>
      <c r="M11" s="24" t="str">
        <f t="shared" si="6"/>
        <v>OK</v>
      </c>
    </row>
    <row r="12" spans="2:13" ht="60" x14ac:dyDescent="0.25">
      <c r="B12" s="80" t="s">
        <v>173</v>
      </c>
      <c r="C12" s="79" t="s">
        <v>177</v>
      </c>
      <c r="D12" s="30">
        <f t="shared" si="3"/>
        <v>47800</v>
      </c>
      <c r="E12" s="42">
        <v>38150</v>
      </c>
      <c r="F12" s="34"/>
      <c r="G12" s="27"/>
      <c r="H12" s="27">
        <v>9650</v>
      </c>
      <c r="I12" s="28"/>
      <c r="J12" s="71">
        <f t="shared" si="4"/>
        <v>9650</v>
      </c>
      <c r="K12" s="72">
        <f t="shared" si="5"/>
        <v>0</v>
      </c>
      <c r="L12" s="8"/>
      <c r="M12" s="24" t="str">
        <f t="shared" si="6"/>
        <v>OK</v>
      </c>
    </row>
    <row r="13" spans="2:13" ht="30" x14ac:dyDescent="0.25">
      <c r="B13" s="80" t="s">
        <v>178</v>
      </c>
      <c r="C13" s="79" t="s">
        <v>180</v>
      </c>
      <c r="D13" s="30">
        <f t="shared" si="3"/>
        <v>3500</v>
      </c>
      <c r="E13" s="42">
        <v>2000</v>
      </c>
      <c r="F13" s="34"/>
      <c r="G13" s="27"/>
      <c r="H13" s="27">
        <v>1500</v>
      </c>
      <c r="I13" s="28"/>
      <c r="J13" s="71">
        <f t="shared" si="4"/>
        <v>1500</v>
      </c>
      <c r="K13" s="72">
        <f t="shared" si="5"/>
        <v>0</v>
      </c>
      <c r="L13" s="8"/>
      <c r="M13" s="24" t="str">
        <f t="shared" si="6"/>
        <v>OK</v>
      </c>
    </row>
    <row r="14" spans="2:13" ht="45" x14ac:dyDescent="0.25">
      <c r="B14" s="80" t="s">
        <v>179</v>
      </c>
      <c r="C14" s="79" t="s">
        <v>181</v>
      </c>
      <c r="D14" s="30">
        <f t="shared" si="3"/>
        <v>1500</v>
      </c>
      <c r="E14" s="42">
        <v>1500</v>
      </c>
      <c r="F14" s="34"/>
      <c r="G14" s="27"/>
      <c r="H14" s="27"/>
      <c r="I14" s="28"/>
      <c r="J14" s="71">
        <f t="shared" si="4"/>
        <v>0</v>
      </c>
      <c r="K14" s="72">
        <f t="shared" si="5"/>
        <v>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1"/>
      <c r="C19" s="82"/>
      <c r="D19" s="31">
        <f t="shared" si="3"/>
        <v>0</v>
      </c>
      <c r="E19" s="42"/>
      <c r="F19" s="34"/>
      <c r="G19" s="27"/>
      <c r="H19" s="27"/>
      <c r="I19" s="28"/>
      <c r="J19" s="71">
        <f t="shared" si="4"/>
        <v>0</v>
      </c>
      <c r="K19" s="72">
        <f t="shared" si="5"/>
        <v>0</v>
      </c>
      <c r="L19" s="8"/>
      <c r="M19" s="24" t="str">
        <f t="shared" si="6"/>
        <v>OK</v>
      </c>
    </row>
    <row r="20" spans="2:13" ht="15.75" thickBot="1" x14ac:dyDescent="0.3">
      <c r="B20" s="152" t="s">
        <v>55</v>
      </c>
      <c r="C20" s="153"/>
      <c r="D20" s="32">
        <f>SUM(D6:D19)</f>
        <v>337300</v>
      </c>
      <c r="E20" s="54">
        <f>ROUND(SUM(E6:E19),0)</f>
        <v>168650</v>
      </c>
      <c r="F20" s="55">
        <f t="shared" ref="F20:K20" si="7">ROUND(SUM(F6:F19),0)</f>
        <v>2649</v>
      </c>
      <c r="G20" s="56">
        <f t="shared" si="7"/>
        <v>65000</v>
      </c>
      <c r="H20" s="56">
        <f t="shared" si="7"/>
        <v>101001</v>
      </c>
      <c r="I20" s="57">
        <f t="shared" si="7"/>
        <v>0</v>
      </c>
      <c r="J20" s="37">
        <f t="shared" si="7"/>
        <v>103650</v>
      </c>
      <c r="K20" s="38">
        <f t="shared" si="7"/>
        <v>65000</v>
      </c>
      <c r="L20" s="8"/>
      <c r="M20" s="24" t="str">
        <f t="shared" si="6"/>
        <v>OK</v>
      </c>
    </row>
    <row r="21" spans="2:13" ht="15.75" thickBot="1" x14ac:dyDescent="0.3">
      <c r="B21" s="152" t="s">
        <v>50</v>
      </c>
      <c r="C21" s="153"/>
      <c r="D21" s="50">
        <v>1</v>
      </c>
      <c r="E21" s="58">
        <f>E20/$D$20</f>
        <v>0.5</v>
      </c>
      <c r="F21" s="59">
        <f t="shared" ref="F21:K21" si="8">F20/$D$20</f>
        <v>7.8535428402016008E-3</v>
      </c>
      <c r="G21" s="60">
        <f t="shared" si="8"/>
        <v>0.1927067892084198</v>
      </c>
      <c r="H21" s="60">
        <f t="shared" ref="H21:I21" si="9">H20/$D$20</f>
        <v>0.29943966795137861</v>
      </c>
      <c r="I21" s="61">
        <f t="shared" si="9"/>
        <v>0</v>
      </c>
      <c r="J21" s="39">
        <f t="shared" si="8"/>
        <v>0.30729321079158017</v>
      </c>
      <c r="K21" s="40">
        <f t="shared" si="8"/>
        <v>0.1927067892084198</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3" t="s">
        <v>54</v>
      </c>
      <c r="C24" s="163"/>
      <c r="D24" s="163"/>
      <c r="E24" s="163"/>
      <c r="F24" s="163"/>
      <c r="G24" s="163"/>
      <c r="H24" s="73"/>
      <c r="I24" s="73"/>
      <c r="J24" s="73"/>
      <c r="K24" s="73"/>
      <c r="L24" s="8"/>
      <c r="M24" s="8"/>
    </row>
    <row r="25" spans="2:13" ht="15.75" customHeight="1" x14ac:dyDescent="0.25">
      <c r="B25" s="162" t="s">
        <v>102</v>
      </c>
      <c r="C25" s="162"/>
      <c r="D25" s="162"/>
      <c r="E25" s="162"/>
      <c r="F25" s="162"/>
      <c r="G25" s="43" t="str">
        <f>IF(E20&gt;=100000,"OK","ERROR")</f>
        <v>OK</v>
      </c>
      <c r="H25" s="73"/>
      <c r="I25" s="73"/>
      <c r="J25" s="73"/>
      <c r="K25" s="73"/>
      <c r="L25" s="8"/>
      <c r="M25" s="8"/>
    </row>
    <row r="26" spans="2:13" ht="15.75" customHeight="1" x14ac:dyDescent="0.25">
      <c r="B26" s="162" t="s">
        <v>103</v>
      </c>
      <c r="C26" s="162"/>
      <c r="D26" s="162"/>
      <c r="E26" s="162"/>
      <c r="F26" s="162"/>
      <c r="G26" s="43" t="str">
        <f>IF(E20&lt;=250000,"OK","ERROR")</f>
        <v>OK</v>
      </c>
      <c r="H26" s="73"/>
      <c r="I26" s="73"/>
      <c r="J26" s="73"/>
      <c r="K26" s="73"/>
      <c r="L26" s="8"/>
      <c r="M26" s="8"/>
    </row>
    <row r="27" spans="2:13" ht="15.75" customHeight="1" x14ac:dyDescent="0.25">
      <c r="B27" s="162" t="s">
        <v>75</v>
      </c>
      <c r="C27" s="162"/>
      <c r="D27" s="162"/>
      <c r="E27" s="162"/>
      <c r="F27" s="162"/>
      <c r="G27" s="43" t="str">
        <f>IF(E20&lt;=(D20/2),"OK","ERROR")</f>
        <v>OK</v>
      </c>
      <c r="H27" s="73"/>
      <c r="I27" s="73"/>
      <c r="J27" s="73"/>
      <c r="K27" s="73"/>
      <c r="L27" s="8"/>
      <c r="M27" s="8"/>
    </row>
    <row r="28" spans="2:13" ht="15.75" customHeight="1" x14ac:dyDescent="0.25">
      <c r="B28" s="162" t="s">
        <v>97</v>
      </c>
      <c r="C28" s="162"/>
      <c r="D28" s="162"/>
      <c r="E28" s="162"/>
      <c r="F28" s="162"/>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Percy</cp:lastModifiedBy>
  <cp:lastPrinted>2014-10-30T03:03:18Z</cp:lastPrinted>
  <dcterms:created xsi:type="dcterms:W3CDTF">2012-07-06T03:08:38Z</dcterms:created>
  <dcterms:modified xsi:type="dcterms:W3CDTF">2015-01-29T15:14:06Z</dcterms:modified>
</cp:coreProperties>
</file>