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EVELYN\ENERGIA RENOVABLE\"/>
    </mc:Choice>
  </mc:AlternateContent>
  <bookViews>
    <workbookView xWindow="0" yWindow="0" windowWidth="20490" windowHeight="7755" firstSheet="2" activeTab="2"/>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52511"/>
</workbook>
</file>

<file path=xl/calcChain.xml><?xml version="1.0" encoding="utf-8"?>
<calcChain xmlns="http://schemas.openxmlformats.org/spreadsheetml/2006/main">
  <c r="H8" i="8" l="1"/>
  <c r="I20" i="8" l="1"/>
  <c r="H20" i="8"/>
  <c r="G20" i="8"/>
  <c r="F20" i="8"/>
  <c r="E20" i="8"/>
  <c r="G26" i="8" s="1"/>
  <c r="K19" i="8"/>
  <c r="J19" i="8"/>
  <c r="K18" i="8"/>
  <c r="J18" i="8"/>
  <c r="K17" i="8"/>
  <c r="J17" i="8"/>
  <c r="D17" i="8" s="1"/>
  <c r="M17" i="8" s="1"/>
  <c r="K16" i="8"/>
  <c r="J16" i="8"/>
  <c r="K15" i="8"/>
  <c r="J15" i="8"/>
  <c r="K14" i="8"/>
  <c r="J14" i="8"/>
  <c r="K13" i="8"/>
  <c r="J13" i="8"/>
  <c r="K12" i="8"/>
  <c r="J12" i="8"/>
  <c r="K11" i="8"/>
  <c r="J11" i="8"/>
  <c r="D11" i="8" s="1"/>
  <c r="M11" i="8" s="1"/>
  <c r="K10" i="8"/>
  <c r="J10" i="8"/>
  <c r="K9" i="8"/>
  <c r="J9" i="8"/>
  <c r="D9" i="8" s="1"/>
  <c r="M9" i="8" s="1"/>
  <c r="K8" i="8"/>
  <c r="J8" i="8"/>
  <c r="K6" i="8"/>
  <c r="J6" i="8"/>
  <c r="D6" i="8" s="1"/>
  <c r="M6" i="8" s="1"/>
  <c r="K7" i="8"/>
  <c r="J7" i="8"/>
  <c r="D19" i="8" l="1"/>
  <c r="M19" i="8" s="1"/>
  <c r="D15" i="8"/>
  <c r="M15" i="8" s="1"/>
  <c r="D8" i="8"/>
  <c r="M8" i="8" s="1"/>
  <c r="D10" i="8"/>
  <c r="M10" i="8" s="1"/>
  <c r="D18" i="8"/>
  <c r="M18" i="8" s="1"/>
  <c r="D13" i="8"/>
  <c r="M13" i="8" s="1"/>
  <c r="D14" i="8"/>
  <c r="M14"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<sst xmlns="http://schemas.openxmlformats.org/spreadsheetml/2006/main" count="341" uniqueCount="222">
  <si>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</si>
  <si>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</si>
  <si>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</si>
  <si>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</si>
  <si>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</si>
  <si>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</si>
  <si>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</si>
  <si>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</si>
  <si>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</si>
  <si>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</si>
  <si>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</si>
  <si>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</si>
  <si>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</si>
  <si>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</si>
  <si>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</si>
  <si>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</si>
  <si>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</si>
  <si>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</si>
  <si>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</si>
  <si>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</si>
  <si>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</si>
  <si>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</si>
  <si>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</si>
  <si>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</si>
  <si>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</si>
  <si>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</si>
  <si>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</si>
  <si>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</si>
  <si>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</si>
  <si>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</si>
  <si>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</si>
  <si>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</si>
  <si>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</si>
  <si>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</si>
  <si>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</si>
  <si>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</si>
  <si>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</si>
  <si>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</si>
  <si>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</si>
  <si>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</si>
  <si>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</si>
  <si>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</si>
  <si>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</si>
  <si>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</si>
  <si>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</si>
  <si>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</si>
  <si>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</si>
  <si>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</si>
  <si>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</si>
  <si>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</si>
  <si>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</si>
  <si>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</si>
  <si>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</si>
  <si>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</si>
  <si>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</si>
  <si>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</si>
  <si>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</si>
  <si>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</si>
  <si>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</si>
  <si>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</si>
  <si>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</si>
  <si>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</si>
  <si>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</si>
  <si>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</si>
  <si>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</si>
  <si>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</si>
  <si>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</si>
  <si>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</si>
  <si>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</si>
  <si>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</si>
  <si>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</si>
  <si>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</si>
  <si>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</si>
  <si>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</si>
  <si>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</si>
  <si>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</si>
  <si>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</si>
  <si>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</si>
  <si>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</si>
  <si>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</si>
  <si>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</si>
  <si>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</si>
  <si>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</si>
  <si>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</si>
  <si>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</si>
  <si>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</si>
  <si>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</si>
  <si>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</si>
  <si>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</si>
  <si>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</si>
  <si>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</si>
  <si>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</si>
  <si>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</si>
  <si>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</si>
  <si>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</si>
  <si>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</si>
  <si>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</si>
  <si>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</si>
  <si>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</si>
  <si>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</si>
  <si>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</si>
  <si>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</si>
  <si>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</si>
  <si>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</si>
  <si>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</si>
  <si>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</si>
  <si>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</si>
  <si>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</si>
  <si>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 xml:space="preserve">15 meses </t>
  </si>
  <si>
    <t>PERÚ</t>
  </si>
  <si>
    <t>ASOCIADA</t>
  </si>
  <si>
    <t>CENTRO DE DESARROLLO INTEGRAL DE COMUNIDADES</t>
  </si>
  <si>
    <t>CEDINCO</t>
  </si>
  <si>
    <t xml:space="preserve">Esteban Leonardo </t>
  </si>
  <si>
    <t xml:space="preserve">Martel Lindo </t>
  </si>
  <si>
    <t>Aprovechamiento de la energía eólica y solar en la producción de pasas de aguaymanto orgánico para el mercado de comercio justo Francés, de la Central de Productores Agropecuarios para la Industria Andina – Agropia, región Huancavelica, Perú</t>
  </si>
  <si>
    <t>Energía eólica y solar en la cadena  de valor del aguaymanto</t>
  </si>
  <si>
    <t xml:space="preserve">Evelyn Rosana </t>
  </si>
  <si>
    <t>Medina Oré</t>
  </si>
  <si>
    <t>Ing. En Industrias Alimentarias</t>
  </si>
  <si>
    <t>Huancayo</t>
  </si>
  <si>
    <t>Jr. Junín 1310 - Huancayo</t>
  </si>
  <si>
    <t>Provincia de Huancayo - Región Junín</t>
  </si>
  <si>
    <t>Perú</t>
  </si>
  <si>
    <t>ermedinaore@gmail.com</t>
  </si>
  <si>
    <t>coordinadora del Proyecto</t>
  </si>
  <si>
    <t>10 años en agroindustria rural, procesamiento y deshidratado en café, cacao, 02 años en deshidratado solar de hierbas aromáticas en la Región Hvca</t>
  </si>
  <si>
    <t>Jr. Pedro Galvez 1974  El Tambo – Huancayo</t>
  </si>
  <si>
    <t>Región Junín</t>
  </si>
  <si>
    <t>064-388534</t>
  </si>
  <si>
    <t>ocedinco@yahoo.es</t>
  </si>
  <si>
    <t>22 años de experiencia en zona rural (Huancavelica y Junín) en agricultura orgánica, seguridad alimentaria, cambio climático y energía renovable</t>
  </si>
  <si>
    <t>NO</t>
  </si>
  <si>
    <t>X</t>
  </si>
  <si>
    <t>Municipalidad Provincial de Castrovirreyna</t>
  </si>
  <si>
    <t>MPC</t>
  </si>
  <si>
    <t>21/06/1825</t>
  </si>
  <si>
    <t>Edgar Raúl</t>
  </si>
  <si>
    <t>Ñahui Reyes</t>
  </si>
  <si>
    <t>Av. Los Libertadores s/n</t>
  </si>
  <si>
    <t>Región Huancavelica, Prov. Castrovirreyna</t>
  </si>
  <si>
    <t>067-830096</t>
  </si>
  <si>
    <t>municastrovirreyna@hotmail.com</t>
  </si>
  <si>
    <t>067-837101</t>
  </si>
  <si>
    <t>www.municastrovirreyna.gob.pe</t>
  </si>
  <si>
    <t>Como parte de su labor ha ejejcutado proyecto productivos, de electrificación, proyectos sociales y de cuidado del medio ambiente.</t>
  </si>
  <si>
    <t>x</t>
  </si>
  <si>
    <t>Central de Productores Agropecuarios para la Industria Andina</t>
  </si>
  <si>
    <t>AGROPIA</t>
  </si>
  <si>
    <t xml:space="preserve">ROLANDO </t>
  </si>
  <si>
    <t>GABRIEL ROMERO</t>
  </si>
  <si>
    <t>Jr. Pedro Gálvez 1974 El Tambo Huancayo</t>
  </si>
  <si>
    <t xml:space="preserve"> Perú</t>
  </si>
  <si>
    <t>rgabrielromero@hotmail.com</t>
  </si>
  <si>
    <t>www.agropiaperu.com No disponible</t>
  </si>
  <si>
    <t>El quehacer de la organanización gira entorno al cuidado del medio ambiente y el uso de tecnologías limpias y energia renovable</t>
  </si>
  <si>
    <t>Agronomes et Vétérinaires sans frontières</t>
  </si>
  <si>
    <t>AVSF</t>
  </si>
  <si>
    <t>Julio Cesar</t>
  </si>
  <si>
    <t>Paz López</t>
  </si>
  <si>
    <t>Av. Horacio Urteaga N°1818 Jesús María</t>
  </si>
  <si>
    <t>Lima</t>
  </si>
  <si>
    <t>01-4610492</t>
  </si>
  <si>
    <t>c.pa@avsf.org</t>
  </si>
  <si>
    <t>www.avsf.org/es</t>
  </si>
  <si>
    <t>A lo largo de su trayectoria ejecuta proyectos productivos en costa, sierra y selva, con el enfoque del cuidado del medio ambiente</t>
  </si>
  <si>
    <t>La Central de Productores Agropecuarios para la Industria Andina - AGROPIA, desde el 2008 exporta snacks de papas nativas orgánicas (certificado por ECOCERT http://www.ecocert.com)  a la Cooperativa Francesa ETIHQUABLE. Actualmente AGROPIA tiene una carta de intención de compra de 10 tm/año de pasas de aguaymanto certificadas a $ 15 /Kg para comercio justo. Siendo el principal problema los altos costos para el acceso a energía para el uso de la tecnología que garantice el deshidratado de acuerdo a los estándares de calidad exigidos por ETIHQUABLE, ya que aplicando un proceso tradicional con energía eléctrica trifásica la inversión en equipos es de US $/. 24,000 dólares (S/. 72,000) y teniendo un uso de 4kw/hora (1 kg=16 kw, costo = S/. 4.08, por 10 tn = S/. 40,800 por año), aplicando energía eólica y solar, solo se tiene una inversión de S/. 200,000, generando una rentabilidad económica, social y ambiental entorno a la cadena productiva y acceso a fuentes de energía renovables</t>
  </si>
  <si>
    <t>AGROPIA, tiene 160 socios (62M y 98H), entre 20 a 68 años, 27 son jefas de hogar. Según el mapa de pobreza están catalogados como quintil 1, tienen un ingreso promedio S/. 550/mes, han certificado papas nativas y aguaymanto, con una altitud sobre los 3950 msnm y temperaturas por debajo de los 0°C en el invierno, ocasionando pérdidas de cultivos, animales y daños en la salud (EDAS/IRAS), debido al severo cambio climático. La operatividad de los secadores solares y eólicos es de fácil manejo garantizando la accesibilidad. AGROPIA, el 2013  logró el  financiamiento parcial de AGROIDEAS para  la construcción de su planta de procesamiento en Sapallanga/Junín, con 02 líneas; snacks y deshidratados, en esta se centralizará la producción de Castrovirreyna a 8h, Pazos a 45 min y Huaribamba a 2h.</t>
  </si>
  <si>
    <t>Los principales problemas identificados son los altos costos y el limitado acceso a energía trifásica y/o gas propano para el uso de tecnologías que garantice el deshidratado con los estándares de calidad exigidos por ETIHQUABLE y libre de contaminación del medio ambiente (Línea de base Seguridad alimentaria y mejoramiento nutricional en comunidades altoandinas de Huancavelica-LWR). La propuesta se basa en: 1.Producción orgánica sostenible: Implementación de fitotoldo, ampliación de área de producción a campo abierto, secadores familiares y BPH. 2.Transformación y articulación comercial: Implementación de la planta de deshidratado con energía eólica y BPM. 3.Capacitación, mantenimiento y sostenibilidad: Formación de técnicos locales, fortalecimiento organizativo y plan de igualdad género</t>
  </si>
  <si>
    <t>Las tecnologías que se plantean utilizar han sido probadas a nivel de las zonas alto andinas, la energía eólica ha sido probada con éxito en electrificación rural en las provincias de Huancavelica y Cajamarca (https://www.youtube.com/watch?v=niwxt_uCOW0, www.solucionespracticas.org.pe), la deshidratación es una de las formas más antiguas de conservación de los alimentos, por ello se han probado diversos modelos y prototipos de fácil elaboración, manipulación y sobre todo de disminución de gases tóxicos y deterioro del medio ambiente www.youtube.com/watch?v=MMLmpXBg-0U, así mismo el  uso de la terma solar como medida de implementación de las BPH y BPM (Los Yachachiq y las termas solares en Huancavelica).</t>
  </si>
  <si>
    <t>Los fitotoldos son tecnologías simples y muy utilizados para la producción de frutas y hortalizas en zonal alto andinas en las que el friaje, la helada, sequía y granizo dañan la producción, en cada uno se instalaran 40 plantas de aguaymanto, que producirán entre 3 y 4 kg/mes. El deshidratador solar familiar, es una de las tecnologías más antiguas en conservación de alimentos, en los nuevos modelos se plantea optimizar el espacio con bandejas para mejorar el rendimiento y una deshidratación lenta que conserve sus nutrientes, aceites esenciales, antioxidantes, vitaminas, colorantes y saborizantes naturales. El rendimiento del deshidratado es de 6:1, en cada bach se deshidrata 6 kg, en 2 días min. Y  max. 3, construir el deshidratador es muy fácil, pudiendo ser elaborado por un carpintero local y los accesorios adquirirlos en Huancavelica, Pisco o el mismo Castrovirreyna (www.youtube.com/watch?v=MMLmpXBg-0U), está tecnología servirá también para el deshidratado de otros fruto y verduras, garantizando la optimización de sus recursos y su seguridad alimentaria, para garantizar las BPH y BPM será necesario implementar termas solares con las que se promueva la higiene antes, durante y después del proceso de deshidratado, las termas serán usadas por todos los miembros de la familia, teniendo 822 beneficiarios indirectos entre hombres, mujeres, adultos mayores, niños/as. Los vientos en la región Junín y Huancavelica son constantes y considerablemente fuertes, por ello se ha planteado la instalación eólica para un deshidratador de frutos, libre de emisión de toxinas y disminución del calentamiento global, la tecnología eólico se instalara en la planta de procesamiento de AGROPIA, en el distrito de  Sapallanga, la instalación estará a cargo del proveedor del sistema, quien realizara las pruebas y ajustes hasta el funcionamiento óptimo dela tecnología, el mantenimiento estará a cargo de AGROPIA (equipo de profesionales que operan en la Planta de procesamiento).</t>
  </si>
  <si>
    <t>100 Familias de Castrovirreyna implementarán invernaderos con fitotoldos de 40 m2, se instalará 1 planta por m2, asesorados por el técnico de campo bajo el plan de producción orgánico, la cosecha se realizará a partir del 3er mes, de forma mensual, obteniendo 3 kg/planta, en Pazos los viveros tendrán 200m2, en Huaribamba, se ampliara el tamaño de área en campo definitivo (sin fitotoldo). Antes de cada cosecha los beneficiarios deben bañarse y utilizar la indumentaria necesaria como medida de protección al producto. La coordinadora se hará cargo de capacitar en la técnica del deshidratado, BPM, uso, limpieza y mantenimiento de los secadores. En el caso de Pazos y Huaribamba, los frutos se trasladaran frescos y se deshidrataran en el secador eólico, homogenizándose con los de Castrovirreyna, para  luego ser exportados a Francia a $ 15 kg precio FOB (ETIHQUABLE). El especialista electrónico estará a cargo de las capacitaciones a todos los beneficiarios y la formación de los técnicos locales quienes brindaran el servicio de mantenimiento  e instalación de las tecnologías conjuntamente con los beneficiarios, el deshidratador eólico será instalado y probado conjuntamente con el proveedor de los equipos, el mantenimiento está a cargo de la organización, el pago a los productores se hace contra entrega y se fija un precio acorde al comercio justo. AGROPIA, ha desarrollado la cadena de exportación de la papa nativa, con este mismo conocimiento se viene desarrollando la cadena del aguaymanto, cada socio/a conoce el papel que juega en la cadena y los beneficios que obtienen por la producción orgánica. AGROPIA,  no sólo serán simples beneficiarios sino aliados en la propuesta con aportes monetarios y valorizados, La Municipalidad Provincial se suma en busca de la mejora de la calidad de vida de sus población y el compromiso que tienen con el medio ambiente, AVSF es una ONG de origen Francés sin fines de lucro, tiene como objetivo la generación del desarrollo sostenible.</t>
  </si>
  <si>
    <t>Para la elaboración de la propuesta se desarrollaron talleres de diagnóstico participativo rápido, mapeo, corte transversal, formularios, encuestas, entrevistas y observación participante, con el apoyo de las  autoridades representativas de la localidad. Los actores que participaron son: los pequeños productores/as de Castrovirreyna, Pazos y Huaribamba, región Huancavelica (proveedores de papa nativa y aguaymanto), ONG Cedinco y AVSF (servicios de capacitación y asistencia técnica productiva, comercial y organizacional), Las Municipalidades Distritales (proveedores de los servicios básicos, agua, saneamiento, energía, vías de comunicación, institucionalidad y gobernabilidad local), AGROPIA  (Central de productores/as que acopia, transforma y comercializa https://www.youtube.com/watch?v=U2DlFYZKZwU), ETIHQUABLE (empresa compradora de snacks y pasas de aguaymanto), y Empresas proveedores de insumos, logística, servicio de aduanaje, etc (Carter Snacks, Emusa Perú SAC, Molfino).</t>
  </si>
  <si>
    <t xml:space="preserve">El proyecto se enmarca en Perú dentro de la Ley N° 28749 Ley General de Electrificación Rural, principalmente en la que se “declara prioritario el uso de los recursos energéticos renovables solar, eólico, geotérmico, hidráulico y biomasa” (link 1: http://www2.osinerg.gob.pe/MarcoLegal/pdf/LEY.28749.pdf - en su artículo 8)  (link 2: http://dger.minem.gob.pe/present/p2/AlfredoDammert.pdf.). Por otro contribuirá con la meta de la COP 20, “para el 2020 los países miembros de la convención deben sustituir el uso de combustibles fósiles por fuentes de energía renovables” (link 3: http://elcomercio.pe/economia/peru/cop20-se-preve-metas-mas-ambiciosas-gases-contaminantes-noticia-1776105.). Asimismo contribuimos a los objetivos del milenio; objetivo 1 Erradicar la pobreza y el hambre (http://www.pe.undp.org/content/peru/es/home/mdgoverview/overview/mdg1/) y objetivo 7 Garantizar la sostenibilidad del medio ambiente (http://www.pe.undp.org/content/peru/es/home/mdgoverview/overview/mdg7/).
</t>
  </si>
  <si>
    <t>Los secadores solares, fitotoldos, termas solares y la instalación de la planta de procesamiento de aguaymanto con energía eólica son tecnologías nuevas para la zona, de bajo costo, de fácil instalación y manejo, y que es fácil de replicar, dotando a la población de capacidades para mejorar su economía, teniendo la posibilidad de transformar sus productos utilizando eficientemente sus recursos naturales lo que permitirá mejorar su calidad de vida asociado con ambientes saludables en sus viviendas. El modelo elegido de secador solar es del tipo:  www.youtube.com/watch?v=MMLmpXBg-0U, para los fitotoldos:  https://www.youtube.com/watch?v=UI43eMXf_NI, las termas solares: https://www.youtube.com/watch?v=xqDvIpLHXaA,  y la instalación de la planta de transformación se abasteceré de energía eólica, como referencia se tiene la tecnología validada de: https://www.youtube.com/watch?v=niwxt_uCOW0 . El proyecto tiene 160 líderes de familia (62M y 98H), siendo un total de 822 habitantes de los distritos más pobres del Perú (Castrovirreyna, Pazos y Huaribamba) en Huancavelica. 1° se construirán los fitotoldos (aseguramiento de la producción de aguaymanto) a los 3 meses se inicia la cosecha, 2° se instalarán los secadores solares familiares y las termas solares, 3° se instalará la planta de transformación en Sapallanga con energía eólica. Se realizará una pasantía a Cajamarca para ver la experiencia de Soluciones Prácticas, para fortalecer las capacidades de los productores para el mantenimiento y operatividad de las tecnologías instaladas; se contará con técnicos capacitados para la sostenibilidad del proyecto más allá del término del mismo. CEDINCO continuará articulándolo a los productores y AGROPIA otros programas del estado y gobierno locales (AGROIDEAS, Procompite, Incagro, Aliados, etc.) con la finalidad darle sostenibilidad y replicabilidad al uso de energías renovables en zonas rurales altoandinas del Perú con enfoque a usos productivos del mismo.</t>
  </si>
  <si>
    <t>El mercado destino de las pasas de aguaymento es Francia (TIENDAS Y SUPERMERCADOS DE COMERCIO JUSTO)</t>
  </si>
  <si>
    <t>El mercado orgánico y de comercio justo, tiene estándares definidos. AGROPIA, cumple con esas exigencias no sólo en la producción (certificación orgánica de la producción-ECOCERT) también en la dimensión social con los 05 principios del comercio justo (cuidado del medio ambiente,  democracia, precio justo, participación de la mujer y trabajo y vida digna), estas fortalezas le aseguran el éxito de su nueva cadena, ya que el uso de las energías renovables contribuirán al desarrollo sostenible económico, social y ambiental. En Huancavelica no hay oferta de tecnologías renovables para cadenas productivas, la inversión del estado en energía renovable es a nivel de pilotos únicamente en alumbrado público y la oferta de los privados es inalcanzable debido a sus escasos ingresos. La relación comercial con ETHIQUABLE, la demanda insatisfecha de pasas de aguaymanto orgánicas certificadas en condiciones de comercio justo nos da la  ventaja comparativa en el mercado y la posibilidad de crecer.</t>
  </si>
  <si>
    <t>Consultorias, asesorias para la implementación de las tecnologias renovables (eólicos solar)</t>
  </si>
  <si>
    <t xml:space="preserve">Honorarios especializados </t>
  </si>
  <si>
    <t>Consultoria en certificación orgánica - planta de procesamiento</t>
  </si>
  <si>
    <t xml:space="preserve">Personal técnico del proyecto </t>
  </si>
  <si>
    <t>Pasajes y viáticos</t>
  </si>
  <si>
    <t xml:space="preserve">Pasajes y viáticos personal </t>
  </si>
  <si>
    <t xml:space="preserve">Alimentación en Talleres </t>
  </si>
  <si>
    <t>Coordinador, tecnico agropecuario, social y personal administrativo 15 meses</t>
  </si>
  <si>
    <t xml:space="preserve">refrigerios, almuerzos y subvencion alimenticia jornaleros </t>
  </si>
  <si>
    <t>Equipos solares</t>
  </si>
  <si>
    <t xml:space="preserve">Implementación de fitotoldos </t>
  </si>
  <si>
    <t xml:space="preserve">Secadores solares  </t>
  </si>
  <si>
    <t>termas solares 160 und</t>
  </si>
  <si>
    <t>secadores familiares 100 und</t>
  </si>
  <si>
    <t>BPM Y BPH</t>
  </si>
  <si>
    <t xml:space="preserve">Secador eólico   </t>
  </si>
  <si>
    <t>secador tipo industrial 01und</t>
  </si>
  <si>
    <t xml:space="preserve">Motos, camioneta y local </t>
  </si>
  <si>
    <t>Materiales e insumos</t>
  </si>
  <si>
    <t xml:space="preserve">Materiales para la producción, eventos y otros </t>
  </si>
  <si>
    <t xml:space="preserve">Publicidad </t>
  </si>
  <si>
    <t>Servicios de publicidad y difusión</t>
  </si>
  <si>
    <t xml:space="preserve">otros gastos </t>
  </si>
  <si>
    <t xml:space="preserve">mensajeria, copias, movilidad local </t>
  </si>
  <si>
    <t xml:space="preserve">Alquiler de movilidad </t>
  </si>
  <si>
    <t>La propuesta persigue la justicia para el acceso igualitario de la energía a los pobladores de zonas rurales altoandinas del Perú, que según el mapa de pobreza están catalogados como quintil 1, tienen un ingreso promedio S/. 550/mes, se encuentran a una altitud sobre los 3950 msnm y viven en condiciones con temperaturas por debajo de los 0°C en el invierno, asimismo el factor del cambio climático por la emisiones de carbono vienen ocasionando pérdidas de cultivos, animales y otros daños debido a heladas, nevadas, escases de lluvias, etc. En lo que respecta a salud presentan altas tasas de EDAS e IRAS, debido a los incipientes hábitos de higiene, por encontrarse a temperaturas bajas el agua es demasiada fría no siendo atractiva para poder bañarse permanentemente. Por ello con la participación activa de los productores se presenta la propuesta con la finalidad de mejorar las condiciones de vida en lo que respecta al acceso de tecnologías renovables que les permitirá contar con mejores ingresos por su actividad productiva incrementando su ingreso promedio mensual en un 20% ahora con la transformación de pasas de aguaymanto para exportación, (contarán con fitotoldos), secadores solares (para el aguaymanto) y las termas solares permitirán contar con agua caliente para bañarse y poder mejorar sus hábitos de higiene que no solo servirá para BPM exigido por ETIHQUABLE sino que coadyuvara a la disminución de las EDAS y las IRAS, disminuyéndolas por lo menos en un 5%.</t>
  </si>
  <si>
    <t>Los productores de AGROPIA, por encontrarse en zonas por encima de los 3950 msnm y debido al cambio climático vienen sufriendo de sequías, heladas, lluvias torrenciales, nevadas y granizadas, son los eventos climáticos extremos que más afectan el equilibrio ambiental de las cuencas donde habitan, con el calentamiento global estos eventos extremos podrían intensificarse, siendo los más vulnerables los pequeños productores. Para poder garantizar el éxito del proyecto y minimizar el riesgo se plantea la producción de aguaymanto en fitotoldos de 40 m2 donde se producirán alrededor de 40 plantas con una producción de 3 kg/planta, esto garantizará la producción frente a los bruscos cambios del clima, por otro lado la utilización de energías limpias como los secadores solares permite disminuir las emisiones de carbono, que si se darían si se implementan secadores a gas a fin de obtener el producto de pasas de aguaymanto que de cada 6 kilos de aguaymanto nos da 1 kilo de pasas, también se contribuye con las termas solares ya que si no se tendría que utilizar leña u otro material con la finalidad de calentar el agua y poder cumplir las normas de higiene para obtener el producto, y finalmente la implementación de la planta en Sapallanga con energía eólica permitirá no solo reducir las emisiones de gas sino también se reducirá el pago por consumo de energía eléctrica siendo de las primeras plantas de transformación autogestionarias en zonas rurales.</t>
  </si>
  <si>
    <t>AGROPIA, desde el 2008 viene exportando snacks de papas nativas orgánicas a la Cooperativa Francesa ETIHQUABLE, lo que garantiza su sostenibilidad económica para poder ingresar a una nueva cadena pero basado ahora con una estrategia de producción con fuentes de energía renovable, lo que permitirá seguir contribuyendo a la generación y fortalecimiento de empleo tanto al nivel de sus socios productores sino que también se necesitará profesionales que trabajarán en la producción, transformación del producto, actualmente cuenta con 2 profesionales, un jefe de planta y un contador, pagados por AGROPIA. Con la instalación de la planta con energía se eólica se requerirá por lo menos de 1 profesional y 2 operarios más para la cadena de aguaymanto. Hacía el eslabón de los productores, incrementarán sus ingresos por la producción de aguaymanto fresco a quienes se les comprará por kilo a un precio de S/. 4, siendo su costo de producción promedio por kilo de S/. 1.5. Por otro lado en la planta de transformación de AGROPIA, se necesitará para cada kilo de pasas de aguaymanto 6 kilos de fresco, para luego venderlo a un precio de US $/. 15/Kg a ETIHQUABLE, siendo el costo de transformación de US $/.  10/kg dólares americanos.</t>
  </si>
  <si>
    <t xml:space="preserve">La inversión de la iniciativa es de US $/. 480,000 dólares americanos, con una contribución de US $/. 240,000 por parte de AEA, y por parte de las contrapartidas como son: AGROPIA US $/. 120,000, La Municipalidad de Castrovirreyna US $/. 80,000, CEDINCO US $/. 30,000 y AVSF US $/. 10,000. Principalmente se invertirá en equipamiento e implementación del modelo productivo, tecnológico y comercial del negocio, para poder abastecer la intención de compra de 10 tm/año de pasas de aguaymanto certificadas a $ 15 /Kg para comercio justo. El principal problema que son los altos costos para el acceso a tecnología de transformación que garantice el deshidratado de acuerdo a los estándares de calidad exigidos por ETIHQUABLE, asimismo el consumo de energía por el mismo, ya que aplicando un proceso tradicional con energía eléctrica trifásica la inversión en equipos es de US $/. 24,000 dólares (S/. 72,000) y teniendo un uso de 4kw/hora (1 kg=16 kw, costo = S/. 4.08, por 10 tn = S/. 40,800 por año), aplicando energía eólica y solar, solo se tiene una inversión de S/. 200,000, lo que permite su viabilidad para su implementación. La producción de aguaymanto fresco se comprará por kilo a un precio de S/. 4, siendo su costo de producción promedio por kilo de S/. 1.5 por el productor con lo que está ganando S/. 2.5 por kilo. Por otro lado en la planta de transformación de AGROPIA necesitará para cada kilo de pasas de aguaymanto 6 kilos de fresco, para luego venderlo a un precio de US $/. 15/Kg a ETIHQUABLE, siendo el costo de transformación de US $/.  10/kg dólares americanos, ganando un promedio de US $/. 4/kg. En resumen se debe abastecer un total de 10 tn, para ello se necesita 60 tn de fresco donde se obtiene una utilidad neta de S/. 150,000, por la venta de pasas se obtiene neto US $/. 5 = S/. 12/kg por 10 TN, se obtiene una utilidad neta de S/. 150,000 nuevos soles que al final se obtiene una utilidad total de S/. 300,000 nuevos, lo que permite una recuperación en 5 años la inversión realizada, asimismo en un flujo proyectado a 10 años el VAN es positivo a una tasa de 14% la TIR obtenida es del 23%, demostrando su rentabilidad. Sin embargo debemos tomar en cuenta que solo se está realizando el análisis sobre 10 TN, el compromiso de ETIHQUABLE para iniciar es de 10 TN lo que se incrementará al año siguiente, asimismo al contar con certificaciones podemos ingresar a otros mercados ya que la línea de producción se puede incrementar haciendo más rentable el negocio. </t>
  </si>
  <si>
    <t>Expectativa de  los beneficiarios sobredimensionada por obtener beneficios mayores a los que ofrece  el proyecto.</t>
  </si>
  <si>
    <t>Expectativa de  los beneficiarios sobredimensionada</t>
  </si>
  <si>
    <t>Difusión  preparada cuidadosamente, previniendo interpretación errónea del mensaje propalado para convocar a los productores/as.</t>
  </si>
  <si>
    <t>Fortalecer y revalidar la certificación de comercio justo, que establece un precio mínimo en el contrato con clientes.</t>
  </si>
  <si>
    <t>Verificar la trazabilidad e identificar los puntos críticos en el plan HACCP en cada lote de producto</t>
  </si>
  <si>
    <t>Verificar cumplimiento del plan de control sanitario, especialmente los preventivos</t>
  </si>
  <si>
    <t>Verificar el porcentaje de germinación de la semilla y realizar la resiembra para mantener el potencial productivo en los fitotoldos.</t>
  </si>
  <si>
    <t>Reafirmación de compromisos documentado, designando representante de institución aliada para que firme como responsable de coordinaciones</t>
  </si>
  <si>
    <t>Esta registrado en la APCI, SUNAT desde hace 22años, con una solvencia moral ante todas las financieras con las que ha trabajado, será el responsable de la ejecución técnica, financiera/administrativa</t>
  </si>
  <si>
    <t>Planificación en fechas y rutas en época de lluvias no se tenga mucha carga de desarrollo de las actividades y traslado de equipamiento</t>
  </si>
  <si>
    <t>Dificultades en la transitabilidad por huaycos, etc.</t>
  </si>
  <si>
    <t>Incumplimiento de compromisos de los aliados.</t>
  </si>
  <si>
    <t>Incremento de mermas, deficiencias en la siembra.</t>
  </si>
  <si>
    <t>Incremento de mermas por ataque de plagas y enfermedades</t>
  </si>
  <si>
    <t>Rechazo de producto, no cumple con exigencias de calidad.</t>
  </si>
  <si>
    <t>Disminución inesperada de los precios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</si>
</sst>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2"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sz val="10"/>
      <color theme="1"/>
      <name val="Arial"/>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5">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0" borderId="5" xfId="0" applyFont="1" applyBorder="1" applyAlignment="1" applyProtection="1">
      <alignment horizontal="left" vertical="center"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13" fillId="2" borderId="1" xfId="3"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21" fillId="0" borderId="0" xfId="0" applyFont="1"/>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municastrovirreyna@hotmail.com" TargetMode="External"/><Relationship Id="rId7" Type="http://schemas.openxmlformats.org/officeDocument/2006/relationships/hyperlink" Target="http://www.avsf.org/es" TargetMode="External"/><Relationship Id="rId2" Type="http://schemas.openxmlformats.org/officeDocument/2006/relationships/hyperlink" Target="mailto:ocedinco@yahoo.es" TargetMode="External"/><Relationship Id="rId1" Type="http://schemas.openxmlformats.org/officeDocument/2006/relationships/hyperlink" Target="mailto:ermedinaore@gmail.com" TargetMode="External"/><Relationship Id="rId6" Type="http://schemas.openxmlformats.org/officeDocument/2006/relationships/hyperlink" Target="mailto:c.pa@avsf.org" TargetMode="External"/><Relationship Id="rId5" Type="http://schemas.openxmlformats.org/officeDocument/2006/relationships/hyperlink" Target="mailto:rgabrielromero@hotmail.com" TargetMode="External"/><Relationship Id="rId4" Type="http://schemas.openxmlformats.org/officeDocument/2006/relationships/hyperlink" Target="http://www.municastrovirreyna.gob.p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opLeftCell="B10" zoomScaleNormal="100" zoomScaleSheetLayoutView="120" workbookViewId="0">
      <selection activeCell="C16" sqref="C16:F16"/>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20" t="s">
        <v>52</v>
      </c>
      <c r="C2" s="120"/>
      <c r="D2" s="120"/>
      <c r="E2" s="120"/>
      <c r="F2" s="120"/>
    </row>
    <row r="3" spans="2:8" s="8" customFormat="1" ht="5.25" customHeight="1" x14ac:dyDescent="0.25"/>
    <row r="4" spans="2:8" s="8" customFormat="1" ht="48.75" customHeight="1" x14ac:dyDescent="0.25">
      <c r="B4" s="109" t="s">
        <v>100</v>
      </c>
      <c r="C4" s="109"/>
      <c r="D4" s="109"/>
      <c r="E4" s="109"/>
      <c r="F4" s="109"/>
    </row>
    <row r="5" spans="2:8" s="8" customFormat="1" ht="5.25" customHeight="1" thickBot="1" x14ac:dyDescent="0.3"/>
    <row r="6" spans="2:8" s="8" customFormat="1" x14ac:dyDescent="0.25">
      <c r="B6" s="115" t="s">
        <v>33</v>
      </c>
      <c r="C6" s="116"/>
      <c r="D6" s="116"/>
      <c r="E6" s="116"/>
      <c r="F6" s="117"/>
    </row>
    <row r="7" spans="2:8" s="8" customFormat="1" ht="36" customHeight="1" x14ac:dyDescent="0.25">
      <c r="B7" s="7" t="s">
        <v>56</v>
      </c>
      <c r="C7" s="110" t="s">
        <v>116</v>
      </c>
      <c r="D7" s="111"/>
      <c r="E7" s="111"/>
      <c r="F7" s="112"/>
      <c r="H7" s="13"/>
    </row>
    <row r="8" spans="2:8" s="8" customFormat="1" ht="34.5" customHeight="1" x14ac:dyDescent="0.25">
      <c r="B8" s="113" t="s">
        <v>57</v>
      </c>
      <c r="C8" s="114"/>
      <c r="D8" s="114"/>
      <c r="E8" s="114"/>
      <c r="F8" s="21" t="s">
        <v>108</v>
      </c>
    </row>
    <row r="9" spans="2:8" s="8" customFormat="1" ht="25.5" customHeight="1" x14ac:dyDescent="0.25">
      <c r="B9" s="113" t="s">
        <v>76</v>
      </c>
      <c r="C9" s="114"/>
      <c r="D9" s="114"/>
      <c r="E9" s="114"/>
      <c r="F9" s="86">
        <f>'FINANCIAMIENTO PROYECTO'!D20</f>
        <v>480000</v>
      </c>
      <c r="H9" s="8" t="s">
        <v>73</v>
      </c>
    </row>
    <row r="10" spans="2:8" s="8" customFormat="1" ht="24" customHeight="1" x14ac:dyDescent="0.25">
      <c r="B10" s="113" t="s">
        <v>77</v>
      </c>
      <c r="C10" s="114"/>
      <c r="D10" s="114"/>
      <c r="E10" s="114"/>
      <c r="F10" s="86">
        <f>'FINANCIAMIENTO PROYECTO'!E20</f>
        <v>240000</v>
      </c>
      <c r="H10" s="8" t="s">
        <v>73</v>
      </c>
    </row>
    <row r="11" spans="2:8" s="8" customFormat="1" ht="24" customHeight="1" x14ac:dyDescent="0.25">
      <c r="B11" s="113" t="s">
        <v>78</v>
      </c>
      <c r="C11" s="114"/>
      <c r="D11" s="114"/>
      <c r="E11" s="114"/>
      <c r="F11" s="86">
        <f>'FINANCIAMIENTO PROYECTO'!J20+'FINANCIAMIENTO PROYECTO'!K20</f>
        <v>240000</v>
      </c>
      <c r="H11" s="8" t="s">
        <v>73</v>
      </c>
    </row>
    <row r="12" spans="2:8" ht="21.75" customHeight="1" x14ac:dyDescent="0.25">
      <c r="B12" s="113" t="s">
        <v>86</v>
      </c>
      <c r="C12" s="114"/>
      <c r="D12" s="114"/>
      <c r="E12" s="114"/>
      <c r="F12" s="20" t="s">
        <v>109</v>
      </c>
    </row>
    <row r="13" spans="2:8" ht="23.25" customHeight="1" x14ac:dyDescent="0.25">
      <c r="B13" s="113" t="s">
        <v>87</v>
      </c>
      <c r="C13" s="114"/>
      <c r="D13" s="114"/>
      <c r="E13" s="114"/>
      <c r="F13" s="21" t="s">
        <v>110</v>
      </c>
    </row>
    <row r="14" spans="2:8" ht="90.75" customHeight="1" x14ac:dyDescent="0.25">
      <c r="B14" s="62" t="s">
        <v>85</v>
      </c>
      <c r="C14" s="93" t="s">
        <v>115</v>
      </c>
      <c r="D14" s="93"/>
      <c r="E14" s="93"/>
      <c r="F14" s="94"/>
    </row>
    <row r="15" spans="2:8" ht="80.25" customHeight="1" x14ac:dyDescent="0.25">
      <c r="B15" s="44" t="s">
        <v>79</v>
      </c>
      <c r="C15" s="93" t="s">
        <v>175</v>
      </c>
      <c r="D15" s="93"/>
      <c r="E15" s="93"/>
      <c r="F15" s="94"/>
    </row>
    <row r="16" spans="2:8" ht="80.25" customHeight="1" thickBot="1" x14ac:dyDescent="0.3">
      <c r="B16" s="12" t="s">
        <v>92</v>
      </c>
      <c r="C16" s="118" t="s">
        <v>214</v>
      </c>
      <c r="D16" s="118"/>
      <c r="E16" s="118"/>
      <c r="F16" s="119"/>
    </row>
    <row r="17" spans="2:5" s="8" customFormat="1" ht="8.25" customHeight="1" thickBot="1" x14ac:dyDescent="0.3"/>
    <row r="18" spans="2:5" ht="20.25" customHeight="1" thickBot="1" x14ac:dyDescent="0.3">
      <c r="B18" s="121" t="s">
        <v>80</v>
      </c>
      <c r="C18" s="122"/>
      <c r="D18" s="122"/>
      <c r="E18" s="123"/>
    </row>
    <row r="19" spans="2:5" x14ac:dyDescent="0.25">
      <c r="B19" s="14" t="s">
        <v>14</v>
      </c>
      <c r="C19" s="104" t="s">
        <v>117</v>
      </c>
      <c r="D19" s="104"/>
      <c r="E19" s="105"/>
    </row>
    <row r="20" spans="2:5" x14ac:dyDescent="0.25">
      <c r="B20" s="10" t="s">
        <v>15</v>
      </c>
      <c r="C20" s="93" t="s">
        <v>118</v>
      </c>
      <c r="D20" s="93"/>
      <c r="E20" s="94"/>
    </row>
    <row r="21" spans="2:5" ht="16.5" customHeight="1" x14ac:dyDescent="0.25">
      <c r="B21" s="7" t="s">
        <v>21</v>
      </c>
      <c r="C21" s="93">
        <v>40884781</v>
      </c>
      <c r="D21" s="93"/>
      <c r="E21" s="94"/>
    </row>
    <row r="22" spans="2:5" x14ac:dyDescent="0.25">
      <c r="B22" s="10" t="s">
        <v>16</v>
      </c>
      <c r="C22" s="93" t="s">
        <v>119</v>
      </c>
      <c r="D22" s="93"/>
      <c r="E22" s="94"/>
    </row>
    <row r="23" spans="2:5" x14ac:dyDescent="0.25">
      <c r="B23" s="10" t="s">
        <v>17</v>
      </c>
      <c r="C23" s="93" t="s">
        <v>121</v>
      </c>
      <c r="D23" s="93"/>
      <c r="E23" s="94"/>
    </row>
    <row r="24" spans="2:5" x14ac:dyDescent="0.25">
      <c r="B24" s="10" t="s">
        <v>3</v>
      </c>
      <c r="C24" s="93" t="s">
        <v>120</v>
      </c>
      <c r="D24" s="93"/>
      <c r="E24" s="94"/>
    </row>
    <row r="25" spans="2:5" x14ac:dyDescent="0.25">
      <c r="B25" s="10" t="s">
        <v>18</v>
      </c>
      <c r="C25" s="93" t="s">
        <v>122</v>
      </c>
      <c r="D25" s="93"/>
      <c r="E25" s="94"/>
    </row>
    <row r="26" spans="2:5" x14ac:dyDescent="0.25">
      <c r="B26" s="10" t="s">
        <v>4</v>
      </c>
      <c r="C26" s="93" t="s">
        <v>123</v>
      </c>
      <c r="D26" s="93"/>
      <c r="E26" s="94"/>
    </row>
    <row r="27" spans="2:5" x14ac:dyDescent="0.25">
      <c r="B27" s="10" t="s">
        <v>19</v>
      </c>
      <c r="C27" s="93">
        <v>974979508</v>
      </c>
      <c r="D27" s="93"/>
      <c r="E27" s="94"/>
    </row>
    <row r="28" spans="2:5" x14ac:dyDescent="0.25">
      <c r="B28" s="10" t="s">
        <v>20</v>
      </c>
      <c r="C28" s="162" t="s">
        <v>124</v>
      </c>
      <c r="D28" s="93"/>
      <c r="E28" s="94"/>
    </row>
    <row r="29" spans="2:5" ht="30" x14ac:dyDescent="0.25">
      <c r="B29" s="18" t="s">
        <v>40</v>
      </c>
      <c r="C29" s="93" t="s">
        <v>125</v>
      </c>
      <c r="D29" s="93"/>
      <c r="E29" s="94"/>
    </row>
    <row r="30" spans="2:5" x14ac:dyDescent="0.25">
      <c r="B30" s="10" t="s">
        <v>41</v>
      </c>
      <c r="C30" s="93">
        <v>3</v>
      </c>
      <c r="D30" s="93"/>
      <c r="E30" s="94"/>
    </row>
    <row r="31" spans="2:5" ht="60.75" thickBot="1" x14ac:dyDescent="0.3">
      <c r="B31" s="18" t="s">
        <v>44</v>
      </c>
      <c r="C31" s="118" t="s">
        <v>126</v>
      </c>
      <c r="D31" s="118"/>
      <c r="E31" s="119"/>
    </row>
    <row r="32" spans="2:5" s="8" customFormat="1" ht="9.75" customHeight="1" thickBot="1" x14ac:dyDescent="0.3"/>
    <row r="33" spans="2:5" s="8" customFormat="1" ht="16.5" customHeight="1" thickBot="1" x14ac:dyDescent="0.3">
      <c r="B33" s="121" t="s">
        <v>81</v>
      </c>
      <c r="C33" s="122"/>
      <c r="D33" s="122"/>
      <c r="E33" s="123"/>
    </row>
    <row r="34" spans="2:5" s="8" customFormat="1" ht="27" customHeight="1" x14ac:dyDescent="0.25">
      <c r="B34" s="6" t="s">
        <v>23</v>
      </c>
      <c r="C34" s="104" t="s">
        <v>111</v>
      </c>
      <c r="D34" s="104"/>
      <c r="E34" s="105"/>
    </row>
    <row r="35" spans="2:5" s="8" customFormat="1" ht="16.5" customHeight="1" x14ac:dyDescent="0.25">
      <c r="B35" s="7" t="s">
        <v>24</v>
      </c>
      <c r="C35" s="93" t="s">
        <v>112</v>
      </c>
      <c r="D35" s="93"/>
      <c r="E35" s="94"/>
    </row>
    <row r="36" spans="2:5" s="8" customFormat="1" ht="16.5" customHeight="1" x14ac:dyDescent="0.25">
      <c r="B36" s="7" t="s">
        <v>22</v>
      </c>
      <c r="C36" s="93">
        <v>20204044181</v>
      </c>
      <c r="D36" s="93"/>
      <c r="E36" s="94"/>
    </row>
    <row r="37" spans="2:5" s="8" customFormat="1" ht="16.5" customHeight="1" x14ac:dyDescent="0.25">
      <c r="B37" s="7" t="s">
        <v>0</v>
      </c>
      <c r="C37" s="93">
        <v>2027358</v>
      </c>
      <c r="D37" s="93"/>
      <c r="E37" s="94"/>
    </row>
    <row r="38" spans="2:5" s="8" customFormat="1" ht="16.5" customHeight="1" x14ac:dyDescent="0.25">
      <c r="B38" s="7" t="s">
        <v>1</v>
      </c>
      <c r="C38" s="163">
        <v>34208</v>
      </c>
      <c r="D38" s="93"/>
      <c r="E38" s="94"/>
    </row>
    <row r="39" spans="2:5" s="8" customFormat="1" ht="16.5" customHeight="1" x14ac:dyDescent="0.25">
      <c r="B39" s="7" t="s">
        <v>26</v>
      </c>
      <c r="C39" s="93" t="s">
        <v>113</v>
      </c>
      <c r="D39" s="93"/>
      <c r="E39" s="94"/>
    </row>
    <row r="40" spans="2:5" s="8" customFormat="1" ht="16.5" customHeight="1" x14ac:dyDescent="0.25">
      <c r="B40" s="7" t="s">
        <v>25</v>
      </c>
      <c r="C40" s="93" t="s">
        <v>114</v>
      </c>
      <c r="D40" s="93"/>
      <c r="E40" s="94"/>
    </row>
    <row r="41" spans="2:5" s="8" customFormat="1" ht="16.5" customHeight="1" x14ac:dyDescent="0.25">
      <c r="B41" s="7" t="s">
        <v>21</v>
      </c>
      <c r="C41" s="93">
        <v>20048705</v>
      </c>
      <c r="D41" s="93"/>
      <c r="E41" s="94"/>
    </row>
    <row r="42" spans="2:5" s="8" customFormat="1" ht="16.5" customHeight="1" x14ac:dyDescent="0.25">
      <c r="B42" s="10" t="s">
        <v>2</v>
      </c>
      <c r="C42" s="93" t="s">
        <v>127</v>
      </c>
      <c r="D42" s="93"/>
      <c r="E42" s="94"/>
    </row>
    <row r="43" spans="2:5" s="8" customFormat="1" ht="16.5" customHeight="1" x14ac:dyDescent="0.25">
      <c r="B43" s="7" t="s">
        <v>18</v>
      </c>
      <c r="C43" s="93" t="s">
        <v>128</v>
      </c>
      <c r="D43" s="93"/>
      <c r="E43" s="94"/>
    </row>
    <row r="44" spans="2:5" s="8" customFormat="1" ht="16.5" customHeight="1" x14ac:dyDescent="0.25">
      <c r="B44" s="7" t="s">
        <v>4</v>
      </c>
      <c r="C44" s="93" t="s">
        <v>123</v>
      </c>
      <c r="D44" s="93"/>
      <c r="E44" s="94"/>
    </row>
    <row r="45" spans="2:5" s="8" customFormat="1" ht="16.5" customHeight="1" x14ac:dyDescent="0.25">
      <c r="B45" s="10" t="s">
        <v>5</v>
      </c>
      <c r="C45" s="93" t="s">
        <v>129</v>
      </c>
      <c r="D45" s="93"/>
      <c r="E45" s="94"/>
    </row>
    <row r="46" spans="2:5" s="8" customFormat="1" ht="16.5" customHeight="1" x14ac:dyDescent="0.25">
      <c r="B46" s="10" t="s">
        <v>6</v>
      </c>
      <c r="C46" s="162" t="s">
        <v>130</v>
      </c>
      <c r="D46" s="93"/>
      <c r="E46" s="94"/>
    </row>
    <row r="47" spans="2:5" s="8" customFormat="1" ht="16.5" customHeight="1" x14ac:dyDescent="0.25">
      <c r="B47" s="7" t="s">
        <v>39</v>
      </c>
      <c r="C47" s="93"/>
      <c r="D47" s="93"/>
      <c r="E47" s="94"/>
    </row>
    <row r="48" spans="2:5" s="8" customFormat="1" ht="16.5" customHeight="1" x14ac:dyDescent="0.25">
      <c r="B48" s="7" t="s">
        <v>7</v>
      </c>
      <c r="C48" s="93"/>
      <c r="D48" s="93"/>
      <c r="E48" s="94"/>
    </row>
    <row r="49" spans="2:5" s="8" customFormat="1" ht="62.25" customHeight="1" x14ac:dyDescent="0.25">
      <c r="B49" s="7" t="s">
        <v>43</v>
      </c>
      <c r="C49" s="90" t="s">
        <v>131</v>
      </c>
      <c r="D49" s="91"/>
      <c r="E49" s="92"/>
    </row>
    <row r="50" spans="2:5" s="8" customFormat="1" ht="18.75" customHeight="1" x14ac:dyDescent="0.25">
      <c r="B50" s="7" t="s">
        <v>45</v>
      </c>
      <c r="C50" s="90">
        <v>22</v>
      </c>
      <c r="D50" s="91"/>
      <c r="E50" s="92"/>
    </row>
    <row r="51" spans="2:5" s="8" customFormat="1" ht="61.5" customHeight="1" x14ac:dyDescent="0.25">
      <c r="B51" s="7" t="s">
        <v>99</v>
      </c>
      <c r="C51" s="106" t="s">
        <v>132</v>
      </c>
      <c r="D51" s="107"/>
      <c r="E51" s="108"/>
    </row>
    <row r="52" spans="2:5" s="8" customFormat="1" ht="16.5" customHeight="1" x14ac:dyDescent="0.25">
      <c r="B52" s="95" t="s">
        <v>28</v>
      </c>
      <c r="C52" s="96"/>
      <c r="D52" s="96"/>
      <c r="E52" s="97"/>
    </row>
    <row r="53" spans="2:5" s="8" customFormat="1" ht="16.5" customHeight="1" x14ac:dyDescent="0.25">
      <c r="B53" s="7" t="s">
        <v>34</v>
      </c>
      <c r="C53" s="1"/>
      <c r="D53" s="11" t="s">
        <v>27</v>
      </c>
      <c r="E53" s="2" t="s">
        <v>133</v>
      </c>
    </row>
    <row r="54" spans="2:5" s="8" customFormat="1" ht="16.5" customHeight="1" x14ac:dyDescent="0.25">
      <c r="B54" s="95" t="s">
        <v>29</v>
      </c>
      <c r="C54" s="96"/>
      <c r="D54" s="96"/>
      <c r="E54" s="97"/>
    </row>
    <row r="55" spans="2:5" s="8" customFormat="1" ht="16.5" customHeight="1" x14ac:dyDescent="0.25">
      <c r="B55" s="7" t="s">
        <v>8</v>
      </c>
      <c r="C55" s="3"/>
      <c r="D55" s="11" t="s">
        <v>30</v>
      </c>
      <c r="E55" s="2"/>
    </row>
    <row r="56" spans="2:5" s="8" customFormat="1" ht="16.5" customHeight="1" x14ac:dyDescent="0.25">
      <c r="B56" s="7" t="s">
        <v>10</v>
      </c>
      <c r="C56" s="3"/>
      <c r="D56" s="11" t="s">
        <v>11</v>
      </c>
      <c r="E56" s="2" t="s">
        <v>133</v>
      </c>
    </row>
    <row r="57" spans="2:5" s="8" customFormat="1" ht="16.5" customHeight="1" x14ac:dyDescent="0.25">
      <c r="B57" s="7" t="s">
        <v>31</v>
      </c>
      <c r="C57" s="3"/>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98"/>
      <c r="D59" s="99"/>
      <c r="E59" s="100"/>
    </row>
    <row r="60" spans="2:5" s="8" customFormat="1" ht="9.75" customHeight="1" thickBot="1" x14ac:dyDescent="0.3"/>
    <row r="61" spans="2:5" s="8" customFormat="1" ht="15.75" customHeight="1" thickBot="1" x14ac:dyDescent="0.3">
      <c r="B61" s="121" t="s">
        <v>82</v>
      </c>
      <c r="C61" s="122"/>
      <c r="D61" s="122"/>
      <c r="E61" s="123"/>
    </row>
    <row r="62" spans="2:5" s="8" customFormat="1" ht="27" customHeight="1" x14ac:dyDescent="0.25">
      <c r="B62" s="6" t="s">
        <v>23</v>
      </c>
      <c r="C62" s="104" t="s">
        <v>134</v>
      </c>
      <c r="D62" s="104"/>
      <c r="E62" s="105"/>
    </row>
    <row r="63" spans="2:5" s="8" customFormat="1" ht="16.5" customHeight="1" x14ac:dyDescent="0.25">
      <c r="B63" s="7" t="s">
        <v>24</v>
      </c>
      <c r="C63" s="93" t="s">
        <v>135</v>
      </c>
      <c r="D63" s="93"/>
      <c r="E63" s="94"/>
    </row>
    <row r="64" spans="2:5" s="8" customFormat="1" ht="16.5" customHeight="1" x14ac:dyDescent="0.25">
      <c r="B64" s="7" t="s">
        <v>22</v>
      </c>
      <c r="C64" s="93">
        <v>20146911979</v>
      </c>
      <c r="D64" s="93"/>
      <c r="E64" s="94"/>
    </row>
    <row r="65" spans="2:5" s="8" customFormat="1" ht="16.5" customHeight="1" x14ac:dyDescent="0.25">
      <c r="B65" s="7" t="s">
        <v>0</v>
      </c>
      <c r="C65" s="93"/>
      <c r="D65" s="93"/>
      <c r="E65" s="94"/>
    </row>
    <row r="66" spans="2:5" s="8" customFormat="1" ht="16.5" customHeight="1" x14ac:dyDescent="0.25">
      <c r="B66" s="7" t="s">
        <v>1</v>
      </c>
      <c r="C66" s="93" t="s">
        <v>136</v>
      </c>
      <c r="D66" s="93"/>
      <c r="E66" s="94"/>
    </row>
    <row r="67" spans="2:5" s="8" customFormat="1" ht="16.5" customHeight="1" x14ac:dyDescent="0.25">
      <c r="B67" s="7" t="s">
        <v>26</v>
      </c>
      <c r="C67" s="93" t="s">
        <v>137</v>
      </c>
      <c r="D67" s="93"/>
      <c r="E67" s="94"/>
    </row>
    <row r="68" spans="2:5" s="8" customFormat="1" ht="16.5" customHeight="1" x14ac:dyDescent="0.25">
      <c r="B68" s="7" t="s">
        <v>25</v>
      </c>
      <c r="C68" s="93" t="s">
        <v>138</v>
      </c>
      <c r="D68" s="93"/>
      <c r="E68" s="94"/>
    </row>
    <row r="69" spans="2:5" s="8" customFormat="1" ht="16.5" customHeight="1" x14ac:dyDescent="0.25">
      <c r="B69" s="7" t="s">
        <v>21</v>
      </c>
      <c r="C69" s="93">
        <v>9612705</v>
      </c>
      <c r="D69" s="93"/>
      <c r="E69" s="94"/>
    </row>
    <row r="70" spans="2:5" s="8" customFormat="1" ht="16.5" customHeight="1" x14ac:dyDescent="0.25">
      <c r="B70" s="10" t="s">
        <v>2</v>
      </c>
      <c r="C70" s="93" t="s">
        <v>139</v>
      </c>
      <c r="D70" s="93"/>
      <c r="E70" s="94"/>
    </row>
    <row r="71" spans="2:5" s="8" customFormat="1" ht="16.5" customHeight="1" x14ac:dyDescent="0.25">
      <c r="B71" s="7" t="s">
        <v>18</v>
      </c>
      <c r="C71" s="93" t="s">
        <v>140</v>
      </c>
      <c r="D71" s="93"/>
      <c r="E71" s="94"/>
    </row>
    <row r="72" spans="2:5" s="8" customFormat="1" ht="16.5" customHeight="1" x14ac:dyDescent="0.25">
      <c r="B72" s="7" t="s">
        <v>4</v>
      </c>
      <c r="C72" s="93" t="s">
        <v>123</v>
      </c>
      <c r="D72" s="93"/>
      <c r="E72" s="94"/>
    </row>
    <row r="73" spans="2:5" s="8" customFormat="1" ht="16.5" customHeight="1" x14ac:dyDescent="0.25">
      <c r="B73" s="10" t="s">
        <v>5</v>
      </c>
      <c r="C73" s="93" t="s">
        <v>141</v>
      </c>
      <c r="D73" s="93"/>
      <c r="E73" s="94"/>
    </row>
    <row r="74" spans="2:5" s="8" customFormat="1" ht="16.5" customHeight="1" x14ac:dyDescent="0.25">
      <c r="B74" s="10" t="s">
        <v>6</v>
      </c>
      <c r="C74" s="162" t="s">
        <v>142</v>
      </c>
      <c r="D74" s="93"/>
      <c r="E74" s="94"/>
    </row>
    <row r="75" spans="2:5" s="8" customFormat="1" ht="16.5" customHeight="1" x14ac:dyDescent="0.25">
      <c r="B75" s="7" t="s">
        <v>39</v>
      </c>
      <c r="C75" s="93" t="s">
        <v>143</v>
      </c>
      <c r="D75" s="93"/>
      <c r="E75" s="94"/>
    </row>
    <row r="76" spans="2:5" s="8" customFormat="1" ht="16.5" customHeight="1" x14ac:dyDescent="0.25">
      <c r="B76" s="7" t="s">
        <v>7</v>
      </c>
      <c r="C76" s="162" t="s">
        <v>144</v>
      </c>
      <c r="D76" s="93"/>
      <c r="E76" s="94"/>
    </row>
    <row r="77" spans="2:5" s="8" customFormat="1" ht="62.25" customHeight="1" x14ac:dyDescent="0.25">
      <c r="B77" s="7" t="s">
        <v>43</v>
      </c>
      <c r="C77" s="90" t="s">
        <v>145</v>
      </c>
      <c r="D77" s="91"/>
      <c r="E77" s="92"/>
    </row>
    <row r="78" spans="2:5" s="8" customFormat="1" ht="66" customHeight="1" x14ac:dyDescent="0.25">
      <c r="B78" s="7" t="s">
        <v>99</v>
      </c>
      <c r="C78" s="106" t="s">
        <v>132</v>
      </c>
      <c r="D78" s="107"/>
      <c r="E78" s="108"/>
    </row>
    <row r="79" spans="2:5" s="8" customFormat="1" ht="16.5" customHeight="1" x14ac:dyDescent="0.25">
      <c r="B79" s="95" t="s">
        <v>28</v>
      </c>
      <c r="C79" s="96"/>
      <c r="D79" s="96"/>
      <c r="E79" s="97"/>
    </row>
    <row r="80" spans="2:5" s="8" customFormat="1" ht="16.5" customHeight="1" x14ac:dyDescent="0.25">
      <c r="B80" s="7" t="s">
        <v>34</v>
      </c>
      <c r="C80" s="87"/>
      <c r="D80" s="11" t="s">
        <v>27</v>
      </c>
      <c r="E80" s="88"/>
    </row>
    <row r="81" spans="2:5" s="8" customFormat="1" ht="16.5" customHeight="1" x14ac:dyDescent="0.25">
      <c r="B81" s="95" t="s">
        <v>29</v>
      </c>
      <c r="C81" s="96"/>
      <c r="D81" s="96"/>
      <c r="E81" s="97"/>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t="s">
        <v>146</v>
      </c>
      <c r="D85" s="11" t="s">
        <v>12</v>
      </c>
      <c r="E85" s="5"/>
    </row>
    <row r="86" spans="2:5" s="8" customFormat="1" ht="16.5" customHeight="1" x14ac:dyDescent="0.25">
      <c r="B86" s="45" t="s">
        <v>59</v>
      </c>
      <c r="C86" s="46"/>
      <c r="D86" s="11" t="s">
        <v>58</v>
      </c>
      <c r="E86" s="47"/>
    </row>
    <row r="87" spans="2:5" s="8" customFormat="1" ht="16.5" customHeight="1" thickBot="1" x14ac:dyDescent="0.3">
      <c r="B87" s="12" t="s">
        <v>13</v>
      </c>
      <c r="C87" s="98"/>
      <c r="D87" s="99"/>
      <c r="E87" s="100"/>
    </row>
    <row r="88" spans="2:5" s="8" customFormat="1" ht="16.5" customHeight="1" thickBot="1" x14ac:dyDescent="0.3"/>
    <row r="89" spans="2:5" s="8" customFormat="1" ht="15.75" thickBot="1" x14ac:dyDescent="0.3">
      <c r="B89" s="101" t="s">
        <v>83</v>
      </c>
      <c r="C89" s="102"/>
      <c r="D89" s="102"/>
      <c r="E89" s="103"/>
    </row>
    <row r="90" spans="2:5" s="8" customFormat="1" ht="27" customHeight="1" x14ac:dyDescent="0.25">
      <c r="B90" s="6" t="s">
        <v>23</v>
      </c>
      <c r="C90" s="104" t="s">
        <v>147</v>
      </c>
      <c r="D90" s="104"/>
      <c r="E90" s="105"/>
    </row>
    <row r="91" spans="2:5" s="8" customFormat="1" ht="16.5" customHeight="1" x14ac:dyDescent="0.25">
      <c r="B91" s="7" t="s">
        <v>24</v>
      </c>
      <c r="C91" s="93" t="s">
        <v>148</v>
      </c>
      <c r="D91" s="93"/>
      <c r="E91" s="94"/>
    </row>
    <row r="92" spans="2:5" s="8" customFormat="1" ht="16.5" customHeight="1" x14ac:dyDescent="0.25">
      <c r="B92" s="7" t="s">
        <v>22</v>
      </c>
      <c r="C92" s="93">
        <v>20487113167</v>
      </c>
      <c r="D92" s="93"/>
      <c r="E92" s="94"/>
    </row>
    <row r="93" spans="2:5" s="8" customFormat="1" ht="16.5" customHeight="1" x14ac:dyDescent="0.25">
      <c r="B93" s="7" t="s">
        <v>0</v>
      </c>
      <c r="C93" s="93">
        <v>11128516</v>
      </c>
      <c r="D93" s="93"/>
      <c r="E93" s="94"/>
    </row>
    <row r="94" spans="2:5" s="8" customFormat="1" ht="16.5" customHeight="1" x14ac:dyDescent="0.25">
      <c r="B94" s="7" t="s">
        <v>1</v>
      </c>
      <c r="C94" s="163">
        <v>39920</v>
      </c>
      <c r="D94" s="93"/>
      <c r="E94" s="94"/>
    </row>
    <row r="95" spans="2:5" s="8" customFormat="1" ht="16.5" customHeight="1" x14ac:dyDescent="0.25">
      <c r="B95" s="7" t="s">
        <v>26</v>
      </c>
      <c r="C95" s="93" t="s">
        <v>149</v>
      </c>
      <c r="D95" s="93"/>
      <c r="E95" s="94"/>
    </row>
    <row r="96" spans="2:5" s="8" customFormat="1" ht="16.5" customHeight="1" x14ac:dyDescent="0.25">
      <c r="B96" s="7" t="s">
        <v>25</v>
      </c>
      <c r="C96" s="93" t="s">
        <v>150</v>
      </c>
      <c r="D96" s="93"/>
      <c r="E96" s="94"/>
    </row>
    <row r="97" spans="2:5" s="8" customFormat="1" ht="16.5" customHeight="1" x14ac:dyDescent="0.25">
      <c r="B97" s="7" t="s">
        <v>21</v>
      </c>
      <c r="C97" s="93">
        <v>19938252</v>
      </c>
      <c r="D97" s="93"/>
      <c r="E97" s="94"/>
    </row>
    <row r="98" spans="2:5" s="8" customFormat="1" ht="16.5" customHeight="1" x14ac:dyDescent="0.25">
      <c r="B98" s="10" t="s">
        <v>2</v>
      </c>
      <c r="C98" s="93" t="s">
        <v>151</v>
      </c>
      <c r="D98" s="93"/>
      <c r="E98" s="94"/>
    </row>
    <row r="99" spans="2:5" s="8" customFormat="1" ht="16.5" customHeight="1" x14ac:dyDescent="0.25">
      <c r="B99" s="7" t="s">
        <v>18</v>
      </c>
      <c r="C99" s="93" t="s">
        <v>128</v>
      </c>
      <c r="D99" s="93"/>
      <c r="E99" s="94"/>
    </row>
    <row r="100" spans="2:5" s="8" customFormat="1" ht="16.5" customHeight="1" x14ac:dyDescent="0.25">
      <c r="B100" s="7" t="s">
        <v>4</v>
      </c>
      <c r="C100" s="93" t="s">
        <v>152</v>
      </c>
      <c r="D100" s="93"/>
      <c r="E100" s="94"/>
    </row>
    <row r="101" spans="2:5" s="8" customFormat="1" ht="16.5" customHeight="1" x14ac:dyDescent="0.25">
      <c r="B101" s="10" t="s">
        <v>5</v>
      </c>
      <c r="C101" s="93" t="s">
        <v>129</v>
      </c>
      <c r="D101" s="93"/>
      <c r="E101" s="94"/>
    </row>
    <row r="102" spans="2:5" s="8" customFormat="1" ht="16.5" customHeight="1" x14ac:dyDescent="0.25">
      <c r="B102" s="10" t="s">
        <v>6</v>
      </c>
      <c r="C102" s="162" t="s">
        <v>153</v>
      </c>
      <c r="D102" s="93"/>
      <c r="E102" s="94"/>
    </row>
    <row r="103" spans="2:5" s="8" customFormat="1" ht="16.5" customHeight="1" x14ac:dyDescent="0.25">
      <c r="B103" s="7" t="s">
        <v>39</v>
      </c>
      <c r="C103" s="93"/>
      <c r="D103" s="93"/>
      <c r="E103" s="94"/>
    </row>
    <row r="104" spans="2:5" s="8" customFormat="1" ht="16.5" customHeight="1" x14ac:dyDescent="0.25">
      <c r="B104" s="7" t="s">
        <v>7</v>
      </c>
      <c r="C104" s="93" t="s">
        <v>154</v>
      </c>
      <c r="D104" s="93"/>
      <c r="E104" s="94"/>
    </row>
    <row r="105" spans="2:5" s="8" customFormat="1" ht="62.25" customHeight="1" x14ac:dyDescent="0.25">
      <c r="B105" s="7" t="s">
        <v>43</v>
      </c>
      <c r="C105" s="90" t="s">
        <v>155</v>
      </c>
      <c r="D105" s="91"/>
      <c r="E105" s="92"/>
    </row>
    <row r="106" spans="2:5" s="8" customFormat="1" ht="66" customHeight="1" x14ac:dyDescent="0.25">
      <c r="B106" s="7" t="s">
        <v>99</v>
      </c>
      <c r="C106" s="106" t="s">
        <v>132</v>
      </c>
      <c r="D106" s="107"/>
      <c r="E106" s="108"/>
    </row>
    <row r="107" spans="2:5" s="8" customFormat="1" ht="16.5" customHeight="1" x14ac:dyDescent="0.25">
      <c r="B107" s="95" t="s">
        <v>28</v>
      </c>
      <c r="C107" s="96"/>
      <c r="D107" s="96"/>
      <c r="E107" s="97"/>
    </row>
    <row r="108" spans="2:5" s="8" customFormat="1" ht="16.5" customHeight="1" x14ac:dyDescent="0.25">
      <c r="B108" s="7" t="s">
        <v>34</v>
      </c>
      <c r="C108" s="1"/>
      <c r="D108" s="11" t="s">
        <v>27</v>
      </c>
      <c r="E108" s="2" t="s">
        <v>133</v>
      </c>
    </row>
    <row r="109" spans="2:5" s="8" customFormat="1" ht="16.5" customHeight="1" x14ac:dyDescent="0.25">
      <c r="B109" s="95" t="s">
        <v>29</v>
      </c>
      <c r="C109" s="96"/>
      <c r="D109" s="96"/>
      <c r="E109" s="97"/>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t="s">
        <v>133</v>
      </c>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98"/>
      <c r="D115" s="99"/>
      <c r="E115" s="100"/>
    </row>
    <row r="116" spans="2:5" s="8" customFormat="1" ht="6" customHeight="1" thickBot="1" x14ac:dyDescent="0.3"/>
    <row r="117" spans="2:5" s="8" customFormat="1" ht="15.75" thickBot="1" x14ac:dyDescent="0.3">
      <c r="B117" s="101" t="s">
        <v>84</v>
      </c>
      <c r="C117" s="102"/>
      <c r="D117" s="102"/>
      <c r="E117" s="103"/>
    </row>
    <row r="118" spans="2:5" s="8" customFormat="1" ht="27" customHeight="1" x14ac:dyDescent="0.25">
      <c r="B118" s="6" t="s">
        <v>23</v>
      </c>
      <c r="C118" s="104" t="s">
        <v>156</v>
      </c>
      <c r="D118" s="104"/>
      <c r="E118" s="105"/>
    </row>
    <row r="119" spans="2:5" s="8" customFormat="1" ht="16.5" customHeight="1" x14ac:dyDescent="0.25">
      <c r="B119" s="7" t="s">
        <v>24</v>
      </c>
      <c r="C119" s="93" t="s">
        <v>157</v>
      </c>
      <c r="D119" s="93"/>
      <c r="E119" s="94"/>
    </row>
    <row r="120" spans="2:5" s="8" customFormat="1" ht="16.5" customHeight="1" x14ac:dyDescent="0.25">
      <c r="B120" s="7" t="s">
        <v>22</v>
      </c>
      <c r="C120" s="93">
        <v>20518263294</v>
      </c>
      <c r="D120" s="93"/>
      <c r="E120" s="94"/>
    </row>
    <row r="121" spans="2:5" s="8" customFormat="1" ht="16.5" customHeight="1" x14ac:dyDescent="0.25">
      <c r="B121" s="7" t="s">
        <v>0</v>
      </c>
      <c r="C121" s="93">
        <v>12098153</v>
      </c>
      <c r="D121" s="93"/>
      <c r="E121" s="94"/>
    </row>
    <row r="122" spans="2:5" s="8" customFormat="1" ht="16.5" customHeight="1" x14ac:dyDescent="0.25">
      <c r="B122" s="7" t="s">
        <v>1</v>
      </c>
      <c r="C122" s="163">
        <v>28157</v>
      </c>
      <c r="D122" s="93"/>
      <c r="E122" s="94"/>
    </row>
    <row r="123" spans="2:5" s="8" customFormat="1" ht="16.5" customHeight="1" x14ac:dyDescent="0.25">
      <c r="B123" s="7" t="s">
        <v>26</v>
      </c>
      <c r="C123" s="93" t="s">
        <v>158</v>
      </c>
      <c r="D123" s="93"/>
      <c r="E123" s="94"/>
    </row>
    <row r="124" spans="2:5" s="8" customFormat="1" ht="16.5" customHeight="1" x14ac:dyDescent="0.25">
      <c r="B124" s="7" t="s">
        <v>25</v>
      </c>
      <c r="C124" s="93" t="s">
        <v>159</v>
      </c>
      <c r="D124" s="93"/>
      <c r="E124" s="94"/>
    </row>
    <row r="125" spans="2:5" s="8" customFormat="1" ht="16.5" customHeight="1" x14ac:dyDescent="0.25">
      <c r="B125" s="7" t="s">
        <v>21</v>
      </c>
      <c r="C125" s="93">
        <v>7428939</v>
      </c>
      <c r="D125" s="93"/>
      <c r="E125" s="94"/>
    </row>
    <row r="126" spans="2:5" s="8" customFormat="1" ht="16.5" customHeight="1" x14ac:dyDescent="0.25">
      <c r="B126" s="10" t="s">
        <v>2</v>
      </c>
      <c r="C126" s="93" t="s">
        <v>160</v>
      </c>
      <c r="D126" s="93"/>
      <c r="E126" s="94"/>
    </row>
    <row r="127" spans="2:5" s="8" customFormat="1" ht="16.5" customHeight="1" x14ac:dyDescent="0.25">
      <c r="B127" s="7" t="s">
        <v>18</v>
      </c>
      <c r="C127" s="93" t="s">
        <v>161</v>
      </c>
      <c r="D127" s="93"/>
      <c r="E127" s="94"/>
    </row>
    <row r="128" spans="2:5" s="8" customFormat="1" ht="16.5" customHeight="1" x14ac:dyDescent="0.25">
      <c r="B128" s="7" t="s">
        <v>4</v>
      </c>
      <c r="C128" s="93" t="s">
        <v>123</v>
      </c>
      <c r="D128" s="93"/>
      <c r="E128" s="94"/>
    </row>
    <row r="129" spans="2:5" s="8" customFormat="1" ht="16.5" customHeight="1" x14ac:dyDescent="0.25">
      <c r="B129" s="10" t="s">
        <v>5</v>
      </c>
      <c r="C129" s="93" t="s">
        <v>162</v>
      </c>
      <c r="D129" s="93"/>
      <c r="E129" s="94"/>
    </row>
    <row r="130" spans="2:5" s="8" customFormat="1" ht="16.5" customHeight="1" x14ac:dyDescent="0.25">
      <c r="B130" s="10" t="s">
        <v>6</v>
      </c>
      <c r="C130" s="162" t="s">
        <v>163</v>
      </c>
      <c r="D130" s="93"/>
      <c r="E130" s="94"/>
    </row>
    <row r="131" spans="2:5" s="8" customFormat="1" ht="16.5" customHeight="1" x14ac:dyDescent="0.25">
      <c r="B131" s="7" t="s">
        <v>39</v>
      </c>
      <c r="C131" s="93"/>
      <c r="D131" s="93"/>
      <c r="E131" s="94"/>
    </row>
    <row r="132" spans="2:5" s="8" customFormat="1" ht="16.5" customHeight="1" x14ac:dyDescent="0.25">
      <c r="B132" s="7" t="s">
        <v>7</v>
      </c>
      <c r="C132" s="162" t="s">
        <v>164</v>
      </c>
      <c r="D132" s="93"/>
      <c r="E132" s="94"/>
    </row>
    <row r="133" spans="2:5" s="8" customFormat="1" ht="62.25" customHeight="1" x14ac:dyDescent="0.25">
      <c r="B133" s="7" t="s">
        <v>42</v>
      </c>
      <c r="C133" s="90" t="s">
        <v>165</v>
      </c>
      <c r="D133" s="91"/>
      <c r="E133" s="92"/>
    </row>
    <row r="134" spans="2:5" s="8" customFormat="1" ht="65.25" customHeight="1" x14ac:dyDescent="0.25">
      <c r="B134" s="7" t="s">
        <v>99</v>
      </c>
      <c r="C134" s="106" t="s">
        <v>132</v>
      </c>
      <c r="D134" s="107"/>
      <c r="E134" s="108"/>
    </row>
    <row r="135" spans="2:5" s="8" customFormat="1" ht="16.5" customHeight="1" x14ac:dyDescent="0.25">
      <c r="B135" s="95" t="s">
        <v>28</v>
      </c>
      <c r="C135" s="96"/>
      <c r="D135" s="96"/>
      <c r="E135" s="97"/>
    </row>
    <row r="136" spans="2:5" s="8" customFormat="1" ht="16.5" customHeight="1" x14ac:dyDescent="0.25">
      <c r="B136" s="7" t="s">
        <v>34</v>
      </c>
      <c r="C136" s="1"/>
      <c r="D136" s="11" t="s">
        <v>27</v>
      </c>
      <c r="E136" s="2" t="s">
        <v>133</v>
      </c>
    </row>
    <row r="137" spans="2:5" s="8" customFormat="1" ht="16.5" customHeight="1" x14ac:dyDescent="0.25">
      <c r="B137" s="95" t="s">
        <v>29</v>
      </c>
      <c r="C137" s="96"/>
      <c r="D137" s="96"/>
      <c r="E137" s="97"/>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t="s">
        <v>133</v>
      </c>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98"/>
      <c r="D143" s="99"/>
      <c r="E143" s="100"/>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 ref="C74" r:id="rId3"/>
    <hyperlink ref="C76" r:id="rId4"/>
    <hyperlink ref="C102" r:id="rId5"/>
    <hyperlink ref="C130" r:id="rId6"/>
    <hyperlink ref="C132" r:id="rId7"/>
  </hyperlinks>
  <pageMargins left="0.70866141732283472" right="0.70866141732283472" top="0.74803149606299213" bottom="0.74803149606299213" header="0.31496062992125984" footer="0.31496062992125984"/>
  <pageSetup paperSize="9" scale="83" fitToHeight="0" orientation="portrait" r:id="rId8"/>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opLeftCell="A50" zoomScale="80" zoomScaleNormal="80" zoomScaleSheetLayoutView="100" workbookViewId="0">
      <selection activeCell="B58" sqref="B58"/>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27" t="s">
        <v>100</v>
      </c>
      <c r="D2" s="127"/>
      <c r="E2" s="127"/>
    </row>
    <row r="3" spans="2:7" s="8" customFormat="1" ht="20.25" customHeight="1" x14ac:dyDescent="0.25">
      <c r="B3" s="124" t="s">
        <v>60</v>
      </c>
      <c r="C3" s="125"/>
      <c r="D3" s="125" t="s">
        <v>61</v>
      </c>
      <c r="E3" s="126"/>
    </row>
    <row r="4" spans="2:7" s="8" customFormat="1" ht="19.5" customHeight="1" thickBot="1" x14ac:dyDescent="0.3">
      <c r="B4" s="145" t="str">
        <f>'DATOS GENERALES'!C35</f>
        <v>CEDINCO</v>
      </c>
      <c r="C4" s="143"/>
      <c r="D4" s="143" t="str">
        <f>'DATOS GENERALES'!C7</f>
        <v>Energía eólica y solar en la cadena  de valor del aguaymanto</v>
      </c>
      <c r="E4" s="144"/>
    </row>
    <row r="5" spans="2:7" s="8" customFormat="1" ht="16.5" customHeight="1" thickBot="1" x14ac:dyDescent="0.3">
      <c r="B5" s="15"/>
    </row>
    <row r="6" spans="2:7" s="8" customFormat="1" ht="15" customHeight="1" x14ac:dyDescent="0.25">
      <c r="B6" s="134" t="s">
        <v>88</v>
      </c>
      <c r="C6" s="135"/>
      <c r="D6" s="135"/>
      <c r="E6" s="136"/>
    </row>
    <row r="7" spans="2:7" s="8" customFormat="1" ht="209.25" customHeight="1" thickBot="1" x14ac:dyDescent="0.3">
      <c r="B7" s="140" t="s">
        <v>166</v>
      </c>
      <c r="C7" s="141"/>
      <c r="D7" s="141"/>
      <c r="E7" s="142"/>
    </row>
    <row r="8" spans="2:7" s="8" customFormat="1" ht="12" customHeight="1" thickBot="1" x14ac:dyDescent="0.3"/>
    <row r="9" spans="2:7" s="8" customFormat="1" x14ac:dyDescent="0.25">
      <c r="B9" s="134" t="s">
        <v>89</v>
      </c>
      <c r="C9" s="135"/>
      <c r="D9" s="135"/>
      <c r="E9" s="136"/>
    </row>
    <row r="10" spans="2:7" s="8" customFormat="1" ht="171" customHeight="1" thickBot="1" x14ac:dyDescent="0.3">
      <c r="B10" s="131" t="s">
        <v>167</v>
      </c>
      <c r="C10" s="132"/>
      <c r="D10" s="132"/>
      <c r="E10" s="133"/>
    </row>
    <row r="11" spans="2:7" s="8" customFormat="1" ht="15.75" customHeight="1" thickBot="1" x14ac:dyDescent="0.3"/>
    <row r="12" spans="2:7" s="8" customFormat="1" x14ac:dyDescent="0.25">
      <c r="B12" s="137" t="s">
        <v>90</v>
      </c>
      <c r="C12" s="138"/>
      <c r="D12" s="138"/>
      <c r="E12" s="139"/>
    </row>
    <row r="13" spans="2:7" s="8" customFormat="1" ht="166.5" customHeight="1" thickBot="1" x14ac:dyDescent="0.3">
      <c r="B13" s="131" t="s">
        <v>168</v>
      </c>
      <c r="C13" s="132"/>
      <c r="D13" s="132"/>
      <c r="E13" s="133"/>
    </row>
    <row r="14" spans="2:7" ht="15" customHeight="1" thickBot="1" x14ac:dyDescent="0.3">
      <c r="B14" s="8"/>
      <c r="C14" s="8"/>
    </row>
    <row r="15" spans="2:7" s="8" customFormat="1" ht="36" customHeight="1" x14ac:dyDescent="0.25">
      <c r="B15" s="137" t="s">
        <v>62</v>
      </c>
      <c r="C15" s="138"/>
      <c r="D15" s="138"/>
      <c r="E15" s="139"/>
      <c r="G15" s="48" t="s">
        <v>64</v>
      </c>
    </row>
    <row r="16" spans="2:7" s="8" customFormat="1" ht="164.25" customHeight="1" thickBot="1" x14ac:dyDescent="0.3">
      <c r="B16" s="131" t="s">
        <v>169</v>
      </c>
      <c r="C16" s="132"/>
      <c r="D16" s="132"/>
      <c r="E16" s="133"/>
      <c r="G16" s="49"/>
    </row>
    <row r="17" spans="1:7" s="8" customFormat="1" ht="15.75" customHeight="1" thickBot="1" x14ac:dyDescent="0.3"/>
    <row r="18" spans="1:7" s="8" customFormat="1" ht="33" customHeight="1" x14ac:dyDescent="0.25">
      <c r="B18" s="134" t="s">
        <v>63</v>
      </c>
      <c r="C18" s="135"/>
      <c r="D18" s="135"/>
      <c r="E18" s="136"/>
    </row>
    <row r="19" spans="1:7" s="8" customFormat="1" ht="322.5" customHeight="1" thickBot="1" x14ac:dyDescent="0.3">
      <c r="B19" s="131" t="s">
        <v>170</v>
      </c>
      <c r="C19" s="132"/>
      <c r="D19" s="132"/>
      <c r="E19" s="133"/>
    </row>
    <row r="20" spans="1:7" s="8" customFormat="1" ht="17.25" customHeight="1" thickBot="1" x14ac:dyDescent="0.3"/>
    <row r="21" spans="1:7" s="8" customFormat="1" ht="15" customHeight="1" x14ac:dyDescent="0.25">
      <c r="B21" s="137" t="s">
        <v>65</v>
      </c>
      <c r="C21" s="138"/>
      <c r="D21" s="138"/>
      <c r="E21" s="139"/>
    </row>
    <row r="22" spans="1:7" s="8" customFormat="1" ht="338.25" customHeight="1" thickBot="1" x14ac:dyDescent="0.3">
      <c r="B22" s="131" t="s">
        <v>171</v>
      </c>
      <c r="C22" s="132"/>
      <c r="D22" s="132"/>
      <c r="E22" s="133"/>
    </row>
    <row r="23" spans="1:7" ht="15" customHeight="1" thickBot="1" x14ac:dyDescent="0.3">
      <c r="B23" s="8"/>
      <c r="C23" s="8"/>
    </row>
    <row r="24" spans="1:7" s="8" customFormat="1" ht="15" customHeight="1" x14ac:dyDescent="0.25">
      <c r="B24" s="137" t="s">
        <v>66</v>
      </c>
      <c r="C24" s="138"/>
      <c r="D24" s="138"/>
      <c r="E24" s="139"/>
    </row>
    <row r="25" spans="1:7" s="8" customFormat="1" ht="180" customHeight="1" thickBot="1" x14ac:dyDescent="0.3">
      <c r="A25" s="8" t="s">
        <v>37</v>
      </c>
      <c r="B25" s="140" t="s">
        <v>176</v>
      </c>
      <c r="C25" s="141"/>
      <c r="D25" s="141"/>
      <c r="E25" s="142"/>
    </row>
    <row r="26" spans="1:7" s="8" customFormat="1" ht="14.25" customHeight="1" thickBot="1" x14ac:dyDescent="0.3"/>
    <row r="27" spans="1:7" s="8" customFormat="1" ht="15" customHeight="1" x14ac:dyDescent="0.25">
      <c r="B27" s="137" t="s">
        <v>67</v>
      </c>
      <c r="C27" s="138"/>
      <c r="D27" s="138"/>
      <c r="E27" s="139"/>
    </row>
    <row r="28" spans="1:7" s="8" customFormat="1" ht="184.5" customHeight="1" thickBot="1" x14ac:dyDescent="0.3">
      <c r="B28" s="140" t="s">
        <v>172</v>
      </c>
      <c r="C28" s="141"/>
      <c r="D28" s="141"/>
      <c r="E28" s="142"/>
    </row>
    <row r="29" spans="1:7" s="8" customFormat="1" ht="12" customHeight="1" thickBot="1" x14ac:dyDescent="0.3"/>
    <row r="30" spans="1:7" s="8" customFormat="1" ht="33" customHeight="1" x14ac:dyDescent="0.25">
      <c r="B30" s="137" t="s">
        <v>91</v>
      </c>
      <c r="C30" s="138"/>
      <c r="D30" s="138"/>
      <c r="E30" s="139"/>
      <c r="G30" s="48" t="s">
        <v>104</v>
      </c>
    </row>
    <row r="31" spans="1:7" s="8" customFormat="1" ht="221.25" customHeight="1" thickBot="1" x14ac:dyDescent="0.3">
      <c r="B31" s="140" t="s">
        <v>173</v>
      </c>
      <c r="C31" s="141"/>
      <c r="D31" s="141"/>
      <c r="E31" s="142"/>
      <c r="G31" s="49"/>
    </row>
    <row r="32" spans="1:7" s="8" customFormat="1" ht="15" customHeight="1" thickBot="1" x14ac:dyDescent="0.3"/>
    <row r="33" spans="1:7" s="8" customFormat="1" ht="30" x14ac:dyDescent="0.25">
      <c r="A33" s="8">
        <v>10</v>
      </c>
      <c r="B33" s="134" t="s">
        <v>69</v>
      </c>
      <c r="C33" s="135"/>
      <c r="D33" s="135"/>
      <c r="E33" s="136"/>
      <c r="G33" s="48" t="s">
        <v>68</v>
      </c>
    </row>
    <row r="34" spans="1:7" s="8" customFormat="1" ht="357" customHeight="1" thickBot="1" x14ac:dyDescent="0.3">
      <c r="B34" s="131" t="s">
        <v>174</v>
      </c>
      <c r="C34" s="132"/>
      <c r="D34" s="132"/>
      <c r="E34" s="133"/>
      <c r="G34" s="49"/>
    </row>
    <row r="35" spans="1:7" s="8" customFormat="1" ht="12.75" customHeight="1" thickBot="1" x14ac:dyDescent="0.3"/>
    <row r="36" spans="1:7" s="8" customFormat="1" x14ac:dyDescent="0.25">
      <c r="B36" s="134" t="s">
        <v>106</v>
      </c>
      <c r="C36" s="135"/>
      <c r="D36" s="135"/>
      <c r="E36" s="136"/>
    </row>
    <row r="37" spans="1:7" s="8" customFormat="1" ht="297" customHeight="1" thickBot="1" x14ac:dyDescent="0.3">
      <c r="B37" s="131" t="s">
        <v>202</v>
      </c>
      <c r="C37" s="132"/>
      <c r="D37" s="132"/>
      <c r="E37" s="133"/>
    </row>
    <row r="38" spans="1:7" s="8" customFormat="1" ht="15.75" customHeight="1" thickBot="1" x14ac:dyDescent="0.3"/>
    <row r="39" spans="1:7" s="8" customFormat="1" x14ac:dyDescent="0.25">
      <c r="B39" s="137" t="s">
        <v>107</v>
      </c>
      <c r="C39" s="138"/>
      <c r="D39" s="138"/>
      <c r="E39" s="139"/>
    </row>
    <row r="40" spans="1:7" s="8" customFormat="1" ht="296.25" customHeight="1" thickBot="1" x14ac:dyDescent="0.3">
      <c r="B40" s="131" t="s">
        <v>203</v>
      </c>
      <c r="C40" s="132"/>
      <c r="D40" s="132"/>
      <c r="E40" s="133"/>
    </row>
    <row r="41" spans="1:7" s="8" customFormat="1" ht="16.5" customHeight="1" thickBot="1" x14ac:dyDescent="0.3"/>
    <row r="42" spans="1:7" s="8" customFormat="1" x14ac:dyDescent="0.25">
      <c r="B42" s="137" t="s">
        <v>105</v>
      </c>
      <c r="C42" s="138"/>
      <c r="D42" s="138"/>
      <c r="E42" s="139"/>
    </row>
    <row r="43" spans="1:7" s="8" customFormat="1" ht="327.75" customHeight="1" thickBot="1" x14ac:dyDescent="0.3">
      <c r="B43" s="131" t="s">
        <v>204</v>
      </c>
      <c r="C43" s="132"/>
      <c r="D43" s="132"/>
      <c r="E43" s="133"/>
    </row>
    <row r="44" spans="1:7" s="8" customFormat="1" ht="13.5" customHeight="1" thickBot="1" x14ac:dyDescent="0.3"/>
    <row r="45" spans="1:7" s="8" customFormat="1" ht="15" customHeight="1" x14ac:dyDescent="0.25">
      <c r="B45" s="134" t="s">
        <v>70</v>
      </c>
      <c r="C45" s="135"/>
      <c r="D45" s="135"/>
      <c r="E45" s="136"/>
    </row>
    <row r="46" spans="1:7" s="8" customFormat="1" ht="291.75" customHeight="1" x14ac:dyDescent="0.25">
      <c r="B46" s="128" t="s">
        <v>205</v>
      </c>
      <c r="C46" s="129"/>
      <c r="D46" s="129"/>
      <c r="E46" s="130"/>
    </row>
    <row r="47" spans="1:7" s="8" customFormat="1" ht="291.75" customHeight="1" thickBot="1" x14ac:dyDescent="0.3">
      <c r="B47" s="131"/>
      <c r="C47" s="132"/>
      <c r="D47" s="132"/>
      <c r="E47" s="133"/>
    </row>
    <row r="48" spans="1:7" s="8" customFormat="1" ht="12" customHeight="1" thickBot="1" x14ac:dyDescent="0.3"/>
    <row r="49" spans="2:5" s="8" customFormat="1" x14ac:dyDescent="0.25">
      <c r="B49" s="134" t="s">
        <v>71</v>
      </c>
      <c r="C49" s="135"/>
      <c r="D49" s="135"/>
      <c r="E49" s="136"/>
    </row>
    <row r="50" spans="2:5" s="8" customFormat="1" x14ac:dyDescent="0.25">
      <c r="B50" s="62" t="s">
        <v>35</v>
      </c>
      <c r="C50" s="84" t="s">
        <v>36</v>
      </c>
      <c r="D50" s="84" t="s">
        <v>72</v>
      </c>
      <c r="E50" s="85" t="s">
        <v>38</v>
      </c>
    </row>
    <row r="51" spans="2:5" s="8" customFormat="1" ht="46.5" customHeight="1" x14ac:dyDescent="0.25">
      <c r="B51" s="164" t="s">
        <v>206</v>
      </c>
      <c r="C51" s="64"/>
      <c r="D51" s="64"/>
      <c r="E51" s="65"/>
    </row>
    <row r="52" spans="2:5" s="8" customFormat="1" ht="46.5" customHeight="1" x14ac:dyDescent="0.25">
      <c r="B52" s="63" t="s">
        <v>207</v>
      </c>
      <c r="C52" s="64">
        <v>2</v>
      </c>
      <c r="D52" s="64">
        <v>5</v>
      </c>
      <c r="E52" s="65" t="s">
        <v>208</v>
      </c>
    </row>
    <row r="53" spans="2:5" s="8" customFormat="1" ht="46.5" customHeight="1" x14ac:dyDescent="0.25">
      <c r="B53" s="89" t="s">
        <v>216</v>
      </c>
      <c r="C53" s="64">
        <v>5</v>
      </c>
      <c r="D53" s="64">
        <v>5</v>
      </c>
      <c r="E53" s="65" t="s">
        <v>215</v>
      </c>
    </row>
    <row r="54" spans="2:5" s="8" customFormat="1" ht="46.5" customHeight="1" x14ac:dyDescent="0.25">
      <c r="B54" s="63" t="s">
        <v>217</v>
      </c>
      <c r="C54" s="64">
        <v>2</v>
      </c>
      <c r="D54" s="64">
        <v>5</v>
      </c>
      <c r="E54" s="65" t="s">
        <v>213</v>
      </c>
    </row>
    <row r="55" spans="2:5" s="8" customFormat="1" ht="46.5" customHeight="1" x14ac:dyDescent="0.25">
      <c r="B55" s="63" t="s">
        <v>218</v>
      </c>
      <c r="C55" s="64">
        <v>2</v>
      </c>
      <c r="D55" s="64">
        <v>4</v>
      </c>
      <c r="E55" s="65" t="s">
        <v>212</v>
      </c>
    </row>
    <row r="56" spans="2:5" s="8" customFormat="1" ht="46.5" customHeight="1" x14ac:dyDescent="0.25">
      <c r="B56" s="63" t="s">
        <v>219</v>
      </c>
      <c r="C56" s="64">
        <v>2</v>
      </c>
      <c r="D56" s="64">
        <v>4</v>
      </c>
      <c r="E56" s="65" t="s">
        <v>211</v>
      </c>
    </row>
    <row r="57" spans="2:5" s="8" customFormat="1" ht="46.5" customHeight="1" x14ac:dyDescent="0.25">
      <c r="B57" s="63" t="s">
        <v>220</v>
      </c>
      <c r="C57" s="64">
        <v>3</v>
      </c>
      <c r="D57" s="64">
        <v>5</v>
      </c>
      <c r="E57" s="65" t="s">
        <v>210</v>
      </c>
    </row>
    <row r="58" spans="2:5" s="8" customFormat="1" ht="46.5" customHeight="1" x14ac:dyDescent="0.25">
      <c r="B58" s="63" t="s">
        <v>221</v>
      </c>
      <c r="C58" s="64">
        <v>2</v>
      </c>
      <c r="D58" s="64">
        <v>4</v>
      </c>
      <c r="E58" s="65" t="s">
        <v>209</v>
      </c>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2: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abSelected="1" topLeftCell="A13" zoomScaleNormal="100" zoomScaleSheetLayoutView="100" workbookViewId="0">
      <selection activeCell="L35" sqref="L35"/>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09" t="s">
        <v>101</v>
      </c>
      <c r="C2" s="109"/>
      <c r="D2" s="109"/>
      <c r="E2" s="109"/>
      <c r="F2" s="109"/>
      <c r="G2" s="109"/>
      <c r="H2" s="109"/>
      <c r="I2" s="109"/>
      <c r="J2" s="109"/>
      <c r="K2" s="109"/>
    </row>
    <row r="3" spans="2:13" s="8" customFormat="1" ht="15.75" thickBot="1" x14ac:dyDescent="0.3"/>
    <row r="4" spans="2:13" ht="60" customHeight="1" x14ac:dyDescent="0.25">
      <c r="B4" s="148" t="s">
        <v>53</v>
      </c>
      <c r="C4" s="148" t="s">
        <v>74</v>
      </c>
      <c r="D4" s="152" t="s">
        <v>93</v>
      </c>
      <c r="E4" s="154" t="s">
        <v>94</v>
      </c>
      <c r="F4" s="156" t="s">
        <v>95</v>
      </c>
      <c r="G4" s="157"/>
      <c r="H4" s="146" t="s">
        <v>96</v>
      </c>
      <c r="I4" s="147"/>
      <c r="J4" s="158" t="s">
        <v>98</v>
      </c>
      <c r="K4" s="159"/>
      <c r="L4" s="8"/>
      <c r="M4" s="22" t="s">
        <v>47</v>
      </c>
    </row>
    <row r="5" spans="2:13" ht="30.75" thickBot="1" x14ac:dyDescent="0.3">
      <c r="B5" s="149"/>
      <c r="C5" s="149"/>
      <c r="D5" s="153"/>
      <c r="E5" s="155"/>
      <c r="F5" s="51" t="s">
        <v>48</v>
      </c>
      <c r="G5" s="52" t="s">
        <v>49</v>
      </c>
      <c r="H5" s="52" t="s">
        <v>48</v>
      </c>
      <c r="I5" s="53" t="s">
        <v>49</v>
      </c>
      <c r="J5" s="35" t="s">
        <v>48</v>
      </c>
      <c r="K5" s="36" t="s">
        <v>49</v>
      </c>
      <c r="L5" s="8"/>
      <c r="M5" s="23"/>
    </row>
    <row r="6" spans="2:13" ht="21" customHeight="1" x14ac:dyDescent="0.25">
      <c r="B6" s="79" t="s">
        <v>177</v>
      </c>
      <c r="C6" s="79" t="s">
        <v>178</v>
      </c>
      <c r="D6" s="29">
        <f t="shared" ref="D6" si="0">E6+J6+K6</f>
        <v>23000</v>
      </c>
      <c r="E6" s="41">
        <v>18000</v>
      </c>
      <c r="F6" s="33"/>
      <c r="G6" s="25"/>
      <c r="H6" s="25">
        <v>5000</v>
      </c>
      <c r="I6" s="26"/>
      <c r="J6" s="69">
        <f t="shared" ref="J6" si="1">F6+H6</f>
        <v>5000</v>
      </c>
      <c r="K6" s="70">
        <f t="shared" ref="K6" si="2">G6+I6</f>
        <v>0</v>
      </c>
      <c r="L6" s="8"/>
      <c r="M6" s="24" t="str">
        <f>IF(D6=(E6+F6+G6+H6+I6),"OK","ERROR")</f>
        <v>OK</v>
      </c>
    </row>
    <row r="7" spans="2:13" ht="45" x14ac:dyDescent="0.25">
      <c r="B7" s="80" t="s">
        <v>179</v>
      </c>
      <c r="C7" s="79" t="s">
        <v>178</v>
      </c>
      <c r="D7" s="30">
        <f>E7+J7+K7</f>
        <v>7000</v>
      </c>
      <c r="E7" s="42"/>
      <c r="F7" s="34">
        <v>7000</v>
      </c>
      <c r="G7" s="27"/>
      <c r="H7" s="27"/>
      <c r="I7" s="28"/>
      <c r="J7" s="71">
        <f>F7+H7</f>
        <v>7000</v>
      </c>
      <c r="K7" s="72">
        <f>G7+I7</f>
        <v>0</v>
      </c>
      <c r="L7" s="8"/>
      <c r="M7" s="24" t="str">
        <f>IF(D7=(E7+F7+G7+H7+I7),"OK","ERROR")</f>
        <v>OK</v>
      </c>
    </row>
    <row r="8" spans="2:13" ht="60" x14ac:dyDescent="0.25">
      <c r="B8" s="81" t="s">
        <v>180</v>
      </c>
      <c r="C8" s="79" t="s">
        <v>184</v>
      </c>
      <c r="D8" s="30">
        <f t="shared" ref="D8:D19" si="3">E8+J8+K8</f>
        <v>64500</v>
      </c>
      <c r="E8" s="42">
        <v>25000</v>
      </c>
      <c r="F8" s="34">
        <v>12000</v>
      </c>
      <c r="G8" s="27"/>
      <c r="H8" s="27">
        <f>10000+17500</f>
        <v>27500</v>
      </c>
      <c r="I8" s="28"/>
      <c r="J8" s="71">
        <f t="shared" ref="J8:J19" si="4">F8+H8</f>
        <v>39500</v>
      </c>
      <c r="K8" s="72">
        <f t="shared" ref="K8:K19" si="5">G8+I8</f>
        <v>0</v>
      </c>
      <c r="L8" s="8"/>
      <c r="M8" s="24" t="str">
        <f t="shared" ref="M8:M20" si="6">IF(D8=(E8+F8+G8+H8+I8),"OK","ERROR")</f>
        <v>OK</v>
      </c>
    </row>
    <row r="9" spans="2:13" x14ac:dyDescent="0.25">
      <c r="B9" s="80" t="s">
        <v>181</v>
      </c>
      <c r="C9" s="79" t="s">
        <v>182</v>
      </c>
      <c r="D9" s="30">
        <f t="shared" si="3"/>
        <v>13000</v>
      </c>
      <c r="E9" s="42">
        <v>8000</v>
      </c>
      <c r="F9" s="34">
        <v>5000</v>
      </c>
      <c r="G9" s="27"/>
      <c r="H9" s="27"/>
      <c r="I9" s="28"/>
      <c r="J9" s="71">
        <f t="shared" si="4"/>
        <v>5000</v>
      </c>
      <c r="K9" s="72">
        <f t="shared" si="5"/>
        <v>0</v>
      </c>
      <c r="L9" s="8"/>
      <c r="M9" s="24" t="str">
        <f t="shared" si="6"/>
        <v>OK</v>
      </c>
    </row>
    <row r="10" spans="2:13" ht="45" x14ac:dyDescent="0.25">
      <c r="B10" s="80" t="s">
        <v>183</v>
      </c>
      <c r="C10" s="79" t="s">
        <v>185</v>
      </c>
      <c r="D10" s="30">
        <f t="shared" si="3"/>
        <v>8000</v>
      </c>
      <c r="E10" s="42">
        <v>5000</v>
      </c>
      <c r="F10" s="34">
        <v>3000</v>
      </c>
      <c r="G10" s="27"/>
      <c r="H10" s="27"/>
      <c r="I10" s="28"/>
      <c r="J10" s="71">
        <f t="shared" si="4"/>
        <v>3000</v>
      </c>
      <c r="K10" s="72">
        <f t="shared" si="5"/>
        <v>0</v>
      </c>
      <c r="L10" s="8"/>
      <c r="M10" s="24" t="str">
        <f t="shared" si="6"/>
        <v>OK</v>
      </c>
    </row>
    <row r="11" spans="2:13" ht="30" x14ac:dyDescent="0.25">
      <c r="B11" s="80" t="s">
        <v>186</v>
      </c>
      <c r="C11" s="79" t="s">
        <v>187</v>
      </c>
      <c r="D11" s="30">
        <f t="shared" si="3"/>
        <v>196000</v>
      </c>
      <c r="E11" s="42">
        <v>68000</v>
      </c>
      <c r="F11" s="34"/>
      <c r="G11" s="27"/>
      <c r="H11" s="27">
        <v>50000</v>
      </c>
      <c r="I11" s="28">
        <v>78000</v>
      </c>
      <c r="J11" s="71">
        <f t="shared" si="4"/>
        <v>50000</v>
      </c>
      <c r="K11" s="72">
        <f t="shared" si="5"/>
        <v>78000</v>
      </c>
      <c r="L11" s="8"/>
      <c r="M11" s="24" t="str">
        <f t="shared" si="6"/>
        <v>OK</v>
      </c>
    </row>
    <row r="12" spans="2:13" x14ac:dyDescent="0.25">
      <c r="B12" s="81" t="s">
        <v>188</v>
      </c>
      <c r="C12" s="79" t="s">
        <v>190</v>
      </c>
      <c r="D12" s="30">
        <f t="shared" si="3"/>
        <v>34000</v>
      </c>
      <c r="E12" s="42">
        <v>34000</v>
      </c>
      <c r="F12" s="34"/>
      <c r="G12" s="27"/>
      <c r="H12" s="27"/>
      <c r="I12" s="28"/>
      <c r="J12" s="71">
        <f t="shared" si="4"/>
        <v>0</v>
      </c>
      <c r="K12" s="72">
        <f t="shared" si="5"/>
        <v>0</v>
      </c>
      <c r="L12" s="8"/>
      <c r="M12" s="24" t="str">
        <f t="shared" si="6"/>
        <v>OK</v>
      </c>
    </row>
    <row r="13" spans="2:13" x14ac:dyDescent="0.25">
      <c r="B13" s="80" t="s">
        <v>191</v>
      </c>
      <c r="C13" s="79" t="s">
        <v>189</v>
      </c>
      <c r="D13" s="30">
        <f t="shared" si="3"/>
        <v>72500</v>
      </c>
      <c r="E13" s="42">
        <v>64000</v>
      </c>
      <c r="F13" s="34"/>
      <c r="G13" s="27"/>
      <c r="H13" s="27">
        <v>7500</v>
      </c>
      <c r="I13" s="28">
        <v>1000</v>
      </c>
      <c r="J13" s="71">
        <f t="shared" si="4"/>
        <v>7500</v>
      </c>
      <c r="K13" s="72">
        <f t="shared" si="5"/>
        <v>1000</v>
      </c>
      <c r="L13" s="8"/>
      <c r="M13" s="24" t="str">
        <f t="shared" si="6"/>
        <v>OK</v>
      </c>
    </row>
    <row r="14" spans="2:13" x14ac:dyDescent="0.25">
      <c r="B14" s="80" t="s">
        <v>192</v>
      </c>
      <c r="C14" s="79" t="s">
        <v>193</v>
      </c>
      <c r="D14" s="30">
        <f t="shared" si="3"/>
        <v>30000</v>
      </c>
      <c r="E14" s="42">
        <v>10000</v>
      </c>
      <c r="F14" s="34"/>
      <c r="G14" s="27"/>
      <c r="H14" s="27">
        <v>20000</v>
      </c>
      <c r="I14" s="28"/>
      <c r="J14" s="71">
        <f t="shared" si="4"/>
        <v>20000</v>
      </c>
      <c r="K14" s="72">
        <f t="shared" si="5"/>
        <v>0</v>
      </c>
      <c r="L14" s="8"/>
      <c r="M14" s="24" t="str">
        <f t="shared" si="6"/>
        <v>OK</v>
      </c>
    </row>
    <row r="15" spans="2:13" x14ac:dyDescent="0.25">
      <c r="B15" s="80" t="s">
        <v>201</v>
      </c>
      <c r="C15" s="79" t="s">
        <v>194</v>
      </c>
      <c r="D15" s="30">
        <f t="shared" si="3"/>
        <v>5000</v>
      </c>
      <c r="E15" s="42"/>
      <c r="F15" s="34"/>
      <c r="G15" s="27">
        <v>3000</v>
      </c>
      <c r="H15" s="27"/>
      <c r="I15" s="28">
        <v>2000</v>
      </c>
      <c r="J15" s="71">
        <f t="shared" si="4"/>
        <v>0</v>
      </c>
      <c r="K15" s="72">
        <f t="shared" si="5"/>
        <v>5000</v>
      </c>
      <c r="L15" s="8"/>
      <c r="M15" s="24" t="str">
        <f t="shared" si="6"/>
        <v>OK</v>
      </c>
    </row>
    <row r="16" spans="2:13" ht="30" x14ac:dyDescent="0.25">
      <c r="B16" s="80" t="s">
        <v>195</v>
      </c>
      <c r="C16" s="79" t="s">
        <v>196</v>
      </c>
      <c r="D16" s="30">
        <f t="shared" si="3"/>
        <v>5000</v>
      </c>
      <c r="E16" s="42">
        <v>5000</v>
      </c>
      <c r="F16" s="34"/>
      <c r="G16" s="27"/>
      <c r="H16" s="27"/>
      <c r="I16" s="28"/>
      <c r="J16" s="71">
        <f t="shared" si="4"/>
        <v>0</v>
      </c>
      <c r="K16" s="72">
        <f t="shared" si="5"/>
        <v>0</v>
      </c>
      <c r="L16" s="8"/>
      <c r="M16" s="24" t="str">
        <f t="shared" si="6"/>
        <v>OK</v>
      </c>
    </row>
    <row r="17" spans="2:13" ht="30" x14ac:dyDescent="0.25">
      <c r="B17" s="80" t="s">
        <v>197</v>
      </c>
      <c r="C17" s="79" t="s">
        <v>198</v>
      </c>
      <c r="D17" s="30">
        <f t="shared" si="3"/>
        <v>3000</v>
      </c>
      <c r="E17" s="42">
        <v>1000</v>
      </c>
      <c r="F17" s="34"/>
      <c r="G17" s="27"/>
      <c r="H17" s="27">
        <v>2000</v>
      </c>
      <c r="I17" s="28"/>
      <c r="J17" s="71">
        <f t="shared" si="4"/>
        <v>2000</v>
      </c>
      <c r="K17" s="72">
        <f t="shared" si="5"/>
        <v>0</v>
      </c>
      <c r="L17" s="8"/>
      <c r="M17" s="24" t="str">
        <f t="shared" si="6"/>
        <v>OK</v>
      </c>
    </row>
    <row r="18" spans="2:13" ht="30" x14ac:dyDescent="0.25">
      <c r="B18" s="80" t="s">
        <v>199</v>
      </c>
      <c r="C18" s="79" t="s">
        <v>200</v>
      </c>
      <c r="D18" s="30">
        <f t="shared" si="3"/>
        <v>19000</v>
      </c>
      <c r="E18" s="42">
        <v>2000</v>
      </c>
      <c r="F18" s="34"/>
      <c r="G18" s="27"/>
      <c r="H18" s="27">
        <v>15000</v>
      </c>
      <c r="I18" s="28">
        <v>2000</v>
      </c>
      <c r="J18" s="71">
        <f t="shared" si="4"/>
        <v>15000</v>
      </c>
      <c r="K18" s="72">
        <f t="shared" si="5"/>
        <v>2000</v>
      </c>
      <c r="L18" s="8"/>
      <c r="M18" s="24" t="str">
        <f t="shared" si="6"/>
        <v>OK</v>
      </c>
    </row>
    <row r="19" spans="2:13" ht="15.75" thickBot="1" x14ac:dyDescent="0.3">
      <c r="B19" s="82"/>
      <c r="C19" s="83"/>
      <c r="D19" s="31">
        <f t="shared" si="3"/>
        <v>0</v>
      </c>
      <c r="E19" s="42"/>
      <c r="F19" s="34"/>
      <c r="G19" s="27"/>
      <c r="H19" s="27"/>
      <c r="I19" s="28"/>
      <c r="J19" s="71">
        <f t="shared" si="4"/>
        <v>0</v>
      </c>
      <c r="K19" s="72">
        <f t="shared" si="5"/>
        <v>0</v>
      </c>
      <c r="L19" s="8"/>
      <c r="M19" s="24" t="str">
        <f t="shared" si="6"/>
        <v>OK</v>
      </c>
    </row>
    <row r="20" spans="2:13" ht="15.75" thickBot="1" x14ac:dyDescent="0.3">
      <c r="B20" s="150" t="s">
        <v>55</v>
      </c>
      <c r="C20" s="151"/>
      <c r="D20" s="32">
        <f>SUM(D6:D19)</f>
        <v>480000</v>
      </c>
      <c r="E20" s="54">
        <f>ROUND(SUM(E6:E19),0)</f>
        <v>240000</v>
      </c>
      <c r="F20" s="55">
        <f t="shared" ref="F20:K20" si="7">ROUND(SUM(F6:F19),0)</f>
        <v>27000</v>
      </c>
      <c r="G20" s="56">
        <f t="shared" si="7"/>
        <v>3000</v>
      </c>
      <c r="H20" s="56">
        <f t="shared" si="7"/>
        <v>127000</v>
      </c>
      <c r="I20" s="57">
        <f t="shared" si="7"/>
        <v>83000</v>
      </c>
      <c r="J20" s="37">
        <f t="shared" si="7"/>
        <v>154000</v>
      </c>
      <c r="K20" s="38">
        <f t="shared" si="7"/>
        <v>86000</v>
      </c>
      <c r="L20" s="8"/>
      <c r="M20" s="24" t="str">
        <f t="shared" si="6"/>
        <v>OK</v>
      </c>
    </row>
    <row r="21" spans="2:13" ht="15.75" thickBot="1" x14ac:dyDescent="0.3">
      <c r="B21" s="150" t="s">
        <v>50</v>
      </c>
      <c r="C21" s="151"/>
      <c r="D21" s="50">
        <v>1</v>
      </c>
      <c r="E21" s="58">
        <f>E20/$D$20</f>
        <v>0.5</v>
      </c>
      <c r="F21" s="59">
        <f t="shared" ref="F21:K21" si="8">F20/$D$20</f>
        <v>5.6250000000000001E-2</v>
      </c>
      <c r="G21" s="60">
        <f t="shared" si="8"/>
        <v>6.2500000000000003E-3</v>
      </c>
      <c r="H21" s="60">
        <f t="shared" ref="H21:I21" si="9">H20/$D$20</f>
        <v>0.26458333333333334</v>
      </c>
      <c r="I21" s="61">
        <f t="shared" si="9"/>
        <v>0.17291666666666666</v>
      </c>
      <c r="J21" s="39">
        <f t="shared" si="8"/>
        <v>0.32083333333333336</v>
      </c>
      <c r="K21" s="40">
        <f t="shared" si="8"/>
        <v>0.17916666666666667</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61" t="s">
        <v>54</v>
      </c>
      <c r="C24" s="161"/>
      <c r="D24" s="161"/>
      <c r="E24" s="161"/>
      <c r="F24" s="161"/>
      <c r="G24" s="161"/>
      <c r="H24" s="73"/>
      <c r="I24" s="73"/>
      <c r="J24" s="73"/>
      <c r="K24" s="73"/>
      <c r="L24" s="8"/>
      <c r="M24" s="8"/>
    </row>
    <row r="25" spans="2:13" ht="15.75" customHeight="1" x14ac:dyDescent="0.25">
      <c r="B25" s="160" t="s">
        <v>102</v>
      </c>
      <c r="C25" s="160"/>
      <c r="D25" s="160"/>
      <c r="E25" s="160"/>
      <c r="F25" s="160"/>
      <c r="G25" s="43" t="str">
        <f>IF(E20&gt;=100000,"OK","ERROR")</f>
        <v>OK</v>
      </c>
      <c r="H25" s="73"/>
      <c r="I25" s="73"/>
      <c r="J25" s="73"/>
      <c r="K25" s="73"/>
      <c r="L25" s="8"/>
      <c r="M25" s="8"/>
    </row>
    <row r="26" spans="2:13" ht="15.75" customHeight="1" x14ac:dyDescent="0.25">
      <c r="B26" s="160" t="s">
        <v>103</v>
      </c>
      <c r="C26" s="160"/>
      <c r="D26" s="160"/>
      <c r="E26" s="160"/>
      <c r="F26" s="160"/>
      <c r="G26" s="43" t="str">
        <f>IF(E20&lt;=250000,"OK","ERROR")</f>
        <v>OK</v>
      </c>
      <c r="H26" s="73"/>
      <c r="I26" s="73"/>
      <c r="J26" s="73"/>
      <c r="K26" s="73"/>
      <c r="L26" s="8"/>
      <c r="M26" s="8"/>
    </row>
    <row r="27" spans="2:13" ht="15.75" customHeight="1" x14ac:dyDescent="0.25">
      <c r="B27" s="160" t="s">
        <v>75</v>
      </c>
      <c r="C27" s="160"/>
      <c r="D27" s="160"/>
      <c r="E27" s="160"/>
      <c r="F27" s="160"/>
      <c r="G27" s="43" t="str">
        <f>IF(E20&lt;=(D20/2),"OK","ERROR")</f>
        <v>OK</v>
      </c>
      <c r="H27" s="73"/>
      <c r="I27" s="73"/>
      <c r="J27" s="73"/>
      <c r="K27" s="73"/>
      <c r="L27" s="8"/>
      <c r="M27" s="8"/>
    </row>
    <row r="28" spans="2:13" ht="15.75" customHeight="1" x14ac:dyDescent="0.25">
      <c r="B28" s="160" t="s">
        <v>97</v>
      </c>
      <c r="C28" s="160"/>
      <c r="D28" s="160"/>
      <c r="E28" s="160"/>
      <c r="F28" s="160"/>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Hp</cp:lastModifiedBy>
  <cp:lastPrinted>2014-10-30T03:03:18Z</cp:lastPrinted>
  <dcterms:created xsi:type="dcterms:W3CDTF">2012-07-06T03:08:38Z</dcterms:created>
  <dcterms:modified xsi:type="dcterms:W3CDTF">2015-01-29T21:16:50Z</dcterms:modified>
</cp:coreProperties>
</file>