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5725"/>
</workbook>
</file>

<file path=xl/calcChain.xml><?xml version="1.0" encoding="utf-8"?>
<calcChain xmlns="http://schemas.openxmlformats.org/spreadsheetml/2006/main">
  <c r="I20" i="8"/>
  <c r="H20"/>
  <c r="G20"/>
  <c r="F20"/>
  <c r="E20"/>
  <c r="K19"/>
  <c r="J19"/>
  <c r="D19" s="1"/>
  <c r="M19" s="1"/>
  <c r="K18"/>
  <c r="D18" s="1"/>
  <c r="M18" s="1"/>
  <c r="J18"/>
  <c r="K17"/>
  <c r="J17"/>
  <c r="D17" s="1"/>
  <c r="M17" s="1"/>
  <c r="K16"/>
  <c r="J16"/>
  <c r="K15"/>
  <c r="J15"/>
  <c r="D15" s="1"/>
  <c r="M15" s="1"/>
  <c r="K14"/>
  <c r="J14"/>
  <c r="K13"/>
  <c r="J13"/>
  <c r="K12"/>
  <c r="J12"/>
  <c r="K11"/>
  <c r="J11"/>
  <c r="D11" s="1"/>
  <c r="M11" s="1"/>
  <c r="K10"/>
  <c r="J10"/>
  <c r="K9"/>
  <c r="J9"/>
  <c r="D9" s="1"/>
  <c r="M9" s="1"/>
  <c r="K8"/>
  <c r="J8"/>
  <c r="K6"/>
  <c r="J6"/>
  <c r="D6" s="1"/>
  <c r="M6" s="1"/>
  <c r="K7"/>
  <c r="J7"/>
  <c r="D13" l="1"/>
  <c r="M13" s="1"/>
  <c r="D10"/>
  <c r="M10" s="1"/>
  <c r="D14"/>
  <c r="M14" s="1"/>
  <c r="D8"/>
  <c r="M8" s="1"/>
  <c r="G26"/>
  <c r="D12"/>
  <c r="M12" s="1"/>
  <c r="F10" i="1"/>
  <c r="J20" i="8"/>
  <c r="F11" i="1" s="1"/>
  <c r="K20" i="8"/>
  <c r="G28" s="1"/>
  <c r="D16"/>
  <c r="M16" s="1"/>
  <c r="D7"/>
  <c r="M7" s="1"/>
  <c r="G25"/>
  <c r="D20" l="1"/>
  <c r="F9" i="1" s="1"/>
  <c r="F21" i="8" l="1"/>
  <c r="K21"/>
  <c r="M20"/>
  <c r="J21"/>
  <c r="G27"/>
  <c r="E21"/>
  <c r="I21"/>
  <c r="G21"/>
  <c r="H21"/>
  <c r="B4" i="7"/>
  <c r="D4"/>
</calcChain>
</file>

<file path=xl/sharedStrings.xml><?xml version="1.0" encoding="utf-8"?>
<sst xmlns="http://schemas.openxmlformats.org/spreadsheetml/2006/main" count="286" uniqueCount="174">
  <si>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</si>
  <si>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</si>
  <si>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</si>
  <si>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</si>
  <si>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</si>
  <si>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</si>
  <si>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</si>
  <si>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</si>
  <si>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</si>
  <si>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</si>
  <si>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</si>
  <si>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</si>
  <si>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</si>
  <si>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</si>
  <si>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</si>
  <si>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</si>
  <si>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</si>
  <si>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</si>
  <si>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</si>
  <si>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</si>
  <si>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</si>
  <si>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</si>
  <si>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</si>
  <si>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</si>
  <si>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</si>
  <si>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</si>
  <si>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</si>
  <si>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</si>
  <si>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</si>
  <si>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</si>
  <si>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</si>
  <si>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</si>
  <si>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</si>
  <si>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</si>
  <si>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</si>
  <si>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</si>
  <si>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</si>
  <si>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</si>
  <si>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</si>
  <si>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</si>
  <si>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</si>
  <si>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</si>
  <si>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</si>
  <si>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</si>
  <si>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</si>
  <si>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</si>
  <si>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</si>
  <si>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</si>
  <si>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</si>
  <si>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</si>
  <si>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</si>
  <si>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</si>
  <si>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</si>
  <si>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</si>
  <si>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</si>
  <si>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</si>
  <si>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</si>
  <si>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</si>
  <si>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</si>
  <si>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</si>
  <si>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</si>
  <si>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</si>
  <si>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</si>
  <si>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</si>
  <si>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</si>
  <si>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</si>
  <si>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</si>
  <si>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</si>
  <si>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</si>
  <si>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</si>
  <si>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</si>
  <si>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</si>
  <si>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</si>
  <si>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</si>
  <si>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</si>
  <si>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</si>
  <si>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</si>
  <si>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</si>
  <si>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</si>
  <si>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</si>
  <si>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</si>
  <si>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</si>
  <si>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</si>
  <si>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</si>
  <si>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</si>
  <si>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</si>
  <si>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</si>
  <si>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</si>
  <si>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</si>
  <si>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</si>
  <si>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</si>
  <si>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</si>
  <si>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</si>
  <si>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</si>
  <si>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</si>
  <si>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</si>
  <si>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</si>
  <si>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</si>
  <si>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</si>
  <si>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</si>
  <si>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</si>
  <si>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</si>
  <si>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</si>
  <si>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</si>
  <si>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</si>
  <si>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</si>
  <si>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</si>
  <si>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</si>
  <si>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PERU</t>
  </si>
  <si>
    <t>Individual</t>
  </si>
  <si>
    <t>RED RURAL DE ASESORIA Y VENTAS DE TECNOLOGIAS RENOVABLES</t>
  </si>
  <si>
    <t>El proyecto está en conformidad con las leyes y regulaciones locales, regionales y nacionales y pone  a  disposición  como bien público los bienes  inmateriales  que  se  desarrollen  en el mismo.</t>
  </si>
  <si>
    <t>Carlos</t>
  </si>
  <si>
    <t>Guarnizo Olivera</t>
  </si>
  <si>
    <t>Magister en Administracion de Negocios</t>
  </si>
  <si>
    <t>Lima</t>
  </si>
  <si>
    <t>Peru</t>
  </si>
  <si>
    <t>cguarnizo@prosynergy.org.pe</t>
  </si>
  <si>
    <t>Gerente General</t>
  </si>
  <si>
    <t>7 años</t>
  </si>
  <si>
    <t>PROSYNERGY</t>
  </si>
  <si>
    <t>Asociación Civil PROSYNERGY</t>
  </si>
  <si>
    <t>Carlos Abelardo</t>
  </si>
  <si>
    <t>Av. Elias Aparicio 489 -  La Molina</t>
  </si>
  <si>
    <t>Av. La Fontana 1188 Piso 2 - La Molina</t>
  </si>
  <si>
    <t>51-1-3401870</t>
  </si>
  <si>
    <t>51-1-3401871</t>
  </si>
  <si>
    <t>www.prosynergy.org.pe</t>
  </si>
  <si>
    <t>6 años, Gestion programa de  tecnologías rurales apropiadas  implementado dos  empresas sociales  auto sostenibles (Yachaywasis Eco-Tecnológicos)</t>
  </si>
  <si>
    <t>6 años,  promoción  de tecnologias rurales apropiadas  a través de 2 empresas sociales   auto sostenibles (Yachaywasis Eco-Tecnológicos)</t>
  </si>
  <si>
    <t>No</t>
  </si>
  <si>
    <t>X</t>
  </si>
  <si>
    <t>Atender las necesidades desarrollo de las familias rurales y periurbanas, promoviendo el uso de tecnologías  renovables y apropiadas para la generación de valor agregado, acceso al mercado, ahorro y confort social, mediante el soporte técnico, logístico y financiero de una red de proveedores locales</t>
  </si>
  <si>
    <r>
      <t xml:space="preserve">La presente iniciativa busca apalancar el proceso de promoción y venta de tecnologías rurales apropiadas, incluidas las tecnologías renovables, que forman parte del  modelo de negocio de los Yachaywasis Eco-Tecnológicos, implementados por PROSYNERGY como empresas sociales auto sostenibles que promueven el desarrollo integral de las familias rurales y periurbanas del Peru.
Considerando que los factores críticos de éxito del modelo, en lo referente al uso de tecnologías apropiadas a nivel rural, radican en que las familias: </t>
    </r>
    <r>
      <rPr>
        <b/>
        <sz val="16"/>
        <color theme="1"/>
        <rFont val="Calibri"/>
        <family val="2"/>
        <scheme val="minor"/>
      </rPr>
      <t>(1)</t>
    </r>
    <r>
      <rPr>
        <sz val="16"/>
        <color theme="1"/>
        <rFont val="Calibri"/>
        <family val="2"/>
        <scheme val="minor"/>
      </rPr>
      <t xml:space="preserve"> valoren objetivamente las tecnologías por los beneficios directos en su economía y bienestar y </t>
    </r>
    <r>
      <rPr>
        <b/>
        <sz val="16"/>
        <color theme="1"/>
        <rFont val="Calibri"/>
        <family val="2"/>
        <scheme val="minor"/>
      </rPr>
      <t>(2)</t>
    </r>
    <r>
      <rPr>
        <sz val="16"/>
        <color theme="1"/>
        <rFont val="Calibri"/>
        <family val="2"/>
        <scheme val="minor"/>
      </rPr>
      <t xml:space="preserve"> cuenten con una adecuada accesibilidad económica y soporte técnico para el uso de las mismas; el propósito de la iniciativa es contar con una red de proveedores locales capacitados y motivados para atender dichos factores de manera permanente y oportuna, con el debido soporte técnico, logístico, financiero y de mercado brindado desde los Yachaywasis Eco Tecnológicos</t>
    </r>
  </si>
  <si>
    <t>Nuestra propuesta de valor es articular los beneficios económicos del uso de las tecnologías rurales con los beneficios sociales y ambientales de las mismas, incorporando dichas tecnologías  como parte de la propia cadena de valor de las actividades predominantes de nuestros clientes, todo ello sustentado en un plan de negocios que permita que el cliente analice el beneficio económico final por el valor agregado que le brinda el uso de las mismas.
Adicionalmente, pactamos un precio de rescate para los productos de valor agregado, asegurando así el mercado para nuestros clientes. Así cada Yachaywasi ha vendido termas solares para lavaderos de lana, paneles fotovoltaicos para el uso de hiladoras eléctricas, trampas solares de insectos y secadores solares, incluso mediante microcréditos!.</t>
  </si>
  <si>
    <t>Desde los Yachaywasis Eco-Tecnológicos hemos podido validar, a través de las ventas realizadas y la facturación en nuestro poder, la aceptación de las siguientes tecnologías renovables: a)Termas y purificadores de agua solares, b)Paneles fotovoltaicos para hiladoras, trampa de insectos, bombas de agua, refrigeradoras y sistemas pico PV, c) Uso de fitotoldos adosados, claraboyas con calamina transparente, cielo raso de rafia y ventanas dobles para el confort térmico de las viviendas, d) Secadores solares de lana y de plantas aromáticas y e) Sistemas de riego tecnificado.
El servicio de microcréditos ha sido validado, sobre todo para la venta de tecnologías que generan valor agregado (tecnologías renovables para procesamiento de fibra de alpaca e instalación de sistemas de riego tecnificado)</t>
  </si>
  <si>
    <r>
      <rPr>
        <b/>
        <sz val="11"/>
        <color theme="1"/>
        <rFont val="Calibri"/>
        <family val="2"/>
        <scheme val="minor"/>
      </rPr>
      <t xml:space="preserve">Fuente 1: Facturación de los Yachaywasis:
</t>
    </r>
    <r>
      <rPr>
        <sz val="11"/>
        <color theme="1"/>
        <rFont val="Calibri"/>
        <family val="2"/>
        <scheme val="minor"/>
      </rPr>
      <t>Sr. Rigoberto Vidales. Administrador Prosynergy. Email: rvidales@prosynergy.org.pe, Teléfonos: 999424570 / 3401870 - 3401871 (Anexo 23).</t>
    </r>
    <r>
      <rPr>
        <b/>
        <sz val="11"/>
        <color theme="1"/>
        <rFont val="Calibri"/>
        <family val="2"/>
        <scheme val="minor"/>
      </rPr>
      <t xml:space="preserve">
Fuente 2: Clientes equipos procesamiento fibra de Alpaca: 
</t>
    </r>
    <r>
      <rPr>
        <sz val="11"/>
        <color theme="1"/>
        <rFont val="Calibri"/>
        <family val="2"/>
        <scheme val="minor"/>
      </rPr>
      <t>Asociación de Alpaqueros de Los Libertadores, Santa Rosa de Tambo, Huaytará, Huancavelica. Sr. Roque  Choque Benito,  Presidente de la Asociación, Teléfono:  996715931</t>
    </r>
    <r>
      <rPr>
        <b/>
        <sz val="11"/>
        <color theme="1"/>
        <rFont val="Calibri"/>
        <family val="2"/>
        <scheme val="minor"/>
      </rPr>
      <t xml:space="preserve">
</t>
    </r>
    <r>
      <rPr>
        <sz val="11"/>
        <color theme="1"/>
        <rFont val="Calibri"/>
        <family val="2"/>
        <scheme val="minor"/>
      </rPr>
      <t>Asociación de Alpaqueros de Carhuancho, Pilpichaca, Huaytará, Huancavelica. 
Sr. Rogelio Sépida Guerrero , Presidente de la Asociación, Teléfono: 983657911</t>
    </r>
    <r>
      <rPr>
        <b/>
        <sz val="11"/>
        <color theme="1"/>
        <rFont val="Calibri"/>
        <family val="2"/>
        <scheme val="minor"/>
      </rPr>
      <t xml:space="preserve">
Fuente 3: FINCA Peru, a cargo de otorgar los microcréditos a nuestros clientes. 
</t>
    </r>
    <r>
      <rPr>
        <sz val="11"/>
        <color theme="1"/>
        <rFont val="Calibri"/>
        <family val="2"/>
        <scheme val="minor"/>
      </rPr>
      <t xml:space="preserve">Sr. Derek Visser. Director Zonas Rurales / Desarrollo de Comunidades Campesinas. Email: derekvisser@fincaperu.net , Teléfono: 966797359 / 066-313798 (anexo 215)
</t>
    </r>
  </si>
  <si>
    <t>El modelo se sustenta en una empresa social proveedora de tecnologías apropiadas, asesoría, financiamiento y servicios a nivel rural (Yachaywasi Eco-Tecnológico) en interacción con una Red de Proveedores Locales  debidamente seleccionados, entrenados e implementados para lograr la máxima penetración del mercado
La motivación de la demanda se logrará mediante demostraciones de los beneficios económicos, sociales y ambientales de las tecnologías en función de planes de negocio modelo según las actividades productivas de la zona. Se contara con material audio visual e impreso de apoyo, todo ello articulado a tres o cuatro campañas radiales por año. 
El canal principal de ventas será la Red de Proveedores. Se espera que en el proceso cada proveedor se especialice en brindar los servicios de asistencia en planes de negocio y asesoría técnica para el uso y mantenimiento de cada tecnología
Para el caso de tecnologías de venta inmediata, el proveedor realizara la venta según su stock o hará el requerimiento de la misma al Yachaywasi. Para el caso de tecnologías que requieran de micro crédito y/o plan de negocios, el proveedor asesorara al cliente y remitirá al Yachaywasi el plan y la documentación requerida de manera electrónica (Vía Internet o dispositivo USB)
El plan de negocios será revisado por el especialista del Yachaywasi y FINCA Peru realizara la evaluación crediticia del solicitante. De estar conforme ambos requisitos se comunicara al proveedor para que el cliente firme el respectivo contrato y se proceda a implementar las tecnologías y servicios solicitados, según el cronograma de trabajo acordado con el cliente
Según lo ya sustentado, los precios ofertados son competitivos, y para el caso los créditos, las cuotas son fijadas según el flujo de caja del plan de negocios respectivo.  Se dará énfasis en promover a que grupos organizados de mujeres y productores de zonas excluidas realicen sus solicitudes de crédito con el fin de lograr la mayor inclusión social.</t>
  </si>
  <si>
    <t xml:space="preserve">Nuestros competidores, especialmente los proveedores de tecnologías renovables,  se encuentra geográficamente lejos de nuestro mercado, y de tratar de ingresar sus costos de transacción serian elevadísimos. A ello se suma que el propio mercado rural de tecnologías renovables está en una fase inicial de desarrollo, por lo existen altas barreras de entrada de competidores.
La ventaja comparativa de nuestro modelo de negocio se basa en la presencia auto sostenible de nuestros Yachaywasis en la zona, desde donde se brinda una diversidad de tecnologías apropiadas en base a capacidades propias de asistencia técnica, logística, transporte, servicios financieros y de post venta que no existen en toda la zona de manera integrada, con las economías y costos competitivos que ello genera.
Adicionalmente ofertamos tecnologías apropiadas para que nuestro clientes logren valor agregado con un mercado asegurado, logrando así una ventaja competitiva trascedente para nuestros propios beneficiarios.  </t>
  </si>
  <si>
    <t xml:space="preserve">(1)Estrategia Nacional de Desarrollo Rural - DS Nº 065-2004-PCM: http://www.observatorioseguridadalimentaria.org/sites/default/files/politicas_publicas/archivos/Estrategia%20Nacional%20de%20Desarrollo%20Rural.pdf
(2)Política Energética Nacional del Perú 2010-2040 - DS Nº 064-2010-EM
http://www2.osinerg.gob.pe/MarcoLegal/docrev/DS-064-2010-EM-CONCORDADO.pdf
</t>
  </si>
  <si>
    <t>El modelo está en concordancia con la  Estrategia Nacional de Desarrollo Rural(1), tal como se establece en sus objetivos descritos en el capítulo III. "Elementos generales de la Estrategia" así como en  los siguientes puntos: 1. Lineamientos relativos al desarrollo económico rural competitivo y social y ambientalmente sostenible; 2. Lineamientos relativos al manejo sostenible de los recursos naturales y gestión integral de riesgos; y 3. Lineamientos relativos a la promoción de capacidades del poblador rural y promoción de la inclusión social
Así mismo, el modelo se articula con la Política Energética Nacional del Perú 2010-2040(2) en especial con los siguientes objetivos:  1.  Contar  con  una  matriz  energética  diversificada,  con  énfasis  en  las  fuentes  renovables  y  la eficiencia energética; 3.  Acceso universal al suministro energético; y 6.  Desarrollar un sector energético con mínimo impacto ambiental y bajas emisiones de carbono en un marco de Desarrollo Sostenible</t>
  </si>
  <si>
    <r>
      <rPr>
        <b/>
        <sz val="14"/>
        <color theme="1"/>
        <rFont val="Calibri"/>
        <family val="2"/>
        <scheme val="minor"/>
      </rPr>
      <t>1. Clientes finales:</t>
    </r>
    <r>
      <rPr>
        <sz val="14"/>
        <color theme="1"/>
        <rFont val="Calibri"/>
        <family val="2"/>
        <scheme val="minor"/>
      </rPr>
      <t xml:space="preserve"> Jefes de hogar que requieren de tecnologías apropiadas para sus necesidades de desarrollo integral.
</t>
    </r>
    <r>
      <rPr>
        <b/>
        <sz val="14"/>
        <color theme="1"/>
        <rFont val="Calibri"/>
        <family val="2"/>
        <scheme val="minor"/>
      </rPr>
      <t>2. Proveedor financiero:</t>
    </r>
    <r>
      <rPr>
        <sz val="14"/>
        <color theme="1"/>
        <rFont val="Calibri"/>
        <family val="2"/>
        <scheme val="minor"/>
      </rPr>
      <t xml:space="preserve"> FINCA Peru, que en convenio con Prosynergy, otorga microcréditos en base a la formación de grupos solidarios o bancos comunales de nuestros clientes finales. 
</t>
    </r>
    <r>
      <rPr>
        <b/>
        <sz val="14"/>
        <color theme="1"/>
        <rFont val="Calibri"/>
        <family val="2"/>
        <scheme val="minor"/>
      </rPr>
      <t>3. Proveedores Locales:</t>
    </r>
    <r>
      <rPr>
        <sz val="14"/>
        <color theme="1"/>
        <rFont val="Calibri"/>
        <family val="2"/>
        <scheme val="minor"/>
      </rPr>
      <t xml:space="preserve">  Comerciantes locales quienes bajo un contrato son el canal de ventas de los Yachaywasis, recibiendo soporte, capacitación, financiamiento inicial y una comisión de venta por sus servicios
</t>
    </r>
    <r>
      <rPr>
        <b/>
        <sz val="14"/>
        <color theme="1"/>
        <rFont val="Calibri"/>
        <family val="2"/>
        <scheme val="minor"/>
      </rPr>
      <t xml:space="preserve">4. Yachaywasis Eco-tecnológicos: </t>
    </r>
    <r>
      <rPr>
        <sz val="14"/>
        <color theme="1"/>
        <rFont val="Calibri"/>
        <family val="2"/>
        <scheme val="minor"/>
      </rPr>
      <t xml:space="preserve">Empresas sociales cuya misión es atender las necesidades  de desarrollo de la población rural mediante la venta de tecnologías rurales apropiadas, soporte logístico, acceso a mercados y post venta
</t>
    </r>
    <r>
      <rPr>
        <b/>
        <sz val="14"/>
        <color theme="1"/>
        <rFont val="Calibri"/>
        <family val="2"/>
        <scheme val="minor"/>
      </rPr>
      <t xml:space="preserve">5. Prosynergy: </t>
    </r>
    <r>
      <rPr>
        <sz val="14"/>
        <color theme="1"/>
        <rFont val="Calibri"/>
        <family val="2"/>
        <scheme val="minor"/>
      </rPr>
      <t>Asociación Civil sin fines de lucro cuya misión es brindar soporte financiero, administrativo y logístico a los Yachaywasis y promover su expansión a otras zonas en convenio con los gobiernos locales. Consejo Directivo de 4 personas</t>
    </r>
  </si>
  <si>
    <r>
      <t>Desde el punto de vista</t>
    </r>
    <r>
      <rPr>
        <b/>
        <sz val="12"/>
        <color theme="1"/>
        <rFont val="Calibri"/>
        <family val="2"/>
        <scheme val="minor"/>
      </rPr>
      <t xml:space="preserve"> socio-cultural</t>
    </r>
    <r>
      <rPr>
        <sz val="12"/>
        <color theme="1"/>
        <rFont val="Calibri"/>
        <family val="2"/>
        <scheme val="minor"/>
      </rPr>
      <t xml:space="preserve">, los Yachaywasis están en la zona de intervención y cuentan con 58 tecnologías funcionando de acuerdo al clima, altitud y recursos de la zona. En alianza con los gobiernos locales, se promueven pasantías para que los beneficiarios, orientados en su propio idioma por nuestros "Yachachiqs", amplíen su visión de desarrollo y mejoren su percepción de confianza en el uso de tecnologías apropiadas
Desde el </t>
    </r>
    <r>
      <rPr>
        <b/>
        <sz val="12"/>
        <color theme="1"/>
        <rFont val="Calibri"/>
        <family val="2"/>
        <scheme val="minor"/>
      </rPr>
      <t>aspecto financiero</t>
    </r>
    <r>
      <rPr>
        <sz val="12"/>
        <color theme="1"/>
        <rFont val="Calibri"/>
        <family val="2"/>
        <scheme val="minor"/>
      </rPr>
      <t xml:space="preserve">, tenemos una alianza con FINCA Peru, entidad proveedora de Micro Créditos que opera en la zona, contando con la tasa más bajas del mercado (2.4% mensual). El monto del préstamo y los plazos de pago son definidos según la capacidad de cada beneficiario en función del plan de negocios a implementar 
Respecto al </t>
    </r>
    <r>
      <rPr>
        <b/>
        <sz val="12"/>
        <color theme="1"/>
        <rFont val="Calibri"/>
        <family val="2"/>
        <scheme val="minor"/>
      </rPr>
      <t>tema logístico</t>
    </r>
    <r>
      <rPr>
        <sz val="12"/>
        <color theme="1"/>
        <rFont val="Calibri"/>
        <family val="2"/>
        <scheme val="minor"/>
      </rPr>
      <t xml:space="preserve">, contamos con proveedores mayoristas  que nos permiten ofertar precios competitivos (hasta 40% por debajo del precio minorista), y una unidad logística que va explorando mejores oportunidades de precio y calidad. Por otro lado cada Yachaywasi cuenta con un camión de 5 toneladas para el transporte de tecnologías hasta el predio de cada productor a un 60% a 70% del precio de mercado, así como talleres de metal mecánica y carpintería que nos permiten por un lado ensamblar algunas tecnologías a menor costo, y por otro lado, brindar servicios de post venta de mantenimiento y reparación. Además, se tiene previsto importar directamente las tecnologías a futuro
En cuanto al </t>
    </r>
    <r>
      <rPr>
        <b/>
        <sz val="12"/>
        <color theme="1"/>
        <rFont val="Calibri"/>
        <family val="2"/>
        <scheme val="minor"/>
      </rPr>
      <t>acceso al mercado</t>
    </r>
    <r>
      <rPr>
        <sz val="12"/>
        <color theme="1"/>
        <rFont val="Calibri"/>
        <family val="2"/>
        <scheme val="minor"/>
      </rPr>
      <t>, toda tecnología productiva es ofrecida en base a un plan de negocio en base a reales oportunidades de mercado, exploradas desde nuestra área de marketing y ventas,  por lo que a modo de garantía brindamos a cada beneficiario una oferta de compra de sus productos con un precio de refugio, lo cual nos permite por un lado ganar mayor confianza de nuestros clientes, y por otro lado,  contar con otra fuente de ingresos por el margen de contribución que se logra en base al precio final de venta de dichos productos</t>
    </r>
  </si>
  <si>
    <t>El modelo responde paradójicamente a la actual necesidad de la población excluida y sus autoridades de contar con programas y proyectos  asistencialistas. La cultura asistencialista es a su vez un riesgo social del modelo, el cual será mitigado mediante el ejemplo de familias emprendedoras incorporadas al mercado, mediante el uso de tecnologías apropiadas adquiridas mediante créditos con el soporte de la Red de Proveedores y los Yachaywasis.
Así mismo, el modelo toma en cuenta las necesidades de financiamiento y seguridad de mercados para el uso energías renovables específicas para la generación de valor agregado por parte de los productores rurales, así como la necesidad de energías renovables sociales para la mejora del confort  térmico y generación de ahorros por parte de las familias en general.
Se espera que las mejoras económicas y ahorro familiar logrado se traduzcan también en la adquisición de tecnologías renovables con fines sociales con la consecuente  mejora de calidad de vida y confort, especialmente en zonas aisladas y de condiciones climáticas extremas.
Mejoras en el confort térmico de las viviendas y la disponibilidad de agua caliente y segura repercutirán en mejores condiciones de salubridad, especialmente de las mujeres,  niños y ancianos, lo cual junto con la posibilidad de contar con energía eléctrica permitirán el uso de tecnologías de la información y comunicación con fines recreativos, educativos y productivos como parte de los beneficios esperados.</t>
  </si>
  <si>
    <t>El modelo impacta directa y positivamente en la sostenibilidad climática y  la gestión del medio ambiente.
La venta de tecnologías renovables impulsada por el modelo a nivel rural es una medida directa para mitigación del cambio climático y su vulnerabilidad, reduciendo las emisiones de CO2 y Gas Metano a la atmósfera. La oferta de tecnologías basadas en el uso de la energía fotovoltaica, térmica solar, eólica y de biomasa que se promueve desde los Yachaywasis Eco-tecnológicos para mejorar la cadena productiva y el confort de las familias está relacionado directamente al logro de este tipo de impactos positivos
La venta paralela desde los Yachaywasis de sistemas de riego tecnificado, sistemas de producción de abonos orgánicos, sistemas de cultivo en andenería, sistemas de crianza estabulada de animales, el cultivo de pastos asociados, la clasificación de los residuos sólidos, el uso de bio-digestores para aguas servidas, son a su vez tecnologías que permiten una gestión responsable del agua, la mitigación de la erosión de los suelos y  una mejor gestión de los residuos producidos  a nivel rural
En cuanto a la mitigación de desastres naturales, los Yachaywasis ofrecen también opciones de tecnologías constructivas sismo resistentes con recursos de la zona (adobes y tapiales reforzados),  así como sistemas de agroforesteria, cultivos en andenería y drenaje de aguas fluviales, que permiten atenuar la erosión de los suelos con la consecuente atenuación de huaycos e inundaciones</t>
  </si>
  <si>
    <t>Nuestro modelo está orientado a contribuir directamente al desarrollo económico local y de  la cadena de valor de nuestro ámbito.  Las tecnologías apropiadas y renovables que promovemos buscan principalmente potenciar la capacidad de generación de valor agregado de los beneficiarios dentro de su propia actividad productiva relevante.
A nivel de la cadena de fibra de Alpaca en comunidades alto andinas, nuestras tecnologías logran el involucramiento de las mujeres en los procesos de escarmenado, lavado, secado e hilado de la fibra, lográndose que el hilo producido sea vendido en 25 soles la libra frente a los 7 soles que reciben por libra de lana esquilada. 
A nivel de la cadena productiva láctea, nuestras tecnologías permiten la producción de quesos maduros, que generan ingresos de 25 soles por kilo frente a los 10 soles que reciben por la venta de leche o quesos fresco.
Además, con el fin de mitigar el riesgo de mercado, ofrecemos un precio de refugio a nuestros clientes por sus productos de valor agregado, donde se tiene acordado que si esto son colocados en el mercado a mejores precios, el margen adicional que se genere será distribuido entre el productor y el Yachaywasi en forma equitativa.
Adicionalmente, los ahorros que se generan a través del uso de los sistemas pico PV,  el uso de termas solares, la producción de verduras en fitotoldos adosados, la mejora productiva por el uso de riego tecnificado, son aspectos que mejoran directamente la economía familiar.</t>
  </si>
  <si>
    <t>60,000 familias rurales y periurbanas de las provincias de Pisco (Ica); Huaytará, Castrovirreyna y Huancavelica (Huancavelica) y Huamanga (Ayacucho). Al 2020: 360,000 familias de otras provincias</t>
  </si>
  <si>
    <t>Nuestro modelo de crecimiento contempla tanto procesos de replica como de escalamiento. Para su réplica, se cuenta ya con una propuesta de franquicia documentada que sistematiza todos los aspectos de la fase de construcción e implementación de Yachaywasis, así como todos los aspectos de la fase de gestión estratégica, operaciones, marketing, ventas,  administración, monitoreo y evaluación
El modelo de franquicia considera el potencial de cambio de la cultura organizacional de ONGs del país de un enfoque asistencialista del desarrollo rural hacia un enfoque de empresas sociales auto sostenibles, donde Prosynergy conduciría dicho cambio brindando su soporte de gestión estratégica, administrativa, logística y de mercado como parte de la franquicia
Por otro lado, nuestra propuesta de escalamiento considera ampliar la cobertura de los actuales Yachaywasis a otras provincias aledañas, fortaleciendo la red de Proveedores Locales propuesta en la presente iniciativa, así como abrir nuevos Yachaywasis en otro tipo de regiones donde exista interés de la cooperación internacional, gobiernos locales o empresas que apuesten por el modelo
Con el fin de escalamiento y replica, se considera que Prosynergy se constituya en una Corporación Social que de soporte a las nuevas empresas sociales propias y franquiciadas
Es así que en un escenario conservador, se propone la siguiente proyección:
2014: 2 Yachaywasis, 0 proveedores locales, 1% de penetración de un mercado de 8,000 familias rurales
2015: 2 Yachaywasis, 30 proveedores locales, 5% de penetración de un mercado de 60,000 familias rurales y periurbanas
2016: 3 Yachaywasis, 45 proveedores locales, 8% de penetración de un mercado de 90,000 familias rurales y periurbanas
2017: 4 Yachaywasis, 60 proveedores locales, 9% de penetración de un mercado de 120,000 familias rurales y periurbanas
...
2020: 12 Yachaywasis, 180 proveedores locales, 13% de penetración de un mercado de 360,000 familias rurales y periurbanas</t>
  </si>
  <si>
    <t>Se ha comprometido precios de refugio con los compradores</t>
  </si>
  <si>
    <t>Caida del precio de venta de productos propios</t>
  </si>
  <si>
    <t>Subida del dólar que encarece importaciones</t>
  </si>
  <si>
    <t>Se considera producir y/o ensamblar tecnologias propias</t>
  </si>
  <si>
    <t>Gobiernos locales no cumplen contrapartidas</t>
  </si>
  <si>
    <t>Las inversiones se haran con recursos propios</t>
  </si>
  <si>
    <t>SK Innovation  retira su subsidio</t>
  </si>
  <si>
    <t>Se posterga decisión de construir nuevos Yachaywasis hasta conseguir financiamiento</t>
  </si>
  <si>
    <t>Equipos red proveedores</t>
  </si>
  <si>
    <t>Folletos, banners, videos y spots</t>
  </si>
  <si>
    <t>Refrig./Almuerzos talleres capacitacion proveedores</t>
  </si>
  <si>
    <t>Servicios inciativa</t>
  </si>
  <si>
    <t>Viajes iniciativa</t>
  </si>
  <si>
    <t>Admin Iniciativa</t>
  </si>
  <si>
    <t>Administración Yachaywasis</t>
  </si>
  <si>
    <t>Ventas Yachaywasis</t>
  </si>
  <si>
    <t>Operación Yachaywasis</t>
  </si>
  <si>
    <t>Dotación de 30 Kit tecnologias renovables</t>
  </si>
  <si>
    <r>
      <t xml:space="preserve">Las 60,000 familias de nuestro ámbito han sido segmentadas en 5 grupos según su 1)actividad económica predominante, 2)aceptación de créditos, 3)nivel de pobreza y 4)acceso a electricidad: 
</t>
    </r>
    <r>
      <rPr>
        <b/>
        <sz val="16"/>
        <color theme="1"/>
        <rFont val="Calibri"/>
        <family val="2"/>
        <scheme val="minor"/>
      </rPr>
      <t xml:space="preserve">A. Periurbana emprendedora(2%): </t>
    </r>
    <r>
      <rPr>
        <sz val="16"/>
        <color theme="1"/>
        <rFont val="Calibri"/>
        <family val="2"/>
        <scheme val="minor"/>
      </rPr>
      <t xml:space="preserve">1)Comercio, 2)Alta, 3)Baja, 4)Alta; </t>
    </r>
    <r>
      <rPr>
        <b/>
        <sz val="16"/>
        <color theme="1"/>
        <rFont val="Calibri"/>
        <family val="2"/>
        <scheme val="minor"/>
      </rPr>
      <t>B. Periurbana profesionista(22%):</t>
    </r>
    <r>
      <rPr>
        <sz val="16"/>
        <color theme="1"/>
        <rFont val="Calibri"/>
        <family val="2"/>
        <scheme val="minor"/>
      </rPr>
      <t xml:space="preserve"> 1)Profesión u oficio, 2)Media, 3)Baja, 4)Alta; </t>
    </r>
    <r>
      <rPr>
        <b/>
        <sz val="16"/>
        <color theme="1"/>
        <rFont val="Calibri"/>
        <family val="2"/>
        <scheme val="minor"/>
      </rPr>
      <t>C. Rural pecuaria alto andina(25%):</t>
    </r>
    <r>
      <rPr>
        <sz val="16"/>
        <color theme="1"/>
        <rFont val="Calibri"/>
        <family val="2"/>
        <scheme val="minor"/>
      </rPr>
      <t xml:space="preserve"> 1)Alpaquera 2)Baja, 3)Extrema, 4)Baja; </t>
    </r>
    <r>
      <rPr>
        <b/>
        <sz val="16"/>
        <color theme="1"/>
        <rFont val="Calibri"/>
        <family val="2"/>
        <scheme val="minor"/>
      </rPr>
      <t>D. Rural dispersa agrícola(33%):</t>
    </r>
    <r>
      <rPr>
        <sz val="16"/>
        <color theme="1"/>
        <rFont val="Calibri"/>
        <family val="2"/>
        <scheme val="minor"/>
      </rPr>
      <t xml:space="preserve"> 1)Agricultura 2)Baja, 3)Alta, 4)Baja; </t>
    </r>
    <r>
      <rPr>
        <b/>
        <sz val="16"/>
        <color theme="1"/>
        <rFont val="Calibri"/>
        <family val="2"/>
        <scheme val="minor"/>
      </rPr>
      <t xml:space="preserve">E. Rural dispersa pecuaria(18%): </t>
    </r>
    <r>
      <rPr>
        <sz val="16"/>
        <color theme="1"/>
        <rFont val="Calibri"/>
        <family val="2"/>
        <scheme val="minor"/>
      </rPr>
      <t xml:space="preserve">1)Ganadería 2)Media, 3)Baja, 4)Baja. 
Nuestra red de 30 proveedores serán seleccionados del segmento "A",  en base a sus aptitudes y potencialidades de aprendizaje y manejo  de la cartera de tecnologías apropiadas y renovables que brindan los Yachaywasis Eco-Tecnológicos
</t>
    </r>
  </si>
  <si>
    <t>Inversion nuevo Yachaywasi</t>
  </si>
  <si>
    <t>Materiales capacitacion proveedores</t>
  </si>
  <si>
    <t>SUPUESTOS                                                            Año1        Año2        Año3         Año4           Año5          Año6
N° Yachaywasis operando                               2               3                4                   5                     7                  12
N° de proveedores de tecnologías          30             45             60                75                 105             180
Mercado potencial familias                 60,000    90,000    120,000   150,000   210,000   360,000
% Penetración mercado                                 5%            8%          10%            11%              12%             13%
Venta tecnologías por familia(US$)       300          350         400            450                 450            450
% Costo var. comp./prod. tecnologias 65%          50%       45%            45%            40%             40%
% Costo venta/post ventatecnologías 10% 
 % Comisiones  red proveedores               25%
INGRESOS Y EGRESOS (Miles de US$)    Año1        Año2        Año3         Año4           Año5          Año6
Ingresos  venta tecnologías                      900         2,520      4,800         7,425         11,340    21,060 
Margen  contribución  otros servicios  60           90              120              150                 210          360 
Margen contribución prod. propios    460         690             920            1,150           1,610       2,760 
                Total ingresos                                   1,420   3,300        5,840           8,725         13,160   24,180 
Costos fijos oper/adm Yachaywasis   440        660             880             1,100            1,540      2,640 
Costos var. comp./producc. tecnolo.  585   1,260           2,160           3,341           4,536      8,424 
Costos venta/post venta tecnologías  90         252           480                  743             1,134      2,106 
Comisiones  venta red proveedores   225        630           1,200           1,856          2,835       5,265 
Costo gestión corporat. Prosynergy   247         350           500                   650            900           1,500 
       Total egresos (Miles de US$)           1,587    3,152        5,220             7,690       10,945     19,935 
      Balance anual (Miles de US$)             -167        148             620            1,035           2,215      4,245 
       Rentabilidad neta                                      -12%           4%            11%            12%              17%          18%
FUENTES FINANCIERAS EXTERNAS (Miles de US$)
Programa AEA (Implementación Red Provedores) Año1: 240    Año2 al Año6: Ingresos propios iniciativa
Subsidio SK Innovation (Gest. Corporativa Prosynergy) Año1: 167     Año2 al Año6: Ingresos propios iniciativa
Subsidio SK Innovation (Inversion NuevosYachaywasis) Año 1: 349  Año2: 321     Año3 al Año6: Ingresos propios iniciativa</t>
  </si>
  <si>
    <t>12 meses</t>
  </si>
  <si>
    <t xml:space="preserve">Coordinador, Administrador, Capacitadores  </t>
  </si>
  <si>
    <t>Viaticos Coord. y Admin. Capacitadores, Proveedores</t>
  </si>
  <si>
    <t>Honorarios Personal a cargo iniciativa</t>
  </si>
</sst>
</file>

<file path=xl/styles.xml><?xml version="1.0" encoding="utf-8"?>
<styleSheet xmlns="http://schemas.openxmlformats.org/spreadsheetml/2006/main">
  <numFmts count="3">
    <numFmt numFmtId="164" formatCode="General_)"/>
    <numFmt numFmtId="165" formatCode="[$$-409]#,##0"/>
    <numFmt numFmtId="166" formatCode="[$$-409]#,##0_ ;[Red]\-[$$-409]#,##0\ "/>
  </numFmts>
  <fonts count="27">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6"/>
      <color theme="1"/>
      <name val="Calibri"/>
      <family val="2"/>
      <scheme val="minor"/>
    </font>
    <font>
      <sz val="12"/>
      <color theme="1"/>
      <name val="Calibri"/>
      <family val="2"/>
      <scheme val="minor"/>
    </font>
    <font>
      <b/>
      <sz val="16"/>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78">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7" xfId="0" applyFill="1" applyBorder="1" applyAlignment="1" applyProtection="1">
      <alignment horizontal="center" vertical="center" wrapText="1"/>
      <protection locked="0"/>
    </xf>
    <xf numFmtId="0" fontId="0" fillId="0" borderId="29" xfId="0" applyBorder="1" applyAlignment="1" applyProtection="1">
      <alignment vertical="center" wrapText="1"/>
      <protection locked="0"/>
    </xf>
    <xf numFmtId="0" fontId="21" fillId="0" borderId="29" xfId="0" applyFont="1"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13" fillId="2" borderId="1" xfId="3"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24" fillId="0" borderId="5" xfId="0" applyFont="1" applyBorder="1" applyAlignment="1" applyProtection="1">
      <alignment horizontal="left" vertical="center" wrapText="1"/>
      <protection locked="0"/>
    </xf>
    <xf numFmtId="0" fontId="24" fillId="0" borderId="1"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24" fillId="0" borderId="7" xfId="0" applyFont="1" applyBorder="1" applyAlignment="1" applyProtection="1">
      <alignment horizontal="left" vertical="center" wrapText="1"/>
      <protection locked="0"/>
    </xf>
    <xf numFmtId="0" fontId="24" fillId="0" borderId="8" xfId="0" applyFont="1" applyBorder="1" applyAlignment="1" applyProtection="1">
      <alignment horizontal="left" vertical="center" wrapText="1"/>
      <protection locked="0"/>
    </xf>
    <xf numFmtId="0" fontId="24"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1" fillId="0" borderId="7" xfId="0" applyFont="1" applyBorder="1" applyAlignment="1" applyProtection="1">
      <alignment horizontal="left" vertical="center" wrapText="1"/>
      <protection locked="0"/>
    </xf>
    <xf numFmtId="0" fontId="21" fillId="0" borderId="8" xfId="0" applyFont="1" applyBorder="1" applyAlignment="1" applyProtection="1">
      <alignment horizontal="left" vertical="center" wrapText="1"/>
      <protection locked="0"/>
    </xf>
    <xf numFmtId="0" fontId="21" fillId="0" borderId="9" xfId="0" applyFont="1" applyBorder="1" applyAlignment="1" applyProtection="1">
      <alignment horizontal="left" vertical="center" wrapText="1"/>
      <protection locked="0"/>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21" fillId="0" borderId="35" xfId="0" applyFont="1" applyBorder="1" applyAlignment="1" applyProtection="1">
      <alignment horizontal="left" vertical="center" wrapText="1"/>
      <protection locked="0"/>
    </xf>
    <xf numFmtId="0" fontId="21" fillId="0" borderId="21" xfId="0" applyFont="1" applyBorder="1" applyAlignment="1" applyProtection="1">
      <alignment horizontal="left" vertical="center" wrapText="1"/>
      <protection locked="0"/>
    </xf>
    <xf numFmtId="0" fontId="21" fillId="0" borderId="16" xfId="0" applyFont="1" applyBorder="1" applyAlignment="1" applyProtection="1">
      <alignment horizontal="left" vertical="center" wrapText="1"/>
      <protection locked="0"/>
    </xf>
    <xf numFmtId="0" fontId="22" fillId="0" borderId="7"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2" fillId="0" borderId="35" xfId="0" applyFont="1" applyBorder="1" applyAlignment="1" applyProtection="1">
      <alignment horizontal="left" vertical="center" wrapText="1"/>
      <protection locked="0"/>
    </xf>
    <xf numFmtId="0" fontId="22" fillId="0" borderId="21" xfId="0" applyFont="1" applyBorder="1" applyAlignment="1" applyProtection="1">
      <alignment horizontal="left" vertical="center" wrapText="1"/>
      <protection locked="0"/>
    </xf>
    <xf numFmtId="0" fontId="22" fillId="0" borderId="16" xfId="0" applyFont="1" applyBorder="1" applyAlignment="1" applyProtection="1">
      <alignment horizontal="left" vertical="center" wrapText="1"/>
      <protection locked="0"/>
    </xf>
    <xf numFmtId="0" fontId="24" fillId="0" borderId="35" xfId="0" applyFont="1" applyBorder="1" applyAlignment="1" applyProtection="1">
      <alignment horizontal="left" vertical="center" wrapText="1"/>
      <protection locked="0"/>
    </xf>
    <xf numFmtId="0" fontId="24" fillId="0" borderId="21" xfId="0" applyFont="1" applyBorder="1" applyAlignment="1" applyProtection="1">
      <alignment horizontal="left" vertical="center" wrapText="1"/>
      <protection locked="0"/>
    </xf>
    <xf numFmtId="0" fontId="24" fillId="0" borderId="16" xfId="0" applyFont="1" applyBorder="1" applyAlignment="1" applyProtection="1">
      <alignment horizontal="left" vertical="center" wrapText="1"/>
      <protection locked="0"/>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0" borderId="20" xfId="0" applyFill="1" applyBorder="1" applyAlignment="1" applyProtection="1">
      <alignment horizontal="left"/>
      <protection locked="0"/>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rosynergy.org.pe/" TargetMode="External"/><Relationship Id="rId2" Type="http://schemas.openxmlformats.org/officeDocument/2006/relationships/hyperlink" Target="mailto:cguarnizo@prosynergy.org.pe" TargetMode="External"/><Relationship Id="rId1" Type="http://schemas.openxmlformats.org/officeDocument/2006/relationships/hyperlink" Target="mailto:cguarnizo@prosynergy.org.p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abSelected="1" zoomScale="70" zoomScaleNormal="70" zoomScaleSheetLayoutView="120" workbookViewId="0">
      <selection activeCell="H15" sqref="H15"/>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21" t="s">
        <v>52</v>
      </c>
      <c r="C2" s="121"/>
      <c r="D2" s="121"/>
      <c r="E2" s="121"/>
      <c r="F2" s="121"/>
    </row>
    <row r="3" spans="2:8" s="8" customFormat="1" ht="5.25" customHeight="1"/>
    <row r="4" spans="2:8" s="8" customFormat="1" ht="48.75" customHeight="1">
      <c r="B4" s="109" t="s">
        <v>100</v>
      </c>
      <c r="C4" s="109"/>
      <c r="D4" s="109"/>
      <c r="E4" s="109"/>
      <c r="F4" s="109"/>
    </row>
    <row r="5" spans="2:8" s="8" customFormat="1" ht="5.25" customHeight="1" thickBot="1"/>
    <row r="6" spans="2:8" s="8" customFormat="1">
      <c r="B6" s="116" t="s">
        <v>33</v>
      </c>
      <c r="C6" s="117"/>
      <c r="D6" s="117"/>
      <c r="E6" s="117"/>
      <c r="F6" s="118"/>
    </row>
    <row r="7" spans="2:8" s="8" customFormat="1" ht="36" customHeight="1">
      <c r="B7" s="7" t="s">
        <v>56</v>
      </c>
      <c r="C7" s="112" t="s">
        <v>110</v>
      </c>
      <c r="D7" s="112"/>
      <c r="E7" s="112"/>
      <c r="F7" s="113"/>
      <c r="H7" s="13"/>
    </row>
    <row r="8" spans="2:8" s="8" customFormat="1" ht="34.5" customHeight="1">
      <c r="B8" s="114" t="s">
        <v>57</v>
      </c>
      <c r="C8" s="115"/>
      <c r="D8" s="115"/>
      <c r="E8" s="115"/>
      <c r="F8" s="20" t="s">
        <v>170</v>
      </c>
    </row>
    <row r="9" spans="2:8" s="8" customFormat="1" ht="25.5" customHeight="1">
      <c r="B9" s="114" t="s">
        <v>76</v>
      </c>
      <c r="C9" s="115"/>
      <c r="D9" s="115"/>
      <c r="E9" s="115"/>
      <c r="F9" s="84">
        <f>'FINANCIAMIENTO PROYECTO'!D20</f>
        <v>1273760</v>
      </c>
      <c r="H9" s="8" t="s">
        <v>73</v>
      </c>
    </row>
    <row r="10" spans="2:8" s="8" customFormat="1" ht="24" customHeight="1">
      <c r="B10" s="114" t="s">
        <v>77</v>
      </c>
      <c r="C10" s="115"/>
      <c r="D10" s="115"/>
      <c r="E10" s="115"/>
      <c r="F10" s="84">
        <f>'FINANCIAMIENTO PROYECTO'!E20</f>
        <v>240000</v>
      </c>
      <c r="H10" s="8" t="s">
        <v>73</v>
      </c>
    </row>
    <row r="11" spans="2:8" s="8" customFormat="1" ht="24" customHeight="1">
      <c r="B11" s="114" t="s">
        <v>78</v>
      </c>
      <c r="C11" s="115"/>
      <c r="D11" s="115"/>
      <c r="E11" s="115"/>
      <c r="F11" s="84">
        <f>'FINANCIAMIENTO PROYECTO'!J20+'FINANCIAMIENTO PROYECTO'!K20</f>
        <v>1033760</v>
      </c>
      <c r="H11" s="8" t="s">
        <v>73</v>
      </c>
    </row>
    <row r="12" spans="2:8" ht="21.75" customHeight="1">
      <c r="B12" s="114" t="s">
        <v>86</v>
      </c>
      <c r="C12" s="115"/>
      <c r="D12" s="115"/>
      <c r="E12" s="115"/>
      <c r="F12" s="87" t="s">
        <v>108</v>
      </c>
    </row>
    <row r="13" spans="2:8" ht="23.25" customHeight="1">
      <c r="B13" s="114" t="s">
        <v>87</v>
      </c>
      <c r="C13" s="115"/>
      <c r="D13" s="115"/>
      <c r="E13" s="115"/>
      <c r="F13" s="20" t="s">
        <v>109</v>
      </c>
    </row>
    <row r="14" spans="2:8" ht="90.75" customHeight="1">
      <c r="B14" s="61" t="s">
        <v>85</v>
      </c>
      <c r="C14" s="96" t="s">
        <v>132</v>
      </c>
      <c r="D14" s="96"/>
      <c r="E14" s="96"/>
      <c r="F14" s="97"/>
    </row>
    <row r="15" spans="2:8" ht="80.25" customHeight="1">
      <c r="B15" s="43" t="s">
        <v>79</v>
      </c>
      <c r="C15" s="96" t="s">
        <v>146</v>
      </c>
      <c r="D15" s="96"/>
      <c r="E15" s="96"/>
      <c r="F15" s="97"/>
    </row>
    <row r="16" spans="2:8" ht="80.25" customHeight="1" thickBot="1">
      <c r="B16" s="12" t="s">
        <v>92</v>
      </c>
      <c r="C16" s="119" t="s">
        <v>111</v>
      </c>
      <c r="D16" s="119"/>
      <c r="E16" s="119"/>
      <c r="F16" s="120"/>
    </row>
    <row r="17" spans="2:5" s="8" customFormat="1" ht="8.25" customHeight="1" thickBot="1"/>
    <row r="18" spans="2:5" ht="20.25" customHeight="1" thickBot="1">
      <c r="B18" s="122" t="s">
        <v>80</v>
      </c>
      <c r="C18" s="123"/>
      <c r="D18" s="123"/>
      <c r="E18" s="124"/>
    </row>
    <row r="19" spans="2:5">
      <c r="B19" s="14" t="s">
        <v>14</v>
      </c>
      <c r="C19" s="107" t="s">
        <v>112</v>
      </c>
      <c r="D19" s="107"/>
      <c r="E19" s="108"/>
    </row>
    <row r="20" spans="2:5">
      <c r="B20" s="10" t="s">
        <v>15</v>
      </c>
      <c r="C20" s="96" t="s">
        <v>113</v>
      </c>
      <c r="D20" s="96"/>
      <c r="E20" s="97"/>
    </row>
    <row r="21" spans="2:5" ht="16.5" customHeight="1">
      <c r="B21" s="7" t="s">
        <v>21</v>
      </c>
      <c r="C21" s="96">
        <v>10135796</v>
      </c>
      <c r="D21" s="96"/>
      <c r="E21" s="97"/>
    </row>
    <row r="22" spans="2:5">
      <c r="B22" s="10" t="s">
        <v>16</v>
      </c>
      <c r="C22" s="96" t="s">
        <v>114</v>
      </c>
      <c r="D22" s="96"/>
      <c r="E22" s="97"/>
    </row>
    <row r="23" spans="2:5">
      <c r="B23" s="10" t="s">
        <v>17</v>
      </c>
      <c r="C23" s="96" t="s">
        <v>123</v>
      </c>
      <c r="D23" s="96"/>
      <c r="E23" s="97"/>
    </row>
    <row r="24" spans="2:5">
      <c r="B24" s="10" t="s">
        <v>3</v>
      </c>
      <c r="C24" s="96" t="s">
        <v>115</v>
      </c>
      <c r="D24" s="96"/>
      <c r="E24" s="97"/>
    </row>
    <row r="25" spans="2:5">
      <c r="B25" s="10" t="s">
        <v>18</v>
      </c>
      <c r="C25" s="96" t="s">
        <v>115</v>
      </c>
      <c r="D25" s="96"/>
      <c r="E25" s="97"/>
    </row>
    <row r="26" spans="2:5">
      <c r="B26" s="10" t="s">
        <v>4</v>
      </c>
      <c r="C26" s="96" t="s">
        <v>116</v>
      </c>
      <c r="D26" s="96"/>
      <c r="E26" s="97"/>
    </row>
    <row r="27" spans="2:5">
      <c r="B27" s="10" t="s">
        <v>19</v>
      </c>
      <c r="C27" s="96">
        <v>998642416</v>
      </c>
      <c r="D27" s="96"/>
      <c r="E27" s="97"/>
    </row>
    <row r="28" spans="2:5">
      <c r="B28" s="10" t="s">
        <v>20</v>
      </c>
      <c r="C28" s="110" t="s">
        <v>117</v>
      </c>
      <c r="D28" s="96"/>
      <c r="E28" s="97"/>
    </row>
    <row r="29" spans="2:5" ht="30">
      <c r="B29" s="18" t="s">
        <v>40</v>
      </c>
      <c r="C29" s="96" t="s">
        <v>118</v>
      </c>
      <c r="D29" s="96"/>
      <c r="E29" s="97"/>
    </row>
    <row r="30" spans="2:5">
      <c r="B30" s="10" t="s">
        <v>41</v>
      </c>
      <c r="C30" s="96" t="s">
        <v>119</v>
      </c>
      <c r="D30" s="96"/>
      <c r="E30" s="97"/>
    </row>
    <row r="31" spans="2:5" ht="60.75" thickBot="1">
      <c r="B31" s="18" t="s">
        <v>44</v>
      </c>
      <c r="C31" s="119" t="s">
        <v>128</v>
      </c>
      <c r="D31" s="119"/>
      <c r="E31" s="120"/>
    </row>
    <row r="32" spans="2:5" s="8" customFormat="1" ht="9.75" customHeight="1" thickBot="1"/>
    <row r="33" spans="2:5" s="8" customFormat="1" ht="16.5" customHeight="1" thickBot="1">
      <c r="B33" s="122" t="s">
        <v>81</v>
      </c>
      <c r="C33" s="123"/>
      <c r="D33" s="123"/>
      <c r="E33" s="124"/>
    </row>
    <row r="34" spans="2:5" s="8" customFormat="1" ht="27" customHeight="1">
      <c r="B34" s="6" t="s">
        <v>23</v>
      </c>
      <c r="C34" s="107" t="s">
        <v>121</v>
      </c>
      <c r="D34" s="107"/>
      <c r="E34" s="108"/>
    </row>
    <row r="35" spans="2:5" s="8" customFormat="1" ht="16.5" customHeight="1">
      <c r="B35" s="7" t="s">
        <v>24</v>
      </c>
      <c r="C35" s="96" t="s">
        <v>120</v>
      </c>
      <c r="D35" s="96"/>
      <c r="E35" s="97"/>
    </row>
    <row r="36" spans="2:5" s="8" customFormat="1" ht="16.5" customHeight="1">
      <c r="B36" s="7" t="s">
        <v>22</v>
      </c>
      <c r="C36" s="96">
        <v>20517279677</v>
      </c>
      <c r="D36" s="96"/>
      <c r="E36" s="97"/>
    </row>
    <row r="37" spans="2:5" s="8" customFormat="1" ht="16.5" customHeight="1">
      <c r="B37" s="7" t="s">
        <v>0</v>
      </c>
      <c r="C37" s="96">
        <v>12064678</v>
      </c>
      <c r="D37" s="96"/>
      <c r="E37" s="97"/>
    </row>
    <row r="38" spans="2:5" s="8" customFormat="1" ht="16.5" customHeight="1">
      <c r="B38" s="7" t="s">
        <v>1</v>
      </c>
      <c r="C38" s="111">
        <v>39337</v>
      </c>
      <c r="D38" s="96"/>
      <c r="E38" s="97"/>
    </row>
    <row r="39" spans="2:5" s="8" customFormat="1" ht="16.5" customHeight="1">
      <c r="B39" s="7" t="s">
        <v>26</v>
      </c>
      <c r="C39" s="96" t="s">
        <v>122</v>
      </c>
      <c r="D39" s="96"/>
      <c r="E39" s="97"/>
    </row>
    <row r="40" spans="2:5" s="8" customFormat="1" ht="16.5" customHeight="1">
      <c r="B40" s="7" t="s">
        <v>25</v>
      </c>
      <c r="C40" s="96" t="s">
        <v>113</v>
      </c>
      <c r="D40" s="96"/>
      <c r="E40" s="97"/>
    </row>
    <row r="41" spans="2:5" s="8" customFormat="1" ht="16.5" customHeight="1">
      <c r="B41" s="7" t="s">
        <v>21</v>
      </c>
      <c r="C41" s="96">
        <v>10135796</v>
      </c>
      <c r="D41" s="96"/>
      <c r="E41" s="97"/>
    </row>
    <row r="42" spans="2:5" s="8" customFormat="1" ht="16.5" customHeight="1">
      <c r="B42" s="10" t="s">
        <v>2</v>
      </c>
      <c r="C42" s="96" t="s">
        <v>124</v>
      </c>
      <c r="D42" s="96"/>
      <c r="E42" s="97"/>
    </row>
    <row r="43" spans="2:5" s="8" customFormat="1" ht="16.5" customHeight="1">
      <c r="B43" s="7" t="s">
        <v>18</v>
      </c>
      <c r="C43" s="96" t="s">
        <v>115</v>
      </c>
      <c r="D43" s="96"/>
      <c r="E43" s="97"/>
    </row>
    <row r="44" spans="2:5" s="8" customFormat="1" ht="16.5" customHeight="1">
      <c r="B44" s="7" t="s">
        <v>4</v>
      </c>
      <c r="C44" s="96" t="s">
        <v>116</v>
      </c>
      <c r="D44" s="96"/>
      <c r="E44" s="97"/>
    </row>
    <row r="45" spans="2:5" s="8" customFormat="1" ht="16.5" customHeight="1">
      <c r="B45" s="10" t="s">
        <v>5</v>
      </c>
      <c r="C45" s="96" t="s">
        <v>125</v>
      </c>
      <c r="D45" s="96"/>
      <c r="E45" s="97"/>
    </row>
    <row r="46" spans="2:5" s="8" customFormat="1" ht="16.5" customHeight="1">
      <c r="B46" s="10" t="s">
        <v>6</v>
      </c>
      <c r="C46" s="110" t="s">
        <v>117</v>
      </c>
      <c r="D46" s="96"/>
      <c r="E46" s="97"/>
    </row>
    <row r="47" spans="2:5" s="8" customFormat="1" ht="16.5" customHeight="1">
      <c r="B47" s="7" t="s">
        <v>39</v>
      </c>
      <c r="C47" s="96" t="s">
        <v>126</v>
      </c>
      <c r="D47" s="96"/>
      <c r="E47" s="97"/>
    </row>
    <row r="48" spans="2:5" s="8" customFormat="1" ht="16.5" customHeight="1">
      <c r="B48" s="7" t="s">
        <v>7</v>
      </c>
      <c r="C48" s="110" t="s">
        <v>127</v>
      </c>
      <c r="D48" s="96"/>
      <c r="E48" s="97"/>
    </row>
    <row r="49" spans="2:5" s="8" customFormat="1" ht="62.25" customHeight="1">
      <c r="B49" s="7" t="s">
        <v>43</v>
      </c>
      <c r="C49" s="90" t="s">
        <v>129</v>
      </c>
      <c r="D49" s="91"/>
      <c r="E49" s="92"/>
    </row>
    <row r="50" spans="2:5" s="8" customFormat="1" ht="18.75" customHeight="1">
      <c r="B50" s="7" t="s">
        <v>45</v>
      </c>
      <c r="C50" s="90" t="s">
        <v>119</v>
      </c>
      <c r="D50" s="91"/>
      <c r="E50" s="92"/>
    </row>
    <row r="51" spans="2:5" s="8" customFormat="1" ht="61.5" customHeight="1">
      <c r="B51" s="7" t="s">
        <v>99</v>
      </c>
      <c r="C51" s="90" t="s">
        <v>130</v>
      </c>
      <c r="D51" s="91"/>
      <c r="E51" s="92"/>
    </row>
    <row r="52" spans="2:5" s="8" customFormat="1" ht="16.5" customHeight="1">
      <c r="B52" s="98" t="s">
        <v>28</v>
      </c>
      <c r="C52" s="99"/>
      <c r="D52" s="99"/>
      <c r="E52" s="100"/>
    </row>
    <row r="53" spans="2:5" s="8" customFormat="1" ht="16.5" customHeight="1">
      <c r="B53" s="7" t="s">
        <v>34</v>
      </c>
      <c r="C53" s="1"/>
      <c r="D53" s="11" t="s">
        <v>27</v>
      </c>
      <c r="E53" s="2" t="s">
        <v>131</v>
      </c>
    </row>
    <row r="54" spans="2:5" s="8" customFormat="1" ht="16.5" customHeight="1">
      <c r="B54" s="98" t="s">
        <v>29</v>
      </c>
      <c r="C54" s="99"/>
      <c r="D54" s="99"/>
      <c r="E54" s="100"/>
    </row>
    <row r="55" spans="2:5" s="8" customFormat="1" ht="16.5" customHeight="1">
      <c r="B55" s="7" t="s">
        <v>8</v>
      </c>
      <c r="C55" s="3"/>
      <c r="D55" s="11" t="s">
        <v>30</v>
      </c>
      <c r="E55" s="2"/>
    </row>
    <row r="56" spans="2:5" s="8" customFormat="1" ht="16.5" customHeight="1">
      <c r="B56" s="7" t="s">
        <v>10</v>
      </c>
      <c r="C56" s="3"/>
      <c r="D56" s="11" t="s">
        <v>11</v>
      </c>
      <c r="E56" s="2"/>
    </row>
    <row r="57" spans="2:5" s="8" customFormat="1" ht="16.5" customHeight="1">
      <c r="B57" s="7" t="s">
        <v>31</v>
      </c>
      <c r="C57" s="3" t="s">
        <v>131</v>
      </c>
      <c r="D57" s="11" t="s">
        <v>59</v>
      </c>
      <c r="E57" s="2"/>
    </row>
    <row r="58" spans="2:5" s="8" customFormat="1" ht="16.5" customHeight="1">
      <c r="B58" s="7" t="s">
        <v>58</v>
      </c>
      <c r="C58" s="4"/>
      <c r="D58" s="11" t="s">
        <v>12</v>
      </c>
      <c r="E58" s="5"/>
    </row>
    <row r="59" spans="2:5" s="8" customFormat="1" ht="16.5" customHeight="1" thickBot="1">
      <c r="B59" s="12" t="s">
        <v>13</v>
      </c>
      <c r="C59" s="101"/>
      <c r="D59" s="102"/>
      <c r="E59" s="103"/>
    </row>
    <row r="60" spans="2:5" s="8" customFormat="1" ht="9.75" customHeight="1" thickBot="1"/>
    <row r="61" spans="2:5" s="8" customFormat="1" ht="15.75" customHeight="1" thickBot="1">
      <c r="B61" s="122" t="s">
        <v>82</v>
      </c>
      <c r="C61" s="123"/>
      <c r="D61" s="123"/>
      <c r="E61" s="124"/>
    </row>
    <row r="62" spans="2:5" s="8" customFormat="1" ht="27" customHeight="1">
      <c r="B62" s="6" t="s">
        <v>23</v>
      </c>
      <c r="C62" s="107"/>
      <c r="D62" s="107"/>
      <c r="E62" s="108"/>
    </row>
    <row r="63" spans="2:5" s="8" customFormat="1" ht="16.5" customHeight="1">
      <c r="B63" s="7" t="s">
        <v>24</v>
      </c>
      <c r="C63" s="96"/>
      <c r="D63" s="96"/>
      <c r="E63" s="97"/>
    </row>
    <row r="64" spans="2:5" s="8" customFormat="1" ht="16.5" customHeight="1">
      <c r="B64" s="7" t="s">
        <v>22</v>
      </c>
      <c r="C64" s="96"/>
      <c r="D64" s="96"/>
      <c r="E64" s="97"/>
    </row>
    <row r="65" spans="2:5" s="8" customFormat="1" ht="16.5" customHeight="1">
      <c r="B65" s="7" t="s">
        <v>0</v>
      </c>
      <c r="C65" s="96"/>
      <c r="D65" s="96"/>
      <c r="E65" s="97"/>
    </row>
    <row r="66" spans="2:5" s="8" customFormat="1" ht="16.5" customHeight="1">
      <c r="B66" s="7" t="s">
        <v>1</v>
      </c>
      <c r="C66" s="96"/>
      <c r="D66" s="96"/>
      <c r="E66" s="97"/>
    </row>
    <row r="67" spans="2:5" s="8" customFormat="1" ht="16.5" customHeight="1">
      <c r="B67" s="7" t="s">
        <v>26</v>
      </c>
      <c r="C67" s="96"/>
      <c r="D67" s="96"/>
      <c r="E67" s="97"/>
    </row>
    <row r="68" spans="2:5" s="8" customFormat="1" ht="16.5" customHeight="1">
      <c r="B68" s="7" t="s">
        <v>25</v>
      </c>
      <c r="C68" s="96"/>
      <c r="D68" s="96"/>
      <c r="E68" s="97"/>
    </row>
    <row r="69" spans="2:5" s="8" customFormat="1" ht="16.5" customHeight="1">
      <c r="B69" s="7" t="s">
        <v>21</v>
      </c>
      <c r="C69" s="96"/>
      <c r="D69" s="96"/>
      <c r="E69" s="97"/>
    </row>
    <row r="70" spans="2:5" s="8" customFormat="1" ht="16.5" customHeight="1">
      <c r="B70" s="10" t="s">
        <v>2</v>
      </c>
      <c r="C70" s="96"/>
      <c r="D70" s="96"/>
      <c r="E70" s="97"/>
    </row>
    <row r="71" spans="2:5" s="8" customFormat="1" ht="16.5" customHeight="1">
      <c r="B71" s="7" t="s">
        <v>18</v>
      </c>
      <c r="C71" s="96"/>
      <c r="D71" s="96"/>
      <c r="E71" s="97"/>
    </row>
    <row r="72" spans="2:5" s="8" customFormat="1" ht="16.5" customHeight="1">
      <c r="B72" s="7" t="s">
        <v>4</v>
      </c>
      <c r="C72" s="96"/>
      <c r="D72" s="96"/>
      <c r="E72" s="97"/>
    </row>
    <row r="73" spans="2:5" s="8" customFormat="1" ht="16.5" customHeight="1">
      <c r="B73" s="10" t="s">
        <v>5</v>
      </c>
      <c r="C73" s="96"/>
      <c r="D73" s="96"/>
      <c r="E73" s="97"/>
    </row>
    <row r="74" spans="2:5" s="8" customFormat="1" ht="16.5" customHeight="1">
      <c r="B74" s="10" t="s">
        <v>6</v>
      </c>
      <c r="C74" s="96"/>
      <c r="D74" s="96"/>
      <c r="E74" s="97"/>
    </row>
    <row r="75" spans="2:5" s="8" customFormat="1" ht="16.5" customHeight="1">
      <c r="B75" s="7" t="s">
        <v>39</v>
      </c>
      <c r="C75" s="96"/>
      <c r="D75" s="96"/>
      <c r="E75" s="97"/>
    </row>
    <row r="76" spans="2:5" s="8" customFormat="1" ht="16.5" customHeight="1">
      <c r="B76" s="7" t="s">
        <v>7</v>
      </c>
      <c r="C76" s="96"/>
      <c r="D76" s="96"/>
      <c r="E76" s="97"/>
    </row>
    <row r="77" spans="2:5" s="8" customFormat="1" ht="62.25" customHeight="1">
      <c r="B77" s="7" t="s">
        <v>43</v>
      </c>
      <c r="C77" s="93"/>
      <c r="D77" s="94"/>
      <c r="E77" s="95"/>
    </row>
    <row r="78" spans="2:5" s="8" customFormat="1" ht="66" customHeight="1">
      <c r="B78" s="7" t="s">
        <v>99</v>
      </c>
      <c r="C78" s="90"/>
      <c r="D78" s="91"/>
      <c r="E78" s="92"/>
    </row>
    <row r="79" spans="2:5" s="8" customFormat="1" ht="16.5" customHeight="1">
      <c r="B79" s="98" t="s">
        <v>28</v>
      </c>
      <c r="C79" s="99"/>
      <c r="D79" s="99"/>
      <c r="E79" s="100"/>
    </row>
    <row r="80" spans="2:5" s="8" customFormat="1" ht="16.5" customHeight="1">
      <c r="B80" s="7" t="s">
        <v>34</v>
      </c>
      <c r="C80" s="85"/>
      <c r="D80" s="11" t="s">
        <v>27</v>
      </c>
      <c r="E80" s="86"/>
    </row>
    <row r="81" spans="2:5" s="8" customFormat="1" ht="16.5" customHeight="1">
      <c r="B81" s="98" t="s">
        <v>29</v>
      </c>
      <c r="C81" s="99"/>
      <c r="D81" s="99"/>
      <c r="E81" s="100"/>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101"/>
      <c r="D87" s="102"/>
      <c r="E87" s="103"/>
    </row>
    <row r="88" spans="2:5" s="8" customFormat="1" ht="16.5" customHeight="1" thickBot="1"/>
    <row r="89" spans="2:5" s="8" customFormat="1" ht="15.75" thickBot="1">
      <c r="B89" s="104" t="s">
        <v>83</v>
      </c>
      <c r="C89" s="105"/>
      <c r="D89" s="105"/>
      <c r="E89" s="106"/>
    </row>
    <row r="90" spans="2:5" s="8" customFormat="1" ht="27" customHeight="1">
      <c r="B90" s="6" t="s">
        <v>23</v>
      </c>
      <c r="C90" s="107"/>
      <c r="D90" s="107"/>
      <c r="E90" s="108"/>
    </row>
    <row r="91" spans="2:5" s="8" customFormat="1" ht="16.5" customHeight="1">
      <c r="B91" s="7" t="s">
        <v>24</v>
      </c>
      <c r="C91" s="96"/>
      <c r="D91" s="96"/>
      <c r="E91" s="97"/>
    </row>
    <row r="92" spans="2:5" s="8" customFormat="1" ht="16.5" customHeight="1">
      <c r="B92" s="7" t="s">
        <v>22</v>
      </c>
      <c r="C92" s="96"/>
      <c r="D92" s="96"/>
      <c r="E92" s="97"/>
    </row>
    <row r="93" spans="2:5" s="8" customFormat="1" ht="16.5" customHeight="1">
      <c r="B93" s="7" t="s">
        <v>0</v>
      </c>
      <c r="C93" s="96"/>
      <c r="D93" s="96"/>
      <c r="E93" s="97"/>
    </row>
    <row r="94" spans="2:5" s="8" customFormat="1" ht="16.5" customHeight="1">
      <c r="B94" s="7" t="s">
        <v>1</v>
      </c>
      <c r="C94" s="96"/>
      <c r="D94" s="96"/>
      <c r="E94" s="97"/>
    </row>
    <row r="95" spans="2:5" s="8" customFormat="1" ht="16.5" customHeight="1">
      <c r="B95" s="7" t="s">
        <v>26</v>
      </c>
      <c r="C95" s="96"/>
      <c r="D95" s="96"/>
      <c r="E95" s="97"/>
    </row>
    <row r="96" spans="2:5" s="8" customFormat="1" ht="16.5" customHeight="1">
      <c r="B96" s="7" t="s">
        <v>25</v>
      </c>
      <c r="C96" s="96"/>
      <c r="D96" s="96"/>
      <c r="E96" s="97"/>
    </row>
    <row r="97" spans="2:5" s="8" customFormat="1" ht="16.5" customHeight="1">
      <c r="B97" s="7" t="s">
        <v>21</v>
      </c>
      <c r="C97" s="96"/>
      <c r="D97" s="96"/>
      <c r="E97" s="97"/>
    </row>
    <row r="98" spans="2:5" s="8" customFormat="1" ht="16.5" customHeight="1">
      <c r="B98" s="10" t="s">
        <v>2</v>
      </c>
      <c r="C98" s="96"/>
      <c r="D98" s="96"/>
      <c r="E98" s="97"/>
    </row>
    <row r="99" spans="2:5" s="8" customFormat="1" ht="16.5" customHeight="1">
      <c r="B99" s="7" t="s">
        <v>18</v>
      </c>
      <c r="C99" s="96"/>
      <c r="D99" s="96"/>
      <c r="E99" s="97"/>
    </row>
    <row r="100" spans="2:5" s="8" customFormat="1" ht="16.5" customHeight="1">
      <c r="B100" s="7" t="s">
        <v>4</v>
      </c>
      <c r="C100" s="96"/>
      <c r="D100" s="96"/>
      <c r="E100" s="97"/>
    </row>
    <row r="101" spans="2:5" s="8" customFormat="1" ht="16.5" customHeight="1">
      <c r="B101" s="10" t="s">
        <v>5</v>
      </c>
      <c r="C101" s="96"/>
      <c r="D101" s="96"/>
      <c r="E101" s="97"/>
    </row>
    <row r="102" spans="2:5" s="8" customFormat="1" ht="16.5" customHeight="1">
      <c r="B102" s="10" t="s">
        <v>6</v>
      </c>
      <c r="C102" s="96"/>
      <c r="D102" s="96"/>
      <c r="E102" s="97"/>
    </row>
    <row r="103" spans="2:5" s="8" customFormat="1" ht="16.5" customHeight="1">
      <c r="B103" s="7" t="s">
        <v>39</v>
      </c>
      <c r="C103" s="96"/>
      <c r="D103" s="96"/>
      <c r="E103" s="97"/>
    </row>
    <row r="104" spans="2:5" s="8" customFormat="1" ht="16.5" customHeight="1">
      <c r="B104" s="7" t="s">
        <v>7</v>
      </c>
      <c r="C104" s="96"/>
      <c r="D104" s="96"/>
      <c r="E104" s="97"/>
    </row>
    <row r="105" spans="2:5" s="8" customFormat="1" ht="62.25" customHeight="1">
      <c r="B105" s="7" t="s">
        <v>43</v>
      </c>
      <c r="C105" s="93"/>
      <c r="D105" s="94"/>
      <c r="E105" s="95"/>
    </row>
    <row r="106" spans="2:5" s="8" customFormat="1" ht="66" customHeight="1">
      <c r="B106" s="7" t="s">
        <v>99</v>
      </c>
      <c r="C106" s="90"/>
      <c r="D106" s="91"/>
      <c r="E106" s="92"/>
    </row>
    <row r="107" spans="2:5" s="8" customFormat="1" ht="16.5" customHeight="1">
      <c r="B107" s="98" t="s">
        <v>28</v>
      </c>
      <c r="C107" s="99"/>
      <c r="D107" s="99"/>
      <c r="E107" s="100"/>
    </row>
    <row r="108" spans="2:5" s="8" customFormat="1" ht="16.5" customHeight="1">
      <c r="B108" s="7" t="s">
        <v>34</v>
      </c>
      <c r="C108" s="1"/>
      <c r="D108" s="11" t="s">
        <v>27</v>
      </c>
      <c r="E108" s="2"/>
    </row>
    <row r="109" spans="2:5" s="8" customFormat="1" ht="16.5" customHeight="1">
      <c r="B109" s="98" t="s">
        <v>29</v>
      </c>
      <c r="C109" s="99"/>
      <c r="D109" s="99"/>
      <c r="E109" s="100"/>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101"/>
      <c r="D115" s="102"/>
      <c r="E115" s="103"/>
    </row>
    <row r="116" spans="2:5" s="8" customFormat="1" ht="6" customHeight="1" thickBot="1"/>
    <row r="117" spans="2:5" s="8" customFormat="1" ht="15.75" thickBot="1">
      <c r="B117" s="104" t="s">
        <v>84</v>
      </c>
      <c r="C117" s="105"/>
      <c r="D117" s="105"/>
      <c r="E117" s="106"/>
    </row>
    <row r="118" spans="2:5" s="8" customFormat="1" ht="27" customHeight="1">
      <c r="B118" s="6" t="s">
        <v>23</v>
      </c>
      <c r="C118" s="107"/>
      <c r="D118" s="107"/>
      <c r="E118" s="108"/>
    </row>
    <row r="119" spans="2:5" s="8" customFormat="1" ht="16.5" customHeight="1">
      <c r="B119" s="7" t="s">
        <v>24</v>
      </c>
      <c r="C119" s="96"/>
      <c r="D119" s="96"/>
      <c r="E119" s="97"/>
    </row>
    <row r="120" spans="2:5" s="8" customFormat="1" ht="16.5" customHeight="1">
      <c r="B120" s="7" t="s">
        <v>22</v>
      </c>
      <c r="C120" s="96"/>
      <c r="D120" s="96"/>
      <c r="E120" s="97"/>
    </row>
    <row r="121" spans="2:5" s="8" customFormat="1" ht="16.5" customHeight="1">
      <c r="B121" s="7" t="s">
        <v>0</v>
      </c>
      <c r="C121" s="96"/>
      <c r="D121" s="96"/>
      <c r="E121" s="97"/>
    </row>
    <row r="122" spans="2:5" s="8" customFormat="1" ht="16.5" customHeight="1">
      <c r="B122" s="7" t="s">
        <v>1</v>
      </c>
      <c r="C122" s="96"/>
      <c r="D122" s="96"/>
      <c r="E122" s="97"/>
    </row>
    <row r="123" spans="2:5" s="8" customFormat="1" ht="16.5" customHeight="1">
      <c r="B123" s="7" t="s">
        <v>26</v>
      </c>
      <c r="C123" s="96"/>
      <c r="D123" s="96"/>
      <c r="E123" s="97"/>
    </row>
    <row r="124" spans="2:5" s="8" customFormat="1" ht="16.5" customHeight="1">
      <c r="B124" s="7" t="s">
        <v>25</v>
      </c>
      <c r="C124" s="96"/>
      <c r="D124" s="96"/>
      <c r="E124" s="97"/>
    </row>
    <row r="125" spans="2:5" s="8" customFormat="1" ht="16.5" customHeight="1">
      <c r="B125" s="7" t="s">
        <v>21</v>
      </c>
      <c r="C125" s="96"/>
      <c r="D125" s="96"/>
      <c r="E125" s="97"/>
    </row>
    <row r="126" spans="2:5" s="8" customFormat="1" ht="16.5" customHeight="1">
      <c r="B126" s="10" t="s">
        <v>2</v>
      </c>
      <c r="C126" s="96"/>
      <c r="D126" s="96"/>
      <c r="E126" s="97"/>
    </row>
    <row r="127" spans="2:5" s="8" customFormat="1" ht="16.5" customHeight="1">
      <c r="B127" s="7" t="s">
        <v>18</v>
      </c>
      <c r="C127" s="96"/>
      <c r="D127" s="96"/>
      <c r="E127" s="97"/>
    </row>
    <row r="128" spans="2:5" s="8" customFormat="1" ht="16.5" customHeight="1">
      <c r="B128" s="7" t="s">
        <v>4</v>
      </c>
      <c r="C128" s="96"/>
      <c r="D128" s="96"/>
      <c r="E128" s="97"/>
    </row>
    <row r="129" spans="2:5" s="8" customFormat="1" ht="16.5" customHeight="1">
      <c r="B129" s="10" t="s">
        <v>5</v>
      </c>
      <c r="C129" s="96"/>
      <c r="D129" s="96"/>
      <c r="E129" s="97"/>
    </row>
    <row r="130" spans="2:5" s="8" customFormat="1" ht="16.5" customHeight="1">
      <c r="B130" s="10" t="s">
        <v>6</v>
      </c>
      <c r="C130" s="96"/>
      <c r="D130" s="96"/>
      <c r="E130" s="97"/>
    </row>
    <row r="131" spans="2:5" s="8" customFormat="1" ht="16.5" customHeight="1">
      <c r="B131" s="7" t="s">
        <v>39</v>
      </c>
      <c r="C131" s="96"/>
      <c r="D131" s="96"/>
      <c r="E131" s="97"/>
    </row>
    <row r="132" spans="2:5" s="8" customFormat="1" ht="16.5" customHeight="1">
      <c r="B132" s="7" t="s">
        <v>7</v>
      </c>
      <c r="C132" s="96"/>
      <c r="D132" s="96"/>
      <c r="E132" s="97"/>
    </row>
    <row r="133" spans="2:5" s="8" customFormat="1" ht="62.25" customHeight="1">
      <c r="B133" s="7" t="s">
        <v>42</v>
      </c>
      <c r="C133" s="93"/>
      <c r="D133" s="94"/>
      <c r="E133" s="95"/>
    </row>
    <row r="134" spans="2:5" s="8" customFormat="1" ht="65.25" customHeight="1">
      <c r="B134" s="7" t="s">
        <v>99</v>
      </c>
      <c r="C134" s="90"/>
      <c r="D134" s="91"/>
      <c r="E134" s="92"/>
    </row>
    <row r="135" spans="2:5" s="8" customFormat="1" ht="16.5" customHeight="1">
      <c r="B135" s="98" t="s">
        <v>28</v>
      </c>
      <c r="C135" s="99"/>
      <c r="D135" s="99"/>
      <c r="E135" s="100"/>
    </row>
    <row r="136" spans="2:5" s="8" customFormat="1" ht="16.5" customHeight="1">
      <c r="B136" s="7" t="s">
        <v>34</v>
      </c>
      <c r="C136" s="1"/>
      <c r="D136" s="11" t="s">
        <v>27</v>
      </c>
      <c r="E136" s="2"/>
    </row>
    <row r="137" spans="2:5" s="8" customFormat="1" ht="16.5" customHeight="1">
      <c r="B137" s="98" t="s">
        <v>29</v>
      </c>
      <c r="C137" s="99"/>
      <c r="D137" s="99"/>
      <c r="E137" s="100"/>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101"/>
      <c r="D143" s="102"/>
      <c r="E143" s="103"/>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4"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opLeftCell="A47" zoomScale="80" zoomScaleNormal="80" zoomScaleSheetLayoutView="100" workbookViewId="0">
      <selection activeCell="B48" sqref="B48"/>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28" t="s">
        <v>100</v>
      </c>
      <c r="D2" s="128"/>
      <c r="E2" s="128"/>
    </row>
    <row r="3" spans="2:7" s="8" customFormat="1" ht="20.25" customHeight="1">
      <c r="B3" s="125" t="s">
        <v>60</v>
      </c>
      <c r="C3" s="126"/>
      <c r="D3" s="126" t="s">
        <v>61</v>
      </c>
      <c r="E3" s="127"/>
    </row>
    <row r="4" spans="2:7" s="8" customFormat="1" ht="19.5" customHeight="1" thickBot="1">
      <c r="B4" s="152" t="str">
        <f>'DATOS GENERALES'!C35</f>
        <v>PROSYNERGY</v>
      </c>
      <c r="C4" s="150"/>
      <c r="D4" s="150" t="str">
        <f>'DATOS GENERALES'!C7</f>
        <v>RED RURAL DE ASESORIA Y VENTAS DE TECNOLOGIAS RENOVABLES</v>
      </c>
      <c r="E4" s="151"/>
    </row>
    <row r="5" spans="2:7" s="8" customFormat="1" ht="16.5" customHeight="1" thickBot="1">
      <c r="B5" s="15"/>
    </row>
    <row r="6" spans="2:7" s="8" customFormat="1" ht="15" customHeight="1">
      <c r="B6" s="135" t="s">
        <v>88</v>
      </c>
      <c r="C6" s="136"/>
      <c r="D6" s="136"/>
      <c r="E6" s="137"/>
    </row>
    <row r="7" spans="2:7" s="8" customFormat="1" ht="209.25" customHeight="1" thickBot="1">
      <c r="B7" s="144" t="s">
        <v>133</v>
      </c>
      <c r="C7" s="145"/>
      <c r="D7" s="145"/>
      <c r="E7" s="146"/>
    </row>
    <row r="8" spans="2:7" s="8" customFormat="1" ht="12" customHeight="1" thickBot="1"/>
    <row r="9" spans="2:7" s="8" customFormat="1">
      <c r="B9" s="135" t="s">
        <v>89</v>
      </c>
      <c r="C9" s="136"/>
      <c r="D9" s="136"/>
      <c r="E9" s="137"/>
    </row>
    <row r="10" spans="2:7" s="8" customFormat="1" ht="171" customHeight="1" thickBot="1">
      <c r="B10" s="138" t="s">
        <v>166</v>
      </c>
      <c r="C10" s="139"/>
      <c r="D10" s="139"/>
      <c r="E10" s="140"/>
    </row>
    <row r="11" spans="2:7" s="8" customFormat="1" ht="15.75" customHeight="1" thickBot="1"/>
    <row r="12" spans="2:7" s="8" customFormat="1">
      <c r="B12" s="141" t="s">
        <v>90</v>
      </c>
      <c r="C12" s="142"/>
      <c r="D12" s="142"/>
      <c r="E12" s="143"/>
    </row>
    <row r="13" spans="2:7" s="8" customFormat="1" ht="166.5" customHeight="1" thickBot="1">
      <c r="B13" s="138" t="s">
        <v>134</v>
      </c>
      <c r="C13" s="139"/>
      <c r="D13" s="139"/>
      <c r="E13" s="140"/>
    </row>
    <row r="14" spans="2:7" ht="15" customHeight="1" thickBot="1">
      <c r="B14" s="8"/>
      <c r="C14" s="8"/>
    </row>
    <row r="15" spans="2:7" s="8" customFormat="1" ht="36" customHeight="1">
      <c r="B15" s="141" t="s">
        <v>62</v>
      </c>
      <c r="C15" s="142"/>
      <c r="D15" s="142"/>
      <c r="E15" s="143"/>
      <c r="G15" s="47" t="s">
        <v>64</v>
      </c>
    </row>
    <row r="16" spans="2:7" s="8" customFormat="1" ht="164.25" customHeight="1" thickBot="1">
      <c r="B16" s="138" t="s">
        <v>135</v>
      </c>
      <c r="C16" s="139"/>
      <c r="D16" s="139"/>
      <c r="E16" s="140"/>
      <c r="G16" s="88" t="s">
        <v>136</v>
      </c>
    </row>
    <row r="17" spans="1:7" s="8" customFormat="1" ht="15.75" customHeight="1" thickBot="1"/>
    <row r="18" spans="1:7" s="8" customFormat="1" ht="33" customHeight="1">
      <c r="B18" s="135" t="s">
        <v>63</v>
      </c>
      <c r="C18" s="136"/>
      <c r="D18" s="136"/>
      <c r="E18" s="137"/>
    </row>
    <row r="19" spans="1:7" s="8" customFormat="1" ht="322.5" customHeight="1" thickBot="1">
      <c r="B19" s="147" t="s">
        <v>142</v>
      </c>
      <c r="C19" s="148"/>
      <c r="D19" s="148"/>
      <c r="E19" s="149"/>
    </row>
    <row r="20" spans="1:7" s="8" customFormat="1" ht="17.25" customHeight="1" thickBot="1"/>
    <row r="21" spans="1:7" s="8" customFormat="1" ht="15" customHeight="1">
      <c r="B21" s="141" t="s">
        <v>65</v>
      </c>
      <c r="C21" s="142"/>
      <c r="D21" s="142"/>
      <c r="E21" s="143"/>
    </row>
    <row r="22" spans="1:7" s="8" customFormat="1" ht="338.25" customHeight="1" thickBot="1">
      <c r="B22" s="147" t="s">
        <v>137</v>
      </c>
      <c r="C22" s="148"/>
      <c r="D22" s="148"/>
      <c r="E22" s="149"/>
    </row>
    <row r="23" spans="1:7" ht="15" customHeight="1" thickBot="1">
      <c r="B23" s="8"/>
      <c r="C23" s="8"/>
    </row>
    <row r="24" spans="1:7" s="8" customFormat="1" ht="15" customHeight="1">
      <c r="B24" s="141" t="s">
        <v>66</v>
      </c>
      <c r="C24" s="142"/>
      <c r="D24" s="142"/>
      <c r="E24" s="143"/>
    </row>
    <row r="25" spans="1:7" s="8" customFormat="1" ht="180" customHeight="1" thickBot="1">
      <c r="A25" s="8" t="s">
        <v>37</v>
      </c>
      <c r="B25" s="153" t="s">
        <v>138</v>
      </c>
      <c r="C25" s="154"/>
      <c r="D25" s="154"/>
      <c r="E25" s="155"/>
    </row>
    <row r="26" spans="1:7" s="8" customFormat="1" ht="14.25" customHeight="1" thickBot="1"/>
    <row r="27" spans="1:7" s="8" customFormat="1" ht="15" customHeight="1">
      <c r="B27" s="141" t="s">
        <v>67</v>
      </c>
      <c r="C27" s="142"/>
      <c r="D27" s="142"/>
      <c r="E27" s="143"/>
    </row>
    <row r="28" spans="1:7" s="8" customFormat="1" ht="184.5" customHeight="1" thickBot="1">
      <c r="B28" s="156" t="s">
        <v>141</v>
      </c>
      <c r="C28" s="157"/>
      <c r="D28" s="157"/>
      <c r="E28" s="158"/>
    </row>
    <row r="29" spans="1:7" s="8" customFormat="1" ht="12" customHeight="1" thickBot="1"/>
    <row r="30" spans="1:7" s="8" customFormat="1" ht="33" customHeight="1">
      <c r="B30" s="141" t="s">
        <v>91</v>
      </c>
      <c r="C30" s="142"/>
      <c r="D30" s="142"/>
      <c r="E30" s="143"/>
      <c r="G30" s="47" t="s">
        <v>104</v>
      </c>
    </row>
    <row r="31" spans="1:7" s="8" customFormat="1" ht="221.25" customHeight="1" thickBot="1">
      <c r="B31" s="144" t="s">
        <v>140</v>
      </c>
      <c r="C31" s="145"/>
      <c r="D31" s="145"/>
      <c r="E31" s="146"/>
      <c r="G31" s="89" t="s">
        <v>139</v>
      </c>
    </row>
    <row r="32" spans="1:7" s="8" customFormat="1" ht="15" customHeight="1" thickBot="1"/>
    <row r="33" spans="1:7" s="8" customFormat="1" ht="30">
      <c r="A33" s="8">
        <v>10</v>
      </c>
      <c r="B33" s="135" t="s">
        <v>69</v>
      </c>
      <c r="C33" s="136"/>
      <c r="D33" s="136"/>
      <c r="E33" s="137"/>
      <c r="G33" s="47" t="s">
        <v>68</v>
      </c>
    </row>
    <row r="34" spans="1:7" s="8" customFormat="1" ht="357" customHeight="1" thickBot="1">
      <c r="B34" s="147" t="s">
        <v>147</v>
      </c>
      <c r="C34" s="148"/>
      <c r="D34" s="148"/>
      <c r="E34" s="149"/>
      <c r="G34" s="48"/>
    </row>
    <row r="35" spans="1:7" s="8" customFormat="1" ht="12.75" customHeight="1" thickBot="1"/>
    <row r="36" spans="1:7" s="8" customFormat="1">
      <c r="B36" s="135" t="s">
        <v>106</v>
      </c>
      <c r="C36" s="136"/>
      <c r="D36" s="136"/>
      <c r="E36" s="137"/>
    </row>
    <row r="37" spans="1:7" s="8" customFormat="1" ht="297" customHeight="1" thickBot="1">
      <c r="B37" s="132" t="s">
        <v>143</v>
      </c>
      <c r="C37" s="133"/>
      <c r="D37" s="133"/>
      <c r="E37" s="134"/>
    </row>
    <row r="38" spans="1:7" s="8" customFormat="1" ht="15.75" customHeight="1" thickBot="1"/>
    <row r="39" spans="1:7" s="8" customFormat="1">
      <c r="B39" s="141" t="s">
        <v>107</v>
      </c>
      <c r="C39" s="142"/>
      <c r="D39" s="142"/>
      <c r="E39" s="143"/>
    </row>
    <row r="40" spans="1:7" s="8" customFormat="1" ht="296.25" customHeight="1" thickBot="1">
      <c r="B40" s="132" t="s">
        <v>144</v>
      </c>
      <c r="C40" s="133"/>
      <c r="D40" s="133"/>
      <c r="E40" s="134"/>
    </row>
    <row r="41" spans="1:7" s="8" customFormat="1" ht="16.5" customHeight="1" thickBot="1"/>
    <row r="42" spans="1:7" s="8" customFormat="1">
      <c r="B42" s="141" t="s">
        <v>105</v>
      </c>
      <c r="C42" s="142"/>
      <c r="D42" s="142"/>
      <c r="E42" s="143"/>
    </row>
    <row r="43" spans="1:7" s="8" customFormat="1" ht="327.75" customHeight="1" thickBot="1">
      <c r="B43" s="132" t="s">
        <v>145</v>
      </c>
      <c r="C43" s="133"/>
      <c r="D43" s="133"/>
      <c r="E43" s="134"/>
    </row>
    <row r="44" spans="1:7" s="8" customFormat="1" ht="13.5" customHeight="1" thickBot="1"/>
    <row r="45" spans="1:7" s="8" customFormat="1" ht="15" customHeight="1">
      <c r="B45" s="135" t="s">
        <v>70</v>
      </c>
      <c r="C45" s="136"/>
      <c r="D45" s="136"/>
      <c r="E45" s="137"/>
    </row>
    <row r="46" spans="1:7" s="8" customFormat="1" ht="291.75" customHeight="1">
      <c r="B46" s="129" t="s">
        <v>169</v>
      </c>
      <c r="C46" s="130"/>
      <c r="D46" s="130"/>
      <c r="E46" s="131"/>
    </row>
    <row r="47" spans="1:7" s="8" customFormat="1" ht="291.75" customHeight="1" thickBot="1">
      <c r="B47" s="132"/>
      <c r="C47" s="133"/>
      <c r="D47" s="133"/>
      <c r="E47" s="134"/>
    </row>
    <row r="48" spans="1:7" s="8" customFormat="1" ht="12" customHeight="1" thickBot="1"/>
    <row r="49" spans="2:5" s="8" customFormat="1">
      <c r="B49" s="135" t="s">
        <v>71</v>
      </c>
      <c r="C49" s="136"/>
      <c r="D49" s="136"/>
      <c r="E49" s="137"/>
    </row>
    <row r="50" spans="2:5" s="8" customFormat="1">
      <c r="B50" s="61" t="s">
        <v>35</v>
      </c>
      <c r="C50" s="82" t="s">
        <v>36</v>
      </c>
      <c r="D50" s="82" t="s">
        <v>72</v>
      </c>
      <c r="E50" s="83" t="s">
        <v>38</v>
      </c>
    </row>
    <row r="51" spans="2:5" s="8" customFormat="1" ht="46.5" customHeight="1">
      <c r="B51" s="175" t="s">
        <v>149</v>
      </c>
      <c r="C51" s="63">
        <v>2</v>
      </c>
      <c r="D51" s="63">
        <v>5</v>
      </c>
      <c r="E51" s="176" t="s">
        <v>148</v>
      </c>
    </row>
    <row r="52" spans="2:5" s="8" customFormat="1" ht="46.5" customHeight="1">
      <c r="B52" s="175" t="s">
        <v>150</v>
      </c>
      <c r="C52" s="63">
        <v>3</v>
      </c>
      <c r="D52" s="63">
        <v>3</v>
      </c>
      <c r="E52" s="176" t="s">
        <v>151</v>
      </c>
    </row>
    <row r="53" spans="2:5" s="8" customFormat="1" ht="46.5" customHeight="1">
      <c r="B53" s="175" t="s">
        <v>152</v>
      </c>
      <c r="C53" s="63">
        <v>4</v>
      </c>
      <c r="D53" s="63">
        <v>5</v>
      </c>
      <c r="E53" s="176" t="s">
        <v>153</v>
      </c>
    </row>
    <row r="54" spans="2:5" s="8" customFormat="1" ht="46.5" customHeight="1">
      <c r="B54" s="175" t="s">
        <v>154</v>
      </c>
      <c r="C54" s="63">
        <v>1</v>
      </c>
      <c r="D54" s="63">
        <v>5</v>
      </c>
      <c r="E54" s="176" t="s">
        <v>155</v>
      </c>
    </row>
    <row r="55" spans="2:5" s="8" customFormat="1" ht="46.5" customHeight="1">
      <c r="B55" s="62"/>
      <c r="C55" s="63"/>
      <c r="D55" s="63"/>
      <c r="E55" s="64"/>
    </row>
    <row r="56" spans="2:5" s="8" customFormat="1" ht="46.5" customHeight="1">
      <c r="B56" s="62"/>
      <c r="C56" s="63"/>
      <c r="D56" s="63"/>
      <c r="E56" s="64"/>
    </row>
    <row r="57" spans="2:5" s="8" customFormat="1" ht="46.5" customHeight="1">
      <c r="B57" s="62"/>
      <c r="C57" s="63"/>
      <c r="D57" s="63"/>
      <c r="E57" s="64"/>
    </row>
    <row r="58" spans="2:5" s="8" customFormat="1" ht="46.5" customHeight="1">
      <c r="B58" s="62"/>
      <c r="C58" s="63"/>
      <c r="D58" s="63"/>
      <c r="E58" s="64"/>
    </row>
    <row r="59" spans="2:5" s="8" customFormat="1" ht="46.5" customHeight="1">
      <c r="B59" s="62"/>
      <c r="C59" s="63"/>
      <c r="D59" s="63"/>
      <c r="E59" s="64"/>
    </row>
    <row r="60" spans="2:5" s="8" customFormat="1" ht="46.5" customHeight="1" thickBot="1">
      <c r="B60" s="65"/>
      <c r="C60" s="66"/>
      <c r="D60" s="66"/>
      <c r="E60" s="67"/>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5"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zoomScaleNormal="100" zoomScaleSheetLayoutView="100" workbookViewId="0">
      <selection activeCell="C9" sqref="C9"/>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09" t="s">
        <v>101</v>
      </c>
      <c r="C2" s="109"/>
      <c r="D2" s="109"/>
      <c r="E2" s="109"/>
      <c r="F2" s="109"/>
      <c r="G2" s="109"/>
      <c r="H2" s="109"/>
      <c r="I2" s="109"/>
      <c r="J2" s="109"/>
      <c r="K2" s="109"/>
    </row>
    <row r="3" spans="2:13" s="8" customFormat="1" ht="15.75" thickBot="1"/>
    <row r="4" spans="2:13" ht="60" customHeight="1">
      <c r="B4" s="161" t="s">
        <v>53</v>
      </c>
      <c r="C4" s="161" t="s">
        <v>74</v>
      </c>
      <c r="D4" s="165" t="s">
        <v>93</v>
      </c>
      <c r="E4" s="167" t="s">
        <v>94</v>
      </c>
      <c r="F4" s="169" t="s">
        <v>95</v>
      </c>
      <c r="G4" s="170"/>
      <c r="H4" s="159" t="s">
        <v>96</v>
      </c>
      <c r="I4" s="160"/>
      <c r="J4" s="171" t="s">
        <v>98</v>
      </c>
      <c r="K4" s="172"/>
      <c r="L4" s="8"/>
      <c r="M4" s="21" t="s">
        <v>47</v>
      </c>
    </row>
    <row r="5" spans="2:13" ht="30.75" thickBot="1">
      <c r="B5" s="162"/>
      <c r="C5" s="162"/>
      <c r="D5" s="166"/>
      <c r="E5" s="168"/>
      <c r="F5" s="50" t="s">
        <v>48</v>
      </c>
      <c r="G5" s="51" t="s">
        <v>49</v>
      </c>
      <c r="H5" s="51" t="s">
        <v>48</v>
      </c>
      <c r="I5" s="52" t="s">
        <v>49</v>
      </c>
      <c r="J5" s="34" t="s">
        <v>48</v>
      </c>
      <c r="K5" s="35" t="s">
        <v>49</v>
      </c>
      <c r="L5" s="8"/>
      <c r="M5" s="22"/>
    </row>
    <row r="6" spans="2:13" ht="21" customHeight="1">
      <c r="B6" s="78" t="s">
        <v>173</v>
      </c>
      <c r="C6" s="78" t="s">
        <v>171</v>
      </c>
      <c r="D6" s="28">
        <f t="shared" ref="D6" si="0">E6+J6+K6</f>
        <v>236740</v>
      </c>
      <c r="E6" s="40">
        <v>50000</v>
      </c>
      <c r="F6" s="32">
        <v>186740</v>
      </c>
      <c r="G6" s="24"/>
      <c r="H6" s="24"/>
      <c r="I6" s="25"/>
      <c r="J6" s="68">
        <f t="shared" ref="J6" si="1">F6+H6</f>
        <v>186740</v>
      </c>
      <c r="K6" s="69">
        <f t="shared" ref="K6" si="2">G6+I6</f>
        <v>0</v>
      </c>
      <c r="L6" s="8"/>
      <c r="M6" s="23" t="str">
        <f>IF(D6=(E6+F6+G6+H6+I6),"OK","ERROR")</f>
        <v>OK</v>
      </c>
    </row>
    <row r="7" spans="2:13" ht="30">
      <c r="B7" s="79" t="s">
        <v>159</v>
      </c>
      <c r="C7" s="78" t="s">
        <v>157</v>
      </c>
      <c r="D7" s="29">
        <f>E7+J7+K7</f>
        <v>30550</v>
      </c>
      <c r="E7" s="41">
        <v>14000</v>
      </c>
      <c r="F7" s="33">
        <v>16550</v>
      </c>
      <c r="G7" s="26"/>
      <c r="H7" s="26"/>
      <c r="I7" s="27"/>
      <c r="J7" s="70">
        <f>F7+H7</f>
        <v>16550</v>
      </c>
      <c r="K7" s="71">
        <f>G7+I7</f>
        <v>0</v>
      </c>
      <c r="L7" s="8"/>
      <c r="M7" s="23" t="str">
        <f>IF(D7=(E7+F7+G7+H7+I7),"OK","ERROR")</f>
        <v>OK</v>
      </c>
    </row>
    <row r="8" spans="2:13" ht="30">
      <c r="B8" s="177" t="s">
        <v>160</v>
      </c>
      <c r="C8" s="78" t="s">
        <v>172</v>
      </c>
      <c r="D8" s="29">
        <f t="shared" ref="D8:D19" si="3">E8+J8+K8</f>
        <v>11800</v>
      </c>
      <c r="E8" s="41">
        <v>6000</v>
      </c>
      <c r="F8" s="33">
        <v>5800</v>
      </c>
      <c r="G8" s="26"/>
      <c r="H8" s="26"/>
      <c r="I8" s="27"/>
      <c r="J8" s="70">
        <f t="shared" ref="J8:J19" si="4">F8+H8</f>
        <v>5800</v>
      </c>
      <c r="K8" s="71">
        <f t="shared" ref="K8:K19" si="5">G8+I8</f>
        <v>0</v>
      </c>
      <c r="L8" s="8"/>
      <c r="M8" s="23" t="str">
        <f t="shared" ref="M8:M20" si="6">IF(D8=(E8+F8+G8+H8+I8),"OK","ERROR")</f>
        <v>OK</v>
      </c>
    </row>
    <row r="9" spans="2:13">
      <c r="B9" s="79" t="s">
        <v>161</v>
      </c>
      <c r="C9" s="78"/>
      <c r="D9" s="29">
        <f t="shared" si="3"/>
        <v>35670</v>
      </c>
      <c r="E9" s="41"/>
      <c r="F9" s="33">
        <v>35670</v>
      </c>
      <c r="G9" s="26"/>
      <c r="H9" s="26"/>
      <c r="I9" s="27"/>
      <c r="J9" s="70">
        <f t="shared" si="4"/>
        <v>35670</v>
      </c>
      <c r="K9" s="71">
        <f t="shared" si="5"/>
        <v>0</v>
      </c>
      <c r="L9" s="8"/>
      <c r="M9" s="23" t="str">
        <f t="shared" si="6"/>
        <v>OK</v>
      </c>
    </row>
    <row r="10" spans="2:13" ht="30">
      <c r="B10" s="79" t="s">
        <v>164</v>
      </c>
      <c r="C10" s="78" t="s">
        <v>168</v>
      </c>
      <c r="D10" s="29">
        <f t="shared" si="3"/>
        <v>329000</v>
      </c>
      <c r="E10" s="41">
        <v>4000</v>
      </c>
      <c r="F10" s="33">
        <v>325000</v>
      </c>
      <c r="G10" s="26"/>
      <c r="H10" s="26"/>
      <c r="I10" s="27"/>
      <c r="J10" s="70">
        <f t="shared" si="4"/>
        <v>325000</v>
      </c>
      <c r="K10" s="71">
        <f t="shared" si="5"/>
        <v>0</v>
      </c>
      <c r="L10" s="8"/>
      <c r="M10" s="23" t="str">
        <f t="shared" si="6"/>
        <v>OK</v>
      </c>
    </row>
    <row r="11" spans="2:13" ht="30">
      <c r="B11" s="79" t="s">
        <v>163</v>
      </c>
      <c r="C11" s="78" t="s">
        <v>158</v>
      </c>
      <c r="D11" s="29">
        <f t="shared" si="3"/>
        <v>69000</v>
      </c>
      <c r="E11" s="41">
        <v>4000</v>
      </c>
      <c r="F11" s="33">
        <v>65000</v>
      </c>
      <c r="G11" s="26"/>
      <c r="H11" s="26"/>
      <c r="I11" s="27"/>
      <c r="J11" s="70">
        <f t="shared" si="4"/>
        <v>65000</v>
      </c>
      <c r="K11" s="71">
        <f t="shared" si="5"/>
        <v>0</v>
      </c>
      <c r="L11" s="8"/>
      <c r="M11" s="23" t="str">
        <f t="shared" si="6"/>
        <v>OK</v>
      </c>
    </row>
    <row r="12" spans="2:13">
      <c r="B12" s="79" t="s">
        <v>162</v>
      </c>
      <c r="C12" s="78"/>
      <c r="D12" s="29">
        <f>E12+J12+K12</f>
        <v>50000</v>
      </c>
      <c r="E12" s="41"/>
      <c r="F12" s="33">
        <v>50000</v>
      </c>
      <c r="G12" s="26"/>
      <c r="H12" s="26"/>
      <c r="I12" s="27"/>
      <c r="J12" s="70">
        <f t="shared" si="4"/>
        <v>50000</v>
      </c>
      <c r="K12" s="71">
        <f t="shared" si="5"/>
        <v>0</v>
      </c>
      <c r="L12" s="8"/>
      <c r="M12" s="23" t="str">
        <f>IF(D12=(E12+F12+G12+H12+I12),"OK","ERROR")</f>
        <v>OK</v>
      </c>
    </row>
    <row r="13" spans="2:13" ht="30">
      <c r="B13" s="79" t="s">
        <v>156</v>
      </c>
      <c r="C13" s="78" t="s">
        <v>165</v>
      </c>
      <c r="D13" s="29">
        <f t="shared" si="3"/>
        <v>162000</v>
      </c>
      <c r="E13" s="41">
        <v>162000</v>
      </c>
      <c r="F13" s="33"/>
      <c r="G13" s="26"/>
      <c r="H13" s="26"/>
      <c r="I13" s="27"/>
      <c r="J13" s="70">
        <f t="shared" si="4"/>
        <v>0</v>
      </c>
      <c r="K13" s="71">
        <f t="shared" si="5"/>
        <v>0</v>
      </c>
      <c r="L13" s="8"/>
      <c r="M13" s="23" t="str">
        <f t="shared" si="6"/>
        <v>OK</v>
      </c>
    </row>
    <row r="14" spans="2:13">
      <c r="B14" s="79" t="s">
        <v>167</v>
      </c>
      <c r="C14" s="78"/>
      <c r="D14" s="29">
        <f t="shared" si="3"/>
        <v>349000</v>
      </c>
      <c r="E14" s="41"/>
      <c r="F14" s="33"/>
      <c r="G14" s="26"/>
      <c r="H14" s="26">
        <v>349000</v>
      </c>
      <c r="I14" s="27"/>
      <c r="J14" s="70">
        <f t="shared" si="4"/>
        <v>349000</v>
      </c>
      <c r="K14" s="71">
        <f t="shared" si="5"/>
        <v>0</v>
      </c>
      <c r="L14" s="8"/>
      <c r="M14" s="23" t="str">
        <f t="shared" si="6"/>
        <v>OK</v>
      </c>
    </row>
    <row r="15" spans="2:13">
      <c r="B15" s="79"/>
      <c r="C15" s="78"/>
      <c r="D15" s="29">
        <f t="shared" si="3"/>
        <v>0</v>
      </c>
      <c r="E15" s="41"/>
      <c r="F15" s="33"/>
      <c r="G15" s="26"/>
      <c r="H15" s="26"/>
      <c r="I15" s="27"/>
      <c r="J15" s="70">
        <f t="shared" si="4"/>
        <v>0</v>
      </c>
      <c r="K15" s="71">
        <f t="shared" si="5"/>
        <v>0</v>
      </c>
      <c r="L15" s="8"/>
      <c r="M15" s="23" t="str">
        <f t="shared" si="6"/>
        <v>OK</v>
      </c>
    </row>
    <row r="16" spans="2:13">
      <c r="B16" s="79"/>
      <c r="C16" s="78"/>
      <c r="D16" s="29">
        <f t="shared" si="3"/>
        <v>0</v>
      </c>
      <c r="E16" s="41"/>
      <c r="F16" s="33"/>
      <c r="G16" s="26"/>
      <c r="H16" s="26"/>
      <c r="I16" s="27"/>
      <c r="J16" s="70">
        <f t="shared" si="4"/>
        <v>0</v>
      </c>
      <c r="K16" s="71">
        <f t="shared" si="5"/>
        <v>0</v>
      </c>
      <c r="L16" s="8"/>
      <c r="M16" s="23" t="str">
        <f t="shared" si="6"/>
        <v>OK</v>
      </c>
    </row>
    <row r="17" spans="2:13">
      <c r="B17" s="79"/>
      <c r="C17" s="78"/>
      <c r="D17" s="29">
        <f t="shared" si="3"/>
        <v>0</v>
      </c>
      <c r="E17" s="41"/>
      <c r="F17" s="33"/>
      <c r="G17" s="26"/>
      <c r="H17" s="26"/>
      <c r="I17" s="27"/>
      <c r="J17" s="70">
        <f t="shared" si="4"/>
        <v>0</v>
      </c>
      <c r="K17" s="71">
        <f t="shared" si="5"/>
        <v>0</v>
      </c>
      <c r="L17" s="8"/>
      <c r="M17" s="23" t="str">
        <f t="shared" si="6"/>
        <v>OK</v>
      </c>
    </row>
    <row r="18" spans="2:13">
      <c r="B18" s="79"/>
      <c r="C18" s="78"/>
      <c r="D18" s="29">
        <f t="shared" si="3"/>
        <v>0</v>
      </c>
      <c r="E18" s="41"/>
      <c r="F18" s="33"/>
      <c r="G18" s="26"/>
      <c r="H18" s="26"/>
      <c r="I18" s="27"/>
      <c r="J18" s="70">
        <f t="shared" si="4"/>
        <v>0</v>
      </c>
      <c r="K18" s="71">
        <f t="shared" si="5"/>
        <v>0</v>
      </c>
      <c r="L18" s="8"/>
      <c r="M18" s="23" t="str">
        <f t="shared" si="6"/>
        <v>OK</v>
      </c>
    </row>
    <row r="19" spans="2:13" ht="15.75" thickBot="1">
      <c r="B19" s="80"/>
      <c r="C19" s="81"/>
      <c r="D19" s="30">
        <f t="shared" si="3"/>
        <v>0</v>
      </c>
      <c r="E19" s="41"/>
      <c r="F19" s="33"/>
      <c r="G19" s="26"/>
      <c r="H19" s="26"/>
      <c r="I19" s="27"/>
      <c r="J19" s="70">
        <f t="shared" si="4"/>
        <v>0</v>
      </c>
      <c r="K19" s="71">
        <f t="shared" si="5"/>
        <v>0</v>
      </c>
      <c r="L19" s="8"/>
      <c r="M19" s="23" t="str">
        <f t="shared" si="6"/>
        <v>OK</v>
      </c>
    </row>
    <row r="20" spans="2:13" ht="15.75" thickBot="1">
      <c r="B20" s="163" t="s">
        <v>55</v>
      </c>
      <c r="C20" s="164"/>
      <c r="D20" s="31">
        <f>SUM(D6:D19)</f>
        <v>1273760</v>
      </c>
      <c r="E20" s="53">
        <f>ROUND(SUM(E6:E19),0)</f>
        <v>240000</v>
      </c>
      <c r="F20" s="54">
        <f t="shared" ref="F20:K20" si="7">ROUND(SUM(F6:F19),0)</f>
        <v>684760</v>
      </c>
      <c r="G20" s="55">
        <f t="shared" si="7"/>
        <v>0</v>
      </c>
      <c r="H20" s="55">
        <f t="shared" si="7"/>
        <v>349000</v>
      </c>
      <c r="I20" s="56">
        <f t="shared" si="7"/>
        <v>0</v>
      </c>
      <c r="J20" s="36">
        <f t="shared" si="7"/>
        <v>1033760</v>
      </c>
      <c r="K20" s="37">
        <f t="shared" si="7"/>
        <v>0</v>
      </c>
      <c r="L20" s="8"/>
      <c r="M20" s="23" t="str">
        <f t="shared" si="6"/>
        <v>OK</v>
      </c>
    </row>
    <row r="21" spans="2:13" ht="15.75" thickBot="1">
      <c r="B21" s="163" t="s">
        <v>50</v>
      </c>
      <c r="C21" s="164"/>
      <c r="D21" s="49">
        <v>1</v>
      </c>
      <c r="E21" s="57">
        <f>E20/$D$20</f>
        <v>0.18841854038437383</v>
      </c>
      <c r="F21" s="58">
        <f t="shared" ref="F21:K21" si="8">F20/$D$20</f>
        <v>0.53758949880668261</v>
      </c>
      <c r="G21" s="59">
        <f t="shared" si="8"/>
        <v>0</v>
      </c>
      <c r="H21" s="59">
        <f t="shared" ref="H21:I21" si="9">H20/$D$20</f>
        <v>0.27399196080894361</v>
      </c>
      <c r="I21" s="60">
        <f t="shared" si="9"/>
        <v>0</v>
      </c>
      <c r="J21" s="38">
        <f t="shared" si="8"/>
        <v>0.81158145961562622</v>
      </c>
      <c r="K21" s="39">
        <f t="shared" si="8"/>
        <v>0</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74" t="s">
        <v>54</v>
      </c>
      <c r="C24" s="174"/>
      <c r="D24" s="174"/>
      <c r="E24" s="174"/>
      <c r="F24" s="174"/>
      <c r="G24" s="174"/>
      <c r="H24" s="72"/>
      <c r="I24" s="72"/>
      <c r="J24" s="72"/>
      <c r="K24" s="72"/>
      <c r="L24" s="8"/>
      <c r="M24" s="8"/>
    </row>
    <row r="25" spans="2:13" ht="15.75" customHeight="1">
      <c r="B25" s="173" t="s">
        <v>102</v>
      </c>
      <c r="C25" s="173"/>
      <c r="D25" s="173"/>
      <c r="E25" s="173"/>
      <c r="F25" s="173"/>
      <c r="G25" s="42" t="str">
        <f>IF(E20&gt;=100000,"OK","ERROR")</f>
        <v>OK</v>
      </c>
      <c r="H25" s="72"/>
      <c r="I25" s="72"/>
      <c r="J25" s="72"/>
      <c r="K25" s="72"/>
      <c r="L25" s="8"/>
      <c r="M25" s="8"/>
    </row>
    <row r="26" spans="2:13" ht="15.75" customHeight="1">
      <c r="B26" s="173" t="s">
        <v>103</v>
      </c>
      <c r="C26" s="173"/>
      <c r="D26" s="173"/>
      <c r="E26" s="173"/>
      <c r="F26" s="173"/>
      <c r="G26" s="42" t="str">
        <f>IF(E20&lt;=250000,"OK","ERROR")</f>
        <v>OK</v>
      </c>
      <c r="H26" s="72"/>
      <c r="I26" s="72"/>
      <c r="J26" s="72"/>
      <c r="K26" s="72"/>
      <c r="L26" s="8"/>
      <c r="M26" s="8"/>
    </row>
    <row r="27" spans="2:13" ht="15.75" customHeight="1">
      <c r="B27" s="173" t="s">
        <v>75</v>
      </c>
      <c r="C27" s="173"/>
      <c r="D27" s="173"/>
      <c r="E27" s="173"/>
      <c r="F27" s="173"/>
      <c r="G27" s="42" t="str">
        <f>IF(E20&lt;=(D20/2),"OK","ERROR")</f>
        <v>OK</v>
      </c>
      <c r="H27" s="72"/>
      <c r="I27" s="72"/>
      <c r="J27" s="72"/>
      <c r="K27" s="72"/>
      <c r="L27" s="8"/>
      <c r="M27" s="8"/>
    </row>
    <row r="28" spans="2:13" ht="15.75" customHeight="1">
      <c r="B28" s="173" t="s">
        <v>97</v>
      </c>
      <c r="C28" s="173"/>
      <c r="D28" s="173"/>
      <c r="E28" s="173"/>
      <c r="F28" s="173"/>
      <c r="G28" s="42" t="str">
        <f>IF(K20&lt;=(E20*0.4),"OK","ERROR")</f>
        <v>OK</v>
      </c>
      <c r="H28" s="72"/>
      <c r="I28" s="72"/>
      <c r="J28" s="72"/>
      <c r="K28" s="72"/>
      <c r="L28" s="8"/>
      <c r="M28" s="8"/>
    </row>
    <row r="29" spans="2:13" s="8" customFormat="1"/>
    <row r="30" spans="2:13" s="8" customFormat="1">
      <c r="I30" s="73"/>
    </row>
    <row r="31" spans="2:13" s="8" customFormat="1">
      <c r="G31" s="42"/>
    </row>
    <row r="32" spans="2:13" s="8" customFormat="1"/>
    <row r="33" spans="2:2" s="8" customFormat="1"/>
    <row r="34" spans="2:2" s="8" customFormat="1">
      <c r="B34" s="74"/>
    </row>
    <row r="35" spans="2:2" s="8" customFormat="1">
      <c r="B35" s="75"/>
    </row>
    <row r="36" spans="2:2" s="8" customFormat="1">
      <c r="B36" s="74"/>
    </row>
    <row r="37" spans="2:2" s="8" customFormat="1">
      <c r="B37" s="76"/>
    </row>
    <row r="38" spans="2:2" s="8" customFormat="1"/>
    <row r="39" spans="2:2" s="8" customFormat="1"/>
    <row r="40" spans="2:2" s="8" customFormat="1">
      <c r="B40" s="77"/>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Carlos</cp:lastModifiedBy>
  <cp:lastPrinted>2014-10-30T03:03:18Z</cp:lastPrinted>
  <dcterms:created xsi:type="dcterms:W3CDTF">2012-07-06T03:08:38Z</dcterms:created>
  <dcterms:modified xsi:type="dcterms:W3CDTF">2015-01-29T09:10:33Z</dcterms:modified>
</cp:coreProperties>
</file>