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pia Google Drive\KINGSTON Julio\IICA\AEA III\"/>
    </mc:Choice>
  </mc:AlternateContent>
  <bookViews>
    <workbookView xWindow="0" yWindow="300" windowWidth="3240" windowHeight="4980" activeTab="1"/>
  </bookViews>
  <sheets>
    <sheet name="DATOS GENERALES" sheetId="1" r:id="rId1"/>
    <sheet name="DESCRIPCION INICIATIVA" sheetId="7" r:id="rId2"/>
    <sheet name="FINANCIAMIENTO PROYECTO" sheetId="8" r:id="rId3"/>
    <sheet name="Hoja1" sheetId="9" r:id="rId4"/>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52511"/>
</workbook>
</file>

<file path=xl/calcChain.xml><?xml version="1.0" encoding="utf-8"?>
<calcChain xmlns="http://schemas.openxmlformats.org/spreadsheetml/2006/main">
  <c r="D43" i="9" l="1"/>
  <c r="C43" i="9"/>
  <c r="C42" i="9"/>
  <c r="D42" i="9" s="1"/>
  <c r="E42" i="9" s="1"/>
  <c r="F42" i="9" s="1"/>
  <c r="G42" i="9" s="1"/>
  <c r="H42" i="9" s="1"/>
  <c r="I42" i="9" s="1"/>
  <c r="J42" i="9" s="1"/>
  <c r="K42" i="9" s="1"/>
  <c r="L42" i="9" s="1"/>
  <c r="B46" i="9"/>
  <c r="B41" i="9"/>
  <c r="B34" i="9"/>
  <c r="E36" i="9"/>
  <c r="F36" i="9"/>
  <c r="G36" i="9" s="1"/>
  <c r="H36" i="9" s="1"/>
  <c r="I36" i="9" s="1"/>
  <c r="J36" i="9" s="1"/>
  <c r="K36" i="9" s="1"/>
  <c r="L36" i="9" s="1"/>
  <c r="F37" i="9"/>
  <c r="G37" i="9" s="1"/>
  <c r="H37" i="9" s="1"/>
  <c r="I37" i="9" s="1"/>
  <c r="J37" i="9" s="1"/>
  <c r="K37" i="9" s="1"/>
  <c r="L37" i="9" s="1"/>
  <c r="E37" i="9"/>
  <c r="E38" i="9"/>
  <c r="F38" i="9" s="1"/>
  <c r="G38" i="9" s="1"/>
  <c r="H38" i="9" s="1"/>
  <c r="I38" i="9" s="1"/>
  <c r="J38" i="9" s="1"/>
  <c r="K38" i="9" s="1"/>
  <c r="L38" i="9" s="1"/>
  <c r="D34" i="9"/>
  <c r="C34" i="9"/>
  <c r="C40" i="9" s="1"/>
  <c r="C45" i="9" s="1"/>
  <c r="E34" i="9" l="1"/>
  <c r="E43" i="9" s="1"/>
  <c r="F34" i="9"/>
  <c r="F43" i="9" s="1"/>
  <c r="D40" i="9"/>
  <c r="D45" i="9" s="1"/>
  <c r="E40" i="9"/>
  <c r="E45" i="9" s="1"/>
  <c r="G34" i="9"/>
  <c r="G43" i="9" s="1"/>
  <c r="E10" i="8"/>
  <c r="F10" i="8"/>
  <c r="G10" i="8"/>
  <c r="H10" i="8"/>
  <c r="I10" i="8"/>
  <c r="E11" i="8"/>
  <c r="F11" i="8"/>
  <c r="G11" i="8"/>
  <c r="H11" i="8"/>
  <c r="I11" i="8"/>
  <c r="E12" i="8"/>
  <c r="F12" i="8"/>
  <c r="G12" i="8"/>
  <c r="H12" i="8"/>
  <c r="I12" i="8"/>
  <c r="E13" i="8"/>
  <c r="F13" i="8"/>
  <c r="G13" i="8"/>
  <c r="H13" i="8"/>
  <c r="I13" i="8"/>
  <c r="E14" i="8"/>
  <c r="F14" i="8"/>
  <c r="G14" i="8"/>
  <c r="H14" i="8"/>
  <c r="I14" i="8"/>
  <c r="E15" i="8"/>
  <c r="F15" i="8"/>
  <c r="G15" i="8"/>
  <c r="H15" i="8"/>
  <c r="I15" i="8"/>
  <c r="E16" i="8"/>
  <c r="F16" i="8"/>
  <c r="G16" i="8"/>
  <c r="H16" i="8"/>
  <c r="I16" i="8"/>
  <c r="E17" i="8"/>
  <c r="F17" i="8"/>
  <c r="G17" i="8"/>
  <c r="H17" i="8"/>
  <c r="I17" i="8"/>
  <c r="B10" i="9"/>
  <c r="G40" i="9" l="1"/>
  <c r="G45" i="9" s="1"/>
  <c r="F40" i="9"/>
  <c r="F45" i="9" s="1"/>
  <c r="H34" i="9"/>
  <c r="H43" i="9" s="1"/>
  <c r="C16" i="9"/>
  <c r="B24" i="9" s="1"/>
  <c r="D16" i="9"/>
  <c r="B25" i="9" s="1"/>
  <c r="E16" i="9"/>
  <c r="F16" i="9"/>
  <c r="B27" i="9" s="1"/>
  <c r="G16" i="9"/>
  <c r="H6" i="8"/>
  <c r="I6" i="8"/>
  <c r="H7" i="8"/>
  <c r="I7" i="8"/>
  <c r="H8" i="8"/>
  <c r="I8" i="8"/>
  <c r="H9" i="8"/>
  <c r="I9" i="8"/>
  <c r="E6" i="8"/>
  <c r="F6" i="8"/>
  <c r="E7" i="8"/>
  <c r="F7" i="8"/>
  <c r="E8" i="8"/>
  <c r="F8" i="8"/>
  <c r="E9" i="8"/>
  <c r="F9" i="8"/>
  <c r="G7" i="8"/>
  <c r="G8" i="8"/>
  <c r="G9" i="8"/>
  <c r="G6" i="8"/>
  <c r="B15" i="9"/>
  <c r="B14" i="9"/>
  <c r="B13" i="9"/>
  <c r="B12" i="9"/>
  <c r="B11" i="9"/>
  <c r="B9" i="9"/>
  <c r="B8" i="9"/>
  <c r="B7" i="9"/>
  <c r="B6" i="9"/>
  <c r="B5" i="9"/>
  <c r="B4" i="9"/>
  <c r="H40" i="9" l="1"/>
  <c r="H45" i="9" s="1"/>
  <c r="I34" i="9"/>
  <c r="I43" i="9" s="1"/>
  <c r="F19" i="9"/>
  <c r="F20" i="9" s="1"/>
  <c r="B16" i="9"/>
  <c r="B29" i="9" s="1"/>
  <c r="B40" i="9" s="1"/>
  <c r="B45" i="9" s="1"/>
  <c r="I20" i="8"/>
  <c r="H20" i="8"/>
  <c r="G20" i="8"/>
  <c r="F20" i="8"/>
  <c r="E20" i="8"/>
  <c r="G26" i="8" s="1"/>
  <c r="K19" i="8"/>
  <c r="J19" i="8"/>
  <c r="K18" i="8"/>
  <c r="J18" i="8"/>
  <c r="K17" i="8"/>
  <c r="J17" i="8"/>
  <c r="K16" i="8"/>
  <c r="J16" i="8"/>
  <c r="K15" i="8"/>
  <c r="J15" i="8"/>
  <c r="K14" i="8"/>
  <c r="J14" i="8"/>
  <c r="K13" i="8"/>
  <c r="J13" i="8"/>
  <c r="K12" i="8"/>
  <c r="J12" i="8"/>
  <c r="K11" i="8"/>
  <c r="J11" i="8"/>
  <c r="K10" i="8"/>
  <c r="J10" i="8"/>
  <c r="K9" i="8"/>
  <c r="J9" i="8"/>
  <c r="K8" i="8"/>
  <c r="J8" i="8"/>
  <c r="K6" i="8"/>
  <c r="J6" i="8"/>
  <c r="K7" i="8"/>
  <c r="J7" i="8"/>
  <c r="C46" i="9" l="1"/>
  <c r="D46" i="9" s="1"/>
  <c r="E46" i="9" s="1"/>
  <c r="F46" i="9" s="1"/>
  <c r="G46" i="9" s="1"/>
  <c r="H46" i="9" s="1"/>
  <c r="I40" i="9"/>
  <c r="I45" i="9" s="1"/>
  <c r="J34" i="9"/>
  <c r="J43" i="9" s="1"/>
  <c r="C25" i="9"/>
  <c r="C26" i="9"/>
  <c r="C27" i="9"/>
  <c r="C28" i="9"/>
  <c r="C24" i="9"/>
  <c r="D19" i="8"/>
  <c r="M19" i="8" s="1"/>
  <c r="D10" i="8"/>
  <c r="M10" i="8" s="1"/>
  <c r="D18" i="8"/>
  <c r="M18" i="8" s="1"/>
  <c r="D8" i="8"/>
  <c r="M8" i="8" s="1"/>
  <c r="D14" i="8"/>
  <c r="M14" i="8" s="1"/>
  <c r="D9" i="8"/>
  <c r="M9" i="8" s="1"/>
  <c r="D11" i="8"/>
  <c r="M11" i="8" s="1"/>
  <c r="D15" i="8"/>
  <c r="M15" i="8" s="1"/>
  <c r="D17" i="8"/>
  <c r="M17" i="8" s="1"/>
  <c r="D6" i="8"/>
  <c r="M6" i="8" s="1"/>
  <c r="D13" i="8"/>
  <c r="M13" i="8" s="1"/>
  <c r="D12" i="8"/>
  <c r="M12" i="8" s="1"/>
  <c r="F10" i="1"/>
  <c r="J20" i="8"/>
  <c r="K20" i="8"/>
  <c r="G28" i="8" s="1"/>
  <c r="D16" i="8"/>
  <c r="M16" i="8" s="1"/>
  <c r="D7" i="8"/>
  <c r="M7" i="8" s="1"/>
  <c r="G25" i="8"/>
  <c r="I46" i="9" l="1"/>
  <c r="J40" i="9"/>
  <c r="J45" i="9" s="1"/>
  <c r="K34" i="9"/>
  <c r="K43" i="9" s="1"/>
  <c r="L34" i="9"/>
  <c r="L43" i="9" s="1"/>
  <c r="F11" i="1"/>
  <c r="D20" i="8"/>
  <c r="F9" i="1" s="1"/>
  <c r="J46" i="9" l="1"/>
  <c r="L40" i="9"/>
  <c r="L45" i="9" s="1"/>
  <c r="K40" i="9"/>
  <c r="K45" i="9" s="1"/>
  <c r="C48" i="9" s="1"/>
  <c r="F21" i="8"/>
  <c r="K21" i="8"/>
  <c r="M20" i="8"/>
  <c r="J21" i="8"/>
  <c r="G27" i="8"/>
  <c r="E21" i="8"/>
  <c r="I21" i="8"/>
  <c r="G21" i="8"/>
  <c r="H21" i="8"/>
  <c r="B4" i="7"/>
  <c r="D4" i="7"/>
  <c r="C49" i="9" l="1"/>
  <c r="K46" i="9"/>
  <c r="L46" i="9" s="1"/>
</calcChain>
</file>

<file path=xl/sharedStrings.xml><?xml version="1.0" encoding="utf-8"?>
<sst xmlns="http://schemas.openxmlformats.org/spreadsheetml/2006/main" count="350" uniqueCount="214">
  <si>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</si>
  <si>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</si>
  <si>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</si>
  <si>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</si>
  <si>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</si>
  <si>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</si>
  <si>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</si>
  <si>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</si>
  <si>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</si>
  <si>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</si>
  <si>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</si>
  <si>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</si>
  <si>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</si>
  <si>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</si>
  <si>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</si>
  <si>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</si>
  <si>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</si>
  <si>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</si>
  <si>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</si>
  <si>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</si>
  <si>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</si>
  <si>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</si>
  <si>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</si>
  <si>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</si>
  <si>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</si>
  <si>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</si>
  <si>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</si>
  <si>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</si>
  <si>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</si>
  <si>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</si>
  <si>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</si>
  <si>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</si>
  <si>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</si>
  <si>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</si>
  <si>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</si>
  <si>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</si>
  <si>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</si>
  <si>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</si>
  <si>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</si>
  <si>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</si>
  <si>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</si>
  <si>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</si>
  <si>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</si>
  <si>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</si>
  <si>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</si>
  <si>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</si>
  <si>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</si>
  <si>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</si>
  <si>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</si>
  <si>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</si>
  <si>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</si>
  <si>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</si>
  <si>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</si>
  <si>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</si>
  <si>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</si>
  <si>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</si>
  <si>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</si>
  <si>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</si>
  <si>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</si>
  <si>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</si>
  <si>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</si>
  <si>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</si>
  <si>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</si>
  <si>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</si>
  <si>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</si>
  <si>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</si>
  <si>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</si>
  <si>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</si>
  <si>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</si>
  <si>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</si>
  <si>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</si>
  <si>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</si>
  <si>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</si>
  <si>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</si>
  <si>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</si>
  <si>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</si>
  <si>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</si>
  <si>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</si>
  <si>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</si>
  <si>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</si>
  <si>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</si>
  <si>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</si>
  <si>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</si>
  <si>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</si>
  <si>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</si>
  <si>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</si>
  <si>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</si>
  <si>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</si>
  <si>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</si>
  <si>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</si>
  <si>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</si>
  <si>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</si>
  <si>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</si>
  <si>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</si>
  <si>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</si>
  <si>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</si>
  <si>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</si>
  <si>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</si>
  <si>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</si>
  <si>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</si>
  <si>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</si>
  <si>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</si>
  <si>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</si>
  <si>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</si>
  <si>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</si>
  <si>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</si>
  <si>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</si>
  <si>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</si>
  <si>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ASOCIADA</t>
  </si>
  <si>
    <t>Aumentar la productividad, rentabilidad y preservación del bosque de la comunidad de Nolberth, en base al manejo eficiente y agregación de valor de sistemas agroforestales, aplicación de tecnologías de aprovechamiento de biomasa residual, impulso de nuevos emprendimientos</t>
  </si>
  <si>
    <t>Los producto, como la enegia tienen mercado local, pero otros como la madera y el cacao, mecado nacional y mundial.</t>
  </si>
  <si>
    <t>Julio Edgardo</t>
  </si>
  <si>
    <t>Lu Chang-Say</t>
  </si>
  <si>
    <t>Ingeniero Industrial</t>
  </si>
  <si>
    <t>Jr. Sandia 380 Lima</t>
  </si>
  <si>
    <t>Lima</t>
  </si>
  <si>
    <t>Peru</t>
  </si>
  <si>
    <t>jluchang@hotmail.com</t>
  </si>
  <si>
    <t>Coodirnado General del Proyecto</t>
  </si>
  <si>
    <t>ADIM-ASOCIACIÓN PARA EL DESARROLLO E INTEGRACIÓN DE LA MUJER</t>
  </si>
  <si>
    <t>ADIM</t>
  </si>
  <si>
    <t>Rosario</t>
  </si>
  <si>
    <t>Cordero Borja</t>
  </si>
  <si>
    <t>Av. San borja Norte 1304 San Borja</t>
  </si>
  <si>
    <t>Distrito de San Borja</t>
  </si>
  <si>
    <t>estudio_cordero@yahoo.es</t>
  </si>
  <si>
    <t>X</t>
  </si>
  <si>
    <t>COMUNIDAD DE NOLBERTH</t>
  </si>
  <si>
    <t>NOLBERTH</t>
  </si>
  <si>
    <t>02555/2004-ALC-MDI-SA</t>
  </si>
  <si>
    <t xml:space="preserve">Wilmer </t>
  </si>
  <si>
    <t>Alberca Ordoñez</t>
  </si>
  <si>
    <t>Monte Alegre del distrito de Irazola</t>
  </si>
  <si>
    <t>Provincia de Padre Abad, Región Ucayali</t>
  </si>
  <si>
    <t>Perú</t>
  </si>
  <si>
    <t>Distrito de Lima</t>
  </si>
  <si>
    <t>No</t>
  </si>
  <si>
    <t>Naciones Unidas</t>
  </si>
  <si>
    <t xml:space="preserve">TIPO </t>
  </si>
  <si>
    <t>Total (USD)</t>
  </si>
  <si>
    <t>Aporte solicitado al Programa AEA (USD)</t>
  </si>
  <si>
    <t>Aporte de Entidad Proponente</t>
  </si>
  <si>
    <t>Aporte de Entidad(es) Asociada(s) y otras fuentes</t>
  </si>
  <si>
    <t>Consultorías, asesorías y similares</t>
  </si>
  <si>
    <t>Personal</t>
  </si>
  <si>
    <t>Viajes</t>
  </si>
  <si>
    <t>Alimentos y bebidas</t>
  </si>
  <si>
    <t>Alquileres</t>
  </si>
  <si>
    <t>Equipos</t>
  </si>
  <si>
    <t>Materiales e insumos</t>
  </si>
  <si>
    <t>Gastos financieros</t>
  </si>
  <si>
    <t>Servicios publicidad y difusión</t>
  </si>
  <si>
    <t>Otros gastos elegibles</t>
  </si>
  <si>
    <t>Otros gastos por contrapartida</t>
  </si>
  <si>
    <t>PERU</t>
  </si>
  <si>
    <t>Municipalidad Provincial del Padre Abad</t>
  </si>
  <si>
    <t>MUNICIPALIDAD PROVINCIAL</t>
  </si>
  <si>
    <t>Av. Simon Bolivar536-546, Villa Aguatia</t>
  </si>
  <si>
    <t>Padre Abad, Ucayali</t>
  </si>
  <si>
    <t>PERÚ</t>
  </si>
  <si>
    <t>Naciones Unidas - UNOCD</t>
  </si>
  <si>
    <t>15 años de  experiencia en innovación, gestión productiva, comercial y proyecto  de  emprendimiento productivo y comercial en madera ,formulación y implementación de planes de negocios, maketing, producción y operativos, diseño y dirección tecnica de obras para instalaciones productiva, maquinaria y equipo</t>
  </si>
  <si>
    <t>10 anos de experiencia, una de las 1ras ONG microcreditos a 5004 mujeres, cumplimiento + de 98%, capacitación empresarial a  22,901 participaciones</t>
  </si>
  <si>
    <t>Organización de Naciones Unidas para el Desarrollo</t>
  </si>
  <si>
    <t>Gobierno Provincial apoya toda iniciactiva en pro del desarrollo y mejora dela comunidad</t>
  </si>
  <si>
    <t>Innovaciones agregan valor, preservar y recuperar la energia del bosques; con tecnologias apropiadas, emprendimiento de genero; se incrementa los ingresos y mitiga el cambio climático</t>
  </si>
  <si>
    <t xml:space="preserve">a) La biomasa residual, antes contaminante, se transforma en fuente energética para agregar valor a sus procesos agroforestales.  b) implementación de un CENTRO DE AGREGACIÓN DE VALOR DEL BOSQUE (CEVALOR), capaz de articular la central energética con 3 módulos de agreacion de valor: derivados de cacao, pulpa de frutas y piezas de madera acabada, c) generación de capacidades tecnicas y operativas de 20 mujeres y 10 hombres organizados en la empresa CEVALOR. d) aumento del valor social, económico y ambiental de los predios familiares,  e) articulación al mercado demantante de productos orgánicos y madera y de alta calidad, f) Desarrollo de tecnología bioenergética innovadora nacional </t>
  </si>
  <si>
    <t>CEVALOR-Agrega  valor,preserva y recupera energía del bosque</t>
  </si>
  <si>
    <t>En grano de cacao se vende de $US 2 a 3/ kg, la pasta de cacao se vendería a US 5.50 /kg y el chocolate negro a $US 10/kg. La madera y frutas como platano, piña y naranja se ofrecen según estacion, sin cubrir los costos de producción y transporte. La ventaja comparativa real es el ecosistema de bosques, aunque alterados en el pasado, hace 5 años se han enriquecido 1000 ha con prácticas agroforestales, lo que permite la reneracion natural de biomasa que,  debidamente acopiada, constituye un recurso inagotable y fuente de energia sostenible. Dicha ventaja aplicada al sistema  agroforestal, permite cerrar el ciclo de sostenibilidad y obteniendose ventajas competitivas para la comunidad: viveros diversificados, producción de abonos orgánicos para mejorar suelos, tecnicas de poda y cosecha, y equipos para procesamiento como desgranado, despulpado, secado, deshidratado, habilitado y envasado o embalado.</t>
  </si>
  <si>
    <t>Son 86 familias del caserio  NOLBERTH DE ALTO URUYA, distrito de Irazola, provincia de Padre Abad, departamento de Ucayali, en el seno de la Amazonía. Comunidades como Nolberth practican la agricultura itinerante (tala, tumba y quema de bosques) para habilitar monocultivos y ganadería de subsistencia. A consecuencia, se pierde biodiversidad, se erosionan los suelos y se eleva la exposición a plagas. A partir del año 2000 se condujeron programas gubernamentales de cultivos alternativos (cacao, palma, arroz) y recientemente  iniciativas de reforestación por Naciones Unidas; pero no han impactado sobre la sostenibilidad ambiental y el bienestar familiar. El ingreso familiar es menor al valor de la canasta básica, las viviendas son precarias, y la salud, escolaridad y nutrición no mejoraron.</t>
  </si>
  <si>
    <t>Las tecnologías de generación energética a partir de la biomasa han prosperado  en diversos países. La propuesta para Nolberth consiste en un ciclo combinado: adaptar un caldero tradicional con un alimentador de biomasa y generador eléctrico para el funcionamiento de motores; y  recuperar vapor caliente para hornos de secado. La potencia requerida de 150 KWatts demanda  62.5 TM/mes de biomasa residual, que es equivalente al peso de subproductos de cosechas y podas provenientes de 15 Ha/mes o 180 Ha/año de bosques secundarios. Estas estimaciones indican que la propuesta es comparativamente mejor, al compararla con una demanda equivalente de 7,500 galones/año de petróleo para el funcionamiento de un grupo electrógeno, el que contamina la atmósfera con gases de efecto invernadero.</t>
  </si>
  <si>
    <t>El modelo de negocio ha sido sistemáticamente elaborado siguiendo el método CANVAS. La propuesta de valor comprende la adaptación de una tecnología validada a un contexto de manejo responsable y óptimo de un sistema agroforestal, privilegiando la generación de energía renovable a partir de la biomasa residual. Las actividades medulares bajo la administración y operación de los pobladores de Nolberth son: (a) manejo ambientalmente responsable del bosque, sustituyendo la tala, tumba y quema, por un manejo de podas programadas; lo que favorece la rápida regeneración de biodiversidad, mejora la bioquímica del suelo, y cambia el uso de ramas, hojas y subproductos de las cosechas, como stock energético sostenible; (b) obtención de energía eléctrica y calorífica a partir de la biomasa, para agregar valor a insumos de industrias alimentarias (cacao en pasta y chocolate negro, frutas tropicales en pulpa desecada) y para transformar troncos cortos en piezas de madera acabada para la manufactura de muebles y módulos educativos; (c) administrar los puntos críticos del ciclo agroforestal, con el empleo de la energía almacenada en los árboles; (d) potenciar las capacidades de mujeres y jóvenes.
En cuanto a los recursos, se consideran: (a) biomasa regenerada de los sistemas agroforestales en bosques tropicales; (b) mujeres y jóvenes capacitados para la gestión y operación de la central energética y tres líneas productivas, formalizados todos ellos en la empresa asociativa CEVALOR; (c) red de alianzas para tender canales directos de comercialización y de distribución con los clientes, quienes obtendrán ahorros y pagarán un mejor precio por los insumos adquiridos a CEVALOR, en una relación ganar-ganar. Sobre costos e ingresos: (a) menor costo ambiental y energético; (b) mayores ingresos por la mejora de productividad y el acceso a mercados, hasta cuatro veces el valor actual comercializado; (c) aumento en el valor de los predios; (d) preservación de biodiversidad y de suelos.</t>
  </si>
  <si>
    <t>Para el inicio y funcionamiento efectivos, la visión, dirección y conducción de la cadena serán coordinadas por una red institucional. La coordinación general interna, a cargo de ADIM; el aporte técnico, por IICA; el apoyo logístico y la sistematización de una estrategia de replicabilidad, por la Municipalidad Provincial de Padre Abad; la concreción del ciclo agroforestal, por el programa de Naciones Unidas, que tiene cinco años de experiencia en la zona; y la comunidad de Nolberth, a través del público beneficiario, a cargo de la gestión y operación de CEVALOR, así como el desarrollo de mercados y alianzas con clientes. Como soporte en la implementación, capacitación y seguimiento, se halla A&amp;R Instituto de Investigación Aplicada. 
Los actores relevantes para la gobernanza articulan esfuerzos bajo un cronograma de 18 meses: 12 meses para el inicio de operaciones de la cadena y de CEVALOR; 6 meses para la puesta en marcha del modelo de negocio y para obtener los primeros resultados.</t>
  </si>
  <si>
    <t xml:space="preserve">Los propósitos y lineamientos del proyecto se hallan alineados con políticas públicas vigentes: (a) Inclusión social en comunidades de menores recursos; (b) desarrollo alternativo, por DEVIDA, en comunidades de zonas cocaleras que apuesten por los cultivos lícitos; (c) Fondo de Hábitat Rural, propulsada por el Gobierno Regional Ucayali; (d) Fondo para la Investigación, Ciencia y Tecnología (FINCyT), del Ministerio de la Producción; (d) Plan Nacional Estratégico de Ciencia, Tecnología e Innovación para la Competitividad y el Desarrollo Humano 2016-2021, del CONCYTEC; (e) impulso al desarrollo económico por Gobiernos Regionales y Locales en la Amazonía, mediante partidas especiales; (f) programas sociales de apoyo a emprendimientos de mujeres y jóvenes (Cuna Más, Beca 18, formalización de MyPEs agropecuarias); (g) subvención tributaria en zonas amazónicas; y (h) apoyo a iniciativas de manejo de recursos naturales y el ambiente, propulsado por el Consejo Interregional Amazónico (CIAM).
</t>
  </si>
  <si>
    <t>Los pobladores de Nolberth dedican grandes esfuerzos a la agricultura itinerante, de sobrevivencia en su mayor parte, y en menor medida de comercialización de insumos en bajo volumen y sin valor agregado. Esto se traduce en baja productividad y el subempleo de las capacidades locales, principalmente entre mujeres y jóvenes. La iniciativa promueve la inclusión social en actividades económicas de alto valor, diversificadas y que demandan especialización de la fuerza laboral. Los beneficios económicos y el acceso directo a mercados también posibilitan que la población tenga incentivos para mantener el modelo de intervención, que eleva su calidad de vida y favorece el delicado equilibrio ambiental. 
La estrategia de poner en marcha CEVALOR, regida por los principios de asociatividad contribuye a la sostenibilidad social en razón de los conocidos mecanismos de co-responsabilidad y presión de grupo que tan buenos resultados han dado a las cooperativas cafetaleras en otras zonas de la Amazonía) y en los programas de microcrédito.
Por ende, existen factores vinculados a la calidad de vida e inclusión social que favorecen la sostenibilidad de la iniciativa y minimizan los riesgos de que ésta sea abandonada. A la fecha, la comunidad ha asumido un compromiso formal de particiar en todas las actividades implicadas en la iniciativa. Dicho compromiso también será reforzado a través de cinco talleres de sensibilización-capacitación que forman parte de las acciones a emprender.</t>
  </si>
  <si>
    <t>Elevar la productividad y rentabilidad en el empleo de recursos naturales de que dispone la comunidad de Nolberth, priorizando la preservación de biodiversidad y la sostenibilidad ambiental. Comprende tecnologías y prácticas responsables de agregación de valor desde la instalación a la cosecha de sistemas agroforestales. Las tecnologías aprovechan la biomasa residual de cosechas y podas como fuente energética renovable. Las prácticas construyen capacidades técnicas y eco-empresariales con equidad de género, conducentes a un aumento del bienestar e ingreso familiar, y a sostener una oferta local competitiva de insumos para el sector alimentario. Hoy, la biomasa residual se considera desecho; pero es una fuente energética que las comunidades amazónicas pueden emplear para generen electricidad y calor para operar tres líneas productivas con alta demanda de mercado y sensibles de aplicar el concepto de bosque sostenible: derivados del cacao, pulpa desecada, y madera corta de podas.</t>
  </si>
  <si>
    <t xml:space="preserve">James Watt inventó y patentó el motor a vapor en 1769. Pero a partir de los años 1950 su uso se ha descontinuado a causa del auge de la generación de electricidad mediante ciclos de quema de combustibles fósiles. En la actualidad el empleo de turbinas de vapor es un componente menor en los ciclos de generación con combustibles fósiles. Pero el avance en generación directa a través de vapor ha continuado. La empresa BENECQUER de Brasil fabrica y utiliza un motor a vapor para generar electricidad. En Peru, las empresas MAINSAC e IMPULSA cuentan con tecnología de desarrollada en el Perù de calderas y ciclos de secado que emplean únicamente biomasa. </t>
  </si>
  <si>
    <t>Servicios especializados</t>
  </si>
  <si>
    <t xml:space="preserve">Comunidades en la Amazonía, como Nolberth, han elevado su densidad demográfica. Por ende, la agricultura es de vital importancia en su desarrollo socioeconómico. En años recientes la agricultura itinerante (tala, tumba y quema de bosque) ha ganado terreno en razón que parte de la producción local se destina a la comercialización; a fin de elevar el ingreso familiar. En esta realidad socioeconómica los pobladores requieren de energia, pero no la obtienen sólo de grupos electrógenos a base de la quema de petróleo, sino también de la tala y quema de árboles. Estas prácticas han acelerado la deforestación, la contaminación (aire, suelos y fuentes hídricas), la pérdida de ecosistemas y de biodiversidad; y han comprometido la salud de la población y su vínculo con el ambiente.
En las condiciones imperantes, obtener electricidad con mayor responsabilidad es factible mediante un ciclo de vapor que aprovecha la biomasa residual. Los beneficiarios podrán aplicar el ciclo en un sistema agroforestal que comprenda viveros diversificados, mejora orgánica de suelos, asociaciones simbióticas de especies maderables y frutales; todos conectados con las fases de cosecha y post cosecha. Aquello que es considerado desecho podrá ser utilizado, reduciendo la contaminación. Los beneficios impactarán la vida de las personas, no sólo a través del ingreso familiar, sino también de trabajo inclusivo para públicos vulnerables como mujeres y jóvenes.
La propuesta se materializa a través de un centro de operaciones con tres líneas productivas operadas por cuatro grupos de beneficiarios cuyas capacidades serán fortalecidas: (a) operadores agroforestales, que han de mejorar técnicas de podas y raleos, mantenimiento del árbol podado y regeneración; (b) mujeres emprendedoras, entrenadas en gestión y operación de la planta CEVALOR; (c) jóvenes capacitados para operar las líneas productivas; (d) oportunidades de trabajo en el acopio y transporte de la biomasa a la planta CEVALOR. </t>
  </si>
  <si>
    <t>El proyecto se apoya en el enfoque sistémico del bosque, siendo la "fabrica" más eficiente de biodiversidad, energía y madera. El proyecto impulsará el manejo y preservacion de sistemas agroforestales instalados, acelerando sus relaciones fisiologicas y simbioticas, como por ejemplo la unidad arbol/suelo. El arbol se autoalimenta de sus hojas y ramas que los microroganismos del suelo han transformado en minerales. Cuando se tala dicho arbol, la lluvia y rayos solares interrumpe este ciclo, lavando el suelo hasta perder su biodiversidad, humedad y posibilidad de reforestación de un nuevo árbol, y en mayor escala, sin regeneración del bosque y alteraciòn del ciclo de agua contribuyendo al cambio climático.  Por ello, el proyecto evita la TALA, y promueve nuevas técnicas de PODA para asegurar la regeneración del bosque, la biodibersidad y humedad del suelo; pero además como fuente energética renovable para sustituir el uso de petroleo, principal responsable del cambio climático.  La reforestación es un engaño de madereros que sólo ven el bosque como stock de madera, sin valorar sus elementos como biomasa (60 a 85% del bosque) que actualmente se quema o se pudre, contaminando el aire, suelos y agua. Con el uso de la tecnología propuesta, los residuos, se convertiran en materia prima secundaria cerrando el ciclo ecologico agroforestal y minimizando la vulnerabilidad ambiental de la población de Nolberth, cuyo modelo de negocio se insertará en la misma dinámica de sostenibilidad.</t>
  </si>
  <si>
    <t xml:space="preserve">La iniciativa ofrece una plataforma de negocios competitiva y sustentable, de productos con valor agregado y demanda de mercado. con potencial de crecimiento a corto, mediano y largo plazo. el crecimiento serà proporcional al incremento de la biomasa por hectaria y al Nº de hectareas de los sistemas agroforestales y reforestacion, asi como la demanda del mercado de los productos procesados. Desde el 2010, la comunidad de Nolberth ha instalado 600 ha de Cacao y futales, y 500 ha de reforestación de especies nativas, proyectandose al 2015  una producción de 100 TM/año de granos de Cacao,  80 TM/año de frutas, y una producción conjunta de 160 TM de C de biomasa de subproductos de cosechas, 1260 TM de C de podas y 450 TM de troncos cortos de 180 ha de bosques intervenidos (ver fuentes). La potencialidad de crecimiento estará dictado por el plan de ampliación de la comunidad de Nolberth de 200 Ha/año hasta alcanzar el maximo de 1,000 ha en bosques secundarios. El potencial de crecimiento de los productos procesados es muy amplia. Hay acuerdos con KAOKA de Francia para adquirir toda la producción de granos de cacao con posibilidades de ofrecer pasta de cacao. La empresa GLORIA SA esta interesada en adquirir pulpa de frutas para procesar Yogurt en la proxima planta en Chicama- La Libertad, y el Ministerio de Eduación licitará en el 2015 cerca de S/. 3 millones en materiales educativos y mobiliario escolar sólo para jardines infantiles estatales, con el aprovechar los  troncos cortos y ramas anchas. 
CEVALOR aporta una fuente de empleo de alto valor, sustentada en la asociatividad y una dinámica económica comunal responsable en cuatro ejes:a) En podas y raleos y aprovechamiento de biomasa residual como enegia;b) inclusión social de mujeres y jóvenes, para la gestiòn;c) desarrollo de técnicas de manejo agroforestal responsable en zona de Amazonía; d) generación de trabajo con alto valor al producción de piezas para armar muebles y juguetes.  </t>
  </si>
  <si>
    <t xml:space="preserve">Para evaluar el potencial de crecimiento de biomasa de bosques tropicales, se ha utilizado la   metodologia del panel intergubernamental del cambio climatico (IPCC 2006), convirtiendo la generación de CO2 de un bosque tipico de Nolberth, en TM de C  de hojas, ramas y arbustos, y TM de madera de troncos cortos, sin incluir fustes ni raices. Aunque los valores son muy variables se ha considerado en promedio de  7 TM de C/ha de biomasa residual y 2.5 TM/ha de troncos cortos.  </t>
  </si>
  <si>
    <t>El aprovechar la biomasa residual para obtener energia y pequeños trozos de madera redunda en ingresos para invertir mantener y optimizar las podas y raleos, actividades medulares para implementar la iniciativa. Este círculo virtuoso proporciona la base económica sostenida de la iniciativa, al generar ingresos por la comercialización de piezas para muebles y juguetes, estimados en S/.945,000 anuale indefinidamente, por la intervención en 180Ha. de bosque degradados, aprox.3 veces el ingreso, por unica vez, de la talar dicho bosque; Otro ingresos anuales por la inclusión de mujeres y jóvenes en empredimiento son S/.80,000 las frutas tropicales y pulpa desecada que de otro modo se decomponen y pierden, al igual que el cacao en pasta y chocolate negro elevan los ingresos anuales actuales S/.600,000 por las 600 ha. de cacao instaladas por ONUCD a S/.1`200,000.  
Asimismo, los beneficios económicos de estas actividades promueven otros emprendimientos vinculados al acopio y el transporte de materia prima, y a la logística del producto terminado; generando aún más oportunidades para los emprendedores locales.
.</t>
  </si>
  <si>
    <t>I</t>
  </si>
  <si>
    <t>A</t>
  </si>
  <si>
    <t>AÑO</t>
  </si>
  <si>
    <t>Ingresos S/.</t>
  </si>
  <si>
    <t>Egresos S/.</t>
  </si>
  <si>
    <t>Cacao</t>
  </si>
  <si>
    <t>Partes y Piezas de Muebles</t>
  </si>
  <si>
    <t>Inversión</t>
  </si>
  <si>
    <t>Insumos</t>
  </si>
  <si>
    <t>Cambio S/./US$</t>
  </si>
  <si>
    <t>Costos Mano de obra</t>
  </si>
  <si>
    <t>Frutas y otros</t>
  </si>
  <si>
    <t>Ingresos - Egresos</t>
  </si>
  <si>
    <t>Caja</t>
  </si>
  <si>
    <t>Tire</t>
  </si>
  <si>
    <t>VPN</t>
  </si>
  <si>
    <t>Tomando los siguientes supuesto, que el cambio del dólar es S/.3.00 por Dólar, y que los costo y los ingresos tiene un crecimiento 3% de crecimiento, la inversión aportada al proyecto en soles es de S/.1'539,000, el gasto de insumos es un 10% de los ingresos por ventas, el costo de manos de obra son de 14 sueldos al año, el jornal diario de S/.60,  Ingresos anual por venta de cacao y productos 1'200,0000, frutas y otro 80,000, partes y piezas de madera 945,000 totalizan S/.2'225,000 despues de finaiizado el proyecto, no se estan tomando en cuenta que se plane el aumento de las áreas de cultivo de cacao. en esta condiciones, La tasa interna de retorno anual económica TIR es de 34% en 10 años, si consieramos que una tasa comecial alta de TEA15%, podemos encontrar que el Valor presente del proyecto es de S/.3'761,869. Devolviento la inversion inicial en al finalizar el segundo año del proyecto. Por tanto la rentabilidad el proyecto, queda claramente demostrada, indempendientemente de los impacto positivos sociale y ambientales en cuanto a empleo y mitigación del cambio climatico y conservación de los bosque.</t>
  </si>
  <si>
    <t>Poco apoyo de la comunida para adoptar la propuesta</t>
  </si>
  <si>
    <t>B</t>
  </si>
  <si>
    <t>Convenio con la comunida y participantes activos de ONUCD</t>
  </si>
  <si>
    <t>Demora en el aprote del Gobierno local</t>
  </si>
  <si>
    <t>Son obras de imfraestructura, difusión con poco efecto sobre el resultado principal</t>
  </si>
  <si>
    <t>Demoras en la implementación de los equipos</t>
  </si>
  <si>
    <t xml:space="preserve">Los equipos se necesita para agregar valor a los productos, pero no al bosque. </t>
  </si>
  <si>
    <t>Fondos para equipos se no alcancen o retracen</t>
  </si>
  <si>
    <t>Un solo aportante AEA tiene esa responsabilidad</t>
  </si>
  <si>
    <t>Demanda y precios bajen draticamente</t>
  </si>
  <si>
    <t>Desarrollo de red y alianzas estrategicas con los clientes.</t>
  </si>
  <si>
    <t>M</t>
  </si>
  <si>
    <t>Costo de la poda supera los ingreso de venta de madera</t>
  </si>
  <si>
    <t xml:space="preserve">Son varias los y ingresos y beneficios, la madera es 1 de mas de 4 fuentes de ingreso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</si>
</sst>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8" formatCode="&quot;S/.&quot;\ #,##0.00;[Red]&quot;S/.&quot;\ \-#,##0.00"/>
    <numFmt numFmtId="43" formatCode="_ * #,##0.00_ ;_ * \-#,##0.00_ ;_ * &quot;-&quot;??_ ;_ @_ "/>
    <numFmt numFmtId="164" formatCode="General_)"/>
    <numFmt numFmtId="165" formatCode="[$$-409]#,##0"/>
    <numFmt numFmtId="166" formatCode="[$$-409]#,##0_ ;[Red]\-[$$-409]#,##0\ "/>
    <numFmt numFmtId="167" formatCode="[$$-409]#,##0.00"/>
    <numFmt numFmtId="170" formatCode="_ * #,##0_ ;_ * \-#,##0_ ;_ * &quot;-&quot;??_ ;_ @_ "/>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s>
  <cellStyleXfs count="5">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xf numFmtId="43" fontId="5" fillId="0" borderId="0" applyFont="0" applyFill="0" applyBorder="0" applyAlignment="0" applyProtection="0"/>
  </cellStyleXfs>
  <cellXfs count="179">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7"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0" xfId="0" applyFill="1" applyBorder="1" applyAlignment="1" applyProtection="1">
      <alignment vertical="center" wrapText="1"/>
    </xf>
    <xf numFmtId="0" fontId="0" fillId="2" borderId="41" xfId="0" applyFill="1" applyBorder="1" applyProtection="1">
      <protection locked="0"/>
    </xf>
    <xf numFmtId="0" fontId="0" fillId="2" borderId="42"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5" xfId="0" applyFont="1" applyFill="1" applyBorder="1" applyAlignment="1" applyProtection="1">
      <alignment horizontal="left" vertical="center" wrapText="1"/>
      <protection locked="0"/>
    </xf>
    <xf numFmtId="0" fontId="7" fillId="0" borderId="33" xfId="0" applyFont="1" applyFill="1" applyBorder="1" applyAlignment="1" applyProtection="1">
      <alignment horizontal="left" vertical="center" wrapText="1"/>
      <protection locked="0"/>
    </xf>
    <xf numFmtId="0" fontId="7" fillId="0" borderId="38"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167" fontId="0" fillId="0" borderId="0" xfId="0" applyNumberFormat="1"/>
    <xf numFmtId="9" fontId="0" fillId="0" borderId="0" xfId="0" applyNumberFormat="1"/>
    <xf numFmtId="0" fontId="0" fillId="0" borderId="0" xfId="0" applyProtection="1">
      <protection locked="0"/>
    </xf>
    <xf numFmtId="3" fontId="0" fillId="0" borderId="0" xfId="0" applyNumberFormat="1"/>
    <xf numFmtId="3" fontId="0" fillId="0" borderId="48" xfId="0" applyNumberFormat="1" applyBorder="1" applyAlignment="1">
      <alignment horizontal="right" vertical="center" wrapText="1"/>
    </xf>
    <xf numFmtId="3" fontId="0" fillId="0" borderId="47" xfId="0" applyNumberFormat="1" applyBorder="1" applyAlignment="1">
      <alignment vertical="center" wrapText="1"/>
    </xf>
    <xf numFmtId="10" fontId="0" fillId="0" borderId="0" xfId="2" applyNumberFormat="1" applyFont="1"/>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0" fontId="13" fillId="2" borderId="1" xfId="3"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14" fontId="0" fillId="2" borderId="1" xfId="0" applyNumberFormat="1" applyFill="1" applyBorder="1" applyAlignment="1" applyProtection="1">
      <alignment horizontal="left" vertical="center" wrapText="1"/>
      <protection locked="0"/>
    </xf>
    <xf numFmtId="0" fontId="0" fillId="2" borderId="1" xfId="0" quotePrefix="1" applyNumberFormat="1" applyFill="1" applyBorder="1" applyAlignment="1" applyProtection="1">
      <alignment horizontal="left" vertical="center" wrapText="1"/>
      <protection locked="0"/>
    </xf>
    <xf numFmtId="0" fontId="0" fillId="2" borderId="1" xfId="0" applyNumberFormat="1" applyFill="1" applyBorder="1" applyAlignment="1" applyProtection="1">
      <alignment horizontal="left" vertical="center" wrapText="1"/>
      <protection locked="0"/>
    </xf>
    <xf numFmtId="0" fontId="0" fillId="2" borderId="6" xfId="0" applyNumberForma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3"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0" fillId="0" borderId="34"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6"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21" fillId="0" borderId="7" xfId="0" applyFont="1" applyBorder="1" applyAlignment="1" applyProtection="1">
      <alignment horizontal="left" vertical="center" wrapText="1"/>
      <protection locked="0"/>
    </xf>
    <xf numFmtId="0" fontId="21" fillId="0" borderId="8" xfId="0" applyFont="1" applyBorder="1" applyAlignment="1" applyProtection="1">
      <alignment horizontal="left" vertical="center" wrapText="1"/>
      <protection locked="0"/>
    </xf>
    <xf numFmtId="0" fontId="21" fillId="0" borderId="9" xfId="0" applyFont="1"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2" xfId="0" applyFont="1" applyFill="1" applyBorder="1" applyAlignment="1" applyProtection="1">
      <alignment horizontal="center" vertical="center" wrapText="1"/>
    </xf>
    <xf numFmtId="0" fontId="6" fillId="9" borderId="39" xfId="0" applyFont="1" applyFill="1" applyBorder="1" applyAlignment="1" applyProtection="1">
      <alignment horizontal="center" vertical="center" wrapText="1"/>
    </xf>
    <xf numFmtId="0" fontId="6" fillId="7" borderId="36" xfId="0" applyFont="1" applyFill="1" applyBorder="1" applyAlignment="1" applyProtection="1">
      <alignment horizontal="center" vertical="center" wrapText="1"/>
    </xf>
    <xf numFmtId="0" fontId="6" fillId="7" borderId="34"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xf numFmtId="0" fontId="2" fillId="0" borderId="0" xfId="0" applyFont="1"/>
    <xf numFmtId="0" fontId="0" fillId="0" borderId="0" xfId="0" applyAlignment="1">
      <alignment horizontal="center"/>
    </xf>
    <xf numFmtId="170" fontId="0" fillId="0" borderId="0" xfId="4" applyNumberFormat="1" applyFont="1"/>
    <xf numFmtId="170" fontId="2" fillId="0" borderId="22" xfId="0" applyNumberFormat="1" applyFont="1" applyBorder="1"/>
    <xf numFmtId="0" fontId="2" fillId="0" borderId="22" xfId="0" applyFont="1" applyBorder="1"/>
    <xf numFmtId="0" fontId="0" fillId="0" borderId="49" xfId="0" applyBorder="1"/>
    <xf numFmtId="0" fontId="0" fillId="0" borderId="50" xfId="0" applyBorder="1"/>
    <xf numFmtId="170" fontId="0" fillId="0" borderId="49" xfId="4" applyNumberFormat="1" applyFont="1" applyBorder="1"/>
    <xf numFmtId="170" fontId="0" fillId="0" borderId="50" xfId="4" applyNumberFormat="1" applyFont="1" applyBorder="1"/>
    <xf numFmtId="8" fontId="0" fillId="0" borderId="0" xfId="0" applyNumberFormat="1"/>
  </cellXfs>
  <cellStyles count="5">
    <cellStyle name="Hipervínculo" xfId="3" builtinId="8"/>
    <cellStyle name="Millares" xfId="4" builtinId="3"/>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studio_cordero@yahoo.es" TargetMode="External"/><Relationship Id="rId1" Type="http://schemas.openxmlformats.org/officeDocument/2006/relationships/hyperlink" Target="mailto:jluchang@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topLeftCell="A70" zoomScale="70" zoomScaleNormal="70" zoomScaleSheetLayoutView="120" workbookViewId="0">
      <selection activeCell="I6" sqref="I6"/>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10" t="s">
        <v>52</v>
      </c>
      <c r="C2" s="110"/>
      <c r="D2" s="110"/>
      <c r="E2" s="110"/>
      <c r="F2" s="110"/>
    </row>
    <row r="3" spans="2:8" s="8" customFormat="1" ht="5.25" customHeight="1" x14ac:dyDescent="0.25"/>
    <row r="4" spans="2:8" s="8" customFormat="1" ht="48.75" customHeight="1" x14ac:dyDescent="0.25">
      <c r="B4" s="117" t="s">
        <v>100</v>
      </c>
      <c r="C4" s="117"/>
      <c r="D4" s="117"/>
      <c r="E4" s="117"/>
      <c r="F4" s="117"/>
    </row>
    <row r="5" spans="2:8" s="8" customFormat="1" ht="5.25" customHeight="1" thickBot="1" x14ac:dyDescent="0.3"/>
    <row r="6" spans="2:8" s="8" customFormat="1" x14ac:dyDescent="0.25">
      <c r="B6" s="122" t="s">
        <v>33</v>
      </c>
      <c r="C6" s="123"/>
      <c r="D6" s="123"/>
      <c r="E6" s="123"/>
      <c r="F6" s="124"/>
    </row>
    <row r="7" spans="2:8" s="8" customFormat="1" ht="36" customHeight="1" x14ac:dyDescent="0.25">
      <c r="B7" s="7" t="s">
        <v>56</v>
      </c>
      <c r="C7" s="119" t="s">
        <v>167</v>
      </c>
      <c r="D7" s="120"/>
      <c r="E7" s="120"/>
      <c r="F7" s="121"/>
      <c r="H7" s="13"/>
    </row>
    <row r="8" spans="2:8" s="8" customFormat="1" ht="34.5" customHeight="1" x14ac:dyDescent="0.25">
      <c r="B8" s="115" t="s">
        <v>57</v>
      </c>
      <c r="C8" s="116"/>
      <c r="D8" s="116"/>
      <c r="E8" s="116"/>
      <c r="F8" s="21">
        <v>15</v>
      </c>
    </row>
    <row r="9" spans="2:8" s="8" customFormat="1" ht="25.5" customHeight="1" x14ac:dyDescent="0.25">
      <c r="B9" s="115" t="s">
        <v>76</v>
      </c>
      <c r="C9" s="116"/>
      <c r="D9" s="116"/>
      <c r="E9" s="116"/>
      <c r="F9" s="82">
        <f>'FINANCIAMIENTO PROYECTO'!D20</f>
        <v>513000</v>
      </c>
      <c r="H9" s="8" t="s">
        <v>73</v>
      </c>
    </row>
    <row r="10" spans="2:8" s="8" customFormat="1" ht="24" customHeight="1" x14ac:dyDescent="0.25">
      <c r="B10" s="115" t="s">
        <v>77</v>
      </c>
      <c r="C10" s="116"/>
      <c r="D10" s="116"/>
      <c r="E10" s="116"/>
      <c r="F10" s="82">
        <f>'FINANCIAMIENTO PROYECTO'!E20</f>
        <v>250000</v>
      </c>
      <c r="H10" s="8" t="s">
        <v>73</v>
      </c>
    </row>
    <row r="11" spans="2:8" s="8" customFormat="1" ht="24" customHeight="1" x14ac:dyDescent="0.25">
      <c r="B11" s="115" t="s">
        <v>78</v>
      </c>
      <c r="C11" s="116"/>
      <c r="D11" s="116"/>
      <c r="E11" s="116"/>
      <c r="F11" s="82">
        <f>'FINANCIAMIENTO PROYECTO'!J20+'FINANCIAMIENTO PROYECTO'!K20</f>
        <v>263000</v>
      </c>
      <c r="H11" s="8" t="s">
        <v>73</v>
      </c>
    </row>
    <row r="12" spans="2:8" ht="21.75" customHeight="1" x14ac:dyDescent="0.25">
      <c r="B12" s="115" t="s">
        <v>86</v>
      </c>
      <c r="C12" s="116"/>
      <c r="D12" s="116"/>
      <c r="E12" s="116"/>
      <c r="F12" s="20" t="s">
        <v>154</v>
      </c>
    </row>
    <row r="13" spans="2:8" ht="23.25" customHeight="1" x14ac:dyDescent="0.25">
      <c r="B13" s="115" t="s">
        <v>87</v>
      </c>
      <c r="C13" s="116"/>
      <c r="D13" s="116"/>
      <c r="E13" s="116"/>
      <c r="F13" s="21" t="s">
        <v>108</v>
      </c>
    </row>
    <row r="14" spans="2:8" ht="90.75" customHeight="1" x14ac:dyDescent="0.25">
      <c r="B14" s="59" t="s">
        <v>85</v>
      </c>
      <c r="C14" s="95" t="s">
        <v>109</v>
      </c>
      <c r="D14" s="95"/>
      <c r="E14" s="95"/>
      <c r="F14" s="96"/>
    </row>
    <row r="15" spans="2:8" ht="80.25" customHeight="1" x14ac:dyDescent="0.25">
      <c r="B15" s="41" t="s">
        <v>79</v>
      </c>
      <c r="C15" s="95" t="s">
        <v>110</v>
      </c>
      <c r="D15" s="95"/>
      <c r="E15" s="95"/>
      <c r="F15" s="96"/>
    </row>
    <row r="16" spans="2:8" ht="80.25" customHeight="1" thickBot="1" x14ac:dyDescent="0.3">
      <c r="B16" s="12" t="s">
        <v>92</v>
      </c>
      <c r="C16" s="99" t="s">
        <v>165</v>
      </c>
      <c r="D16" s="99"/>
      <c r="E16" s="99"/>
      <c r="F16" s="100"/>
    </row>
    <row r="17" spans="2:5" s="8" customFormat="1" ht="8.25" customHeight="1" thickBot="1" x14ac:dyDescent="0.3"/>
    <row r="18" spans="2:5" ht="20.25" customHeight="1" thickBot="1" x14ac:dyDescent="0.3">
      <c r="B18" s="112" t="s">
        <v>80</v>
      </c>
      <c r="C18" s="113"/>
      <c r="D18" s="113"/>
      <c r="E18" s="114"/>
    </row>
    <row r="19" spans="2:5" x14ac:dyDescent="0.25">
      <c r="B19" s="14" t="s">
        <v>14</v>
      </c>
      <c r="C19" s="97" t="s">
        <v>111</v>
      </c>
      <c r="D19" s="97"/>
      <c r="E19" s="98"/>
    </row>
    <row r="20" spans="2:5" x14ac:dyDescent="0.25">
      <c r="B20" s="10" t="s">
        <v>15</v>
      </c>
      <c r="C20" s="95" t="s">
        <v>112</v>
      </c>
      <c r="D20" s="95"/>
      <c r="E20" s="96"/>
    </row>
    <row r="21" spans="2:5" ht="16.5" customHeight="1" x14ac:dyDescent="0.25">
      <c r="B21" s="7" t="s">
        <v>21</v>
      </c>
      <c r="C21" s="95">
        <v>9157032</v>
      </c>
      <c r="D21" s="95"/>
      <c r="E21" s="96"/>
    </row>
    <row r="22" spans="2:5" x14ac:dyDescent="0.25">
      <c r="B22" s="10" t="s">
        <v>16</v>
      </c>
      <c r="C22" s="95" t="s">
        <v>113</v>
      </c>
      <c r="D22" s="95"/>
      <c r="E22" s="96"/>
    </row>
    <row r="23" spans="2:5" x14ac:dyDescent="0.25">
      <c r="B23" s="10" t="s">
        <v>17</v>
      </c>
      <c r="C23" s="95" t="s">
        <v>114</v>
      </c>
      <c r="D23" s="95"/>
      <c r="E23" s="96"/>
    </row>
    <row r="24" spans="2:5" x14ac:dyDescent="0.25">
      <c r="B24" s="10" t="s">
        <v>3</v>
      </c>
      <c r="C24" s="95" t="s">
        <v>115</v>
      </c>
      <c r="D24" s="95"/>
      <c r="E24" s="96"/>
    </row>
    <row r="25" spans="2:5" x14ac:dyDescent="0.25">
      <c r="B25" s="10" t="s">
        <v>18</v>
      </c>
      <c r="C25" s="95" t="s">
        <v>135</v>
      </c>
      <c r="D25" s="95"/>
      <c r="E25" s="96"/>
    </row>
    <row r="26" spans="2:5" x14ac:dyDescent="0.25">
      <c r="B26" s="10" t="s">
        <v>4</v>
      </c>
      <c r="C26" s="95" t="s">
        <v>116</v>
      </c>
      <c r="D26" s="95"/>
      <c r="E26" s="96"/>
    </row>
    <row r="27" spans="2:5" x14ac:dyDescent="0.25">
      <c r="B27" s="10" t="s">
        <v>19</v>
      </c>
      <c r="C27" s="95">
        <v>988124449</v>
      </c>
      <c r="D27" s="95"/>
      <c r="E27" s="96"/>
    </row>
    <row r="28" spans="2:5" x14ac:dyDescent="0.25">
      <c r="B28" s="10" t="s">
        <v>20</v>
      </c>
      <c r="C28" s="111" t="s">
        <v>117</v>
      </c>
      <c r="D28" s="95"/>
      <c r="E28" s="96"/>
    </row>
    <row r="29" spans="2:5" ht="30" x14ac:dyDescent="0.25">
      <c r="B29" s="18" t="s">
        <v>40</v>
      </c>
      <c r="C29" s="95" t="s">
        <v>118</v>
      </c>
      <c r="D29" s="95"/>
      <c r="E29" s="96"/>
    </row>
    <row r="30" spans="2:5" x14ac:dyDescent="0.25">
      <c r="B30" s="10" t="s">
        <v>41</v>
      </c>
      <c r="C30" s="95">
        <v>10</v>
      </c>
      <c r="D30" s="95"/>
      <c r="E30" s="96"/>
    </row>
    <row r="31" spans="2:5" ht="60.75" thickBot="1" x14ac:dyDescent="0.3">
      <c r="B31" s="18" t="s">
        <v>44</v>
      </c>
      <c r="C31" s="99" t="s">
        <v>161</v>
      </c>
      <c r="D31" s="99"/>
      <c r="E31" s="100"/>
    </row>
    <row r="32" spans="2:5" s="8" customFormat="1" ht="9.75" customHeight="1" thickBot="1" x14ac:dyDescent="0.3"/>
    <row r="33" spans="2:5" s="8" customFormat="1" ht="16.5" customHeight="1" thickBot="1" x14ac:dyDescent="0.3">
      <c r="B33" s="112" t="s">
        <v>81</v>
      </c>
      <c r="C33" s="113"/>
      <c r="D33" s="113"/>
      <c r="E33" s="114"/>
    </row>
    <row r="34" spans="2:5" s="8" customFormat="1" ht="27" customHeight="1" x14ac:dyDescent="0.25">
      <c r="B34" s="6" t="s">
        <v>23</v>
      </c>
      <c r="C34" s="97" t="s">
        <v>119</v>
      </c>
      <c r="D34" s="97"/>
      <c r="E34" s="98"/>
    </row>
    <row r="35" spans="2:5" s="8" customFormat="1" ht="16.5" customHeight="1" x14ac:dyDescent="0.25">
      <c r="B35" s="7" t="s">
        <v>24</v>
      </c>
      <c r="C35" s="95" t="s">
        <v>120</v>
      </c>
      <c r="D35" s="95"/>
      <c r="E35" s="96"/>
    </row>
    <row r="36" spans="2:5" s="8" customFormat="1" ht="16.5" customHeight="1" x14ac:dyDescent="0.25">
      <c r="B36" s="7" t="s">
        <v>22</v>
      </c>
      <c r="C36" s="95">
        <v>20251397806</v>
      </c>
      <c r="D36" s="95"/>
      <c r="E36" s="96"/>
    </row>
    <row r="37" spans="2:5" s="8" customFormat="1" ht="16.5" customHeight="1" x14ac:dyDescent="0.25">
      <c r="B37" s="7" t="s">
        <v>0</v>
      </c>
      <c r="C37" s="95">
        <v>1956019</v>
      </c>
      <c r="D37" s="95"/>
      <c r="E37" s="96"/>
    </row>
    <row r="38" spans="2:5" s="8" customFormat="1" ht="16.5" customHeight="1" x14ac:dyDescent="0.25">
      <c r="B38" s="7" t="s">
        <v>1</v>
      </c>
      <c r="C38" s="118">
        <v>40558</v>
      </c>
      <c r="D38" s="95"/>
      <c r="E38" s="96"/>
    </row>
    <row r="39" spans="2:5" s="8" customFormat="1" ht="16.5" customHeight="1" x14ac:dyDescent="0.25">
      <c r="B39" s="7" t="s">
        <v>26</v>
      </c>
      <c r="C39" s="95" t="s">
        <v>121</v>
      </c>
      <c r="D39" s="95"/>
      <c r="E39" s="96"/>
    </row>
    <row r="40" spans="2:5" s="8" customFormat="1" ht="16.5" customHeight="1" x14ac:dyDescent="0.25">
      <c r="B40" s="7" t="s">
        <v>25</v>
      </c>
      <c r="C40" s="95" t="s">
        <v>122</v>
      </c>
      <c r="D40" s="95"/>
      <c r="E40" s="96"/>
    </row>
    <row r="41" spans="2:5" s="8" customFormat="1" ht="16.5" customHeight="1" x14ac:dyDescent="0.25">
      <c r="B41" s="7" t="s">
        <v>21</v>
      </c>
      <c r="C41" s="95">
        <v>10475717</v>
      </c>
      <c r="D41" s="95"/>
      <c r="E41" s="96"/>
    </row>
    <row r="42" spans="2:5" s="8" customFormat="1" ht="16.5" customHeight="1" x14ac:dyDescent="0.25">
      <c r="B42" s="10" t="s">
        <v>2</v>
      </c>
      <c r="C42" s="95" t="s">
        <v>123</v>
      </c>
      <c r="D42" s="95"/>
      <c r="E42" s="96"/>
    </row>
    <row r="43" spans="2:5" s="8" customFormat="1" ht="16.5" customHeight="1" x14ac:dyDescent="0.25">
      <c r="B43" s="7" t="s">
        <v>18</v>
      </c>
      <c r="C43" s="95" t="s">
        <v>124</v>
      </c>
      <c r="D43" s="95"/>
      <c r="E43" s="96"/>
    </row>
    <row r="44" spans="2:5" s="8" customFormat="1" ht="16.5" customHeight="1" x14ac:dyDescent="0.25">
      <c r="B44" s="7" t="s">
        <v>4</v>
      </c>
      <c r="C44" s="95" t="s">
        <v>116</v>
      </c>
      <c r="D44" s="95"/>
      <c r="E44" s="96"/>
    </row>
    <row r="45" spans="2:5" s="8" customFormat="1" ht="16.5" customHeight="1" x14ac:dyDescent="0.25">
      <c r="B45" s="10" t="s">
        <v>5</v>
      </c>
      <c r="C45" s="95">
        <v>998223101</v>
      </c>
      <c r="D45" s="95"/>
      <c r="E45" s="96"/>
    </row>
    <row r="46" spans="2:5" s="8" customFormat="1" ht="16.5" customHeight="1" x14ac:dyDescent="0.25">
      <c r="B46" s="10" t="s">
        <v>6</v>
      </c>
      <c r="C46" s="111" t="s">
        <v>125</v>
      </c>
      <c r="D46" s="95"/>
      <c r="E46" s="96"/>
    </row>
    <row r="47" spans="2:5" s="8" customFormat="1" ht="16.5" customHeight="1" x14ac:dyDescent="0.25">
      <c r="B47" s="7" t="s">
        <v>39</v>
      </c>
      <c r="C47" s="95"/>
      <c r="D47" s="95"/>
      <c r="E47" s="96"/>
    </row>
    <row r="48" spans="2:5" s="8" customFormat="1" ht="16.5" customHeight="1" x14ac:dyDescent="0.25">
      <c r="B48" s="7" t="s">
        <v>7</v>
      </c>
      <c r="C48" s="95"/>
      <c r="D48" s="95"/>
      <c r="E48" s="96"/>
    </row>
    <row r="49" spans="2:5" s="8" customFormat="1" ht="62.25" customHeight="1" x14ac:dyDescent="0.25">
      <c r="B49" s="7" t="s">
        <v>43</v>
      </c>
      <c r="C49" s="125" t="s">
        <v>162</v>
      </c>
      <c r="D49" s="126"/>
      <c r="E49" s="127"/>
    </row>
    <row r="50" spans="2:5" s="8" customFormat="1" ht="18.75" customHeight="1" x14ac:dyDescent="0.25">
      <c r="B50" s="7" t="s">
        <v>45</v>
      </c>
      <c r="C50" s="125">
        <v>18</v>
      </c>
      <c r="D50" s="126"/>
      <c r="E50" s="127"/>
    </row>
    <row r="51" spans="2:5" s="8" customFormat="1" ht="61.5" customHeight="1" x14ac:dyDescent="0.25">
      <c r="B51" s="7" t="s">
        <v>99</v>
      </c>
      <c r="C51" s="92" t="s">
        <v>136</v>
      </c>
      <c r="D51" s="93"/>
      <c r="E51" s="94"/>
    </row>
    <row r="52" spans="2:5" s="8" customFormat="1" ht="16.5" customHeight="1" x14ac:dyDescent="0.25">
      <c r="B52" s="107" t="s">
        <v>28</v>
      </c>
      <c r="C52" s="108"/>
      <c r="D52" s="108"/>
      <c r="E52" s="109"/>
    </row>
    <row r="53" spans="2:5" s="8" customFormat="1" ht="16.5" customHeight="1" x14ac:dyDescent="0.25">
      <c r="B53" s="7" t="s">
        <v>34</v>
      </c>
      <c r="C53" s="1"/>
      <c r="D53" s="11" t="s">
        <v>27</v>
      </c>
      <c r="E53" s="2"/>
    </row>
    <row r="54" spans="2:5" s="8" customFormat="1" ht="16.5" customHeight="1" x14ac:dyDescent="0.25">
      <c r="B54" s="107" t="s">
        <v>29</v>
      </c>
      <c r="C54" s="108"/>
      <c r="D54" s="108"/>
      <c r="E54" s="109"/>
    </row>
    <row r="55" spans="2:5" s="8" customFormat="1" ht="16.5" customHeight="1" x14ac:dyDescent="0.25">
      <c r="B55" s="7" t="s">
        <v>8</v>
      </c>
      <c r="C55" s="3"/>
      <c r="D55" s="11" t="s">
        <v>30</v>
      </c>
      <c r="E55" s="2"/>
    </row>
    <row r="56" spans="2:5" s="8" customFormat="1" ht="16.5" customHeight="1" x14ac:dyDescent="0.25">
      <c r="B56" s="7" t="s">
        <v>10</v>
      </c>
      <c r="C56" s="3"/>
      <c r="D56" s="11" t="s">
        <v>11</v>
      </c>
      <c r="E56" s="2" t="s">
        <v>126</v>
      </c>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01"/>
      <c r="D59" s="102"/>
      <c r="E59" s="103"/>
    </row>
    <row r="60" spans="2:5" s="8" customFormat="1" ht="9.75" customHeight="1" thickBot="1" x14ac:dyDescent="0.3"/>
    <row r="61" spans="2:5" s="8" customFormat="1" ht="15.75" customHeight="1" thickBot="1" x14ac:dyDescent="0.3">
      <c r="B61" s="112" t="s">
        <v>82</v>
      </c>
      <c r="C61" s="113"/>
      <c r="D61" s="113"/>
      <c r="E61" s="114"/>
    </row>
    <row r="62" spans="2:5" s="8" customFormat="1" ht="27" customHeight="1" x14ac:dyDescent="0.25">
      <c r="B62" s="6" t="s">
        <v>23</v>
      </c>
      <c r="C62" s="97" t="s">
        <v>127</v>
      </c>
      <c r="D62" s="97"/>
      <c r="E62" s="98"/>
    </row>
    <row r="63" spans="2:5" s="8" customFormat="1" ht="16.5" customHeight="1" x14ac:dyDescent="0.25">
      <c r="B63" s="7" t="s">
        <v>24</v>
      </c>
      <c r="C63" s="95" t="s">
        <v>128</v>
      </c>
      <c r="D63" s="95"/>
      <c r="E63" s="96"/>
    </row>
    <row r="64" spans="2:5" s="8" customFormat="1" ht="16.5" customHeight="1" x14ac:dyDescent="0.25">
      <c r="B64" s="7" t="s">
        <v>22</v>
      </c>
      <c r="C64" s="95">
        <v>20251397806</v>
      </c>
      <c r="D64" s="95"/>
      <c r="E64" s="96"/>
    </row>
    <row r="65" spans="2:5" s="8" customFormat="1" ht="16.5" customHeight="1" x14ac:dyDescent="0.25">
      <c r="B65" s="7" t="s">
        <v>0</v>
      </c>
      <c r="C65" s="95" t="s">
        <v>129</v>
      </c>
      <c r="D65" s="95"/>
      <c r="E65" s="96"/>
    </row>
    <row r="66" spans="2:5" s="8" customFormat="1" ht="16.5" customHeight="1" x14ac:dyDescent="0.25">
      <c r="B66" s="7" t="s">
        <v>1</v>
      </c>
      <c r="C66" s="95"/>
      <c r="D66" s="95"/>
      <c r="E66" s="96"/>
    </row>
    <row r="67" spans="2:5" s="8" customFormat="1" ht="16.5" customHeight="1" x14ac:dyDescent="0.25">
      <c r="B67" s="7" t="s">
        <v>26</v>
      </c>
      <c r="C67" s="95" t="s">
        <v>130</v>
      </c>
      <c r="D67" s="95"/>
      <c r="E67" s="96"/>
    </row>
    <row r="68" spans="2:5" s="8" customFormat="1" ht="16.5" customHeight="1" x14ac:dyDescent="0.25">
      <c r="B68" s="7" t="s">
        <v>25</v>
      </c>
      <c r="C68" s="95" t="s">
        <v>131</v>
      </c>
      <c r="D68" s="95"/>
      <c r="E68" s="96"/>
    </row>
    <row r="69" spans="2:5" s="8" customFormat="1" ht="16.5" customHeight="1" x14ac:dyDescent="0.25">
      <c r="B69" s="7" t="s">
        <v>21</v>
      </c>
      <c r="C69" s="95">
        <v>948195</v>
      </c>
      <c r="D69" s="95"/>
      <c r="E69" s="96"/>
    </row>
    <row r="70" spans="2:5" s="8" customFormat="1" ht="16.5" customHeight="1" x14ac:dyDescent="0.25">
      <c r="B70" s="10" t="s">
        <v>2</v>
      </c>
      <c r="C70" s="95" t="s">
        <v>132</v>
      </c>
      <c r="D70" s="95"/>
      <c r="E70" s="96"/>
    </row>
    <row r="71" spans="2:5" s="8" customFormat="1" ht="16.5" customHeight="1" x14ac:dyDescent="0.25">
      <c r="B71" s="7" t="s">
        <v>18</v>
      </c>
      <c r="C71" s="95" t="s">
        <v>133</v>
      </c>
      <c r="D71" s="95"/>
      <c r="E71" s="96"/>
    </row>
    <row r="72" spans="2:5" s="8" customFormat="1" ht="16.5" customHeight="1" x14ac:dyDescent="0.25">
      <c r="B72" s="7" t="s">
        <v>4</v>
      </c>
      <c r="C72" s="95" t="s">
        <v>134</v>
      </c>
      <c r="D72" s="95"/>
      <c r="E72" s="96"/>
    </row>
    <row r="73" spans="2:5" s="8" customFormat="1" ht="16.5" customHeight="1" x14ac:dyDescent="0.25">
      <c r="B73" s="10" t="s">
        <v>5</v>
      </c>
      <c r="C73" s="95"/>
      <c r="D73" s="95"/>
      <c r="E73" s="96"/>
    </row>
    <row r="74" spans="2:5" s="8" customFormat="1" ht="16.5" customHeight="1" x14ac:dyDescent="0.25">
      <c r="B74" s="10" t="s">
        <v>6</v>
      </c>
      <c r="C74" s="95"/>
      <c r="D74" s="95"/>
      <c r="E74" s="96"/>
    </row>
    <row r="75" spans="2:5" s="8" customFormat="1" ht="16.5" customHeight="1" x14ac:dyDescent="0.25">
      <c r="B75" s="7" t="s">
        <v>39</v>
      </c>
      <c r="C75" s="95"/>
      <c r="D75" s="95"/>
      <c r="E75" s="96"/>
    </row>
    <row r="76" spans="2:5" s="8" customFormat="1" ht="16.5" customHeight="1" x14ac:dyDescent="0.25">
      <c r="B76" s="7" t="s">
        <v>7</v>
      </c>
      <c r="C76" s="95"/>
      <c r="D76" s="95"/>
      <c r="E76" s="96"/>
    </row>
    <row r="77" spans="2:5" s="8" customFormat="1" ht="62.25" customHeight="1" x14ac:dyDescent="0.25">
      <c r="B77" s="7" t="s">
        <v>43</v>
      </c>
      <c r="C77" s="125">
        <v>3</v>
      </c>
      <c r="D77" s="126"/>
      <c r="E77" s="127"/>
    </row>
    <row r="78" spans="2:5" s="8" customFormat="1" ht="66" customHeight="1" x14ac:dyDescent="0.25">
      <c r="B78" s="7" t="s">
        <v>99</v>
      </c>
      <c r="C78" s="92" t="s">
        <v>136</v>
      </c>
      <c r="D78" s="93"/>
      <c r="E78" s="94"/>
    </row>
    <row r="79" spans="2:5" s="8" customFormat="1" ht="16.5" customHeight="1" x14ac:dyDescent="0.25">
      <c r="B79" s="107" t="s">
        <v>28</v>
      </c>
      <c r="C79" s="108"/>
      <c r="D79" s="108"/>
      <c r="E79" s="109"/>
    </row>
    <row r="80" spans="2:5" s="8" customFormat="1" ht="16.5" customHeight="1" x14ac:dyDescent="0.25">
      <c r="B80" s="7" t="s">
        <v>34</v>
      </c>
      <c r="C80" s="83"/>
      <c r="D80" s="11" t="s">
        <v>27</v>
      </c>
      <c r="E80" s="84"/>
    </row>
    <row r="81" spans="2:5" s="8" customFormat="1" ht="16.5" customHeight="1" x14ac:dyDescent="0.25">
      <c r="B81" s="107" t="s">
        <v>29</v>
      </c>
      <c r="C81" s="108"/>
      <c r="D81" s="108"/>
      <c r="E81" s="109"/>
    </row>
    <row r="82" spans="2:5" s="8" customFormat="1" ht="16.5" customHeight="1" x14ac:dyDescent="0.25">
      <c r="B82" s="7" t="s">
        <v>8</v>
      </c>
      <c r="C82" s="3"/>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t="s">
        <v>126</v>
      </c>
    </row>
    <row r="85" spans="2:5" s="8" customFormat="1" ht="16.5" customHeight="1" x14ac:dyDescent="0.25">
      <c r="B85" s="7" t="s">
        <v>9</v>
      </c>
      <c r="C85" s="4"/>
      <c r="D85" s="11" t="s">
        <v>12</v>
      </c>
      <c r="E85" s="5"/>
    </row>
    <row r="86" spans="2:5" s="8" customFormat="1" ht="16.5" customHeight="1" x14ac:dyDescent="0.25">
      <c r="B86" s="42" t="s">
        <v>59</v>
      </c>
      <c r="C86" s="43"/>
      <c r="D86" s="11" t="s">
        <v>58</v>
      </c>
      <c r="E86" s="44"/>
    </row>
    <row r="87" spans="2:5" s="8" customFormat="1" ht="16.5" customHeight="1" thickBot="1" x14ac:dyDescent="0.3">
      <c r="B87" s="12" t="s">
        <v>13</v>
      </c>
      <c r="C87" s="101"/>
      <c r="D87" s="102"/>
      <c r="E87" s="103"/>
    </row>
    <row r="88" spans="2:5" s="8" customFormat="1" ht="16.5" customHeight="1" thickBot="1" x14ac:dyDescent="0.3"/>
    <row r="89" spans="2:5" s="8" customFormat="1" ht="15.75" thickBot="1" x14ac:dyDescent="0.3">
      <c r="B89" s="104" t="s">
        <v>83</v>
      </c>
      <c r="C89" s="105"/>
      <c r="D89" s="105"/>
      <c r="E89" s="106"/>
    </row>
    <row r="90" spans="2:5" s="8" customFormat="1" ht="27" customHeight="1" x14ac:dyDescent="0.25">
      <c r="B90" s="6" t="s">
        <v>23</v>
      </c>
      <c r="C90" s="97" t="s">
        <v>160</v>
      </c>
      <c r="D90" s="97"/>
      <c r="E90" s="98"/>
    </row>
    <row r="91" spans="2:5" s="8" customFormat="1" ht="16.5" customHeight="1" x14ac:dyDescent="0.25">
      <c r="B91" s="7" t="s">
        <v>24</v>
      </c>
      <c r="C91" s="95"/>
      <c r="D91" s="95"/>
      <c r="E91" s="96"/>
    </row>
    <row r="92" spans="2:5" s="8" customFormat="1" ht="16.5" customHeight="1" x14ac:dyDescent="0.25">
      <c r="B92" s="7" t="s">
        <v>22</v>
      </c>
      <c r="C92" s="95"/>
      <c r="D92" s="95"/>
      <c r="E92" s="96"/>
    </row>
    <row r="93" spans="2:5" s="8" customFormat="1" ht="16.5" customHeight="1" x14ac:dyDescent="0.25">
      <c r="B93" s="7" t="s">
        <v>0</v>
      </c>
      <c r="C93" s="95"/>
      <c r="D93" s="95"/>
      <c r="E93" s="96"/>
    </row>
    <row r="94" spans="2:5" s="8" customFormat="1" ht="16.5" customHeight="1" x14ac:dyDescent="0.25">
      <c r="B94" s="7" t="s">
        <v>1</v>
      </c>
      <c r="C94" s="95"/>
      <c r="D94" s="95"/>
      <c r="E94" s="96"/>
    </row>
    <row r="95" spans="2:5" s="8" customFormat="1" ht="16.5" customHeight="1" x14ac:dyDescent="0.25">
      <c r="B95" s="7" t="s">
        <v>26</v>
      </c>
      <c r="C95" s="95"/>
      <c r="D95" s="95"/>
      <c r="E95" s="96"/>
    </row>
    <row r="96" spans="2:5" s="8" customFormat="1" ht="16.5" customHeight="1" x14ac:dyDescent="0.25">
      <c r="B96" s="7" t="s">
        <v>25</v>
      </c>
      <c r="C96" s="95"/>
      <c r="D96" s="95"/>
      <c r="E96" s="96"/>
    </row>
    <row r="97" spans="2:5" s="8" customFormat="1" ht="16.5" customHeight="1" x14ac:dyDescent="0.25">
      <c r="B97" s="7" t="s">
        <v>21</v>
      </c>
      <c r="C97" s="95"/>
      <c r="D97" s="95"/>
      <c r="E97" s="96"/>
    </row>
    <row r="98" spans="2:5" s="8" customFormat="1" ht="16.5" customHeight="1" x14ac:dyDescent="0.25">
      <c r="B98" s="10" t="s">
        <v>2</v>
      </c>
      <c r="C98" s="95"/>
      <c r="D98" s="95"/>
      <c r="E98" s="96"/>
    </row>
    <row r="99" spans="2:5" s="8" customFormat="1" ht="16.5" customHeight="1" x14ac:dyDescent="0.25">
      <c r="B99" s="7" t="s">
        <v>18</v>
      </c>
      <c r="C99" s="95"/>
      <c r="D99" s="95"/>
      <c r="E99" s="96"/>
    </row>
    <row r="100" spans="2:5" s="8" customFormat="1" ht="16.5" customHeight="1" x14ac:dyDescent="0.25">
      <c r="B100" s="7" t="s">
        <v>4</v>
      </c>
      <c r="C100" s="95"/>
      <c r="D100" s="95"/>
      <c r="E100" s="96"/>
    </row>
    <row r="101" spans="2:5" s="8" customFormat="1" ht="16.5" customHeight="1" x14ac:dyDescent="0.25">
      <c r="B101" s="10" t="s">
        <v>5</v>
      </c>
      <c r="C101" s="95"/>
      <c r="D101" s="95"/>
      <c r="E101" s="96"/>
    </row>
    <row r="102" spans="2:5" s="8" customFormat="1" ht="16.5" customHeight="1" x14ac:dyDescent="0.25">
      <c r="B102" s="10" t="s">
        <v>6</v>
      </c>
      <c r="C102" s="95"/>
      <c r="D102" s="95"/>
      <c r="E102" s="96"/>
    </row>
    <row r="103" spans="2:5" s="8" customFormat="1" ht="16.5" customHeight="1" x14ac:dyDescent="0.25">
      <c r="B103" s="7" t="s">
        <v>39</v>
      </c>
      <c r="C103" s="95"/>
      <c r="D103" s="95"/>
      <c r="E103" s="96"/>
    </row>
    <row r="104" spans="2:5" s="8" customFormat="1" ht="16.5" customHeight="1" x14ac:dyDescent="0.25">
      <c r="B104" s="7" t="s">
        <v>7</v>
      </c>
      <c r="C104" s="95"/>
      <c r="D104" s="95"/>
      <c r="E104" s="96"/>
    </row>
    <row r="105" spans="2:5" s="8" customFormat="1" ht="62.25" customHeight="1" x14ac:dyDescent="0.25">
      <c r="B105" s="7" t="s">
        <v>43</v>
      </c>
      <c r="C105" s="125" t="s">
        <v>163</v>
      </c>
      <c r="D105" s="126"/>
      <c r="E105" s="127"/>
    </row>
    <row r="106" spans="2:5" s="8" customFormat="1" ht="66" customHeight="1" x14ac:dyDescent="0.25">
      <c r="B106" s="7" t="s">
        <v>99</v>
      </c>
      <c r="C106" s="92"/>
      <c r="D106" s="93"/>
      <c r="E106" s="94"/>
    </row>
    <row r="107" spans="2:5" s="8" customFormat="1" ht="16.5" customHeight="1" x14ac:dyDescent="0.25">
      <c r="B107" s="107" t="s">
        <v>28</v>
      </c>
      <c r="C107" s="108"/>
      <c r="D107" s="108"/>
      <c r="E107" s="109"/>
    </row>
    <row r="108" spans="2:5" s="8" customFormat="1" ht="16.5" customHeight="1" x14ac:dyDescent="0.25">
      <c r="B108" s="7" t="s">
        <v>34</v>
      </c>
      <c r="C108" s="1"/>
      <c r="D108" s="11" t="s">
        <v>27</v>
      </c>
      <c r="E108" s="2"/>
    </row>
    <row r="109" spans="2:5" s="8" customFormat="1" ht="16.5" customHeight="1" x14ac:dyDescent="0.25">
      <c r="B109" s="107" t="s">
        <v>29</v>
      </c>
      <c r="C109" s="108"/>
      <c r="D109" s="108"/>
      <c r="E109" s="109"/>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2" t="s">
        <v>59</v>
      </c>
      <c r="C114" s="43"/>
      <c r="D114" s="11" t="s">
        <v>58</v>
      </c>
      <c r="E114" s="44"/>
    </row>
    <row r="115" spans="2:5" s="8" customFormat="1" ht="16.5" customHeight="1" thickBot="1" x14ac:dyDescent="0.3">
      <c r="B115" s="12" t="s">
        <v>13</v>
      </c>
      <c r="C115" s="101" t="s">
        <v>137</v>
      </c>
      <c r="D115" s="102"/>
      <c r="E115" s="103"/>
    </row>
    <row r="116" spans="2:5" s="8" customFormat="1" ht="6" customHeight="1" thickBot="1" x14ac:dyDescent="0.3"/>
    <row r="117" spans="2:5" s="8" customFormat="1" ht="15.75" thickBot="1" x14ac:dyDescent="0.3">
      <c r="B117" s="104" t="s">
        <v>84</v>
      </c>
      <c r="C117" s="105"/>
      <c r="D117" s="105"/>
      <c r="E117" s="106"/>
    </row>
    <row r="118" spans="2:5" s="8" customFormat="1" ht="27" customHeight="1" x14ac:dyDescent="0.25">
      <c r="B118" s="6" t="s">
        <v>23</v>
      </c>
      <c r="C118" s="97" t="s">
        <v>155</v>
      </c>
      <c r="D118" s="97"/>
      <c r="E118" s="98"/>
    </row>
    <row r="119" spans="2:5" s="8" customFormat="1" ht="16.5" customHeight="1" x14ac:dyDescent="0.25">
      <c r="B119" s="7" t="s">
        <v>24</v>
      </c>
      <c r="C119" s="95" t="s">
        <v>156</v>
      </c>
      <c r="D119" s="95"/>
      <c r="E119" s="96"/>
    </row>
    <row r="120" spans="2:5" s="8" customFormat="1" ht="16.5" customHeight="1" x14ac:dyDescent="0.25">
      <c r="B120" s="7" t="s">
        <v>22</v>
      </c>
      <c r="C120" s="95"/>
      <c r="D120" s="95"/>
      <c r="E120" s="96"/>
    </row>
    <row r="121" spans="2:5" s="8" customFormat="1" ht="16.5" customHeight="1" x14ac:dyDescent="0.25">
      <c r="B121" s="7" t="s">
        <v>0</v>
      </c>
      <c r="C121" s="95"/>
      <c r="D121" s="95"/>
      <c r="E121" s="96"/>
    </row>
    <row r="122" spans="2:5" s="8" customFormat="1" ht="16.5" customHeight="1" x14ac:dyDescent="0.25">
      <c r="B122" s="7" t="s">
        <v>1</v>
      </c>
      <c r="C122" s="95"/>
      <c r="D122" s="95"/>
      <c r="E122" s="96"/>
    </row>
    <row r="123" spans="2:5" s="8" customFormat="1" ht="16.5" customHeight="1" x14ac:dyDescent="0.25">
      <c r="B123" s="7" t="s">
        <v>26</v>
      </c>
      <c r="C123" s="95"/>
      <c r="D123" s="95"/>
      <c r="E123" s="96"/>
    </row>
    <row r="124" spans="2:5" s="8" customFormat="1" ht="16.5" customHeight="1" x14ac:dyDescent="0.25">
      <c r="B124" s="7" t="s">
        <v>25</v>
      </c>
      <c r="C124" s="95"/>
      <c r="D124" s="95"/>
      <c r="E124" s="96"/>
    </row>
    <row r="125" spans="2:5" s="8" customFormat="1" ht="16.5" customHeight="1" x14ac:dyDescent="0.25">
      <c r="B125" s="7" t="s">
        <v>21</v>
      </c>
      <c r="C125" s="95"/>
      <c r="D125" s="95"/>
      <c r="E125" s="96"/>
    </row>
    <row r="126" spans="2:5" s="8" customFormat="1" ht="16.5" customHeight="1" x14ac:dyDescent="0.25">
      <c r="B126" s="10" t="s">
        <v>2</v>
      </c>
      <c r="C126" s="95" t="s">
        <v>157</v>
      </c>
      <c r="D126" s="95"/>
      <c r="E126" s="96"/>
    </row>
    <row r="127" spans="2:5" s="8" customFormat="1" ht="16.5" customHeight="1" x14ac:dyDescent="0.25">
      <c r="B127" s="7" t="s">
        <v>18</v>
      </c>
      <c r="C127" s="95" t="s">
        <v>158</v>
      </c>
      <c r="D127" s="95"/>
      <c r="E127" s="96"/>
    </row>
    <row r="128" spans="2:5" s="8" customFormat="1" ht="16.5" customHeight="1" x14ac:dyDescent="0.25">
      <c r="B128" s="7" t="s">
        <v>4</v>
      </c>
      <c r="C128" s="95" t="s">
        <v>159</v>
      </c>
      <c r="D128" s="95"/>
      <c r="E128" s="96"/>
    </row>
    <row r="129" spans="2:5" s="8" customFormat="1" ht="16.5" customHeight="1" x14ac:dyDescent="0.25">
      <c r="B129" s="10" t="s">
        <v>5</v>
      </c>
      <c r="C129" s="95"/>
      <c r="D129" s="95"/>
      <c r="E129" s="96"/>
    </row>
    <row r="130" spans="2:5" s="8" customFormat="1" ht="16.5" customHeight="1" x14ac:dyDescent="0.25">
      <c r="B130" s="10" t="s">
        <v>6</v>
      </c>
      <c r="C130" s="95"/>
      <c r="D130" s="95"/>
      <c r="E130" s="96"/>
    </row>
    <row r="131" spans="2:5" s="8" customFormat="1" ht="16.5" customHeight="1" x14ac:dyDescent="0.25">
      <c r="B131" s="7" t="s">
        <v>39</v>
      </c>
      <c r="C131" s="95"/>
      <c r="D131" s="95"/>
      <c r="E131" s="96"/>
    </row>
    <row r="132" spans="2:5" s="8" customFormat="1" ht="16.5" customHeight="1" x14ac:dyDescent="0.25">
      <c r="B132" s="7" t="s">
        <v>7</v>
      </c>
      <c r="C132" s="95"/>
      <c r="D132" s="95"/>
      <c r="E132" s="96"/>
    </row>
    <row r="133" spans="2:5" s="8" customFormat="1" ht="62.25" customHeight="1" x14ac:dyDescent="0.25">
      <c r="B133" s="7" t="s">
        <v>42</v>
      </c>
      <c r="C133" s="125" t="s">
        <v>164</v>
      </c>
      <c r="D133" s="126"/>
      <c r="E133" s="127"/>
    </row>
    <row r="134" spans="2:5" s="8" customFormat="1" ht="65.25" customHeight="1" x14ac:dyDescent="0.25">
      <c r="B134" s="7" t="s">
        <v>99</v>
      </c>
      <c r="C134" s="92"/>
      <c r="D134" s="93"/>
      <c r="E134" s="94"/>
    </row>
    <row r="135" spans="2:5" s="8" customFormat="1" ht="16.5" customHeight="1" x14ac:dyDescent="0.25">
      <c r="B135" s="107" t="s">
        <v>28</v>
      </c>
      <c r="C135" s="108"/>
      <c r="D135" s="108"/>
      <c r="E135" s="109"/>
    </row>
    <row r="136" spans="2:5" s="8" customFormat="1" ht="16.5" customHeight="1" x14ac:dyDescent="0.25">
      <c r="B136" s="7" t="s">
        <v>34</v>
      </c>
      <c r="C136" s="1"/>
      <c r="D136" s="11" t="s">
        <v>27</v>
      </c>
      <c r="E136" s="2"/>
    </row>
    <row r="137" spans="2:5" s="8" customFormat="1" ht="16.5" customHeight="1" x14ac:dyDescent="0.25">
      <c r="B137" s="107" t="s">
        <v>29</v>
      </c>
      <c r="C137" s="108"/>
      <c r="D137" s="108"/>
      <c r="E137" s="109"/>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t="s">
        <v>126</v>
      </c>
      <c r="D141" s="11" t="s">
        <v>12</v>
      </c>
      <c r="E141" s="5"/>
    </row>
    <row r="142" spans="2:5" s="8" customFormat="1" ht="16.5" customHeight="1" x14ac:dyDescent="0.25">
      <c r="B142" s="42" t="s">
        <v>59</v>
      </c>
      <c r="C142" s="43"/>
      <c r="D142" s="11" t="s">
        <v>58</v>
      </c>
      <c r="E142" s="44"/>
    </row>
    <row r="143" spans="2:5" s="8" customFormat="1" ht="16.5" customHeight="1" thickBot="1" x14ac:dyDescent="0.3">
      <c r="B143" s="12" t="s">
        <v>13</v>
      </c>
      <c r="C143" s="101"/>
      <c r="D143" s="102"/>
      <c r="E143" s="103"/>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28" r:id="rId1"/>
    <hyperlink ref="C46" r:id="rId2"/>
  </hyperlinks>
  <pageMargins left="0.70866141732283472" right="0.70866141732283472" top="0.74803149606299213" bottom="0.74803149606299213" header="0.31496062992125984" footer="0.31496062992125984"/>
  <pageSetup paperSize="9" scale="83" fitToHeight="0" orientation="portrait" r:id="rId3"/>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abSelected="1" topLeftCell="A25" zoomScale="80" zoomScaleNormal="80" zoomScaleSheetLayoutView="100" workbookViewId="0">
      <selection activeCell="B57" sqref="B57"/>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46" t="s">
        <v>100</v>
      </c>
      <c r="D2" s="146"/>
      <c r="E2" s="146"/>
    </row>
    <row r="3" spans="2:7" s="8" customFormat="1" ht="20.25" customHeight="1" x14ac:dyDescent="0.25">
      <c r="B3" s="143" t="s">
        <v>60</v>
      </c>
      <c r="C3" s="144"/>
      <c r="D3" s="144" t="s">
        <v>61</v>
      </c>
      <c r="E3" s="145"/>
    </row>
    <row r="4" spans="2:7" s="8" customFormat="1" ht="19.5" customHeight="1" thickBot="1" x14ac:dyDescent="0.3">
      <c r="B4" s="142" t="str">
        <f>'DATOS GENERALES'!C35</f>
        <v>ADIM</v>
      </c>
      <c r="C4" s="140"/>
      <c r="D4" s="140" t="str">
        <f>'DATOS GENERALES'!C7</f>
        <v>CEVALOR-Agrega  valor,preserva y recupera energía del bosque</v>
      </c>
      <c r="E4" s="141"/>
    </row>
    <row r="5" spans="2:7" s="8" customFormat="1" ht="16.5" customHeight="1" thickBot="1" x14ac:dyDescent="0.3">
      <c r="B5" s="15"/>
    </row>
    <row r="6" spans="2:7" s="8" customFormat="1" ht="15" customHeight="1" x14ac:dyDescent="0.25">
      <c r="B6" s="128" t="s">
        <v>88</v>
      </c>
      <c r="C6" s="129"/>
      <c r="D6" s="129"/>
      <c r="E6" s="130"/>
    </row>
    <row r="7" spans="2:7" s="8" customFormat="1" ht="209.25" customHeight="1" thickBot="1" x14ac:dyDescent="0.3">
      <c r="B7" s="134" t="s">
        <v>175</v>
      </c>
      <c r="C7" s="135"/>
      <c r="D7" s="135"/>
      <c r="E7" s="136"/>
    </row>
    <row r="8" spans="2:7" s="8" customFormat="1" ht="12" customHeight="1" thickBot="1" x14ac:dyDescent="0.3"/>
    <row r="9" spans="2:7" s="8" customFormat="1" x14ac:dyDescent="0.25">
      <c r="B9" s="128" t="s">
        <v>89</v>
      </c>
      <c r="C9" s="129"/>
      <c r="D9" s="129"/>
      <c r="E9" s="130"/>
    </row>
    <row r="10" spans="2:7" s="8" customFormat="1" ht="171" customHeight="1" thickBot="1" x14ac:dyDescent="0.3">
      <c r="B10" s="137" t="s">
        <v>169</v>
      </c>
      <c r="C10" s="138"/>
      <c r="D10" s="138"/>
      <c r="E10" s="139"/>
    </row>
    <row r="11" spans="2:7" s="8" customFormat="1" ht="15.75" customHeight="1" thickBot="1" x14ac:dyDescent="0.3"/>
    <row r="12" spans="2:7" s="8" customFormat="1" x14ac:dyDescent="0.25">
      <c r="B12" s="131" t="s">
        <v>90</v>
      </c>
      <c r="C12" s="132"/>
      <c r="D12" s="132"/>
      <c r="E12" s="133"/>
    </row>
    <row r="13" spans="2:7" s="8" customFormat="1" ht="166.5" customHeight="1" thickBot="1" x14ac:dyDescent="0.3">
      <c r="B13" s="137" t="s">
        <v>166</v>
      </c>
      <c r="C13" s="138"/>
      <c r="D13" s="138"/>
      <c r="E13" s="139"/>
    </row>
    <row r="14" spans="2:7" ht="15" customHeight="1" thickBot="1" x14ac:dyDescent="0.3">
      <c r="B14" s="8"/>
      <c r="C14" s="8"/>
    </row>
    <row r="15" spans="2:7" s="8" customFormat="1" ht="36" customHeight="1" x14ac:dyDescent="0.25">
      <c r="B15" s="131" t="s">
        <v>62</v>
      </c>
      <c r="C15" s="132"/>
      <c r="D15" s="132"/>
      <c r="E15" s="133"/>
      <c r="G15" s="45" t="s">
        <v>64</v>
      </c>
    </row>
    <row r="16" spans="2:7" s="8" customFormat="1" ht="164.25" customHeight="1" thickBot="1" x14ac:dyDescent="0.3">
      <c r="B16" s="137" t="s">
        <v>170</v>
      </c>
      <c r="C16" s="138"/>
      <c r="D16" s="138"/>
      <c r="E16" s="139"/>
      <c r="G16" s="46" t="s">
        <v>176</v>
      </c>
    </row>
    <row r="17" spans="1:7" s="8" customFormat="1" ht="15.75" customHeight="1" thickBot="1" x14ac:dyDescent="0.3"/>
    <row r="18" spans="1:7" s="8" customFormat="1" ht="33" customHeight="1" x14ac:dyDescent="0.25">
      <c r="B18" s="128" t="s">
        <v>63</v>
      </c>
      <c r="C18" s="129"/>
      <c r="D18" s="129"/>
      <c r="E18" s="130"/>
    </row>
    <row r="19" spans="1:7" s="8" customFormat="1" ht="322.5" customHeight="1" thickBot="1" x14ac:dyDescent="0.3">
      <c r="B19" s="137" t="s">
        <v>178</v>
      </c>
      <c r="C19" s="138"/>
      <c r="D19" s="138"/>
      <c r="E19" s="139"/>
    </row>
    <row r="20" spans="1:7" s="8" customFormat="1" ht="17.25" customHeight="1" thickBot="1" x14ac:dyDescent="0.3"/>
    <row r="21" spans="1:7" s="8" customFormat="1" ht="15" customHeight="1" x14ac:dyDescent="0.25">
      <c r="B21" s="131" t="s">
        <v>65</v>
      </c>
      <c r="C21" s="132"/>
      <c r="D21" s="132"/>
      <c r="E21" s="133"/>
    </row>
    <row r="22" spans="1:7" s="8" customFormat="1" ht="338.25" customHeight="1" thickBot="1" x14ac:dyDescent="0.3">
      <c r="B22" s="137" t="s">
        <v>171</v>
      </c>
      <c r="C22" s="138"/>
      <c r="D22" s="138"/>
      <c r="E22" s="139"/>
    </row>
    <row r="23" spans="1:7" ht="15" customHeight="1" thickBot="1" x14ac:dyDescent="0.3">
      <c r="B23" s="8"/>
      <c r="C23" s="8"/>
    </row>
    <row r="24" spans="1:7" s="8" customFormat="1" ht="15" customHeight="1" x14ac:dyDescent="0.25">
      <c r="B24" s="131" t="s">
        <v>66</v>
      </c>
      <c r="C24" s="132"/>
      <c r="D24" s="132"/>
      <c r="E24" s="133"/>
    </row>
    <row r="25" spans="1:7" s="8" customFormat="1" ht="180" customHeight="1" thickBot="1" x14ac:dyDescent="0.3">
      <c r="A25" s="8" t="s">
        <v>37</v>
      </c>
      <c r="B25" s="134" t="s">
        <v>168</v>
      </c>
      <c r="C25" s="135"/>
      <c r="D25" s="135"/>
      <c r="E25" s="136"/>
    </row>
    <row r="26" spans="1:7" s="8" customFormat="1" ht="14.25" customHeight="1" thickBot="1" x14ac:dyDescent="0.3"/>
    <row r="27" spans="1:7" s="8" customFormat="1" ht="15" customHeight="1" x14ac:dyDescent="0.25">
      <c r="B27" s="131" t="s">
        <v>67</v>
      </c>
      <c r="C27" s="132"/>
      <c r="D27" s="132"/>
      <c r="E27" s="133"/>
    </row>
    <row r="28" spans="1:7" s="8" customFormat="1" ht="184.5" customHeight="1" thickBot="1" x14ac:dyDescent="0.3">
      <c r="B28" s="134" t="s">
        <v>172</v>
      </c>
      <c r="C28" s="135"/>
      <c r="D28" s="135"/>
      <c r="E28" s="136"/>
    </row>
    <row r="29" spans="1:7" s="8" customFormat="1" ht="12" customHeight="1" thickBot="1" x14ac:dyDescent="0.3"/>
    <row r="30" spans="1:7" s="8" customFormat="1" ht="33" customHeight="1" x14ac:dyDescent="0.25">
      <c r="B30" s="131" t="s">
        <v>91</v>
      </c>
      <c r="C30" s="132"/>
      <c r="D30" s="132"/>
      <c r="E30" s="133"/>
      <c r="G30" s="45" t="s">
        <v>104</v>
      </c>
    </row>
    <row r="31" spans="1:7" s="8" customFormat="1" ht="221.25" customHeight="1" thickBot="1" x14ac:dyDescent="0.3">
      <c r="B31" s="134" t="s">
        <v>173</v>
      </c>
      <c r="C31" s="135"/>
      <c r="D31" s="135"/>
      <c r="E31" s="136"/>
      <c r="G31" s="46"/>
    </row>
    <row r="32" spans="1:7" s="8" customFormat="1" ht="15" customHeight="1" thickBot="1" x14ac:dyDescent="0.3"/>
    <row r="33" spans="1:7" s="8" customFormat="1" ht="30" x14ac:dyDescent="0.25">
      <c r="A33" s="8">
        <v>10</v>
      </c>
      <c r="B33" s="128" t="s">
        <v>69</v>
      </c>
      <c r="C33" s="129"/>
      <c r="D33" s="129"/>
      <c r="E33" s="130"/>
      <c r="G33" s="45" t="s">
        <v>68</v>
      </c>
    </row>
    <row r="34" spans="1:7" s="8" customFormat="1" ht="357" customHeight="1" thickBot="1" x14ac:dyDescent="0.3">
      <c r="B34" s="150" t="s">
        <v>180</v>
      </c>
      <c r="C34" s="151"/>
      <c r="D34" s="151"/>
      <c r="E34" s="152"/>
      <c r="G34" s="46" t="s">
        <v>181</v>
      </c>
    </row>
    <row r="35" spans="1:7" s="8" customFormat="1" ht="12.75" customHeight="1" thickBot="1" x14ac:dyDescent="0.3"/>
    <row r="36" spans="1:7" s="8" customFormat="1" x14ac:dyDescent="0.25">
      <c r="B36" s="128" t="s">
        <v>106</v>
      </c>
      <c r="C36" s="129"/>
      <c r="D36" s="129"/>
      <c r="E36" s="130"/>
    </row>
    <row r="37" spans="1:7" s="8" customFormat="1" ht="297" customHeight="1" thickBot="1" x14ac:dyDescent="0.3">
      <c r="B37" s="137" t="s">
        <v>174</v>
      </c>
      <c r="C37" s="138"/>
      <c r="D37" s="138"/>
      <c r="E37" s="139"/>
    </row>
    <row r="38" spans="1:7" s="8" customFormat="1" ht="15.75" customHeight="1" thickBot="1" x14ac:dyDescent="0.3"/>
    <row r="39" spans="1:7" s="8" customFormat="1" x14ac:dyDescent="0.25">
      <c r="B39" s="131" t="s">
        <v>107</v>
      </c>
      <c r="C39" s="132"/>
      <c r="D39" s="132"/>
      <c r="E39" s="133"/>
    </row>
    <row r="40" spans="1:7" s="8" customFormat="1" ht="296.25" customHeight="1" thickBot="1" x14ac:dyDescent="0.3">
      <c r="B40" s="137" t="s">
        <v>179</v>
      </c>
      <c r="C40" s="138"/>
      <c r="D40" s="138"/>
      <c r="E40" s="139"/>
    </row>
    <row r="41" spans="1:7" s="8" customFormat="1" ht="16.5" customHeight="1" thickBot="1" x14ac:dyDescent="0.3"/>
    <row r="42" spans="1:7" s="8" customFormat="1" x14ac:dyDescent="0.25">
      <c r="B42" s="131" t="s">
        <v>105</v>
      </c>
      <c r="C42" s="132"/>
      <c r="D42" s="132"/>
      <c r="E42" s="133"/>
    </row>
    <row r="43" spans="1:7" s="8" customFormat="1" ht="327.75" customHeight="1" thickBot="1" x14ac:dyDescent="0.3">
      <c r="B43" s="137" t="s">
        <v>182</v>
      </c>
      <c r="C43" s="138"/>
      <c r="D43" s="138"/>
      <c r="E43" s="139"/>
    </row>
    <row r="44" spans="1:7" s="8" customFormat="1" ht="13.5" customHeight="1" thickBot="1" x14ac:dyDescent="0.3"/>
    <row r="45" spans="1:7" s="8" customFormat="1" ht="15" customHeight="1" x14ac:dyDescent="0.25">
      <c r="B45" s="128" t="s">
        <v>70</v>
      </c>
      <c r="C45" s="129"/>
      <c r="D45" s="129"/>
      <c r="E45" s="130"/>
    </row>
    <row r="46" spans="1:7" s="8" customFormat="1" ht="291.75" customHeight="1" x14ac:dyDescent="0.25">
      <c r="B46" s="147" t="s">
        <v>199</v>
      </c>
      <c r="C46" s="148"/>
      <c r="D46" s="148"/>
      <c r="E46" s="149"/>
    </row>
    <row r="47" spans="1:7" s="8" customFormat="1" ht="291.75" customHeight="1" thickBot="1" x14ac:dyDescent="0.3">
      <c r="B47" s="137"/>
      <c r="C47" s="138"/>
      <c r="D47" s="138"/>
      <c r="E47" s="139"/>
    </row>
    <row r="48" spans="1:7" s="8" customFormat="1" ht="12" customHeight="1" thickBot="1" x14ac:dyDescent="0.3"/>
    <row r="49" spans="2:5" s="8" customFormat="1" x14ac:dyDescent="0.25">
      <c r="B49" s="128" t="s">
        <v>71</v>
      </c>
      <c r="C49" s="129"/>
      <c r="D49" s="129"/>
      <c r="E49" s="130"/>
    </row>
    <row r="50" spans="2:5" s="8" customFormat="1" x14ac:dyDescent="0.25">
      <c r="B50" s="59" t="s">
        <v>35</v>
      </c>
      <c r="C50" s="80" t="s">
        <v>36</v>
      </c>
      <c r="D50" s="80" t="s">
        <v>72</v>
      </c>
      <c r="E50" s="81" t="s">
        <v>38</v>
      </c>
    </row>
    <row r="51" spans="2:5" s="8" customFormat="1" ht="46.5" customHeight="1" x14ac:dyDescent="0.25">
      <c r="B51" s="60" t="s">
        <v>200</v>
      </c>
      <c r="C51" s="61" t="s">
        <v>201</v>
      </c>
      <c r="D51" s="61" t="s">
        <v>184</v>
      </c>
      <c r="E51" s="62" t="s">
        <v>202</v>
      </c>
    </row>
    <row r="52" spans="2:5" s="8" customFormat="1" ht="46.5" customHeight="1" x14ac:dyDescent="0.25">
      <c r="B52" s="60" t="s">
        <v>203</v>
      </c>
      <c r="C52" s="61" t="s">
        <v>184</v>
      </c>
      <c r="D52" s="61" t="s">
        <v>201</v>
      </c>
      <c r="E52" s="62" t="s">
        <v>204</v>
      </c>
    </row>
    <row r="53" spans="2:5" s="8" customFormat="1" ht="46.5" customHeight="1" x14ac:dyDescent="0.25">
      <c r="B53" s="60" t="s">
        <v>205</v>
      </c>
      <c r="C53" s="61" t="s">
        <v>201</v>
      </c>
      <c r="D53" s="61" t="s">
        <v>184</v>
      </c>
      <c r="E53" s="62" t="s">
        <v>206</v>
      </c>
    </row>
    <row r="54" spans="2:5" s="8" customFormat="1" ht="46.5" customHeight="1" x14ac:dyDescent="0.25">
      <c r="B54" s="60" t="s">
        <v>207</v>
      </c>
      <c r="C54" s="61" t="s">
        <v>201</v>
      </c>
      <c r="D54" s="61" t="s">
        <v>184</v>
      </c>
      <c r="E54" s="62" t="s">
        <v>208</v>
      </c>
    </row>
    <row r="55" spans="2:5" s="8" customFormat="1" ht="46.5" customHeight="1" x14ac:dyDescent="0.25">
      <c r="B55" s="60" t="s">
        <v>209</v>
      </c>
      <c r="C55" s="61" t="s">
        <v>201</v>
      </c>
      <c r="D55" s="61" t="s">
        <v>184</v>
      </c>
      <c r="E55" s="62" t="s">
        <v>210</v>
      </c>
    </row>
    <row r="56" spans="2:5" s="8" customFormat="1" ht="46.5" customHeight="1" x14ac:dyDescent="0.25">
      <c r="B56" s="60" t="s">
        <v>212</v>
      </c>
      <c r="C56" s="61" t="s">
        <v>201</v>
      </c>
      <c r="D56" s="61" t="s">
        <v>211</v>
      </c>
      <c r="E56" s="62" t="s">
        <v>213</v>
      </c>
    </row>
    <row r="57" spans="2:5" s="8" customFormat="1" ht="46.5" customHeight="1" x14ac:dyDescent="0.25">
      <c r="B57" s="60"/>
      <c r="C57" s="61"/>
      <c r="D57" s="61"/>
      <c r="E57" s="62"/>
    </row>
    <row r="58" spans="2:5" s="8" customFormat="1" ht="46.5" customHeight="1" x14ac:dyDescent="0.25">
      <c r="B58" s="60"/>
      <c r="C58" s="61"/>
      <c r="D58" s="61"/>
      <c r="E58" s="62"/>
    </row>
    <row r="59" spans="2:5" s="8" customFormat="1" ht="46.5" customHeight="1" x14ac:dyDescent="0.25">
      <c r="B59" s="60"/>
      <c r="C59" s="61"/>
      <c r="D59" s="61"/>
      <c r="E59" s="62"/>
    </row>
    <row r="60" spans="2:5" s="8" customFormat="1" ht="46.5" customHeight="1" thickBot="1" x14ac:dyDescent="0.3">
      <c r="B60" s="63"/>
      <c r="C60" s="64"/>
      <c r="D60" s="64"/>
      <c r="E60" s="65"/>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pageMargins left="0.7" right="0.7" top="0.75" bottom="0.75" header="0.3" footer="0.3"/>
  <pageSetup paperSize="9" scale="54" fitToHeight="0" orientation="portrait" r:id="rId1"/>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A4" zoomScaleNormal="100" zoomScaleSheetLayoutView="100" workbookViewId="0">
      <selection activeCell="B12" sqref="B12:B17"/>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17" t="s">
        <v>101</v>
      </c>
      <c r="C2" s="117"/>
      <c r="D2" s="117"/>
      <c r="E2" s="117"/>
      <c r="F2" s="117"/>
      <c r="G2" s="117"/>
      <c r="H2" s="117"/>
      <c r="I2" s="117"/>
      <c r="J2" s="117"/>
      <c r="K2" s="117"/>
    </row>
    <row r="3" spans="2:13" s="8" customFormat="1" ht="15.75" thickBot="1" x14ac:dyDescent="0.3"/>
    <row r="4" spans="2:13" ht="60" customHeight="1" x14ac:dyDescent="0.25">
      <c r="B4" s="157" t="s">
        <v>53</v>
      </c>
      <c r="C4" s="157" t="s">
        <v>74</v>
      </c>
      <c r="D4" s="161" t="s">
        <v>93</v>
      </c>
      <c r="E4" s="163" t="s">
        <v>94</v>
      </c>
      <c r="F4" s="165" t="s">
        <v>95</v>
      </c>
      <c r="G4" s="166"/>
      <c r="H4" s="155" t="s">
        <v>96</v>
      </c>
      <c r="I4" s="156"/>
      <c r="J4" s="167" t="s">
        <v>98</v>
      </c>
      <c r="K4" s="168"/>
      <c r="L4" s="8"/>
      <c r="M4" s="22" t="s">
        <v>47</v>
      </c>
    </row>
    <row r="5" spans="2:13" ht="30.75" thickBot="1" x14ac:dyDescent="0.3">
      <c r="B5" s="158"/>
      <c r="C5" s="158"/>
      <c r="D5" s="162"/>
      <c r="E5" s="164"/>
      <c r="F5" s="48" t="s">
        <v>48</v>
      </c>
      <c r="G5" s="49" t="s">
        <v>49</v>
      </c>
      <c r="H5" s="49" t="s">
        <v>48</v>
      </c>
      <c r="I5" s="50" t="s">
        <v>49</v>
      </c>
      <c r="J5" s="33" t="s">
        <v>48</v>
      </c>
      <c r="K5" s="34" t="s">
        <v>49</v>
      </c>
      <c r="L5" s="8"/>
      <c r="M5" s="23"/>
    </row>
    <row r="6" spans="2:13" ht="21" customHeight="1" x14ac:dyDescent="0.25">
      <c r="B6" s="87" t="s">
        <v>143</v>
      </c>
      <c r="C6" s="76"/>
      <c r="D6" s="28">
        <f t="shared" ref="D6" si="0">E6+J6+K6</f>
        <v>76000</v>
      </c>
      <c r="E6" s="25">
        <f>Hoja1!C4</f>
        <v>0</v>
      </c>
      <c r="F6" s="25">
        <f>Hoja1!D4</f>
        <v>0</v>
      </c>
      <c r="G6" s="25">
        <f>Hoja1!E4</f>
        <v>6000</v>
      </c>
      <c r="H6" s="25">
        <f>Hoja1!F4</f>
        <v>25000</v>
      </c>
      <c r="I6" s="25">
        <f>Hoja1!G4</f>
        <v>45000</v>
      </c>
      <c r="J6" s="66">
        <f t="shared" ref="J6" si="1">F6+H6</f>
        <v>25000</v>
      </c>
      <c r="K6" s="67">
        <f t="shared" ref="K6" si="2">G6+I6</f>
        <v>51000</v>
      </c>
      <c r="L6" s="8"/>
      <c r="M6" s="24" t="str">
        <f>IF(D6=(E6+F6+G6+H6+I6),"OK","ERROR")</f>
        <v>OK</v>
      </c>
    </row>
    <row r="7" spans="2:13" x14ac:dyDescent="0.25">
      <c r="B7" s="87" t="s">
        <v>144</v>
      </c>
      <c r="C7" s="76"/>
      <c r="D7" s="29">
        <f>E7+J7+K7</f>
        <v>135000</v>
      </c>
      <c r="E7" s="25">
        <f>Hoja1!C5</f>
        <v>70000</v>
      </c>
      <c r="F7" s="25">
        <f>Hoja1!D5</f>
        <v>0</v>
      </c>
      <c r="G7" s="25">
        <f>Hoja1!E5</f>
        <v>30000</v>
      </c>
      <c r="H7" s="25">
        <f>Hoja1!F5</f>
        <v>0</v>
      </c>
      <c r="I7" s="25">
        <f>Hoja1!G5</f>
        <v>35000</v>
      </c>
      <c r="J7" s="68">
        <f>F7+H7</f>
        <v>0</v>
      </c>
      <c r="K7" s="69">
        <f>G7+I7</f>
        <v>65000</v>
      </c>
      <c r="L7" s="8"/>
      <c r="M7" s="24" t="str">
        <f>IF(D7=(E7+F7+G7+H7+I7),"OK","ERROR")</f>
        <v>OK</v>
      </c>
    </row>
    <row r="8" spans="2:13" x14ac:dyDescent="0.25">
      <c r="B8" s="87" t="s">
        <v>145</v>
      </c>
      <c r="C8" s="76"/>
      <c r="D8" s="29">
        <f t="shared" ref="D8:D19" si="3">E8+J8+K8</f>
        <v>8500</v>
      </c>
      <c r="E8" s="25">
        <f>Hoja1!C6</f>
        <v>0</v>
      </c>
      <c r="F8" s="25">
        <f>Hoja1!D6</f>
        <v>3000</v>
      </c>
      <c r="G8" s="25">
        <f>Hoja1!E6</f>
        <v>0</v>
      </c>
      <c r="H8" s="25">
        <f>Hoja1!F6</f>
        <v>5500</v>
      </c>
      <c r="I8" s="25">
        <f>Hoja1!G6</f>
        <v>0</v>
      </c>
      <c r="J8" s="68">
        <f t="shared" ref="J8:J19" si="4">F8+H8</f>
        <v>8500</v>
      </c>
      <c r="K8" s="69">
        <f t="shared" ref="K8:K19" si="5">G8+I8</f>
        <v>0</v>
      </c>
      <c r="L8" s="8"/>
      <c r="M8" s="24" t="str">
        <f t="shared" ref="M8:M20" si="6">IF(D8=(E8+F8+G8+H8+I8),"OK","ERROR")</f>
        <v>OK</v>
      </c>
    </row>
    <row r="9" spans="2:13" x14ac:dyDescent="0.25">
      <c r="B9" s="87" t="s">
        <v>146</v>
      </c>
      <c r="C9" s="76"/>
      <c r="D9" s="29">
        <f t="shared" si="3"/>
        <v>10000</v>
      </c>
      <c r="E9" s="25">
        <f>Hoja1!C7</f>
        <v>0</v>
      </c>
      <c r="F9" s="25">
        <f>Hoja1!D7</f>
        <v>0</v>
      </c>
      <c r="G9" s="25">
        <f>Hoja1!E7</f>
        <v>0</v>
      </c>
      <c r="H9" s="25">
        <f>Hoja1!F7</f>
        <v>0</v>
      </c>
      <c r="I9" s="25">
        <f>Hoja1!G7</f>
        <v>10000</v>
      </c>
      <c r="J9" s="68">
        <f t="shared" si="4"/>
        <v>0</v>
      </c>
      <c r="K9" s="69">
        <f t="shared" si="5"/>
        <v>10000</v>
      </c>
      <c r="L9" s="8"/>
      <c r="M9" s="24" t="str">
        <f t="shared" si="6"/>
        <v>OK</v>
      </c>
    </row>
    <row r="10" spans="2:13" x14ac:dyDescent="0.25">
      <c r="B10" s="87" t="s">
        <v>147</v>
      </c>
      <c r="C10" s="76"/>
      <c r="D10" s="29">
        <f t="shared" si="3"/>
        <v>4500</v>
      </c>
      <c r="E10" s="25">
        <f>Hoja1!C8</f>
        <v>0</v>
      </c>
      <c r="F10" s="25">
        <f>Hoja1!D8</f>
        <v>0</v>
      </c>
      <c r="G10" s="25">
        <f>Hoja1!E8</f>
        <v>0</v>
      </c>
      <c r="H10" s="25">
        <f>Hoja1!F8</f>
        <v>0</v>
      </c>
      <c r="I10" s="25">
        <f>Hoja1!G8</f>
        <v>4500</v>
      </c>
      <c r="J10" s="68">
        <f t="shared" si="4"/>
        <v>0</v>
      </c>
      <c r="K10" s="69">
        <f t="shared" si="5"/>
        <v>4500</v>
      </c>
      <c r="L10" s="8"/>
      <c r="M10" s="24" t="str">
        <f t="shared" si="6"/>
        <v>OK</v>
      </c>
    </row>
    <row r="11" spans="2:13" x14ac:dyDescent="0.25">
      <c r="B11" s="87" t="s">
        <v>148</v>
      </c>
      <c r="C11" s="76"/>
      <c r="D11" s="29">
        <f t="shared" si="3"/>
        <v>30000</v>
      </c>
      <c r="E11" s="25">
        <f>Hoja1!C9</f>
        <v>30000</v>
      </c>
      <c r="F11" s="25">
        <f>Hoja1!D9</f>
        <v>0</v>
      </c>
      <c r="G11" s="25">
        <f>Hoja1!E9</f>
        <v>0</v>
      </c>
      <c r="H11" s="25">
        <f>Hoja1!F9</f>
        <v>0</v>
      </c>
      <c r="I11" s="25">
        <f>Hoja1!G9</f>
        <v>0</v>
      </c>
      <c r="J11" s="68">
        <f t="shared" si="4"/>
        <v>0</v>
      </c>
      <c r="K11" s="69">
        <f t="shared" si="5"/>
        <v>0</v>
      </c>
      <c r="L11" s="8"/>
      <c r="M11" s="24" t="str">
        <f t="shared" si="6"/>
        <v>OK</v>
      </c>
    </row>
    <row r="12" spans="2:13" x14ac:dyDescent="0.25">
      <c r="B12" s="87" t="s">
        <v>177</v>
      </c>
      <c r="C12" s="76"/>
      <c r="D12" s="29">
        <f t="shared" si="3"/>
        <v>55000</v>
      </c>
      <c r="E12" s="25">
        <f>Hoja1!C10</f>
        <v>55000</v>
      </c>
      <c r="F12" s="25">
        <f>Hoja1!D10</f>
        <v>0</v>
      </c>
      <c r="G12" s="25">
        <f>Hoja1!E10</f>
        <v>0</v>
      </c>
      <c r="H12" s="25">
        <f>Hoja1!F10</f>
        <v>0</v>
      </c>
      <c r="I12" s="25">
        <f>Hoja1!G10</f>
        <v>0</v>
      </c>
      <c r="J12" s="68">
        <f t="shared" si="4"/>
        <v>0</v>
      </c>
      <c r="K12" s="69">
        <f t="shared" si="5"/>
        <v>0</v>
      </c>
      <c r="L12" s="8"/>
      <c r="M12" s="24" t="str">
        <f t="shared" si="6"/>
        <v>OK</v>
      </c>
    </row>
    <row r="13" spans="2:13" x14ac:dyDescent="0.25">
      <c r="B13" s="87" t="s">
        <v>149</v>
      </c>
      <c r="C13" s="76"/>
      <c r="D13" s="29">
        <f t="shared" si="3"/>
        <v>168000</v>
      </c>
      <c r="E13" s="25">
        <f>Hoja1!C11</f>
        <v>93000</v>
      </c>
      <c r="F13" s="25">
        <f>Hoja1!D11</f>
        <v>0</v>
      </c>
      <c r="G13" s="25">
        <f>Hoja1!E11</f>
        <v>0</v>
      </c>
      <c r="H13" s="25">
        <f>Hoja1!F11</f>
        <v>25000</v>
      </c>
      <c r="I13" s="25">
        <f>Hoja1!G11</f>
        <v>50000</v>
      </c>
      <c r="J13" s="68">
        <f t="shared" si="4"/>
        <v>25000</v>
      </c>
      <c r="K13" s="69">
        <f t="shared" si="5"/>
        <v>50000</v>
      </c>
      <c r="L13" s="8"/>
      <c r="M13" s="24" t="str">
        <f t="shared" si="6"/>
        <v>OK</v>
      </c>
    </row>
    <row r="14" spans="2:13" x14ac:dyDescent="0.25">
      <c r="B14" s="87" t="s">
        <v>150</v>
      </c>
      <c r="C14" s="76"/>
      <c r="D14" s="29">
        <f t="shared" si="3"/>
        <v>2000</v>
      </c>
      <c r="E14" s="25">
        <f>Hoja1!C12</f>
        <v>2000</v>
      </c>
      <c r="F14" s="25">
        <f>Hoja1!D12</f>
        <v>0</v>
      </c>
      <c r="G14" s="25">
        <f>Hoja1!E12</f>
        <v>0</v>
      </c>
      <c r="H14" s="25">
        <f>Hoja1!F12</f>
        <v>0</v>
      </c>
      <c r="I14" s="25">
        <f>Hoja1!G12</f>
        <v>0</v>
      </c>
      <c r="J14" s="68">
        <f t="shared" si="4"/>
        <v>0</v>
      </c>
      <c r="K14" s="69">
        <f t="shared" si="5"/>
        <v>0</v>
      </c>
      <c r="L14" s="8"/>
      <c r="M14" s="24" t="str">
        <f t="shared" si="6"/>
        <v>OK</v>
      </c>
    </row>
    <row r="15" spans="2:13" x14ac:dyDescent="0.25">
      <c r="B15" s="87" t="s">
        <v>151</v>
      </c>
      <c r="C15" s="76"/>
      <c r="D15" s="29">
        <f t="shared" si="3"/>
        <v>5000</v>
      </c>
      <c r="E15" s="25">
        <f>Hoja1!C13</f>
        <v>0</v>
      </c>
      <c r="F15" s="25">
        <f>Hoja1!D13</f>
        <v>0</v>
      </c>
      <c r="G15" s="25">
        <f>Hoja1!E13</f>
        <v>0</v>
      </c>
      <c r="H15" s="25">
        <f>Hoja1!F13</f>
        <v>0</v>
      </c>
      <c r="I15" s="25">
        <f>Hoja1!G13</f>
        <v>5000</v>
      </c>
      <c r="J15" s="68">
        <f t="shared" si="4"/>
        <v>0</v>
      </c>
      <c r="K15" s="69">
        <f t="shared" si="5"/>
        <v>5000</v>
      </c>
      <c r="L15" s="8"/>
      <c r="M15" s="24" t="str">
        <f t="shared" si="6"/>
        <v>OK</v>
      </c>
    </row>
    <row r="16" spans="2:13" x14ac:dyDescent="0.25">
      <c r="B16" s="87" t="s">
        <v>152</v>
      </c>
      <c r="C16" s="76"/>
      <c r="D16" s="29">
        <f t="shared" si="3"/>
        <v>14000</v>
      </c>
      <c r="E16" s="25">
        <f>Hoja1!C14</f>
        <v>0</v>
      </c>
      <c r="F16" s="25">
        <f>Hoja1!D14</f>
        <v>0</v>
      </c>
      <c r="G16" s="25">
        <f>Hoja1!E14</f>
        <v>4000</v>
      </c>
      <c r="H16" s="25">
        <f>Hoja1!F14</f>
        <v>0</v>
      </c>
      <c r="I16" s="25">
        <f>Hoja1!G14</f>
        <v>10000</v>
      </c>
      <c r="J16" s="68">
        <f t="shared" si="4"/>
        <v>0</v>
      </c>
      <c r="K16" s="69">
        <f t="shared" si="5"/>
        <v>14000</v>
      </c>
      <c r="L16" s="8"/>
      <c r="M16" s="24" t="str">
        <f t="shared" si="6"/>
        <v>OK</v>
      </c>
    </row>
    <row r="17" spans="2:13" x14ac:dyDescent="0.25">
      <c r="B17" s="87" t="s">
        <v>153</v>
      </c>
      <c r="C17" s="76"/>
      <c r="D17" s="29">
        <f t="shared" si="3"/>
        <v>5000</v>
      </c>
      <c r="E17" s="25">
        <f>Hoja1!C15</f>
        <v>0</v>
      </c>
      <c r="F17" s="25">
        <f>Hoja1!D15</f>
        <v>0</v>
      </c>
      <c r="G17" s="25">
        <f>Hoja1!E15</f>
        <v>0</v>
      </c>
      <c r="H17" s="25">
        <f>Hoja1!F15</f>
        <v>0</v>
      </c>
      <c r="I17" s="25">
        <f>Hoja1!G15</f>
        <v>5000</v>
      </c>
      <c r="J17" s="68">
        <f t="shared" si="4"/>
        <v>0</v>
      </c>
      <c r="K17" s="69">
        <f t="shared" si="5"/>
        <v>5000</v>
      </c>
      <c r="L17" s="8"/>
      <c r="M17" s="24" t="str">
        <f t="shared" si="6"/>
        <v>OK</v>
      </c>
    </row>
    <row r="18" spans="2:13" x14ac:dyDescent="0.25">
      <c r="B18" s="77"/>
      <c r="C18" s="76"/>
      <c r="D18" s="29">
        <f t="shared" si="3"/>
        <v>0</v>
      </c>
      <c r="E18" s="25"/>
      <c r="F18" s="25"/>
      <c r="G18" s="25"/>
      <c r="H18" s="26"/>
      <c r="I18" s="27"/>
      <c r="J18" s="68">
        <f t="shared" si="4"/>
        <v>0</v>
      </c>
      <c r="K18" s="69">
        <f t="shared" si="5"/>
        <v>0</v>
      </c>
      <c r="L18" s="8"/>
      <c r="M18" s="24" t="str">
        <f t="shared" si="6"/>
        <v>OK</v>
      </c>
    </row>
    <row r="19" spans="2:13" ht="15.75" thickBot="1" x14ac:dyDescent="0.3">
      <c r="B19" s="78"/>
      <c r="C19" s="79"/>
      <c r="D19" s="30">
        <f t="shared" si="3"/>
        <v>0</v>
      </c>
      <c r="E19" s="39"/>
      <c r="F19" s="32"/>
      <c r="G19" s="26"/>
      <c r="H19" s="26"/>
      <c r="I19" s="27"/>
      <c r="J19" s="68">
        <f t="shared" si="4"/>
        <v>0</v>
      </c>
      <c r="K19" s="69">
        <f t="shared" si="5"/>
        <v>0</v>
      </c>
      <c r="L19" s="8"/>
      <c r="M19" s="24" t="str">
        <f t="shared" si="6"/>
        <v>OK</v>
      </c>
    </row>
    <row r="20" spans="2:13" ht="15.75" thickBot="1" x14ac:dyDescent="0.3">
      <c r="B20" s="159" t="s">
        <v>55</v>
      </c>
      <c r="C20" s="160"/>
      <c r="D20" s="31">
        <f>SUM(D6:D19)</f>
        <v>513000</v>
      </c>
      <c r="E20" s="51">
        <f>ROUND(SUM(E6:E19),0)</f>
        <v>250000</v>
      </c>
      <c r="F20" s="52">
        <f t="shared" ref="F20:K20" si="7">ROUND(SUM(F6:F19),0)</f>
        <v>3000</v>
      </c>
      <c r="G20" s="53">
        <f t="shared" si="7"/>
        <v>40000</v>
      </c>
      <c r="H20" s="53">
        <f t="shared" si="7"/>
        <v>55500</v>
      </c>
      <c r="I20" s="54">
        <f t="shared" si="7"/>
        <v>164500</v>
      </c>
      <c r="J20" s="35">
        <f t="shared" si="7"/>
        <v>58500</v>
      </c>
      <c r="K20" s="36">
        <f t="shared" si="7"/>
        <v>204500</v>
      </c>
      <c r="L20" s="8"/>
      <c r="M20" s="24" t="str">
        <f t="shared" si="6"/>
        <v>OK</v>
      </c>
    </row>
    <row r="21" spans="2:13" ht="15.75" thickBot="1" x14ac:dyDescent="0.3">
      <c r="B21" s="159" t="s">
        <v>50</v>
      </c>
      <c r="C21" s="160"/>
      <c r="D21" s="47">
        <v>1</v>
      </c>
      <c r="E21" s="55">
        <f>E20/$D$20</f>
        <v>0.48732943469785572</v>
      </c>
      <c r="F21" s="56">
        <f t="shared" ref="F21:K21" si="8">F20/$D$20</f>
        <v>5.8479532163742687E-3</v>
      </c>
      <c r="G21" s="57">
        <f t="shared" si="8"/>
        <v>7.7972709551656916E-2</v>
      </c>
      <c r="H21" s="57">
        <f t="shared" ref="H21:I21" si="9">H20/$D$20</f>
        <v>0.10818713450292397</v>
      </c>
      <c r="I21" s="58">
        <f t="shared" si="9"/>
        <v>0.32066276803118909</v>
      </c>
      <c r="J21" s="37">
        <f t="shared" si="8"/>
        <v>0.11403508771929824</v>
      </c>
      <c r="K21" s="38">
        <f t="shared" si="8"/>
        <v>0.39863547758284601</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54" t="s">
        <v>54</v>
      </c>
      <c r="C24" s="154"/>
      <c r="D24" s="154"/>
      <c r="E24" s="154"/>
      <c r="F24" s="154"/>
      <c r="G24" s="154"/>
      <c r="H24" s="70"/>
      <c r="I24" s="70"/>
      <c r="J24" s="70"/>
      <c r="K24" s="70"/>
      <c r="L24" s="8"/>
      <c r="M24" s="8"/>
    </row>
    <row r="25" spans="2:13" ht="15.75" customHeight="1" x14ac:dyDescent="0.25">
      <c r="B25" s="153" t="s">
        <v>102</v>
      </c>
      <c r="C25" s="153"/>
      <c r="D25" s="153"/>
      <c r="E25" s="153"/>
      <c r="F25" s="153"/>
      <c r="G25" s="40" t="str">
        <f>IF(E20&gt;=100000,"OK","ERROR")</f>
        <v>OK</v>
      </c>
      <c r="H25" s="70"/>
      <c r="I25" s="70"/>
      <c r="J25" s="70"/>
      <c r="K25" s="70"/>
      <c r="L25" s="8"/>
      <c r="M25" s="8"/>
    </row>
    <row r="26" spans="2:13" ht="15.75" customHeight="1" x14ac:dyDescent="0.25">
      <c r="B26" s="153" t="s">
        <v>103</v>
      </c>
      <c r="C26" s="153"/>
      <c r="D26" s="153"/>
      <c r="E26" s="153"/>
      <c r="F26" s="153"/>
      <c r="G26" s="40" t="str">
        <f>IF(E20&lt;=250000,"OK","ERROR")</f>
        <v>OK</v>
      </c>
      <c r="H26" s="70"/>
      <c r="I26" s="70"/>
      <c r="J26" s="70"/>
      <c r="K26" s="70"/>
      <c r="L26" s="8"/>
      <c r="M26" s="8"/>
    </row>
    <row r="27" spans="2:13" ht="15.75" customHeight="1" x14ac:dyDescent="0.25">
      <c r="B27" s="153" t="s">
        <v>75</v>
      </c>
      <c r="C27" s="153"/>
      <c r="D27" s="153"/>
      <c r="E27" s="153"/>
      <c r="F27" s="153"/>
      <c r="G27" s="40" t="str">
        <f>IF(E20&lt;=(D20/2),"OK","ERROR")</f>
        <v>OK</v>
      </c>
      <c r="H27" s="70"/>
      <c r="I27" s="70"/>
      <c r="J27" s="70"/>
      <c r="K27" s="70"/>
      <c r="L27" s="8"/>
      <c r="M27" s="8"/>
    </row>
    <row r="28" spans="2:13" ht="15.75" customHeight="1" x14ac:dyDescent="0.25">
      <c r="B28" s="153" t="s">
        <v>97</v>
      </c>
      <c r="C28" s="153"/>
      <c r="D28" s="153"/>
      <c r="E28" s="153"/>
      <c r="F28" s="153"/>
      <c r="G28" s="40" t="str">
        <f>IF(K20&lt;=(E20*0.4),"OK","ERROR")</f>
        <v>ERROR</v>
      </c>
      <c r="H28" s="70"/>
      <c r="I28" s="70"/>
      <c r="J28" s="70"/>
      <c r="K28" s="70"/>
      <c r="L28" s="8"/>
      <c r="M28" s="8"/>
    </row>
    <row r="29" spans="2:13" s="8" customFormat="1" x14ac:dyDescent="0.25"/>
    <row r="30" spans="2:13" s="8" customFormat="1" x14ac:dyDescent="0.25">
      <c r="I30" s="71"/>
    </row>
    <row r="31" spans="2:13" s="8" customFormat="1" x14ac:dyDescent="0.25">
      <c r="G31" s="40"/>
    </row>
    <row r="32" spans="2:13" s="8" customFormat="1" x14ac:dyDescent="0.25"/>
    <row r="33" spans="2:2" s="8" customFormat="1" x14ac:dyDescent="0.25"/>
    <row r="34" spans="2:2" s="8" customFormat="1" x14ac:dyDescent="0.25">
      <c r="B34" s="72"/>
    </row>
    <row r="35" spans="2:2" s="8" customFormat="1" x14ac:dyDescent="0.25">
      <c r="B35" s="73"/>
    </row>
    <row r="36" spans="2:2" s="8" customFormat="1" x14ac:dyDescent="0.25">
      <c r="B36" s="72"/>
    </row>
    <row r="37" spans="2:2" s="8" customFormat="1" x14ac:dyDescent="0.25">
      <c r="B37" s="74"/>
    </row>
    <row r="38" spans="2:2" s="8" customFormat="1" x14ac:dyDescent="0.25"/>
    <row r="39" spans="2:2" s="8" customFormat="1" x14ac:dyDescent="0.25"/>
    <row r="40" spans="2:2" s="8" customFormat="1" x14ac:dyDescent="0.25">
      <c r="B40" s="75"/>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31" workbookViewId="0">
      <selection activeCell="D39" sqref="D39"/>
    </sheetView>
  </sheetViews>
  <sheetFormatPr baseColWidth="10" defaultRowHeight="15" x14ac:dyDescent="0.25"/>
  <cols>
    <col min="1" max="1" width="28" customWidth="1"/>
    <col min="2" max="2" width="20.5703125" customWidth="1"/>
    <col min="3" max="3" width="21.5703125" customWidth="1"/>
    <col min="4" max="4" width="16.7109375" customWidth="1"/>
    <col min="5" max="5" width="16.5703125" customWidth="1"/>
    <col min="6" max="6" width="15.140625" customWidth="1"/>
    <col min="7" max="7" width="24.42578125" customWidth="1"/>
  </cols>
  <sheetData>
    <row r="1" spans="1:7" x14ac:dyDescent="0.25">
      <c r="A1" t="s">
        <v>138</v>
      </c>
      <c r="B1" t="s">
        <v>139</v>
      </c>
      <c r="C1" t="s">
        <v>140</v>
      </c>
      <c r="D1" t="s">
        <v>141</v>
      </c>
      <c r="F1" t="s">
        <v>142</v>
      </c>
    </row>
    <row r="3" spans="1:7" x14ac:dyDescent="0.25">
      <c r="D3" t="s">
        <v>48</v>
      </c>
      <c r="E3" t="s">
        <v>49</v>
      </c>
      <c r="F3" t="s">
        <v>48</v>
      </c>
      <c r="G3" t="s">
        <v>49</v>
      </c>
    </row>
    <row r="4" spans="1:7" x14ac:dyDescent="0.25">
      <c r="A4" t="s">
        <v>143</v>
      </c>
      <c r="B4" s="85">
        <f>C4+D4+E4+F4+G4</f>
        <v>76000</v>
      </c>
      <c r="C4" s="85"/>
      <c r="D4" s="85"/>
      <c r="E4" s="85">
        <v>6000</v>
      </c>
      <c r="F4" s="85">
        <v>25000</v>
      </c>
      <c r="G4" s="85">
        <v>45000</v>
      </c>
    </row>
    <row r="5" spans="1:7" x14ac:dyDescent="0.25">
      <c r="A5" t="s">
        <v>144</v>
      </c>
      <c r="B5" s="85">
        <f t="shared" ref="B5:B15" si="0">C5+D5+E5+F5+G5</f>
        <v>135000</v>
      </c>
      <c r="C5" s="85">
        <v>70000</v>
      </c>
      <c r="D5" s="85"/>
      <c r="E5" s="85">
        <v>30000</v>
      </c>
      <c r="F5" s="85"/>
      <c r="G5" s="85">
        <v>35000</v>
      </c>
    </row>
    <row r="6" spans="1:7" x14ac:dyDescent="0.25">
      <c r="A6" t="s">
        <v>145</v>
      </c>
      <c r="B6" s="85">
        <f t="shared" si="0"/>
        <v>8500</v>
      </c>
      <c r="C6" s="85"/>
      <c r="D6" s="85">
        <v>3000</v>
      </c>
      <c r="E6" s="85"/>
      <c r="F6" s="85">
        <v>5500</v>
      </c>
      <c r="G6" s="85"/>
    </row>
    <row r="7" spans="1:7" x14ac:dyDescent="0.25">
      <c r="A7" t="s">
        <v>146</v>
      </c>
      <c r="B7" s="85">
        <f t="shared" si="0"/>
        <v>10000</v>
      </c>
      <c r="C7" s="85"/>
      <c r="D7" s="85"/>
      <c r="E7" s="85"/>
      <c r="F7" s="85"/>
      <c r="G7" s="85">
        <v>10000</v>
      </c>
    </row>
    <row r="8" spans="1:7" x14ac:dyDescent="0.25">
      <c r="A8" t="s">
        <v>147</v>
      </c>
      <c r="B8" s="85">
        <f t="shared" si="0"/>
        <v>4500</v>
      </c>
      <c r="C8" s="85"/>
      <c r="D8" s="85"/>
      <c r="E8" s="85"/>
      <c r="F8" s="85"/>
      <c r="G8" s="85">
        <v>4500</v>
      </c>
    </row>
    <row r="9" spans="1:7" x14ac:dyDescent="0.25">
      <c r="A9" t="s">
        <v>148</v>
      </c>
      <c r="B9" s="85">
        <f t="shared" si="0"/>
        <v>30000</v>
      </c>
      <c r="C9" s="85">
        <v>30000</v>
      </c>
      <c r="D9" s="85"/>
      <c r="E9" s="85"/>
      <c r="F9" s="85"/>
      <c r="G9" s="85"/>
    </row>
    <row r="10" spans="1:7" x14ac:dyDescent="0.25">
      <c r="A10" t="s">
        <v>177</v>
      </c>
      <c r="B10" s="85">
        <f t="shared" si="0"/>
        <v>55000</v>
      </c>
      <c r="C10" s="85">
        <v>55000</v>
      </c>
      <c r="D10" s="85"/>
      <c r="E10" s="85"/>
      <c r="F10" s="85"/>
      <c r="G10" s="85"/>
    </row>
    <row r="11" spans="1:7" x14ac:dyDescent="0.25">
      <c r="A11" t="s">
        <v>149</v>
      </c>
      <c r="B11" s="85">
        <f t="shared" si="0"/>
        <v>168000</v>
      </c>
      <c r="C11" s="85">
        <v>93000</v>
      </c>
      <c r="D11" s="85"/>
      <c r="E11" s="85"/>
      <c r="F11" s="85">
        <v>25000</v>
      </c>
      <c r="G11" s="85">
        <v>50000</v>
      </c>
    </row>
    <row r="12" spans="1:7" x14ac:dyDescent="0.25">
      <c r="A12" t="s">
        <v>150</v>
      </c>
      <c r="B12" s="85">
        <f t="shared" si="0"/>
        <v>2000</v>
      </c>
      <c r="C12" s="85">
        <v>2000</v>
      </c>
      <c r="D12" s="85"/>
      <c r="E12" s="85"/>
      <c r="F12" s="85"/>
      <c r="G12" s="85"/>
    </row>
    <row r="13" spans="1:7" x14ac:dyDescent="0.25">
      <c r="A13" t="s">
        <v>151</v>
      </c>
      <c r="B13" s="85">
        <f t="shared" si="0"/>
        <v>5000</v>
      </c>
      <c r="C13" s="85"/>
      <c r="D13" s="85"/>
      <c r="E13" s="85"/>
      <c r="F13" s="85"/>
      <c r="G13" s="85">
        <v>5000</v>
      </c>
    </row>
    <row r="14" spans="1:7" x14ac:dyDescent="0.25">
      <c r="A14" t="s">
        <v>152</v>
      </c>
      <c r="B14" s="85">
        <f t="shared" si="0"/>
        <v>14000</v>
      </c>
      <c r="C14" s="85"/>
      <c r="D14" s="85"/>
      <c r="E14" s="85">
        <v>4000</v>
      </c>
      <c r="F14" s="85"/>
      <c r="G14" s="85">
        <v>10000</v>
      </c>
    </row>
    <row r="15" spans="1:7" x14ac:dyDescent="0.25">
      <c r="A15" t="s">
        <v>153</v>
      </c>
      <c r="B15" s="85">
        <f t="shared" si="0"/>
        <v>5000</v>
      </c>
      <c r="C15" s="85"/>
      <c r="D15" s="85"/>
      <c r="E15" s="85"/>
      <c r="F15" s="85"/>
      <c r="G15" s="85">
        <v>5000</v>
      </c>
    </row>
    <row r="16" spans="1:7" x14ac:dyDescent="0.25">
      <c r="A16" t="s">
        <v>139</v>
      </c>
      <c r="B16" s="85">
        <f>SUM(B4:B15)</f>
        <v>513000</v>
      </c>
      <c r="C16" s="85">
        <f t="shared" ref="C16:G16" si="1">SUM(C4:C15)</f>
        <v>250000</v>
      </c>
      <c r="D16" s="85">
        <f t="shared" si="1"/>
        <v>3000</v>
      </c>
      <c r="E16" s="85">
        <f t="shared" si="1"/>
        <v>40000</v>
      </c>
      <c r="F16" s="85">
        <f t="shared" si="1"/>
        <v>55500</v>
      </c>
      <c r="G16" s="85">
        <f t="shared" si="1"/>
        <v>164500</v>
      </c>
    </row>
    <row r="17" spans="1:7" x14ac:dyDescent="0.25">
      <c r="A17" t="s">
        <v>50</v>
      </c>
      <c r="B17" s="85"/>
      <c r="C17" s="86"/>
      <c r="D17" s="86"/>
      <c r="E17" s="86"/>
      <c r="F17" s="86"/>
      <c r="G17" s="86"/>
    </row>
    <row r="19" spans="1:7" x14ac:dyDescent="0.25">
      <c r="F19" s="85">
        <f>F16+G16</f>
        <v>220000</v>
      </c>
    </row>
    <row r="20" spans="1:7" x14ac:dyDescent="0.25">
      <c r="F20" s="85">
        <f>F19-B26-B28</f>
        <v>125000</v>
      </c>
    </row>
    <row r="22" spans="1:7" ht="15.75" thickBot="1" x14ac:dyDescent="0.3"/>
    <row r="23" spans="1:7" ht="15.75" thickBot="1" x14ac:dyDescent="0.3">
      <c r="B23" s="90"/>
    </row>
    <row r="24" spans="1:7" x14ac:dyDescent="0.25">
      <c r="B24" s="90">
        <f>C16</f>
        <v>250000</v>
      </c>
      <c r="C24" s="91">
        <f>B24/B$29</f>
        <v>0.48732943469785572</v>
      </c>
    </row>
    <row r="25" spans="1:7" ht="15.75" thickBot="1" x14ac:dyDescent="0.3">
      <c r="B25" s="89">
        <f>D16+E16</f>
        <v>43000</v>
      </c>
      <c r="C25" s="91">
        <f t="shared" ref="C25:C28" si="2">B25/B$29</f>
        <v>8.3820662768031184E-2</v>
      </c>
    </row>
    <row r="26" spans="1:7" ht="15.75" thickBot="1" x14ac:dyDescent="0.3">
      <c r="B26" s="89">
        <v>65000</v>
      </c>
      <c r="C26" s="91">
        <f t="shared" si="2"/>
        <v>0.12670565302144249</v>
      </c>
    </row>
    <row r="27" spans="1:7" ht="15.75" thickBot="1" x14ac:dyDescent="0.3">
      <c r="B27" s="89">
        <f>F16+G16-B26-B28</f>
        <v>125000</v>
      </c>
      <c r="C27" s="91">
        <f t="shared" si="2"/>
        <v>0.24366471734892786</v>
      </c>
    </row>
    <row r="28" spans="1:7" ht="15.75" thickBot="1" x14ac:dyDescent="0.3">
      <c r="B28" s="89">
        <v>30000</v>
      </c>
      <c r="C28" s="91">
        <f t="shared" si="2"/>
        <v>5.8479532163742687E-2</v>
      </c>
    </row>
    <row r="29" spans="1:7" x14ac:dyDescent="0.25">
      <c r="B29" s="88">
        <f>B16</f>
        <v>513000</v>
      </c>
    </row>
    <row r="31" spans="1:7" x14ac:dyDescent="0.25">
      <c r="A31" s="169" t="s">
        <v>192</v>
      </c>
      <c r="B31" s="169">
        <v>3</v>
      </c>
    </row>
    <row r="32" spans="1:7" x14ac:dyDescent="0.25">
      <c r="F32" t="s">
        <v>183</v>
      </c>
    </row>
    <row r="33" spans="1:12" x14ac:dyDescent="0.25">
      <c r="A33" t="s">
        <v>185</v>
      </c>
      <c r="B33" s="170">
        <v>0</v>
      </c>
      <c r="C33" s="170">
        <v>1</v>
      </c>
      <c r="D33" s="170">
        <v>2</v>
      </c>
      <c r="E33" s="170">
        <v>3</v>
      </c>
      <c r="F33" s="170">
        <v>4</v>
      </c>
      <c r="G33" s="170">
        <v>5</v>
      </c>
      <c r="H33" s="170">
        <v>6</v>
      </c>
      <c r="I33" s="170">
        <v>7</v>
      </c>
      <c r="J33" s="170">
        <v>8</v>
      </c>
      <c r="K33" s="170">
        <v>9</v>
      </c>
      <c r="L33" s="170">
        <v>10</v>
      </c>
    </row>
    <row r="34" spans="1:12" x14ac:dyDescent="0.25">
      <c r="A34" s="173" t="s">
        <v>186</v>
      </c>
      <c r="B34" s="172">
        <f>SUM(B35:B39)</f>
        <v>0</v>
      </c>
      <c r="C34" s="172">
        <f>SUM(C35:C39)</f>
        <v>310000</v>
      </c>
      <c r="D34" s="172">
        <f t="shared" ref="D34:L34" si="3">SUM(D35:D39)</f>
        <v>2225000</v>
      </c>
      <c r="E34" s="172">
        <f t="shared" si="3"/>
        <v>2291750</v>
      </c>
      <c r="F34" s="172">
        <f t="shared" si="3"/>
        <v>2360502.5</v>
      </c>
      <c r="G34" s="172">
        <f t="shared" si="3"/>
        <v>2431317.5750000002</v>
      </c>
      <c r="H34" s="172">
        <f t="shared" si="3"/>
        <v>2504257.1022500005</v>
      </c>
      <c r="I34" s="172">
        <f t="shared" si="3"/>
        <v>2579384.8153175004</v>
      </c>
      <c r="J34" s="172">
        <f t="shared" si="3"/>
        <v>2656766.3597770254</v>
      </c>
      <c r="K34" s="172">
        <f t="shared" si="3"/>
        <v>2736469.350570336</v>
      </c>
      <c r="L34" s="172">
        <f t="shared" si="3"/>
        <v>2818563.4310874464</v>
      </c>
    </row>
    <row r="35" spans="1:12" x14ac:dyDescent="0.25">
      <c r="B35" s="171"/>
      <c r="C35" s="171"/>
      <c r="D35" s="171"/>
      <c r="E35" s="171"/>
      <c r="F35" s="171"/>
      <c r="G35" s="171"/>
      <c r="H35" s="171"/>
      <c r="I35" s="171"/>
      <c r="J35" s="171"/>
      <c r="K35" s="171"/>
      <c r="L35" s="171"/>
    </row>
    <row r="36" spans="1:12" x14ac:dyDescent="0.25">
      <c r="A36" t="s">
        <v>188</v>
      </c>
      <c r="B36" s="171"/>
      <c r="C36" s="171">
        <v>300000</v>
      </c>
      <c r="D36" s="171">
        <v>1200000</v>
      </c>
      <c r="E36" s="171">
        <f>D36*1.03</f>
        <v>1236000</v>
      </c>
      <c r="F36" s="171">
        <f t="shared" ref="F35:L36" si="4">E36*1.03</f>
        <v>1273080</v>
      </c>
      <c r="G36" s="171">
        <f t="shared" si="4"/>
        <v>1311272.4000000001</v>
      </c>
      <c r="H36" s="171">
        <f t="shared" si="4"/>
        <v>1350610.5720000002</v>
      </c>
      <c r="I36" s="171">
        <f t="shared" si="4"/>
        <v>1391128.8891600003</v>
      </c>
      <c r="J36" s="171">
        <f t="shared" si="4"/>
        <v>1432862.7558348002</v>
      </c>
      <c r="K36" s="171">
        <f t="shared" si="4"/>
        <v>1475848.6385098442</v>
      </c>
      <c r="L36" s="171">
        <f t="shared" si="4"/>
        <v>1520124.0976651395</v>
      </c>
    </row>
    <row r="37" spans="1:12" x14ac:dyDescent="0.25">
      <c r="A37" t="s">
        <v>194</v>
      </c>
      <c r="B37" s="171"/>
      <c r="C37" s="171">
        <v>10000</v>
      </c>
      <c r="D37" s="171">
        <v>80000</v>
      </c>
      <c r="E37" s="171">
        <f t="shared" ref="E37:L38" si="5">D37*1.03</f>
        <v>82400</v>
      </c>
      <c r="F37" s="171">
        <f t="shared" si="5"/>
        <v>84872</v>
      </c>
      <c r="G37" s="171">
        <f t="shared" si="5"/>
        <v>87418.16</v>
      </c>
      <c r="H37" s="171">
        <f t="shared" si="5"/>
        <v>90040.704800000007</v>
      </c>
      <c r="I37" s="171">
        <f t="shared" si="5"/>
        <v>92741.925944000002</v>
      </c>
      <c r="J37" s="171">
        <f t="shared" si="5"/>
        <v>95524.183722319998</v>
      </c>
      <c r="K37" s="171">
        <f t="shared" si="5"/>
        <v>98389.909233989601</v>
      </c>
      <c r="L37" s="171">
        <f t="shared" si="5"/>
        <v>101341.60651100929</v>
      </c>
    </row>
    <row r="38" spans="1:12" x14ac:dyDescent="0.25">
      <c r="A38" t="s">
        <v>189</v>
      </c>
      <c r="B38" s="171"/>
      <c r="C38" s="171"/>
      <c r="D38" s="171">
        <v>945000</v>
      </c>
      <c r="E38" s="171">
        <f t="shared" si="5"/>
        <v>973350</v>
      </c>
      <c r="F38" s="171">
        <f t="shared" si="5"/>
        <v>1002550.5</v>
      </c>
      <c r="G38" s="171">
        <f t="shared" si="5"/>
        <v>1032627.015</v>
      </c>
      <c r="H38" s="171">
        <f t="shared" si="5"/>
        <v>1063605.8254500001</v>
      </c>
      <c r="I38" s="171">
        <f t="shared" si="5"/>
        <v>1095514.0002135001</v>
      </c>
      <c r="J38" s="171">
        <f t="shared" si="5"/>
        <v>1128379.4202199052</v>
      </c>
      <c r="K38" s="171">
        <f t="shared" si="5"/>
        <v>1162230.8028265024</v>
      </c>
      <c r="L38" s="171">
        <f t="shared" si="5"/>
        <v>1197097.7269112975</v>
      </c>
    </row>
    <row r="39" spans="1:12" x14ac:dyDescent="0.25">
      <c r="B39" s="171"/>
      <c r="C39" s="171"/>
      <c r="D39" s="171"/>
      <c r="E39" s="171"/>
      <c r="F39" s="171"/>
      <c r="G39" s="171"/>
      <c r="H39" s="171"/>
    </row>
    <row r="40" spans="1:12" x14ac:dyDescent="0.25">
      <c r="A40" s="173" t="s">
        <v>187</v>
      </c>
      <c r="B40" s="172">
        <f>SUM(B41:B44)</f>
        <v>1539000</v>
      </c>
      <c r="C40" s="172">
        <f t="shared" ref="C40:L40" si="6">SUM(C41:C44)</f>
        <v>1039000</v>
      </c>
      <c r="D40" s="172">
        <f t="shared" si="6"/>
        <v>1260740</v>
      </c>
      <c r="E40" s="172">
        <f t="shared" si="6"/>
        <v>1298562.2</v>
      </c>
      <c r="F40" s="172">
        <f t="shared" si="6"/>
        <v>1337519.0659999999</v>
      </c>
      <c r="G40" s="172">
        <f t="shared" si="6"/>
        <v>1377644.6379799999</v>
      </c>
      <c r="H40" s="172">
        <f t="shared" si="6"/>
        <v>1418973.9771193999</v>
      </c>
      <c r="I40" s="172">
        <f t="shared" si="6"/>
        <v>1461543.1964329821</v>
      </c>
      <c r="J40" s="172">
        <f t="shared" si="6"/>
        <v>1505389.4923259714</v>
      </c>
      <c r="K40" s="172">
        <f t="shared" si="6"/>
        <v>1550551.1770957506</v>
      </c>
      <c r="L40" s="172">
        <f t="shared" si="6"/>
        <v>1597067.7124086232</v>
      </c>
    </row>
    <row r="41" spans="1:12" x14ac:dyDescent="0.25">
      <c r="A41" t="s">
        <v>190</v>
      </c>
      <c r="B41" s="171">
        <f>B$29*B$31</f>
        <v>1539000</v>
      </c>
      <c r="C41" s="171"/>
      <c r="D41" s="171"/>
      <c r="E41" s="171"/>
      <c r="F41" s="171"/>
      <c r="G41" s="171"/>
      <c r="H41" s="171"/>
    </row>
    <row r="42" spans="1:12" x14ac:dyDescent="0.25">
      <c r="A42" t="s">
        <v>193</v>
      </c>
      <c r="B42" s="171"/>
      <c r="C42" s="171">
        <f>40*60*14*30</f>
        <v>1008000</v>
      </c>
      <c r="D42" s="171">
        <f t="shared" ref="D42:L42" si="7">C42*1.03</f>
        <v>1038240</v>
      </c>
      <c r="E42" s="171">
        <f t="shared" si="7"/>
        <v>1069387.2</v>
      </c>
      <c r="F42" s="171">
        <f t="shared" si="7"/>
        <v>1101468.8159999999</v>
      </c>
      <c r="G42" s="171">
        <f t="shared" si="7"/>
        <v>1134512.8804799998</v>
      </c>
      <c r="H42" s="171">
        <f t="shared" si="7"/>
        <v>1168548.2668943999</v>
      </c>
      <c r="I42" s="171">
        <f t="shared" si="7"/>
        <v>1203604.7149012319</v>
      </c>
      <c r="J42" s="171">
        <f t="shared" si="7"/>
        <v>1239712.8563482689</v>
      </c>
      <c r="K42" s="171">
        <f t="shared" si="7"/>
        <v>1276904.242038717</v>
      </c>
      <c r="L42" s="171">
        <f t="shared" si="7"/>
        <v>1315211.3692998786</v>
      </c>
    </row>
    <row r="43" spans="1:12" x14ac:dyDescent="0.25">
      <c r="A43" t="s">
        <v>191</v>
      </c>
      <c r="B43" s="171"/>
      <c r="C43" s="171">
        <f>C34*0.1</f>
        <v>31000</v>
      </c>
      <c r="D43" s="171">
        <f t="shared" ref="D43:L43" si="8">D34*0.1</f>
        <v>222500</v>
      </c>
      <c r="E43" s="171">
        <f t="shared" si="8"/>
        <v>229175</v>
      </c>
      <c r="F43" s="171">
        <f t="shared" si="8"/>
        <v>236050.25</v>
      </c>
      <c r="G43" s="171">
        <f t="shared" si="8"/>
        <v>243131.75750000004</v>
      </c>
      <c r="H43" s="171">
        <f t="shared" si="8"/>
        <v>250425.71022500005</v>
      </c>
      <c r="I43" s="171">
        <f t="shared" si="8"/>
        <v>257938.48153175006</v>
      </c>
      <c r="J43" s="171">
        <f t="shared" si="8"/>
        <v>265676.63597770256</v>
      </c>
      <c r="K43" s="171">
        <f t="shared" si="8"/>
        <v>273646.93505703361</v>
      </c>
      <c r="L43" s="171">
        <f t="shared" si="8"/>
        <v>281856.34310874465</v>
      </c>
    </row>
    <row r="44" spans="1:12" x14ac:dyDescent="0.25">
      <c r="B44" s="171"/>
      <c r="C44" s="171"/>
      <c r="D44" s="171"/>
      <c r="E44" s="171"/>
      <c r="F44" s="171"/>
      <c r="G44" s="171"/>
      <c r="H44" s="171"/>
    </row>
    <row r="45" spans="1:12" x14ac:dyDescent="0.25">
      <c r="A45" s="174" t="s">
        <v>195</v>
      </c>
      <c r="B45" s="176">
        <f>B34-B40</f>
        <v>-1539000</v>
      </c>
      <c r="C45" s="176">
        <f t="shared" ref="C45:L45" si="9">C34-C40</f>
        <v>-729000</v>
      </c>
      <c r="D45" s="176">
        <f t="shared" si="9"/>
        <v>964260</v>
      </c>
      <c r="E45" s="176">
        <f t="shared" si="9"/>
        <v>993187.8</v>
      </c>
      <c r="F45" s="176">
        <f t="shared" si="9"/>
        <v>1022983.4340000001</v>
      </c>
      <c r="G45" s="176">
        <f t="shared" si="9"/>
        <v>1053672.9370200003</v>
      </c>
      <c r="H45" s="176">
        <f t="shared" si="9"/>
        <v>1085283.1251306005</v>
      </c>
      <c r="I45" s="176">
        <f t="shared" si="9"/>
        <v>1117841.6188845183</v>
      </c>
      <c r="J45" s="176">
        <f t="shared" si="9"/>
        <v>1151376.867451054</v>
      </c>
      <c r="K45" s="176">
        <f t="shared" si="9"/>
        <v>1185918.1734745854</v>
      </c>
      <c r="L45" s="176">
        <f t="shared" si="9"/>
        <v>1221495.7186788232</v>
      </c>
    </row>
    <row r="46" spans="1:12" x14ac:dyDescent="0.25">
      <c r="A46" s="175" t="s">
        <v>196</v>
      </c>
      <c r="B46" s="177">
        <f>B40</f>
        <v>1539000</v>
      </c>
      <c r="C46" s="177">
        <f>B46+C45</f>
        <v>810000</v>
      </c>
      <c r="D46" s="177">
        <f t="shared" ref="D46:L46" si="10">C46+D45</f>
        <v>1774260</v>
      </c>
      <c r="E46" s="177">
        <f t="shared" si="10"/>
        <v>2767447.8</v>
      </c>
      <c r="F46" s="177">
        <f t="shared" si="10"/>
        <v>3790431.2340000002</v>
      </c>
      <c r="G46" s="177">
        <f t="shared" si="10"/>
        <v>4844104.1710200002</v>
      </c>
      <c r="H46" s="177">
        <f t="shared" si="10"/>
        <v>5929387.2961506005</v>
      </c>
      <c r="I46" s="177">
        <f t="shared" si="10"/>
        <v>7047228.9150351193</v>
      </c>
      <c r="J46" s="177">
        <f t="shared" si="10"/>
        <v>8198605.7824861733</v>
      </c>
      <c r="K46" s="177">
        <f t="shared" si="10"/>
        <v>9384523.955960758</v>
      </c>
      <c r="L46" s="177">
        <f t="shared" si="10"/>
        <v>10606019.674639581</v>
      </c>
    </row>
    <row r="48" spans="1:12" x14ac:dyDescent="0.25">
      <c r="A48" t="s">
        <v>197</v>
      </c>
      <c r="C48" s="86">
        <f>IRR(B45:L45)</f>
        <v>0.34323452360135609</v>
      </c>
    </row>
    <row r="49" spans="1:3" x14ac:dyDescent="0.25">
      <c r="A49" t="s">
        <v>198</v>
      </c>
      <c r="B49">
        <v>0.15</v>
      </c>
      <c r="C49" s="178">
        <f>NPV(B49,C45:L45)</f>
        <v>3761868.9937173673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DATOS GENERALES</vt:lpstr>
      <vt:lpstr>DESCRIPCION INICIATIVA</vt:lpstr>
      <vt:lpstr>FINANCIAMIENTO PROYECTO</vt:lpstr>
      <vt:lpstr>Hoja1</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JULIO</cp:lastModifiedBy>
  <cp:lastPrinted>2015-01-28T03:26:51Z</cp:lastPrinted>
  <dcterms:created xsi:type="dcterms:W3CDTF">2012-07-06T03:08:38Z</dcterms:created>
  <dcterms:modified xsi:type="dcterms:W3CDTF">2015-01-29T14:28:20Z</dcterms:modified>
</cp:coreProperties>
</file>