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0" windowWidth="3240" windowHeight="498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H11" i="8" l="1"/>
  <c r="I20" i="8" l="1"/>
  <c r="H20" i="8"/>
  <c r="G20" i="8"/>
  <c r="F20" i="8"/>
  <c r="E20" i="8"/>
  <c r="G26" i="8" s="1"/>
  <c r="K19" i="8"/>
  <c r="J19" i="8"/>
  <c r="K18" i="8"/>
  <c r="J18" i="8"/>
  <c r="K17" i="8"/>
  <c r="J17" i="8"/>
  <c r="K16" i="8"/>
  <c r="J16" i="8"/>
  <c r="K15" i="8"/>
  <c r="J15" i="8"/>
  <c r="K14" i="8"/>
  <c r="J14" i="8"/>
  <c r="K13" i="8"/>
  <c r="D13" i="8" s="1"/>
  <c r="M13" i="8" s="1"/>
  <c r="J13" i="8"/>
  <c r="K12" i="8"/>
  <c r="J12" i="8"/>
  <c r="K11" i="8"/>
  <c r="J11" i="8"/>
  <c r="K10" i="8"/>
  <c r="J10" i="8"/>
  <c r="K9" i="8"/>
  <c r="J9" i="8"/>
  <c r="K8" i="8"/>
  <c r="J8" i="8"/>
  <c r="K6" i="8"/>
  <c r="J6" i="8"/>
  <c r="K7" i="8"/>
  <c r="J7" i="8"/>
  <c r="D9" i="8"/>
  <c r="M9" i="8" s="1"/>
  <c r="D8" i="8" l="1"/>
  <c r="M8" i="8" s="1"/>
  <c r="D10" i="8"/>
  <c r="M10" i="8" s="1"/>
  <c r="D14" i="8"/>
  <c r="M14" i="8" s="1"/>
  <c r="D18" i="8"/>
  <c r="M18" i="8" s="1"/>
  <c r="D6" i="8"/>
  <c r="M6" i="8" s="1"/>
  <c r="D11" i="8"/>
  <c r="M11" i="8" s="1"/>
  <c r="D15" i="8"/>
  <c r="M15" i="8" s="1"/>
  <c r="D17" i="8"/>
  <c r="M17" i="8" s="1"/>
  <c r="D19" i="8"/>
  <c r="M19"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<sst xmlns="http://schemas.openxmlformats.org/spreadsheetml/2006/main" count="326" uniqueCount="207">
  <si>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</si>
  <si>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</si>
  <si>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</si>
  <si>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</si>
  <si>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</si>
  <si>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</si>
  <si>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</si>
  <si>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</si>
  <si>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</si>
  <si>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</si>
  <si>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</si>
  <si>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</si>
  <si>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</si>
  <si>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</si>
  <si>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</si>
  <si>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</si>
  <si>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</si>
  <si>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</si>
  <si>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</si>
  <si>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</si>
  <si>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</si>
  <si>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</si>
  <si>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</si>
  <si>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</si>
  <si>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</si>
  <si>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</si>
  <si>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</si>
  <si>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</si>
  <si>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</si>
  <si>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</si>
  <si>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</si>
  <si>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</si>
  <si>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</si>
  <si>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</si>
  <si>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</si>
  <si>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</si>
  <si>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</si>
  <si>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</si>
  <si>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</si>
  <si>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</si>
  <si>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</si>
  <si>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</si>
  <si>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</si>
  <si>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</si>
  <si>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</si>
  <si>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</si>
  <si>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</si>
  <si>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</si>
  <si>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</si>
  <si>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</si>
  <si>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</si>
  <si>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</si>
  <si>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</si>
  <si>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</si>
  <si>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</si>
  <si>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</si>
  <si>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</si>
  <si>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</si>
  <si>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</si>
  <si>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</si>
  <si>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</si>
  <si>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</si>
  <si>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</si>
  <si>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</si>
  <si>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</si>
  <si>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</si>
  <si>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</si>
  <si>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</si>
  <si>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</si>
  <si>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</si>
  <si>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</si>
  <si>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</si>
  <si>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</si>
  <si>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</si>
  <si>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</si>
  <si>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</si>
  <si>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</si>
  <si>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</si>
  <si>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</si>
  <si>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</si>
  <si>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</si>
  <si>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</si>
  <si>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</si>
  <si>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</si>
  <si>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</si>
  <si>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</si>
  <si>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</si>
  <si>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</si>
  <si>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</si>
  <si>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</si>
  <si>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</si>
  <si>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</si>
  <si>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</si>
  <si>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</si>
  <si>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</si>
  <si>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</si>
  <si>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</si>
  <si>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</si>
  <si>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</si>
  <si>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</si>
  <si>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</si>
  <si>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</si>
  <si>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</si>
  <si>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</si>
  <si>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</si>
  <si>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</si>
  <si>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</si>
  <si>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</si>
  <si>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La presente iniciativa tiene 3 propósitos: (1) acelerar / dinamizar la adopción por parte de la agroindustria rural, de tecnologías renovables que permitan darles acceso a una fuente energética segura, económica y sostenible, así como reducir la huella de carbono de las mismas;  (2) Acelerar / dinamizar el proceso de reconversión productiva de la agroindustria rural y el aumento del nivel de rentabilidad,  a través de la elaboración de productos que permiten insertar a dichos centros productivos, en canales comerciales formales y de mayor valor agregado, a partir de procesos tecnológicos de bajo costo, pero compatibles con altos estándares de calidad;  y (3) Dinamizar el mercado de servicios de diseño, fabricación e instalación y mantenimiento de sistemas tecnológicos renovables de alta calidad, “adaptados” a la realidad de la agroindustria rural y prestados por proveedores locales.</t>
  </si>
  <si>
    <t>En el Perú, con zonas donde los índices de radiación anual alcanzan 2300 Kwh/m2, la energía solar térmica es una gran alternativa tecnológica de integración de energía renovable a procesos productivos rurales; esta puede aprovecharse a menor costo y mayor eficiencia en comparación con los sistemas fotovoltaicos y otras fuentes. Las principales aplicaciones serán calentamiento de agua y tratamientos térmicos del proceso. Aquí, ocupa una parte central, el sistema Milky-Sol. Un sistema de pasteurización alimentado mayoritariamente con energía solar, de bajo costo y alto estándar sanitario, que comienza a causar una disrupción en el mercado de tecnologías para la agroindustria rural.  Este sistema, fue desarrollado y validado exitosamente a partir de un proyecto financiado por el programa AEA.</t>
  </si>
  <si>
    <t>Los beneficiarios directos son 25 centros productivos agroindustriales rurales (ubicados en el sur del Perú), de los cuales al menos un 50% son lecherías rurales ubicadas en zonas con altitud mayor a los 3000 msnm. Estos son principalmente unidades productivas familiares, con capacidades de producción pequeñas, comparables a una producción lechera de entre 500 y 2000 litros / día, los cuales están insertos en una cadena productiva, compuesta por al menos 500 unidades productivas familiares de producción de materia prima (compuestas en su mayoría por padres, madres e hijos), 100 comercializadores (al menos 50% mujeres), y prestadores de bienes y servicios dirigidos a la cadena productiva, tales como alimentos balanceados, servicios veterinarios, etc.</t>
  </si>
  <si>
    <t>El Perú, cuenta con más de 1000 lecherías rurales que por escaso acceso a energía, baja capacidad financiera y escasa gestión, elaboran productos de baja calidad y baja rentabilidad. Mediante esta iniciativa, 25 centros productivos agroindustriales rurales, obtendrán asistencia para mejorar la gestión del negocio y optimizar el uso de los recursos. Esto implica determinar mejores prácticas de uso energético, así como integrar energía renovable al proceso productivo, de forma rentable. 7 beneficiarios que inviertan en la solución tecnológica, serán beneficiados con los estudios de ingeniería, así como un subsidio del 50% del costo tecnológico. Estos 25 centros beneficiaran indirectamente a 500 productores y 100 comercializadores, que estarán insertos en cadenas de mayor valor agregado.</t>
  </si>
  <si>
    <t xml:space="preserve">Milky-Sol, así como otras aplicaciones similares de integración de energía solar térmica, para agua caliente o tratamiento térmico de proceso, son de bajo costo, accesibles y diseñadas para las condiciones técnicas, económicas y sociales, de productores de lecherías rurales y otros centros productivos agroindustriales rurales. Por ejemplo, Milky-Sol, es capaz de poner al alcance de lecherías altoandinas, un sistema de pasteurización capaz de remplazar sistemas tradicionales (normalmente importados) que demandan sistemas de generación de vapor, sistemas de aire comprimido, así como componentes electrónicos de control complejos.
Para su buen funcionamiento, Milky-Sol u otras aplicaciones similares pueden incluir componentes importados de baja complejidad, que si bien es cierto pueden producirse de manera local, resultan ser más económicos como importación, tales como sistemas hidráulicos, bombas, o componentes de control. Sin embargo, esta tecnología es mayormente fabricada y ensamblada localmente.
Milky-Sol, y aplicaciones similares, han demostrado adaptarse de manera muy rápida a las condiciones socio-culturales de los beneficiarios, ya que su uso es bastante simple y robusto. No se requieren sistemas complejos electrónicos. Por el contrario, la tecnología demanda asistencia técnica simple, que es cubierta por negocios de mantenimiento eléctrico o mecánico, instalados en las zonas o pueblos altoandinos donde se han instalado.
Sin embargo, implementar estas tecnologías requiere de proyectos de ingeniería, que contengan cálculos energéticos, hidráulicos, termodinámicos y económicos adecuados a la realidad productiva de cada centro. Al momento, se sabe, que han habido ya intentos de copia de esta tecnología, que no han funcionado adecuadamente.
Estas tecnologías deberán ser instaladas en áreas donde la radiación anual es mayor a los 1800 kwh/m2. La sierra norte y sur del Perú, excede ampliamente estos valores, que hacen viable y rentable la tecnología.
</t>
  </si>
  <si>
    <t>Milky-Sol es una tecnología capaz de convertirse en “disruptiva” para el mercado de tecnologías para lecherías rurales. (VER VENTAJA COMPARATIVA) y está lista para una 1ra etapa de escalamiento comercial, donde será adoptada por los “adoptantes tempranos” (ciclo de innovación) que asumirán riesgos tecnológicos. Estos serán clave para el desarrollo de mejoras que demandarán los adoptantes mayoritarios tempranos (early mayority). Para motivar la 1ra etapa, la entidad proponente y asociadas apalancarán recursos para construir una planta modelo para demostrar y difundir la tecnología. Así mismo, se seguirá el modelo de negocio internacional para adopción temprana de energía renovable. Después de una evaluación y selección (50 empresas visitadas), 7 adoptantes tempranos que invertirán en la tecnología, recibirán un subsidio de hasta un 50% del valor de la tecnología (hasta $7500), recibiendo además los estudios de ingeniería, y  la asistencia técnica antes y después de la adopción. 18 adoptantes potenciales que no adoptan en un inicio, recibirán los estudios preliminares para una futura adopción, así como asistencia técnica para gestión del negocio y sus recursos. El precio va en función del dimensionamiento de acuerdo con la realidad de cada centro productivo. Las entidades proponentes y asociadas, se encargarán de los estudios, fabricación, instalación y asistencia. La alianza cuenta con una empresa consultora de ingeniería de energía renovable, un centro de desarrollo tecnológico y asistencia técnica, un fabricante metal mecánico y un centro académico especializado en tecnologías solares. La entidad proponente, cuenta con la capacidad para realizar la integración de los productos y servicios. Los socios, bajo otras formas de alianza, ya han realizado de manera conjunta, proyectos productivos similares. Los derechos intelectuales de Milky-Sol, serán cedidos a este consorcio-alianza, para fines del alcance de los objetivos del proyecto.</t>
  </si>
  <si>
    <t>Milky-Sol es una tecnología capaz de convertirse en “disruptiva” para el mercado de tecnologías para lecherías rurales. Actualmente si una lechería rural busca realizar una pasteurización de corto tiempo (alta calidad), deberá importar un pasteurizador que requiere generación de vapor, aire comprimido, y sistemas de control electrónico. El altísimo costo tecnológico, representa una barrera para pequeños productores, que permanecen informales, que no acceden a registros sanitarios (por no pasteurizar sus productos) y que tienen bajísimos márgenes de rentabilidad. Milky-Sol, casi a la mitad de inversión, permite este proceso, utilizando mayoritariamente energía solar. Hoy en día, la tecnología opera de forma exitosa en 2 lecherías demostrativas ubicadas en la provincia de Castilla en Arequipa. Esta ha ganado bastante fama entre los productores lecheros de la región y ha sido objeto de intentos de copia poco exitosos, ya que el dimensionamiento se hace a medida de la realidad productiva</t>
  </si>
  <si>
    <t xml:space="preserve">La presente iniciativa está alineada a las siguientes políticas: (1) Adaptación y mitigación del cambio climático; (2) Desarrollo rural y seguridad alimentaria; (3) Equidad de género; y (4) innovación. El Perú cuenta con una política de adaptación y mitigación del cambio climático, que promueve a través de la dirección nacional de eficiencia energética del MINEM, y el MINAM, la promoción del uso de energía renovable. El MINAG a traves de programas como Sierra exportadora, Programa de desarrollo rural sostenible, agrorural, ext. impulsan el desarrollo rural y seguridad alimentaria, como medio para reducir la pobreza de zonas rurales altoandinas. El ministerio de la mujer, tiene como eje prioritario la inserción laboral de mujeres dentro de centros productivos rurales y finalmente. Concytec y Min. Producción, mantienen programas de subvención a innovación tecnológica con líneas prioritarias en tecnologías de impacto social, que usan energía renovable.
</t>
  </si>
  <si>
    <t xml:space="preserve">Huancarama y Pucamaura, son 2 marcas de quesos, cuya fama se ha masificado en la cuenca lechera de la zona alta de Arequipa, por ser las primeras lecherias que producen un queso pasteurizado con uso mayoritario de energia solar, con un sistema de pasteurización "alta temperatura corto tiempo", que asegura la más alta calidad, sin utilizar sistemas de generación de vapor, aire comprimido o electrónica compleja. La tecnología  Milky-Sol, fue desarrollada y validada exitosamente, en el contexto del proyecto "DESARROLLO DE  UN SISTEMA PRODUCTIVO RENTABLE Y DE ALTO ESTÁNDAR SANITARIO, PARA LECHERÍAS RURALES DE LA SIERRA DE AREQUIPA, UTILIZANDO LA ENERGÍA SOLAR TÉRMICA COMO RECURSO CLAVE DINAMIZADOR", Ejecutado por la ONG El Taller - Arequipa, para  la 2da convocatoria del programa AEA. http://www.iica.int/Esp/prensa/Lists/ComunicadosPrensa2014/DispForm.aspx?ID=91      http://www.lecherialatina.com/noticias/peru-inauguran-dos-plantas-lecheras-de-derivados-lacteos-en-arequipa-46159/ </t>
  </si>
  <si>
    <t>La presente iniciativa busca dinamizar la adopción de tecnologías de integración solar térmica a procesos productivos agroindustriales rurales. Aquí ocupa un lugar central la tecnología Milky-Sol. Para la primera fase del ciclo de adopción de la tecnología, se espera instalarla en 7 adoptantes tempranos, que recibirán los beneficios de la presente propuesta (3ra AEA), y que cumplirán una labor clave en el proceso de mejoramiento y estandarización de la tecnología. Estos 7 adoptantes tempranos, dinamizarán el escalamiento comercial, que contribuirá a reducir los riesgos de nuevos futuros adoptantes. Estos podrán conocer el funcionamiento de la tecnología, y empoderarse de sus beneficios. Una estimación conservadora, indica que luego de estas adopciones, comenzará la fase de las adopciones mayoritarias tempranas. Aquí, cerca de 150 lecherías rurales ubicadas en el Perú (sur y norte) y América Latina, adoptarán y/o transferirán derechos de esta tecnología. Se espera que esta fase, comience después de la implementación de esta iniciativa, donde se espera, haber acumulado una experiencia que permita el desarrollo de una versión tecnológica de Milky-Sol, más estandarizada y robusta, que será la motivación central de los adoptantes mayoritarios tempranos. Se estima que esta fase dure 3 años (2016 – 2019). Durante esta fase, se espera causar una disrupción del mercado de tecnologías lecheras rurales, y una internacionalización de esta tecnología. Actualmente, el consorcio de instituciones que dan vida a esta iniciativa, tienen la capacidad para la primera fase de 7 adopciones tempranas. Sin embargo, para la siguiente fase, se deberán cambios organizacionales, que posiblemente den a luz la formación de una empresa, capaz de asumir la masificación e internacionalización de esta tecnología. La entidad proponente y asociadas, tienen interés en desarrollar la tecnología después de la iniciativa presentada al programa AEA.</t>
  </si>
  <si>
    <t>La lechería rural tradicional, eslabón clave de las cadenas productivas de muchas regiones altoandinas, presenta el enorme desafío de la rentabilidad. Enlazada a canales comerciales informales y de bajo margen, muchas lecherías permanecen en niveles su sobrevivencia y son desplazadas rápidamente cuando centros de acopio de las grandes empresas industriales, penetran en pueblos rurales. Estos últimos pagan un poco más por litro de leche, para absorber la producción primaria. La presente iniciativa busca solucionar este problema social. En las lecherías demostrativas donde ha sido validada la tecnología Milky-Sol, los quesos se fabrican a pedido, y se acaban muy rápidamente. Estos, se venden a un precio mayor al queso tradicional sin pasteurizar; lo que otorga a la lechería, la capacidad de pagar un poco más a sus proveedores de leche, y hacer frente a acopiadores.  Esto, vislumbra el potencial de la tecnología, para “viabilizar” una producción rural rentable y sostenible, que beneficia directamente a cientos de productores primarios de leche, hombres y mujeres y sus respectivas familias. Esto finalmente, impacta en la calidad de vida rural. Hoy, en día, los hijos de las comunidades dueñas de las lecherías solares, participan del trabajo de lechería, viendo una expectativa laboral futura, en estos centros.</t>
  </si>
  <si>
    <t>La lecheria rural, y los centros productivos agroindustriales rurales, son unidades productivas de constitución familiar en su mayoría. Tanto hombres como mujeres participan en los procesos productivos. Esto ocurre de la misma forma, cuando se trata de los centros productores primarios de materia prima, tales como los establos y hatos lecheros. Se sabe, que la lecheria y otras cadenas productivas rurales, son el sustento de la vida rural, que viabilizarn el desarrollo social, con equidad de genero en las poblaciones rurales. Esto, genera la motivación social suficiente, para que pobladores locales adultos y jóvenes, decidan desarrollarse en el contexto de estas localidades, a través de organizaciones colaborativas capaces de conducir la vida económica y política de estas comunidades. Esto finalmente, contribuye al mejoramiento de la calidad de vida.</t>
  </si>
  <si>
    <t>Esta iniciativa contribuya a la adaptación y mitigación del cambio climático. En referencia a la adaptación, la mayor frecuencia de heladas, disminuye el alimento para el ganado, y reduce la producción lechera. Esto pone en riesgo la economía de productores primarios. El contactar con una cadena de mayor valor agregado, contribuye a aumentar los precio por litro de leche, y asi, hacer frente a las reducción de producción. Así mismo, la mitigación a través de la reducción de gases de efecto invernadero por uso de combustibles, está presente por el uso de energía solar térmica. Solo una lechería que pasteuriza con energía solar, de capacidad de 300 litros, es capaz de evitar la emisión de 2 toneladas de CO2 anualmente.</t>
  </si>
  <si>
    <t xml:space="preserve">La presente iniciativa, tendrá los siguientes costos: * Financiamiento por US$ 25000 de una planta modelo demostrativa, con aporte monetario de entidades asociadas, apalancado a través de cooperantes de la iniciativa * Financiamiento por US$ 10000 de estudios iniciales y censo de lecherías y centros productivos de interés, con aportes monetarios de AEA * financiamiento por US$ 20000 de 25 auditorías energéticas y estudios de asistencia técnica y de gestión con aportes monetarios y no monetarios de AEA, entidad desarrolladora y entidades asociadas * financiamiento por US$ 20000 de 7 estudios de ingeniería y proyectos de factibilidad para la adopción de las tecnologías propuestas * Financiamiento por US$ 100000  para la fabricación e instalación de 7 sistemas tecnológicos de integración solar térmica en lecherías u otros centros productivos, utilizando la tecnología Milky-Sol u otras integraciones similares.  Este financiamiento será cubierto en un 50% por aporte monetario de los beneficiarios, y 50% por aporte monetario de AEA, en la forma de “incentivo para adopción temprana de tecnología renovable”. Esto muestra, que cerca del 50% del dinero solicitado al programa AEA, será exclusivamente utilizado como incentivo monetario para la inversión de primeros adoptantes, y solo será ejecutado, cuando el productor decide emprender la inversión de la tecnología. Esto permitirá reducir los riesgos del proyecto, y el uso de los recursos de subvención del programa. Esto también, permitirá hacer frente a la etapa crítica del proyecto, la cual, es general antes de su cierre, la implementación de 7 proyectos de integración de energía renovable en la agroindustria rural, con aporte de los beneficiarios de 50%.
Se espera que esta etapa de desarrollo comercial de la tecnología genere 7 proyectos agroindustriales rurales valorizados en 150 000 dólares. Después de la iniciativa, ya en una fase de adopción mayoritaria temprana, se estima la venta de entre 20 a 40 proyectos anuales, con un valor de inversión  entre US$ 400 000 y 800 000 dólares. 
</t>
  </si>
  <si>
    <t>Bajo incentivo para que el beneficiario invierta</t>
  </si>
  <si>
    <t>Se esta plicando un modelo de negocio contundente, que viabiliza un incentivo del 50% del costo de la tecnología</t>
  </si>
  <si>
    <t>Debe seleccionarse cuidadosamente centros productivos rurales que cuenten con buen recurso solar</t>
  </si>
  <si>
    <t>El beneficiario no accede a credito, y anula la inversion</t>
  </si>
  <si>
    <t>Debe buscarse apoyo de entidad financiera, para realizar la evaluación de 50 potenciales adoptantes de la tecnologia</t>
  </si>
  <si>
    <t>La tecnología presenta fallos en su implementación</t>
  </si>
  <si>
    <t>Es critico, construir una planta modelo demostrativa, diseñada para el modelamiento de replicas para el sistema</t>
  </si>
  <si>
    <t>EL uso de combustibles se masifica en las zonas del proyecto</t>
  </si>
  <si>
    <t>El sistema no funciona en  areas  sin recurso solar</t>
  </si>
  <si>
    <t>Se debe acentual el beneficio ambiental y apalancamiento de credito para la adopcion</t>
  </si>
  <si>
    <t>Los proyectos exceden los 15000 dólares</t>
  </si>
  <si>
    <t>Debe seleccionarse cuidadosamente centros productivos con capacidades pequeñas</t>
  </si>
  <si>
    <t>Alguna entidad asociada sale de la alianza</t>
  </si>
  <si>
    <t>Debe establecerse como acuerdo legal, procedimientos de abandono de la alianza, para asegurar continuidad</t>
  </si>
  <si>
    <t>La cadena de valor de la iniciativa se compone de: (1) Productos tecnológicos validados: tecnologías de integración de energía solar térmica entre ellas Milky-Sol. (2) Soporte técnico a costo accesible: CEPRORUI (ONG El Taller), apoyada la universidad UNSA eITP, brinda servicios de asistencia técnica rural (3) Proveedores de maquinaria, equipos y servicios con capacidad. Las empresas CEEP SAC, HIDROMEC SAC, GEOENERGIA SAC, harán efectiva la provisión de los servicios y tecnologías que demanda la iniciativa. (4) Servicios financieros adecuados a las necesidades de los beneficiarios: FONDESURCO, creará un paquete financiero para la tecnología Milky-Sol. (5) Microempresarios (beneficiarios) rurales motivados en invertir a través de subsidios para los estudios de ingeniería, y una subvención de hasta 50% del valor de la tecnología. Este modelo, asegura un equilibro de gobernanza entre los actores, y garantiza la sostenibilidad de la propuesta.</t>
  </si>
  <si>
    <t>Consultorías, asesorías y similares</t>
  </si>
  <si>
    <t>Personal</t>
  </si>
  <si>
    <t>Viajes</t>
  </si>
  <si>
    <t>Alimentos y Bebidas</t>
  </si>
  <si>
    <t>Alquileres</t>
  </si>
  <si>
    <t>Equipos</t>
  </si>
  <si>
    <t>Materiales e insumos</t>
  </si>
  <si>
    <t>Servicios de publicidad y  difusión</t>
  </si>
  <si>
    <t>Otros gastos elegibles</t>
  </si>
  <si>
    <t>Otros gastos por contrapartida</t>
  </si>
  <si>
    <t>Gastos financieros</t>
  </si>
  <si>
    <t>DESPEGUE COMERCIAL LECHERIAS RURALES SOLARES DE ALTA CALIDAD</t>
  </si>
  <si>
    <t>Perú</t>
  </si>
  <si>
    <t>Asociada</t>
  </si>
  <si>
    <t>Despegar comercialmente la adopción de tecnologías validadas (como Milky-Sol) de energía solar térmica capaces de dar acceso a energía, y aumentar la calidad y rentabilidad de lecherías y otros centros productivos rurales del Perú, con miras a un escalamiento masivo y disruptivo</t>
  </si>
  <si>
    <t>Tecnologías de calentamiento de agua, y transmisión térmica para procesos productivos agroindustriales. Competidor principal: sistemas tradicionales de pasteurización alta temperatura -corto tiempo.</t>
  </si>
  <si>
    <t>Se cuentan con los derechos intelectuales de la tecnología. Asi mismo, se cumplen las normas de información publica generada por el proyecto.</t>
  </si>
  <si>
    <t>Aturo</t>
  </si>
  <si>
    <t>Alatrista Corrales</t>
  </si>
  <si>
    <t>Ingeniero Alimentos, Mag. Innovación</t>
  </si>
  <si>
    <t>Calle Los Jasmines, 120, Urb. Primavera, Arequipa</t>
  </si>
  <si>
    <t>Arequipa</t>
  </si>
  <si>
    <t>Yanahuara</t>
  </si>
  <si>
    <t>Peru</t>
  </si>
  <si>
    <t>arturo.alatrista@gmail.com</t>
  </si>
  <si>
    <t>Cordinador técnico.</t>
  </si>
  <si>
    <t>5 años</t>
  </si>
  <si>
    <t>5 años en proyectos de desarrollo productivo aplicando energía renovable en zonas altoandinas</t>
  </si>
  <si>
    <t>Consorcio Eficiencia Energetica del Peru SAC</t>
  </si>
  <si>
    <t>CEEP SAC</t>
  </si>
  <si>
    <t xml:space="preserve">Arturo </t>
  </si>
  <si>
    <t>Cercado</t>
  </si>
  <si>
    <t>Calle Gonzales Prada #102 Dpto 201, Umacollo Arequipa</t>
  </si>
  <si>
    <t>arturo.alatrista@eficienciaenergetica.com.pe</t>
  </si>
  <si>
    <t>www.eficienciaenergetica.com.pe</t>
  </si>
  <si>
    <t>CEEP es especialista en proyectos de eficiencia energética e integración productiva de energía renovable. Realizo proyectos para pequeñas lecherías</t>
  </si>
  <si>
    <t>5 años (anteriormente con INCAINNOVA, Y HABITAT SOLAR)</t>
  </si>
  <si>
    <t>NO</t>
  </si>
  <si>
    <t>X</t>
  </si>
  <si>
    <t>El Taller Asociación de Promoción y Desarrollo, CITE agrondustrial CEPRORUI</t>
  </si>
  <si>
    <t>El Taller / CITE CEPRORUI</t>
  </si>
  <si>
    <t>Antonio Sulpicio</t>
  </si>
  <si>
    <t>García Velásquez</t>
  </si>
  <si>
    <t>Urb. Cabaña María J-5, II Etapa, Arequipa</t>
  </si>
  <si>
    <t>0051 54 201507</t>
  </si>
  <si>
    <t>eltaller@eltaller.org.pe</t>
  </si>
  <si>
    <t>0051 54 201363</t>
  </si>
  <si>
    <t>www. Eltaller.org.pe</t>
  </si>
  <si>
    <t>Mas de 20 años de experiencia en proyectos rurales. Ha desarrollado el proyecto "lecherias rurales solares"</t>
  </si>
  <si>
    <t>SI</t>
  </si>
  <si>
    <t>x</t>
  </si>
  <si>
    <t>UNIVERSIDAD NACIONAL DE SAN AGUSTIN DE AREQUIPA - Centro de energias renovables y eficiencia energetica</t>
  </si>
  <si>
    <t>CER-UNAS</t>
  </si>
  <si>
    <t>Res. Prefectural 02-06 de1827</t>
  </si>
  <si>
    <t>Victor Hugo</t>
  </si>
  <si>
    <t>Linares Huaco</t>
  </si>
  <si>
    <t>Santa Catalina 117</t>
  </si>
  <si>
    <t>sanagustin@unsa.edu.pe</t>
  </si>
  <si>
    <t>www.unsa.edu.pe</t>
  </si>
  <si>
    <t>CER-UNSA desarrolla proyectos de aplicación de energia renovable (solar) desde hace 10 años</t>
  </si>
  <si>
    <t>HIDROMECANICA SERVICIOS Y PROYECTOS SAC</t>
  </si>
  <si>
    <t>HIDROMEC SAC</t>
  </si>
  <si>
    <t>CARLOS EDGARDO</t>
  </si>
  <si>
    <t>CHAVEZ FAIAD</t>
  </si>
  <si>
    <t>AV PARRA 408 AQP</t>
  </si>
  <si>
    <t>peru</t>
  </si>
  <si>
    <t>054 226981 998157896</t>
  </si>
  <si>
    <t>hidromecsac@yahoo.com.pe</t>
  </si>
  <si>
    <t>www.hidromecsac.com</t>
  </si>
  <si>
    <t>Hidromec ha fabricado por 10 años equipos para lecherias rurales. Ha realizado diferentes proyectos de mejora en lecherias rurales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</si>
</sst>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 fillId="5" borderId="4" xfId="0" applyFont="1" applyFill="1" applyBorder="1" applyAlignment="1" applyProtection="1">
      <alignment horizontal="left" vertical="center"/>
      <protection locked="0"/>
    </xf>
    <xf numFmtId="0" fontId="2" fillId="5" borderId="6" xfId="0" applyFont="1" applyFill="1" applyBorder="1" applyAlignment="1" applyProtection="1">
      <alignment horizontal="left" vertical="center"/>
      <protection locked="0"/>
    </xf>
    <xf numFmtId="0" fontId="13" fillId="2" borderId="1" xfId="3"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nagustin@unsa.edu.pe" TargetMode="External"/><Relationship Id="rId7" Type="http://schemas.openxmlformats.org/officeDocument/2006/relationships/printerSettings" Target="../printerSettings/printerSettings1.bin"/><Relationship Id="rId2" Type="http://schemas.openxmlformats.org/officeDocument/2006/relationships/hyperlink" Target="http://www.eficienciaenergetica.com.pe/" TargetMode="External"/><Relationship Id="rId1" Type="http://schemas.openxmlformats.org/officeDocument/2006/relationships/hyperlink" Target="mailto:arturo.alatrista@eficienciaenergetica.com.pe" TargetMode="External"/><Relationship Id="rId6" Type="http://schemas.openxmlformats.org/officeDocument/2006/relationships/hyperlink" Target="http://www.hidromecsac.com/" TargetMode="External"/><Relationship Id="rId5" Type="http://schemas.openxmlformats.org/officeDocument/2006/relationships/hyperlink" Target="mailto:hidromecsac@yahoo.com.pe" TargetMode="External"/><Relationship Id="rId4" Type="http://schemas.openxmlformats.org/officeDocument/2006/relationships/hyperlink" Target="http://www.unsa.edu.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115" zoomScaleNormal="115" zoomScaleSheetLayoutView="120" workbookViewId="0">
      <selection activeCell="D140" sqref="D140"/>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7" t="s">
        <v>52</v>
      </c>
      <c r="C2" s="107"/>
      <c r="D2" s="107"/>
      <c r="E2" s="107"/>
      <c r="F2" s="107"/>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4" t="s">
        <v>148</v>
      </c>
      <c r="D7" s="115"/>
      <c r="E7" s="115"/>
      <c r="F7" s="116"/>
      <c r="H7" s="13"/>
    </row>
    <row r="8" spans="2:8" s="8" customFormat="1" ht="34.5" customHeight="1" x14ac:dyDescent="0.25">
      <c r="B8" s="111" t="s">
        <v>57</v>
      </c>
      <c r="C8" s="112"/>
      <c r="D8" s="112"/>
      <c r="E8" s="112"/>
      <c r="F8" s="21">
        <v>15</v>
      </c>
    </row>
    <row r="9" spans="2:8" s="8" customFormat="1" ht="25.5" customHeight="1" x14ac:dyDescent="0.25">
      <c r="B9" s="111" t="s">
        <v>76</v>
      </c>
      <c r="C9" s="112"/>
      <c r="D9" s="112"/>
      <c r="E9" s="112"/>
      <c r="F9" s="86">
        <f>'FINANCIAMIENTO PROYECTO'!D20</f>
        <v>204167</v>
      </c>
      <c r="H9" s="8" t="s">
        <v>73</v>
      </c>
    </row>
    <row r="10" spans="2:8" s="8" customFormat="1" ht="24" customHeight="1" x14ac:dyDescent="0.25">
      <c r="B10" s="111" t="s">
        <v>77</v>
      </c>
      <c r="C10" s="112"/>
      <c r="D10" s="112"/>
      <c r="E10" s="112"/>
      <c r="F10" s="86">
        <f>'FINANCIAMIENTO PROYECTO'!E20</f>
        <v>101250</v>
      </c>
      <c r="H10" s="8" t="s">
        <v>73</v>
      </c>
    </row>
    <row r="11" spans="2:8" s="8" customFormat="1" ht="24" customHeight="1" x14ac:dyDescent="0.25">
      <c r="B11" s="111" t="s">
        <v>78</v>
      </c>
      <c r="C11" s="112"/>
      <c r="D11" s="112"/>
      <c r="E11" s="112"/>
      <c r="F11" s="86">
        <f>'FINANCIAMIENTO PROYECTO'!J20+'FINANCIAMIENTO PROYECTO'!K20</f>
        <v>102917</v>
      </c>
      <c r="H11" s="8" t="s">
        <v>73</v>
      </c>
    </row>
    <row r="12" spans="2:8" ht="21.75" customHeight="1" x14ac:dyDescent="0.25">
      <c r="B12" s="111" t="s">
        <v>86</v>
      </c>
      <c r="C12" s="112"/>
      <c r="D12" s="112"/>
      <c r="E12" s="112"/>
      <c r="F12" s="20" t="s">
        <v>149</v>
      </c>
    </row>
    <row r="13" spans="2:8" ht="23.25" customHeight="1" x14ac:dyDescent="0.25">
      <c r="B13" s="111" t="s">
        <v>87</v>
      </c>
      <c r="C13" s="112"/>
      <c r="D13" s="112"/>
      <c r="E13" s="112"/>
      <c r="F13" s="21" t="s">
        <v>150</v>
      </c>
    </row>
    <row r="14" spans="2:8" ht="90.75" customHeight="1" x14ac:dyDescent="0.25">
      <c r="B14" s="62" t="s">
        <v>85</v>
      </c>
      <c r="C14" s="92" t="s">
        <v>151</v>
      </c>
      <c r="D14" s="92"/>
      <c r="E14" s="92"/>
      <c r="F14" s="93"/>
    </row>
    <row r="15" spans="2:8" ht="80.25" customHeight="1" x14ac:dyDescent="0.25">
      <c r="B15" s="44" t="s">
        <v>79</v>
      </c>
      <c r="C15" s="92" t="s">
        <v>152</v>
      </c>
      <c r="D15" s="92"/>
      <c r="E15" s="92"/>
      <c r="F15" s="93"/>
    </row>
    <row r="16" spans="2:8" ht="80.25" customHeight="1" thickBot="1" x14ac:dyDescent="0.3">
      <c r="B16" s="12" t="s">
        <v>92</v>
      </c>
      <c r="C16" s="96" t="s">
        <v>153</v>
      </c>
      <c r="D16" s="96"/>
      <c r="E16" s="96"/>
      <c r="F16" s="97"/>
    </row>
    <row r="17" spans="2:5" s="8" customFormat="1" ht="8.25" customHeight="1" thickBot="1" x14ac:dyDescent="0.3"/>
    <row r="18" spans="2:5" ht="20.25" customHeight="1" thickBot="1" x14ac:dyDescent="0.3">
      <c r="B18" s="108" t="s">
        <v>80</v>
      </c>
      <c r="C18" s="109"/>
      <c r="D18" s="109"/>
      <c r="E18" s="110"/>
    </row>
    <row r="19" spans="2:5" x14ac:dyDescent="0.25">
      <c r="B19" s="14" t="s">
        <v>14</v>
      </c>
      <c r="C19" s="94" t="s">
        <v>154</v>
      </c>
      <c r="D19" s="94"/>
      <c r="E19" s="95"/>
    </row>
    <row r="20" spans="2:5" x14ac:dyDescent="0.25">
      <c r="B20" s="10" t="s">
        <v>15</v>
      </c>
      <c r="C20" s="92" t="s">
        <v>155</v>
      </c>
      <c r="D20" s="92"/>
      <c r="E20" s="93"/>
    </row>
    <row r="21" spans="2:5" ht="16.5" customHeight="1" x14ac:dyDescent="0.25">
      <c r="B21" s="7" t="s">
        <v>21</v>
      </c>
      <c r="C21" s="92">
        <v>40566116</v>
      </c>
      <c r="D21" s="92"/>
      <c r="E21" s="93"/>
    </row>
    <row r="22" spans="2:5" x14ac:dyDescent="0.25">
      <c r="B22" s="10" t="s">
        <v>16</v>
      </c>
      <c r="C22" s="92" t="s">
        <v>156</v>
      </c>
      <c r="D22" s="92"/>
      <c r="E22" s="93"/>
    </row>
    <row r="23" spans="2:5" x14ac:dyDescent="0.25">
      <c r="B23" s="10" t="s">
        <v>17</v>
      </c>
      <c r="C23" s="92" t="s">
        <v>157</v>
      </c>
      <c r="D23" s="92"/>
      <c r="E23" s="93"/>
    </row>
    <row r="24" spans="2:5" x14ac:dyDescent="0.25">
      <c r="B24" s="10" t="s">
        <v>3</v>
      </c>
      <c r="C24" s="92" t="s">
        <v>158</v>
      </c>
      <c r="D24" s="92"/>
      <c r="E24" s="93"/>
    </row>
    <row r="25" spans="2:5" x14ac:dyDescent="0.25">
      <c r="B25" s="10" t="s">
        <v>18</v>
      </c>
      <c r="C25" s="92" t="s">
        <v>159</v>
      </c>
      <c r="D25" s="92"/>
      <c r="E25" s="93"/>
    </row>
    <row r="26" spans="2:5" x14ac:dyDescent="0.25">
      <c r="B26" s="10" t="s">
        <v>4</v>
      </c>
      <c r="C26" s="92" t="s">
        <v>160</v>
      </c>
      <c r="D26" s="92"/>
      <c r="E26" s="93"/>
    </row>
    <row r="27" spans="2:5" x14ac:dyDescent="0.25">
      <c r="B27" s="10" t="s">
        <v>19</v>
      </c>
      <c r="C27" s="92">
        <v>958954749</v>
      </c>
      <c r="D27" s="92"/>
      <c r="E27" s="93"/>
    </row>
    <row r="28" spans="2:5" x14ac:dyDescent="0.25">
      <c r="B28" s="10" t="s">
        <v>20</v>
      </c>
      <c r="C28" s="92" t="s">
        <v>161</v>
      </c>
      <c r="D28" s="92"/>
      <c r="E28" s="93"/>
    </row>
    <row r="29" spans="2:5" ht="30" x14ac:dyDescent="0.25">
      <c r="B29" s="18" t="s">
        <v>40</v>
      </c>
      <c r="C29" s="92" t="s">
        <v>162</v>
      </c>
      <c r="D29" s="92"/>
      <c r="E29" s="93"/>
    </row>
    <row r="30" spans="2:5" x14ac:dyDescent="0.25">
      <c r="B30" s="10" t="s">
        <v>41</v>
      </c>
      <c r="C30" s="92" t="s">
        <v>163</v>
      </c>
      <c r="D30" s="92"/>
      <c r="E30" s="93"/>
    </row>
    <row r="31" spans="2:5" ht="60.75" thickBot="1" x14ac:dyDescent="0.3">
      <c r="B31" s="18" t="s">
        <v>44</v>
      </c>
      <c r="C31" s="96" t="s">
        <v>164</v>
      </c>
      <c r="D31" s="96"/>
      <c r="E31" s="97"/>
    </row>
    <row r="32" spans="2:5" s="8" customFormat="1" ht="9.75" customHeight="1" thickBot="1" x14ac:dyDescent="0.3"/>
    <row r="33" spans="2:5" s="8" customFormat="1" ht="16.5" customHeight="1" thickBot="1" x14ac:dyDescent="0.3">
      <c r="B33" s="108" t="s">
        <v>81</v>
      </c>
      <c r="C33" s="109"/>
      <c r="D33" s="109"/>
      <c r="E33" s="110"/>
    </row>
    <row r="34" spans="2:5" s="8" customFormat="1" ht="27" customHeight="1" x14ac:dyDescent="0.25">
      <c r="B34" s="6" t="s">
        <v>23</v>
      </c>
      <c r="C34" s="94" t="s">
        <v>165</v>
      </c>
      <c r="D34" s="94"/>
      <c r="E34" s="95"/>
    </row>
    <row r="35" spans="2:5" s="8" customFormat="1" ht="16.5" customHeight="1" x14ac:dyDescent="0.25">
      <c r="B35" s="7" t="s">
        <v>24</v>
      </c>
      <c r="C35" s="92" t="s">
        <v>166</v>
      </c>
      <c r="D35" s="92"/>
      <c r="E35" s="93"/>
    </row>
    <row r="36" spans="2:5" s="8" customFormat="1" ht="16.5" customHeight="1" x14ac:dyDescent="0.25">
      <c r="B36" s="7" t="s">
        <v>22</v>
      </c>
      <c r="C36" s="92">
        <v>20539678176</v>
      </c>
      <c r="D36" s="92"/>
      <c r="E36" s="93"/>
    </row>
    <row r="37" spans="2:5" s="8" customFormat="1" ht="16.5" customHeight="1" x14ac:dyDescent="0.25">
      <c r="B37" s="7" t="s">
        <v>0</v>
      </c>
      <c r="C37" s="92">
        <v>11234569</v>
      </c>
      <c r="D37" s="92"/>
      <c r="E37" s="93"/>
    </row>
    <row r="38" spans="2:5" s="8" customFormat="1" ht="16.5" customHeight="1" x14ac:dyDescent="0.25">
      <c r="B38" s="7" t="s">
        <v>1</v>
      </c>
      <c r="C38" s="164">
        <v>41220</v>
      </c>
      <c r="D38" s="92"/>
      <c r="E38" s="93"/>
    </row>
    <row r="39" spans="2:5" s="8" customFormat="1" ht="16.5" customHeight="1" x14ac:dyDescent="0.25">
      <c r="B39" s="7" t="s">
        <v>26</v>
      </c>
      <c r="C39" s="92" t="s">
        <v>167</v>
      </c>
      <c r="D39" s="92"/>
      <c r="E39" s="93"/>
    </row>
    <row r="40" spans="2:5" s="8" customFormat="1" ht="16.5" customHeight="1" x14ac:dyDescent="0.25">
      <c r="B40" s="7" t="s">
        <v>25</v>
      </c>
      <c r="C40" s="92" t="s">
        <v>155</v>
      </c>
      <c r="D40" s="92"/>
      <c r="E40" s="93"/>
    </row>
    <row r="41" spans="2:5" s="8" customFormat="1" ht="16.5" customHeight="1" x14ac:dyDescent="0.25">
      <c r="B41" s="7" t="s">
        <v>21</v>
      </c>
      <c r="C41" s="92">
        <v>40566116</v>
      </c>
      <c r="D41" s="92"/>
      <c r="E41" s="93"/>
    </row>
    <row r="42" spans="2:5" s="8" customFormat="1" ht="16.5" customHeight="1" x14ac:dyDescent="0.25">
      <c r="B42" s="10" t="s">
        <v>2</v>
      </c>
      <c r="C42" s="92" t="s">
        <v>169</v>
      </c>
      <c r="D42" s="92"/>
      <c r="E42" s="93"/>
    </row>
    <row r="43" spans="2:5" s="8" customFormat="1" ht="16.5" customHeight="1" x14ac:dyDescent="0.25">
      <c r="B43" s="7" t="s">
        <v>18</v>
      </c>
      <c r="C43" s="92" t="s">
        <v>168</v>
      </c>
      <c r="D43" s="92"/>
      <c r="E43" s="93"/>
    </row>
    <row r="44" spans="2:5" s="8" customFormat="1" ht="16.5" customHeight="1" x14ac:dyDescent="0.25">
      <c r="B44" s="7" t="s">
        <v>4</v>
      </c>
      <c r="C44" s="92" t="s">
        <v>160</v>
      </c>
      <c r="D44" s="92"/>
      <c r="E44" s="93"/>
    </row>
    <row r="45" spans="2:5" s="8" customFormat="1" ht="16.5" customHeight="1" x14ac:dyDescent="0.25">
      <c r="B45" s="10" t="s">
        <v>5</v>
      </c>
      <c r="C45" s="92">
        <v>274912</v>
      </c>
      <c r="D45" s="92"/>
      <c r="E45" s="93"/>
    </row>
    <row r="46" spans="2:5" s="8" customFormat="1" ht="16.5" customHeight="1" x14ac:dyDescent="0.25">
      <c r="B46" s="10" t="s">
        <v>6</v>
      </c>
      <c r="C46" s="163" t="s">
        <v>170</v>
      </c>
      <c r="D46" s="92"/>
      <c r="E46" s="93"/>
    </row>
    <row r="47" spans="2:5" s="8" customFormat="1" ht="16.5" customHeight="1" x14ac:dyDescent="0.25">
      <c r="B47" s="7" t="s">
        <v>39</v>
      </c>
      <c r="C47" s="92"/>
      <c r="D47" s="92"/>
      <c r="E47" s="93"/>
    </row>
    <row r="48" spans="2:5" s="8" customFormat="1" ht="16.5" customHeight="1" x14ac:dyDescent="0.25">
      <c r="B48" s="7" t="s">
        <v>7</v>
      </c>
      <c r="C48" s="163" t="s">
        <v>171</v>
      </c>
      <c r="D48" s="92"/>
      <c r="E48" s="93"/>
    </row>
    <row r="49" spans="2:5" s="8" customFormat="1" ht="62.25" customHeight="1" x14ac:dyDescent="0.25">
      <c r="B49" s="7" t="s">
        <v>43</v>
      </c>
      <c r="C49" s="120" t="s">
        <v>172</v>
      </c>
      <c r="D49" s="121"/>
      <c r="E49" s="122"/>
    </row>
    <row r="50" spans="2:5" s="8" customFormat="1" ht="18.75" customHeight="1" x14ac:dyDescent="0.25">
      <c r="B50" s="7" t="s">
        <v>45</v>
      </c>
      <c r="C50" s="120" t="s">
        <v>173</v>
      </c>
      <c r="D50" s="121"/>
      <c r="E50" s="122"/>
    </row>
    <row r="51" spans="2:5" s="8" customFormat="1" ht="61.5" customHeight="1" x14ac:dyDescent="0.25">
      <c r="B51" s="7" t="s">
        <v>99</v>
      </c>
      <c r="C51" s="89" t="s">
        <v>174</v>
      </c>
      <c r="D51" s="90"/>
      <c r="E51" s="91"/>
    </row>
    <row r="52" spans="2:5" s="8" customFormat="1" ht="16.5" customHeight="1" x14ac:dyDescent="0.25">
      <c r="B52" s="104" t="s">
        <v>28</v>
      </c>
      <c r="C52" s="105"/>
      <c r="D52" s="105"/>
      <c r="E52" s="106"/>
    </row>
    <row r="53" spans="2:5" s="8" customFormat="1" ht="16.5" customHeight="1" x14ac:dyDescent="0.25">
      <c r="B53" s="7" t="s">
        <v>34</v>
      </c>
      <c r="C53" s="1" t="s">
        <v>175</v>
      </c>
      <c r="D53" s="11" t="s">
        <v>27</v>
      </c>
      <c r="E53" s="2"/>
    </row>
    <row r="54" spans="2:5" s="8" customFormat="1" ht="16.5" customHeight="1" x14ac:dyDescent="0.25">
      <c r="B54" s="104" t="s">
        <v>29</v>
      </c>
      <c r="C54" s="105"/>
      <c r="D54" s="105"/>
      <c r="E54" s="106"/>
    </row>
    <row r="55" spans="2:5" s="8" customFormat="1" ht="16.5" customHeight="1" x14ac:dyDescent="0.25">
      <c r="B55" s="7" t="s">
        <v>8</v>
      </c>
      <c r="C55" s="3" t="s">
        <v>175</v>
      </c>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08" t="s">
        <v>82</v>
      </c>
      <c r="C61" s="109"/>
      <c r="D61" s="109"/>
      <c r="E61" s="110"/>
    </row>
    <row r="62" spans="2:5" s="8" customFormat="1" ht="27" customHeight="1" x14ac:dyDescent="0.25">
      <c r="B62" s="6" t="s">
        <v>23</v>
      </c>
      <c r="C62" s="94" t="s">
        <v>176</v>
      </c>
      <c r="D62" s="94"/>
      <c r="E62" s="95"/>
    </row>
    <row r="63" spans="2:5" s="8" customFormat="1" ht="16.5" customHeight="1" x14ac:dyDescent="0.25">
      <c r="B63" s="7" t="s">
        <v>24</v>
      </c>
      <c r="C63" s="92" t="s">
        <v>177</v>
      </c>
      <c r="D63" s="92"/>
      <c r="E63" s="93"/>
    </row>
    <row r="64" spans="2:5" s="8" customFormat="1" ht="16.5" customHeight="1" x14ac:dyDescent="0.25">
      <c r="B64" s="7" t="s">
        <v>22</v>
      </c>
      <c r="C64" s="92">
        <v>20175376101</v>
      </c>
      <c r="D64" s="92"/>
      <c r="E64" s="93"/>
    </row>
    <row r="65" spans="2:5" s="8" customFormat="1" ht="16.5" customHeight="1" x14ac:dyDescent="0.25">
      <c r="B65" s="7" t="s">
        <v>0</v>
      </c>
      <c r="C65" s="92">
        <v>1069725</v>
      </c>
      <c r="D65" s="92"/>
      <c r="E65" s="93"/>
    </row>
    <row r="66" spans="2:5" s="8" customFormat="1" ht="16.5" customHeight="1" x14ac:dyDescent="0.25">
      <c r="B66" s="7" t="s">
        <v>1</v>
      </c>
      <c r="C66" s="164">
        <v>31819</v>
      </c>
      <c r="D66" s="92"/>
      <c r="E66" s="93"/>
    </row>
    <row r="67" spans="2:5" s="8" customFormat="1" ht="16.5" customHeight="1" x14ac:dyDescent="0.25">
      <c r="B67" s="7" t="s">
        <v>26</v>
      </c>
      <c r="C67" s="92" t="s">
        <v>178</v>
      </c>
      <c r="D67" s="92"/>
      <c r="E67" s="93"/>
    </row>
    <row r="68" spans="2:5" s="8" customFormat="1" ht="16.5" customHeight="1" x14ac:dyDescent="0.25">
      <c r="B68" s="7" t="s">
        <v>25</v>
      </c>
      <c r="C68" s="92" t="s">
        <v>179</v>
      </c>
      <c r="D68" s="92"/>
      <c r="E68" s="93"/>
    </row>
    <row r="69" spans="2:5" s="8" customFormat="1" ht="16.5" customHeight="1" x14ac:dyDescent="0.25">
      <c r="B69" s="7" t="s">
        <v>21</v>
      </c>
      <c r="C69" s="92">
        <v>29508192</v>
      </c>
      <c r="D69" s="92"/>
      <c r="E69" s="93"/>
    </row>
    <row r="70" spans="2:5" s="8" customFormat="1" ht="16.5" customHeight="1" x14ac:dyDescent="0.25">
      <c r="B70" s="10" t="s">
        <v>2</v>
      </c>
      <c r="C70" s="92" t="s">
        <v>180</v>
      </c>
      <c r="D70" s="92"/>
      <c r="E70" s="93"/>
    </row>
    <row r="71" spans="2:5" s="8" customFormat="1" ht="16.5" customHeight="1" x14ac:dyDescent="0.25">
      <c r="B71" s="7" t="s">
        <v>18</v>
      </c>
      <c r="C71" s="92" t="s">
        <v>158</v>
      </c>
      <c r="D71" s="92"/>
      <c r="E71" s="93"/>
    </row>
    <row r="72" spans="2:5" s="8" customFormat="1" ht="16.5" customHeight="1" x14ac:dyDescent="0.25">
      <c r="B72" s="7" t="s">
        <v>4</v>
      </c>
      <c r="C72" s="92" t="s">
        <v>149</v>
      </c>
      <c r="D72" s="92"/>
      <c r="E72" s="93"/>
    </row>
    <row r="73" spans="2:5" s="8" customFormat="1" ht="16.5" customHeight="1" x14ac:dyDescent="0.25">
      <c r="B73" s="10" t="s">
        <v>5</v>
      </c>
      <c r="C73" s="92" t="s">
        <v>181</v>
      </c>
      <c r="D73" s="92"/>
      <c r="E73" s="93"/>
    </row>
    <row r="74" spans="2:5" s="8" customFormat="1" ht="16.5" customHeight="1" x14ac:dyDescent="0.25">
      <c r="B74" s="10" t="s">
        <v>6</v>
      </c>
      <c r="C74" s="92" t="s">
        <v>182</v>
      </c>
      <c r="D74" s="92"/>
      <c r="E74" s="93"/>
    </row>
    <row r="75" spans="2:5" s="8" customFormat="1" ht="16.5" customHeight="1" x14ac:dyDescent="0.25">
      <c r="B75" s="7" t="s">
        <v>39</v>
      </c>
      <c r="C75" s="92" t="s">
        <v>183</v>
      </c>
      <c r="D75" s="92"/>
      <c r="E75" s="93"/>
    </row>
    <row r="76" spans="2:5" s="8" customFormat="1" ht="16.5" customHeight="1" x14ac:dyDescent="0.25">
      <c r="B76" s="7" t="s">
        <v>7</v>
      </c>
      <c r="C76" s="92" t="s">
        <v>184</v>
      </c>
      <c r="D76" s="92"/>
      <c r="E76" s="93"/>
    </row>
    <row r="77" spans="2:5" s="8" customFormat="1" ht="62.25" customHeight="1" x14ac:dyDescent="0.25">
      <c r="B77" s="7" t="s">
        <v>43</v>
      </c>
      <c r="C77" s="120" t="s">
        <v>185</v>
      </c>
      <c r="D77" s="121"/>
      <c r="E77" s="122"/>
    </row>
    <row r="78" spans="2:5" s="8" customFormat="1" ht="66" customHeight="1" x14ac:dyDescent="0.25">
      <c r="B78" s="7" t="s">
        <v>99</v>
      </c>
      <c r="C78" s="89" t="s">
        <v>186</v>
      </c>
      <c r="D78" s="90"/>
      <c r="E78" s="91"/>
    </row>
    <row r="79" spans="2:5" s="8" customFormat="1" ht="16.5" customHeight="1" x14ac:dyDescent="0.25">
      <c r="B79" s="104" t="s">
        <v>28</v>
      </c>
      <c r="C79" s="105"/>
      <c r="D79" s="105"/>
      <c r="E79" s="106"/>
    </row>
    <row r="80" spans="2:5" s="8" customFormat="1" ht="16.5" customHeight="1" x14ac:dyDescent="0.25">
      <c r="B80" s="7" t="s">
        <v>34</v>
      </c>
      <c r="C80" s="87"/>
      <c r="D80" s="11" t="s">
        <v>27</v>
      </c>
      <c r="E80" s="88"/>
    </row>
    <row r="81" spans="2:5" s="8" customFormat="1" ht="16.5" customHeight="1" x14ac:dyDescent="0.25">
      <c r="B81" s="104" t="s">
        <v>29</v>
      </c>
      <c r="C81" s="105"/>
      <c r="D81" s="105"/>
      <c r="E81" s="106"/>
    </row>
    <row r="82" spans="2:5" s="8" customFormat="1" ht="16.5" customHeight="1" x14ac:dyDescent="0.25">
      <c r="B82" s="7" t="s">
        <v>8</v>
      </c>
      <c r="C82" s="3"/>
      <c r="D82" s="11" t="s">
        <v>30</v>
      </c>
      <c r="E82" s="2"/>
    </row>
    <row r="83" spans="2:5" s="8" customFormat="1" ht="16.5" customHeight="1" x14ac:dyDescent="0.25">
      <c r="B83" s="7" t="s">
        <v>10</v>
      </c>
      <c r="C83" s="3"/>
      <c r="D83" s="11" t="s">
        <v>11</v>
      </c>
      <c r="E83" s="2" t="s">
        <v>187</v>
      </c>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83</v>
      </c>
      <c r="C89" s="102"/>
      <c r="D89" s="102"/>
      <c r="E89" s="103"/>
    </row>
    <row r="90" spans="2:5" s="8" customFormat="1" ht="27" customHeight="1" x14ac:dyDescent="0.25">
      <c r="B90" s="6" t="s">
        <v>23</v>
      </c>
      <c r="C90" s="94" t="s">
        <v>188</v>
      </c>
      <c r="D90" s="94"/>
      <c r="E90" s="95"/>
    </row>
    <row r="91" spans="2:5" s="8" customFormat="1" ht="16.5" customHeight="1" x14ac:dyDescent="0.25">
      <c r="B91" s="7" t="s">
        <v>24</v>
      </c>
      <c r="C91" s="92" t="s">
        <v>189</v>
      </c>
      <c r="D91" s="92"/>
      <c r="E91" s="93"/>
    </row>
    <row r="92" spans="2:5" s="8" customFormat="1" ht="16.5" customHeight="1" x14ac:dyDescent="0.25">
      <c r="B92" s="7" t="s">
        <v>22</v>
      </c>
      <c r="C92" s="92">
        <v>20163646499</v>
      </c>
      <c r="D92" s="92"/>
      <c r="E92" s="93"/>
    </row>
    <row r="93" spans="2:5" s="8" customFormat="1" ht="16.5" customHeight="1" x14ac:dyDescent="0.25">
      <c r="B93" s="7" t="s">
        <v>0</v>
      </c>
      <c r="C93" s="92"/>
      <c r="D93" s="92"/>
      <c r="E93" s="93"/>
    </row>
    <row r="94" spans="2:5" s="8" customFormat="1" ht="16.5" customHeight="1" x14ac:dyDescent="0.25">
      <c r="B94" s="7" t="s">
        <v>1</v>
      </c>
      <c r="C94" s="92" t="s">
        <v>190</v>
      </c>
      <c r="D94" s="92"/>
      <c r="E94" s="93"/>
    </row>
    <row r="95" spans="2:5" s="8" customFormat="1" ht="16.5" customHeight="1" x14ac:dyDescent="0.25">
      <c r="B95" s="7" t="s">
        <v>26</v>
      </c>
      <c r="C95" s="92" t="s">
        <v>191</v>
      </c>
      <c r="D95" s="92"/>
      <c r="E95" s="93"/>
    </row>
    <row r="96" spans="2:5" s="8" customFormat="1" ht="16.5" customHeight="1" x14ac:dyDescent="0.25">
      <c r="B96" s="7" t="s">
        <v>25</v>
      </c>
      <c r="C96" s="92" t="s">
        <v>192</v>
      </c>
      <c r="D96" s="92"/>
      <c r="E96" s="93"/>
    </row>
    <row r="97" spans="2:5" s="8" customFormat="1" ht="16.5" customHeight="1" x14ac:dyDescent="0.25">
      <c r="B97" s="7" t="s">
        <v>21</v>
      </c>
      <c r="C97" s="92">
        <v>29281331</v>
      </c>
      <c r="D97" s="92"/>
      <c r="E97" s="93"/>
    </row>
    <row r="98" spans="2:5" s="8" customFormat="1" ht="16.5" customHeight="1" x14ac:dyDescent="0.25">
      <c r="B98" s="10" t="s">
        <v>2</v>
      </c>
      <c r="C98" s="92" t="s">
        <v>193</v>
      </c>
      <c r="D98" s="92"/>
      <c r="E98" s="93"/>
    </row>
    <row r="99" spans="2:5" s="8" customFormat="1" ht="16.5" customHeight="1" x14ac:dyDescent="0.25">
      <c r="B99" s="7" t="s">
        <v>18</v>
      </c>
      <c r="C99" s="92" t="s">
        <v>158</v>
      </c>
      <c r="D99" s="92"/>
      <c r="E99" s="93"/>
    </row>
    <row r="100" spans="2:5" s="8" customFormat="1" ht="16.5" customHeight="1" x14ac:dyDescent="0.25">
      <c r="B100" s="7" t="s">
        <v>4</v>
      </c>
      <c r="C100" s="92" t="s">
        <v>160</v>
      </c>
      <c r="D100" s="92"/>
      <c r="E100" s="93"/>
    </row>
    <row r="101" spans="2:5" s="8" customFormat="1" ht="16.5" customHeight="1" x14ac:dyDescent="0.25">
      <c r="B101" s="10" t="s">
        <v>5</v>
      </c>
      <c r="C101" s="92">
        <v>237808</v>
      </c>
      <c r="D101" s="92"/>
      <c r="E101" s="93"/>
    </row>
    <row r="102" spans="2:5" s="8" customFormat="1" ht="16.5" customHeight="1" x14ac:dyDescent="0.25">
      <c r="B102" s="10" t="s">
        <v>6</v>
      </c>
      <c r="C102" s="163" t="s">
        <v>194</v>
      </c>
      <c r="D102" s="92"/>
      <c r="E102" s="93"/>
    </row>
    <row r="103" spans="2:5" s="8" customFormat="1" ht="16.5" customHeight="1" x14ac:dyDescent="0.25">
      <c r="B103" s="7" t="s">
        <v>39</v>
      </c>
      <c r="C103" s="92">
        <v>237808</v>
      </c>
      <c r="D103" s="92"/>
      <c r="E103" s="93"/>
    </row>
    <row r="104" spans="2:5" s="8" customFormat="1" ht="16.5" customHeight="1" x14ac:dyDescent="0.25">
      <c r="B104" s="7" t="s">
        <v>7</v>
      </c>
      <c r="C104" s="163" t="s">
        <v>195</v>
      </c>
      <c r="D104" s="92"/>
      <c r="E104" s="93"/>
    </row>
    <row r="105" spans="2:5" s="8" customFormat="1" ht="62.25" customHeight="1" x14ac:dyDescent="0.25">
      <c r="B105" s="7" t="s">
        <v>43</v>
      </c>
      <c r="C105" s="120" t="s">
        <v>196</v>
      </c>
      <c r="D105" s="121"/>
      <c r="E105" s="122"/>
    </row>
    <row r="106" spans="2:5" s="8" customFormat="1" ht="66" customHeight="1" x14ac:dyDescent="0.25">
      <c r="B106" s="7" t="s">
        <v>99</v>
      </c>
      <c r="C106" s="89" t="s">
        <v>174</v>
      </c>
      <c r="D106" s="90"/>
      <c r="E106" s="91"/>
    </row>
    <row r="107" spans="2:5" s="8" customFormat="1" ht="16.5" customHeight="1" x14ac:dyDescent="0.25">
      <c r="B107" s="104" t="s">
        <v>28</v>
      </c>
      <c r="C107" s="105"/>
      <c r="D107" s="105"/>
      <c r="E107" s="106"/>
    </row>
    <row r="108" spans="2:5" s="8" customFormat="1" ht="16.5" customHeight="1" x14ac:dyDescent="0.25">
      <c r="B108" s="7" t="s">
        <v>34</v>
      </c>
      <c r="C108" s="1"/>
      <c r="D108" s="11" t="s">
        <v>27</v>
      </c>
      <c r="E108" s="2" t="s">
        <v>187</v>
      </c>
    </row>
    <row r="109" spans="2:5" s="8" customFormat="1" ht="16.5" customHeight="1" x14ac:dyDescent="0.25">
      <c r="B109" s="104" t="s">
        <v>29</v>
      </c>
      <c r="C109" s="105"/>
      <c r="D109" s="105"/>
      <c r="E109" s="106"/>
    </row>
    <row r="110" spans="2:5" s="8" customFormat="1" ht="16.5" customHeight="1" x14ac:dyDescent="0.25">
      <c r="B110" s="7" t="s">
        <v>8</v>
      </c>
      <c r="C110" s="3"/>
      <c r="D110" s="11" t="s">
        <v>30</v>
      </c>
      <c r="E110" s="2"/>
    </row>
    <row r="111" spans="2:5" s="8" customFormat="1" ht="16.5" customHeight="1" x14ac:dyDescent="0.25">
      <c r="B111" s="7" t="s">
        <v>10</v>
      </c>
      <c r="C111" s="3" t="s">
        <v>187</v>
      </c>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8"/>
      <c r="D115" s="99"/>
      <c r="E115" s="100"/>
    </row>
    <row r="116" spans="2:5" s="8" customFormat="1" ht="6" customHeight="1" thickBot="1" x14ac:dyDescent="0.3"/>
    <row r="117" spans="2:5" s="8" customFormat="1" ht="15.75" thickBot="1" x14ac:dyDescent="0.3">
      <c r="B117" s="101" t="s">
        <v>84</v>
      </c>
      <c r="C117" s="102"/>
      <c r="D117" s="102"/>
      <c r="E117" s="103"/>
    </row>
    <row r="118" spans="2:5" s="8" customFormat="1" ht="27" customHeight="1" x14ac:dyDescent="0.25">
      <c r="B118" s="6" t="s">
        <v>23</v>
      </c>
      <c r="C118" s="94" t="s">
        <v>197</v>
      </c>
      <c r="D118" s="94"/>
      <c r="E118" s="95"/>
    </row>
    <row r="119" spans="2:5" s="8" customFormat="1" ht="16.5" customHeight="1" x14ac:dyDescent="0.25">
      <c r="B119" s="7" t="s">
        <v>24</v>
      </c>
      <c r="C119" s="92" t="s">
        <v>198</v>
      </c>
      <c r="D119" s="92"/>
      <c r="E119" s="93"/>
    </row>
    <row r="120" spans="2:5" s="8" customFormat="1" ht="16.5" customHeight="1" x14ac:dyDescent="0.25">
      <c r="B120" s="7" t="s">
        <v>22</v>
      </c>
      <c r="C120" s="92">
        <v>20498524011</v>
      </c>
      <c r="D120" s="92"/>
      <c r="E120" s="93"/>
    </row>
    <row r="121" spans="2:5" s="8" customFormat="1" ht="16.5" customHeight="1" x14ac:dyDescent="0.25">
      <c r="B121" s="7" t="s">
        <v>0</v>
      </c>
      <c r="C121" s="92">
        <v>11023563</v>
      </c>
      <c r="D121" s="92"/>
      <c r="E121" s="93"/>
    </row>
    <row r="122" spans="2:5" s="8" customFormat="1" ht="16.5" customHeight="1" x14ac:dyDescent="0.25">
      <c r="B122" s="7" t="s">
        <v>1</v>
      </c>
      <c r="C122" s="164">
        <v>37859</v>
      </c>
      <c r="D122" s="92"/>
      <c r="E122" s="93"/>
    </row>
    <row r="123" spans="2:5" s="8" customFormat="1" ht="16.5" customHeight="1" x14ac:dyDescent="0.25">
      <c r="B123" s="7" t="s">
        <v>26</v>
      </c>
      <c r="C123" s="92" t="s">
        <v>199</v>
      </c>
      <c r="D123" s="92"/>
      <c r="E123" s="93"/>
    </row>
    <row r="124" spans="2:5" s="8" customFormat="1" ht="16.5" customHeight="1" x14ac:dyDescent="0.25">
      <c r="B124" s="7" t="s">
        <v>25</v>
      </c>
      <c r="C124" s="92" t="s">
        <v>200</v>
      </c>
      <c r="D124" s="92"/>
      <c r="E124" s="93"/>
    </row>
    <row r="125" spans="2:5" s="8" customFormat="1" ht="16.5" customHeight="1" x14ac:dyDescent="0.25">
      <c r="B125" s="7" t="s">
        <v>21</v>
      </c>
      <c r="C125" s="92">
        <v>6435886</v>
      </c>
      <c r="D125" s="92"/>
      <c r="E125" s="93"/>
    </row>
    <row r="126" spans="2:5" s="8" customFormat="1" ht="16.5" customHeight="1" x14ac:dyDescent="0.25">
      <c r="B126" s="10" t="s">
        <v>2</v>
      </c>
      <c r="C126" s="92" t="s">
        <v>201</v>
      </c>
      <c r="D126" s="92"/>
      <c r="E126" s="93"/>
    </row>
    <row r="127" spans="2:5" s="8" customFormat="1" ht="16.5" customHeight="1" x14ac:dyDescent="0.25">
      <c r="B127" s="7" t="s">
        <v>18</v>
      </c>
      <c r="C127" s="92" t="s">
        <v>158</v>
      </c>
      <c r="D127" s="92"/>
      <c r="E127" s="93"/>
    </row>
    <row r="128" spans="2:5" s="8" customFormat="1" ht="16.5" customHeight="1" x14ac:dyDescent="0.25">
      <c r="B128" s="7" t="s">
        <v>4</v>
      </c>
      <c r="C128" s="92" t="s">
        <v>202</v>
      </c>
      <c r="D128" s="92"/>
      <c r="E128" s="93"/>
    </row>
    <row r="129" spans="2:5" s="8" customFormat="1" ht="16.5" customHeight="1" x14ac:dyDescent="0.25">
      <c r="B129" s="10" t="s">
        <v>5</v>
      </c>
      <c r="C129" s="92" t="s">
        <v>203</v>
      </c>
      <c r="D129" s="92"/>
      <c r="E129" s="93"/>
    </row>
    <row r="130" spans="2:5" s="8" customFormat="1" ht="16.5" customHeight="1" x14ac:dyDescent="0.25">
      <c r="B130" s="10" t="s">
        <v>6</v>
      </c>
      <c r="C130" s="163" t="s">
        <v>204</v>
      </c>
      <c r="D130" s="92"/>
      <c r="E130" s="93"/>
    </row>
    <row r="131" spans="2:5" s="8" customFormat="1" ht="16.5" customHeight="1" x14ac:dyDescent="0.25">
      <c r="B131" s="7" t="s">
        <v>39</v>
      </c>
      <c r="C131" s="92"/>
      <c r="D131" s="92"/>
      <c r="E131" s="93"/>
    </row>
    <row r="132" spans="2:5" s="8" customFormat="1" ht="16.5" customHeight="1" x14ac:dyDescent="0.25">
      <c r="B132" s="7" t="s">
        <v>7</v>
      </c>
      <c r="C132" s="163" t="s">
        <v>205</v>
      </c>
      <c r="D132" s="92"/>
      <c r="E132" s="93"/>
    </row>
    <row r="133" spans="2:5" s="8" customFormat="1" ht="62.25" customHeight="1" x14ac:dyDescent="0.25">
      <c r="B133" s="7" t="s">
        <v>42</v>
      </c>
      <c r="C133" s="120" t="s">
        <v>206</v>
      </c>
      <c r="D133" s="121"/>
      <c r="E133" s="122"/>
    </row>
    <row r="134" spans="2:5" s="8" customFormat="1" ht="65.25" customHeight="1" x14ac:dyDescent="0.25">
      <c r="B134" s="7" t="s">
        <v>99</v>
      </c>
      <c r="C134" s="89" t="s">
        <v>174</v>
      </c>
      <c r="D134" s="90"/>
      <c r="E134" s="91"/>
    </row>
    <row r="135" spans="2:5" s="8" customFormat="1" ht="16.5" customHeight="1" x14ac:dyDescent="0.25">
      <c r="B135" s="104" t="s">
        <v>28</v>
      </c>
      <c r="C135" s="105"/>
      <c r="D135" s="105"/>
      <c r="E135" s="106"/>
    </row>
    <row r="136" spans="2:5" s="8" customFormat="1" ht="16.5" customHeight="1" x14ac:dyDescent="0.25">
      <c r="B136" s="7" t="s">
        <v>34</v>
      </c>
      <c r="C136" s="1" t="s">
        <v>187</v>
      </c>
      <c r="D136" s="11" t="s">
        <v>27</v>
      </c>
      <c r="E136" s="2"/>
    </row>
    <row r="137" spans="2:5" s="8" customFormat="1" ht="16.5" customHeight="1" x14ac:dyDescent="0.25">
      <c r="B137" s="104" t="s">
        <v>29</v>
      </c>
      <c r="C137" s="105"/>
      <c r="D137" s="105"/>
      <c r="E137" s="106"/>
    </row>
    <row r="138" spans="2:5" s="8" customFormat="1" ht="16.5" customHeight="1" x14ac:dyDescent="0.25">
      <c r="B138" s="7" t="s">
        <v>8</v>
      </c>
      <c r="C138" s="3" t="s">
        <v>187</v>
      </c>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102" r:id="rId3"/>
    <hyperlink ref="C104" r:id="rId4"/>
    <hyperlink ref="C130" r:id="rId5"/>
    <hyperlink ref="C132" r:id="rId6"/>
  </hyperlinks>
  <pageMargins left="0.70866141732283472" right="0.70866141732283472" top="0.74803149606299213" bottom="0.74803149606299213" header="0.31496062992125984" footer="0.31496062992125984"/>
  <pageSetup paperSize="9" scale="83" fitToHeight="0" orientation="portrait" r:id="rId7"/>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G25" sqref="G25"/>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1" t="s">
        <v>100</v>
      </c>
      <c r="D2" s="141"/>
      <c r="E2" s="141"/>
    </row>
    <row r="3" spans="2:7" s="8" customFormat="1" ht="20.25" customHeight="1" x14ac:dyDescent="0.25">
      <c r="B3" s="138" t="s">
        <v>60</v>
      </c>
      <c r="C3" s="139"/>
      <c r="D3" s="139" t="s">
        <v>61</v>
      </c>
      <c r="E3" s="140"/>
    </row>
    <row r="4" spans="2:7" s="8" customFormat="1" ht="19.5" customHeight="1" thickBot="1" x14ac:dyDescent="0.3">
      <c r="B4" s="137" t="str">
        <f>'DATOS GENERALES'!C35</f>
        <v>CEEP SAC</v>
      </c>
      <c r="C4" s="135"/>
      <c r="D4" s="135" t="str">
        <f>'DATOS GENERALES'!C7</f>
        <v>DESPEGUE COMERCIAL LECHERIAS RURALES SOLARES DE ALTA CALIDAD</v>
      </c>
      <c r="E4" s="136"/>
    </row>
    <row r="5" spans="2:7" s="8" customFormat="1" ht="16.5" customHeight="1" thickBot="1" x14ac:dyDescent="0.3">
      <c r="B5" s="15"/>
    </row>
    <row r="6" spans="2:7" s="8" customFormat="1" ht="15" customHeight="1" x14ac:dyDescent="0.25">
      <c r="B6" s="123" t="s">
        <v>88</v>
      </c>
      <c r="C6" s="124"/>
      <c r="D6" s="124"/>
      <c r="E6" s="125"/>
    </row>
    <row r="7" spans="2:7" s="8" customFormat="1" ht="209.25" customHeight="1" thickBot="1" x14ac:dyDescent="0.3">
      <c r="B7" s="129" t="s">
        <v>108</v>
      </c>
      <c r="C7" s="130"/>
      <c r="D7" s="130"/>
      <c r="E7" s="131"/>
    </row>
    <row r="8" spans="2:7" s="8" customFormat="1" ht="12" customHeight="1" thickBot="1" x14ac:dyDescent="0.3"/>
    <row r="9" spans="2:7" s="8" customFormat="1" x14ac:dyDescent="0.25">
      <c r="B9" s="123" t="s">
        <v>89</v>
      </c>
      <c r="C9" s="124"/>
      <c r="D9" s="124"/>
      <c r="E9" s="125"/>
    </row>
    <row r="10" spans="2:7" s="8" customFormat="1" ht="171" customHeight="1" thickBot="1" x14ac:dyDescent="0.3">
      <c r="B10" s="132" t="s">
        <v>110</v>
      </c>
      <c r="C10" s="133"/>
      <c r="D10" s="133"/>
      <c r="E10" s="134"/>
    </row>
    <row r="11" spans="2:7" s="8" customFormat="1" ht="15.75" customHeight="1" thickBot="1" x14ac:dyDescent="0.3"/>
    <row r="12" spans="2:7" s="8" customFormat="1" x14ac:dyDescent="0.25">
      <c r="B12" s="126" t="s">
        <v>90</v>
      </c>
      <c r="C12" s="127"/>
      <c r="D12" s="127"/>
      <c r="E12" s="128"/>
    </row>
    <row r="13" spans="2:7" s="8" customFormat="1" ht="166.5" customHeight="1" thickBot="1" x14ac:dyDescent="0.3">
      <c r="B13" s="132" t="s">
        <v>111</v>
      </c>
      <c r="C13" s="133"/>
      <c r="D13" s="133"/>
      <c r="E13" s="134"/>
    </row>
    <row r="14" spans="2:7" ht="15" customHeight="1" thickBot="1" x14ac:dyDescent="0.3">
      <c r="B14" s="8"/>
      <c r="C14" s="8"/>
    </row>
    <row r="15" spans="2:7" s="8" customFormat="1" ht="36" customHeight="1" x14ac:dyDescent="0.25">
      <c r="B15" s="126" t="s">
        <v>62</v>
      </c>
      <c r="C15" s="127"/>
      <c r="D15" s="127"/>
      <c r="E15" s="128"/>
      <c r="G15" s="48" t="s">
        <v>64</v>
      </c>
    </row>
    <row r="16" spans="2:7" s="8" customFormat="1" ht="164.25" customHeight="1" thickBot="1" x14ac:dyDescent="0.3">
      <c r="B16" s="132" t="s">
        <v>109</v>
      </c>
      <c r="C16" s="133"/>
      <c r="D16" s="133"/>
      <c r="E16" s="134"/>
      <c r="G16" s="49" t="s">
        <v>116</v>
      </c>
    </row>
    <row r="17" spans="1:7" s="8" customFormat="1" ht="15.75" customHeight="1" thickBot="1" x14ac:dyDescent="0.3"/>
    <row r="18" spans="1:7" s="8" customFormat="1" ht="33" customHeight="1" x14ac:dyDescent="0.25">
      <c r="B18" s="123" t="s">
        <v>63</v>
      </c>
      <c r="C18" s="124"/>
      <c r="D18" s="124"/>
      <c r="E18" s="125"/>
    </row>
    <row r="19" spans="1:7" s="8" customFormat="1" ht="322.5" customHeight="1" thickBot="1" x14ac:dyDescent="0.3">
      <c r="B19" s="132" t="s">
        <v>112</v>
      </c>
      <c r="C19" s="133"/>
      <c r="D19" s="133"/>
      <c r="E19" s="134"/>
    </row>
    <row r="20" spans="1:7" s="8" customFormat="1" ht="17.25" customHeight="1" thickBot="1" x14ac:dyDescent="0.3"/>
    <row r="21" spans="1:7" s="8" customFormat="1" ht="15" customHeight="1" x14ac:dyDescent="0.25">
      <c r="B21" s="126" t="s">
        <v>65</v>
      </c>
      <c r="C21" s="127"/>
      <c r="D21" s="127"/>
      <c r="E21" s="128"/>
    </row>
    <row r="22" spans="1:7" s="8" customFormat="1" ht="338.25" customHeight="1" thickBot="1" x14ac:dyDescent="0.3">
      <c r="B22" s="132" t="s">
        <v>113</v>
      </c>
      <c r="C22" s="133"/>
      <c r="D22" s="133"/>
      <c r="E22" s="134"/>
    </row>
    <row r="23" spans="1:7" ht="15" customHeight="1" thickBot="1" x14ac:dyDescent="0.3">
      <c r="B23" s="8"/>
      <c r="C23" s="8"/>
    </row>
    <row r="24" spans="1:7" s="8" customFormat="1" ht="15" customHeight="1" x14ac:dyDescent="0.25">
      <c r="B24" s="126" t="s">
        <v>66</v>
      </c>
      <c r="C24" s="127"/>
      <c r="D24" s="127"/>
      <c r="E24" s="128"/>
    </row>
    <row r="25" spans="1:7" s="8" customFormat="1" ht="180" customHeight="1" thickBot="1" x14ac:dyDescent="0.3">
      <c r="A25" s="8" t="s">
        <v>37</v>
      </c>
      <c r="B25" s="129" t="s">
        <v>114</v>
      </c>
      <c r="C25" s="130"/>
      <c r="D25" s="130"/>
      <c r="E25" s="131"/>
    </row>
    <row r="26" spans="1:7" s="8" customFormat="1" ht="14.25" customHeight="1" thickBot="1" x14ac:dyDescent="0.3"/>
    <row r="27" spans="1:7" s="8" customFormat="1" ht="15" customHeight="1" x14ac:dyDescent="0.25">
      <c r="B27" s="126" t="s">
        <v>67</v>
      </c>
      <c r="C27" s="127"/>
      <c r="D27" s="127"/>
      <c r="E27" s="128"/>
    </row>
    <row r="28" spans="1:7" s="8" customFormat="1" ht="184.5" customHeight="1" thickBot="1" x14ac:dyDescent="0.3">
      <c r="B28" s="129" t="s">
        <v>136</v>
      </c>
      <c r="C28" s="130"/>
      <c r="D28" s="130"/>
      <c r="E28" s="131"/>
    </row>
    <row r="29" spans="1:7" s="8" customFormat="1" ht="12" customHeight="1" thickBot="1" x14ac:dyDescent="0.3"/>
    <row r="30" spans="1:7" s="8" customFormat="1" ht="33" customHeight="1" x14ac:dyDescent="0.25">
      <c r="B30" s="126" t="s">
        <v>91</v>
      </c>
      <c r="C30" s="127"/>
      <c r="D30" s="127"/>
      <c r="E30" s="128"/>
      <c r="G30" s="48" t="s">
        <v>104</v>
      </c>
    </row>
    <row r="31" spans="1:7" s="8" customFormat="1" ht="221.25" customHeight="1" thickBot="1" x14ac:dyDescent="0.3">
      <c r="B31" s="129" t="s">
        <v>115</v>
      </c>
      <c r="C31" s="130"/>
      <c r="D31" s="130"/>
      <c r="E31" s="131"/>
      <c r="G31" s="49"/>
    </row>
    <row r="32" spans="1:7" s="8" customFormat="1" ht="15" customHeight="1" thickBot="1" x14ac:dyDescent="0.3"/>
    <row r="33" spans="1:7" s="8" customFormat="1" ht="30" x14ac:dyDescent="0.25">
      <c r="A33" s="8">
        <v>10</v>
      </c>
      <c r="B33" s="123" t="s">
        <v>69</v>
      </c>
      <c r="C33" s="124"/>
      <c r="D33" s="124"/>
      <c r="E33" s="125"/>
      <c r="G33" s="48" t="s">
        <v>68</v>
      </c>
    </row>
    <row r="34" spans="1:7" s="8" customFormat="1" ht="357" customHeight="1" thickBot="1" x14ac:dyDescent="0.3">
      <c r="B34" s="132" t="s">
        <v>117</v>
      </c>
      <c r="C34" s="133"/>
      <c r="D34" s="133"/>
      <c r="E34" s="134"/>
      <c r="G34" s="49"/>
    </row>
    <row r="35" spans="1:7" s="8" customFormat="1" ht="12.75" customHeight="1" thickBot="1" x14ac:dyDescent="0.3"/>
    <row r="36" spans="1:7" s="8" customFormat="1" x14ac:dyDescent="0.25">
      <c r="B36" s="123" t="s">
        <v>106</v>
      </c>
      <c r="C36" s="124"/>
      <c r="D36" s="124"/>
      <c r="E36" s="125"/>
    </row>
    <row r="37" spans="1:7" s="8" customFormat="1" ht="297" customHeight="1" thickBot="1" x14ac:dyDescent="0.3">
      <c r="B37" s="132" t="s">
        <v>119</v>
      </c>
      <c r="C37" s="133"/>
      <c r="D37" s="133"/>
      <c r="E37" s="134"/>
    </row>
    <row r="38" spans="1:7" s="8" customFormat="1" ht="15.75" customHeight="1" thickBot="1" x14ac:dyDescent="0.3"/>
    <row r="39" spans="1:7" s="8" customFormat="1" x14ac:dyDescent="0.25">
      <c r="B39" s="126" t="s">
        <v>107</v>
      </c>
      <c r="C39" s="127"/>
      <c r="D39" s="127"/>
      <c r="E39" s="128"/>
    </row>
    <row r="40" spans="1:7" s="8" customFormat="1" ht="296.25" customHeight="1" thickBot="1" x14ac:dyDescent="0.3">
      <c r="B40" s="132" t="s">
        <v>120</v>
      </c>
      <c r="C40" s="133"/>
      <c r="D40" s="133"/>
      <c r="E40" s="134"/>
    </row>
    <row r="41" spans="1:7" s="8" customFormat="1" ht="16.5" customHeight="1" thickBot="1" x14ac:dyDescent="0.3"/>
    <row r="42" spans="1:7" s="8" customFormat="1" x14ac:dyDescent="0.25">
      <c r="B42" s="126" t="s">
        <v>105</v>
      </c>
      <c r="C42" s="127"/>
      <c r="D42" s="127"/>
      <c r="E42" s="128"/>
    </row>
    <row r="43" spans="1:7" s="8" customFormat="1" ht="327.75" customHeight="1" thickBot="1" x14ac:dyDescent="0.3">
      <c r="B43" s="132" t="s">
        <v>118</v>
      </c>
      <c r="C43" s="133"/>
      <c r="D43" s="133"/>
      <c r="E43" s="134"/>
    </row>
    <row r="44" spans="1:7" s="8" customFormat="1" ht="13.5" customHeight="1" thickBot="1" x14ac:dyDescent="0.3"/>
    <row r="45" spans="1:7" s="8" customFormat="1" ht="15" customHeight="1" x14ac:dyDescent="0.25">
      <c r="B45" s="123" t="s">
        <v>70</v>
      </c>
      <c r="C45" s="124"/>
      <c r="D45" s="124"/>
      <c r="E45" s="125"/>
    </row>
    <row r="46" spans="1:7" s="8" customFormat="1" ht="291.75" customHeight="1" x14ac:dyDescent="0.25">
      <c r="B46" s="142" t="s">
        <v>121</v>
      </c>
      <c r="C46" s="143"/>
      <c r="D46" s="143"/>
      <c r="E46" s="144"/>
    </row>
    <row r="47" spans="1:7" s="8" customFormat="1" ht="291.75" customHeight="1" thickBot="1" x14ac:dyDescent="0.3">
      <c r="B47" s="132"/>
      <c r="C47" s="133"/>
      <c r="D47" s="133"/>
      <c r="E47" s="134"/>
    </row>
    <row r="48" spans="1:7" s="8" customFormat="1" ht="12" customHeight="1" thickBot="1" x14ac:dyDescent="0.3"/>
    <row r="49" spans="2:5" s="8" customFormat="1" x14ac:dyDescent="0.25">
      <c r="B49" s="123" t="s">
        <v>71</v>
      </c>
      <c r="C49" s="124"/>
      <c r="D49" s="124"/>
      <c r="E49" s="125"/>
    </row>
    <row r="50" spans="2:5" s="8" customFormat="1" x14ac:dyDescent="0.25">
      <c r="B50" s="62" t="s">
        <v>35</v>
      </c>
      <c r="C50" s="84" t="s">
        <v>36</v>
      </c>
      <c r="D50" s="84" t="s">
        <v>72</v>
      </c>
      <c r="E50" s="85" t="s">
        <v>38</v>
      </c>
    </row>
    <row r="51" spans="2:5" s="8" customFormat="1" ht="46.5" customHeight="1" x14ac:dyDescent="0.25">
      <c r="B51" s="63" t="s">
        <v>122</v>
      </c>
      <c r="C51" s="64">
        <v>2</v>
      </c>
      <c r="D51" s="64">
        <v>5</v>
      </c>
      <c r="E51" s="65" t="s">
        <v>123</v>
      </c>
    </row>
    <row r="52" spans="2:5" s="8" customFormat="1" ht="46.5" customHeight="1" x14ac:dyDescent="0.25">
      <c r="B52" s="63" t="s">
        <v>130</v>
      </c>
      <c r="C52" s="64">
        <v>4</v>
      </c>
      <c r="D52" s="64">
        <v>5</v>
      </c>
      <c r="E52" s="65" t="s">
        <v>124</v>
      </c>
    </row>
    <row r="53" spans="2:5" s="8" customFormat="1" ht="46.5" customHeight="1" x14ac:dyDescent="0.25">
      <c r="B53" s="63" t="s">
        <v>125</v>
      </c>
      <c r="C53" s="64">
        <v>3</v>
      </c>
      <c r="D53" s="64">
        <v>4</v>
      </c>
      <c r="E53" s="65" t="s">
        <v>126</v>
      </c>
    </row>
    <row r="54" spans="2:5" s="8" customFormat="1" ht="46.5" customHeight="1" x14ac:dyDescent="0.25">
      <c r="B54" s="63" t="s">
        <v>127</v>
      </c>
      <c r="C54" s="64">
        <v>2</v>
      </c>
      <c r="D54" s="64">
        <v>5</v>
      </c>
      <c r="E54" s="65" t="s">
        <v>128</v>
      </c>
    </row>
    <row r="55" spans="2:5" s="8" customFormat="1" ht="46.5" customHeight="1" x14ac:dyDescent="0.25">
      <c r="B55" s="63" t="s">
        <v>129</v>
      </c>
      <c r="C55" s="64">
        <v>1</v>
      </c>
      <c r="D55" s="64">
        <v>3</v>
      </c>
      <c r="E55" s="65" t="s">
        <v>131</v>
      </c>
    </row>
    <row r="56" spans="2:5" s="8" customFormat="1" ht="46.5" customHeight="1" x14ac:dyDescent="0.25">
      <c r="B56" s="63" t="s">
        <v>132</v>
      </c>
      <c r="C56" s="64">
        <v>3</v>
      </c>
      <c r="D56" s="64">
        <v>4</v>
      </c>
      <c r="E56" s="65" t="s">
        <v>133</v>
      </c>
    </row>
    <row r="57" spans="2:5" s="8" customFormat="1" ht="46.5" customHeight="1" x14ac:dyDescent="0.25">
      <c r="B57" s="63" t="s">
        <v>134</v>
      </c>
      <c r="C57" s="64">
        <v>3</v>
      </c>
      <c r="D57" s="64">
        <v>3</v>
      </c>
      <c r="E57" s="65" t="s">
        <v>135</v>
      </c>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4" zoomScaleNormal="100" zoomScaleSheetLayoutView="100" workbookViewId="0">
      <selection activeCell="H25" sqref="H25"/>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49" t="s">
        <v>53</v>
      </c>
      <c r="C4" s="149" t="s">
        <v>74</v>
      </c>
      <c r="D4" s="153" t="s">
        <v>93</v>
      </c>
      <c r="E4" s="155" t="s">
        <v>94</v>
      </c>
      <c r="F4" s="157" t="s">
        <v>95</v>
      </c>
      <c r="G4" s="158"/>
      <c r="H4" s="147" t="s">
        <v>96</v>
      </c>
      <c r="I4" s="148"/>
      <c r="J4" s="159" t="s">
        <v>98</v>
      </c>
      <c r="K4" s="160"/>
      <c r="L4" s="8"/>
      <c r="M4" s="22" t="s">
        <v>47</v>
      </c>
    </row>
    <row r="5" spans="2:13" ht="30.75" thickBot="1" x14ac:dyDescent="0.3">
      <c r="B5" s="150"/>
      <c r="C5" s="150"/>
      <c r="D5" s="154"/>
      <c r="E5" s="156"/>
      <c r="F5" s="51" t="s">
        <v>48</v>
      </c>
      <c r="G5" s="52" t="s">
        <v>49</v>
      </c>
      <c r="H5" s="52" t="s">
        <v>48</v>
      </c>
      <c r="I5" s="53" t="s">
        <v>49</v>
      </c>
      <c r="J5" s="35" t="s">
        <v>48</v>
      </c>
      <c r="K5" s="36" t="s">
        <v>49</v>
      </c>
      <c r="L5" s="8"/>
      <c r="M5" s="23"/>
    </row>
    <row r="6" spans="2:13" ht="21" customHeight="1" x14ac:dyDescent="0.25">
      <c r="B6" s="79"/>
      <c r="C6" s="161" t="s">
        <v>137</v>
      </c>
      <c r="D6" s="29">
        <f t="shared" ref="D6" si="0">E6+J6+K6</f>
        <v>30000</v>
      </c>
      <c r="E6" s="41">
        <v>15000</v>
      </c>
      <c r="F6" s="33"/>
      <c r="G6" s="25">
        <v>10000</v>
      </c>
      <c r="H6" s="25"/>
      <c r="I6" s="26">
        <v>5000</v>
      </c>
      <c r="J6" s="69">
        <f t="shared" ref="J6" si="1">F6+H6</f>
        <v>0</v>
      </c>
      <c r="K6" s="70">
        <f t="shared" ref="K6" si="2">G6+I6</f>
        <v>15000</v>
      </c>
      <c r="L6" s="8"/>
      <c r="M6" s="24" t="str">
        <f>IF(D6=(E6+F6+G6+H6+I6),"OK","ERROR")</f>
        <v>OK</v>
      </c>
    </row>
    <row r="7" spans="2:13" x14ac:dyDescent="0.25">
      <c r="B7" s="80"/>
      <c r="C7" s="162" t="s">
        <v>138</v>
      </c>
      <c r="D7" s="30">
        <f>E7+J7+K7</f>
        <v>9500</v>
      </c>
      <c r="E7" s="42">
        <v>4500</v>
      </c>
      <c r="F7" s="34"/>
      <c r="G7" s="27"/>
      <c r="H7" s="27"/>
      <c r="I7" s="28">
        <v>5000</v>
      </c>
      <c r="J7" s="71">
        <f>F7+H7</f>
        <v>0</v>
      </c>
      <c r="K7" s="72">
        <f>G7+I7</f>
        <v>5000</v>
      </c>
      <c r="L7" s="8"/>
      <c r="M7" s="24" t="str">
        <f>IF(D7=(E7+F7+G7+H7+I7),"OK","ERROR")</f>
        <v>OK</v>
      </c>
    </row>
    <row r="8" spans="2:13" x14ac:dyDescent="0.25">
      <c r="B8" s="81"/>
      <c r="C8" s="162" t="s">
        <v>139</v>
      </c>
      <c r="D8" s="30">
        <f t="shared" ref="D8:D19" si="3">E8+J8+K8</f>
        <v>20500</v>
      </c>
      <c r="E8" s="42">
        <v>10500</v>
      </c>
      <c r="F8" s="34"/>
      <c r="G8" s="27"/>
      <c r="H8" s="27"/>
      <c r="I8" s="28">
        <v>10000</v>
      </c>
      <c r="J8" s="71">
        <f t="shared" ref="J8:J19" si="4">F8+H8</f>
        <v>0</v>
      </c>
      <c r="K8" s="72">
        <f t="shared" ref="K8:K19" si="5">G8+I8</f>
        <v>10000</v>
      </c>
      <c r="L8" s="8"/>
      <c r="M8" s="24" t="str">
        <f t="shared" ref="M8:M20" si="6">IF(D8=(E8+F8+G8+H8+I8),"OK","ERROR")</f>
        <v>OK</v>
      </c>
    </row>
    <row r="9" spans="2:13" x14ac:dyDescent="0.25">
      <c r="B9" s="80"/>
      <c r="C9" s="162" t="s">
        <v>140</v>
      </c>
      <c r="D9" s="30">
        <f t="shared" si="3"/>
        <v>0</v>
      </c>
      <c r="E9" s="42"/>
      <c r="F9" s="34"/>
      <c r="G9" s="27"/>
      <c r="H9" s="27"/>
      <c r="I9" s="28"/>
      <c r="J9" s="71">
        <f t="shared" si="4"/>
        <v>0</v>
      </c>
      <c r="K9" s="72">
        <f t="shared" si="5"/>
        <v>0</v>
      </c>
      <c r="L9" s="8"/>
      <c r="M9" s="24" t="str">
        <f t="shared" si="6"/>
        <v>OK</v>
      </c>
    </row>
    <row r="10" spans="2:13" x14ac:dyDescent="0.25">
      <c r="B10" s="80"/>
      <c r="C10" s="162" t="s">
        <v>141</v>
      </c>
      <c r="D10" s="30">
        <f t="shared" si="3"/>
        <v>0</v>
      </c>
      <c r="E10" s="42"/>
      <c r="F10" s="34"/>
      <c r="G10" s="27"/>
      <c r="H10" s="27"/>
      <c r="I10" s="28"/>
      <c r="J10" s="71">
        <f t="shared" si="4"/>
        <v>0</v>
      </c>
      <c r="K10" s="72">
        <f t="shared" si="5"/>
        <v>0</v>
      </c>
      <c r="L10" s="8"/>
      <c r="M10" s="24" t="str">
        <f t="shared" si="6"/>
        <v>OK</v>
      </c>
    </row>
    <row r="11" spans="2:13" x14ac:dyDescent="0.25">
      <c r="B11" s="80"/>
      <c r="C11" s="162" t="s">
        <v>142</v>
      </c>
      <c r="D11" s="30">
        <f t="shared" si="3"/>
        <v>119167</v>
      </c>
      <c r="E11" s="42">
        <v>51250</v>
      </c>
      <c r="F11" s="34"/>
      <c r="G11" s="27"/>
      <c r="H11" s="27">
        <f>16667+51250</f>
        <v>67917</v>
      </c>
      <c r="I11" s="28"/>
      <c r="J11" s="71">
        <f t="shared" si="4"/>
        <v>67917</v>
      </c>
      <c r="K11" s="72">
        <f t="shared" si="5"/>
        <v>0</v>
      </c>
      <c r="L11" s="8"/>
      <c r="M11" s="24" t="str">
        <f t="shared" si="6"/>
        <v>OK</v>
      </c>
    </row>
    <row r="12" spans="2:13" x14ac:dyDescent="0.25">
      <c r="B12" s="80"/>
      <c r="C12" s="162" t="s">
        <v>143</v>
      </c>
      <c r="D12" s="30">
        <f t="shared" si="3"/>
        <v>10000</v>
      </c>
      <c r="E12" s="42">
        <v>10000</v>
      </c>
      <c r="F12" s="34"/>
      <c r="G12" s="27"/>
      <c r="H12" s="27"/>
      <c r="I12" s="28"/>
      <c r="J12" s="71">
        <f t="shared" si="4"/>
        <v>0</v>
      </c>
      <c r="K12" s="72">
        <f t="shared" si="5"/>
        <v>0</v>
      </c>
      <c r="L12" s="8"/>
      <c r="M12" s="24" t="str">
        <f t="shared" si="6"/>
        <v>OK</v>
      </c>
    </row>
    <row r="13" spans="2:13" x14ac:dyDescent="0.25">
      <c r="B13" s="80"/>
      <c r="C13" s="162" t="s">
        <v>144</v>
      </c>
      <c r="D13" s="30">
        <f t="shared" si="3"/>
        <v>0</v>
      </c>
      <c r="E13" s="42"/>
      <c r="F13" s="34"/>
      <c r="G13" s="27"/>
      <c r="H13" s="27"/>
      <c r="I13" s="28"/>
      <c r="J13" s="71">
        <f t="shared" si="4"/>
        <v>0</v>
      </c>
      <c r="K13" s="72">
        <f t="shared" si="5"/>
        <v>0</v>
      </c>
      <c r="L13" s="8"/>
      <c r="M13" s="24" t="str">
        <f t="shared" si="6"/>
        <v>OK</v>
      </c>
    </row>
    <row r="14" spans="2:13" x14ac:dyDescent="0.25">
      <c r="B14" s="80"/>
      <c r="C14" s="162" t="s">
        <v>145</v>
      </c>
      <c r="D14" s="30">
        <f t="shared" si="3"/>
        <v>10000</v>
      </c>
      <c r="E14" s="42">
        <v>10000</v>
      </c>
      <c r="F14" s="34"/>
      <c r="G14" s="27"/>
      <c r="H14" s="27"/>
      <c r="I14" s="28"/>
      <c r="J14" s="71">
        <f t="shared" si="4"/>
        <v>0</v>
      </c>
      <c r="K14" s="72">
        <f t="shared" si="5"/>
        <v>0</v>
      </c>
      <c r="L14" s="8"/>
      <c r="M14" s="24" t="str">
        <f t="shared" si="6"/>
        <v>OK</v>
      </c>
    </row>
    <row r="15" spans="2:13" x14ac:dyDescent="0.25">
      <c r="B15" s="80"/>
      <c r="C15" s="162" t="s">
        <v>146</v>
      </c>
      <c r="D15" s="30">
        <f t="shared" si="3"/>
        <v>5000</v>
      </c>
      <c r="E15" s="42"/>
      <c r="F15" s="34"/>
      <c r="G15" s="27"/>
      <c r="H15" s="27"/>
      <c r="I15" s="28">
        <v>5000</v>
      </c>
      <c r="J15" s="71">
        <f t="shared" si="4"/>
        <v>0</v>
      </c>
      <c r="K15" s="72">
        <f t="shared" si="5"/>
        <v>5000</v>
      </c>
      <c r="L15" s="8"/>
      <c r="M15" s="24" t="str">
        <f t="shared" si="6"/>
        <v>OK</v>
      </c>
    </row>
    <row r="16" spans="2:13" x14ac:dyDescent="0.25">
      <c r="B16" s="80"/>
      <c r="C16" s="162" t="s">
        <v>147</v>
      </c>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1" t="s">
        <v>55</v>
      </c>
      <c r="C20" s="152"/>
      <c r="D20" s="32">
        <f>SUM(D6:D19)</f>
        <v>204167</v>
      </c>
      <c r="E20" s="54">
        <f>ROUND(SUM(E6:E19),0)</f>
        <v>101250</v>
      </c>
      <c r="F20" s="55">
        <f t="shared" ref="F20:K20" si="7">ROUND(SUM(F6:F19),0)</f>
        <v>0</v>
      </c>
      <c r="G20" s="56">
        <f t="shared" si="7"/>
        <v>10000</v>
      </c>
      <c r="H20" s="56">
        <f t="shared" si="7"/>
        <v>67917</v>
      </c>
      <c r="I20" s="57">
        <f t="shared" si="7"/>
        <v>25000</v>
      </c>
      <c r="J20" s="37">
        <f t="shared" si="7"/>
        <v>67917</v>
      </c>
      <c r="K20" s="38">
        <f t="shared" si="7"/>
        <v>35000</v>
      </c>
      <c r="L20" s="8"/>
      <c r="M20" s="24" t="str">
        <f t="shared" si="6"/>
        <v>OK</v>
      </c>
    </row>
    <row r="21" spans="2:13" ht="15.75" thickBot="1" x14ac:dyDescent="0.3">
      <c r="B21" s="151" t="s">
        <v>50</v>
      </c>
      <c r="C21" s="152"/>
      <c r="D21" s="50">
        <v>1</v>
      </c>
      <c r="E21" s="58">
        <f>E20/$D$20</f>
        <v>0.49591755768562013</v>
      </c>
      <c r="F21" s="59">
        <f t="shared" ref="F21:K21" si="8">F20/$D$20</f>
        <v>0</v>
      </c>
      <c r="G21" s="60">
        <f t="shared" si="8"/>
        <v>4.8979511870184698E-2</v>
      </c>
      <c r="H21" s="60">
        <f t="shared" ref="H21:I21" si="9">H20/$D$20</f>
        <v>0.33265415076873345</v>
      </c>
      <c r="I21" s="61">
        <f t="shared" si="9"/>
        <v>0.12244877967546175</v>
      </c>
      <c r="J21" s="39">
        <f t="shared" si="8"/>
        <v>0.33265415076873345</v>
      </c>
      <c r="K21" s="40">
        <f t="shared" si="8"/>
        <v>0.17142829154564646</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6" t="s">
        <v>54</v>
      </c>
      <c r="C24" s="146"/>
      <c r="D24" s="146"/>
      <c r="E24" s="146"/>
      <c r="F24" s="146"/>
      <c r="G24" s="146"/>
      <c r="H24" s="73"/>
      <c r="I24" s="73"/>
      <c r="J24" s="73"/>
      <c r="K24" s="73"/>
      <c r="L24" s="8"/>
      <c r="M24" s="8"/>
    </row>
    <row r="25" spans="2:13" ht="15.75" customHeight="1" x14ac:dyDescent="0.25">
      <c r="B25" s="145" t="s">
        <v>102</v>
      </c>
      <c r="C25" s="145"/>
      <c r="D25" s="145"/>
      <c r="E25" s="145"/>
      <c r="F25" s="145"/>
      <c r="G25" s="43" t="str">
        <f>IF(E20&gt;=100000,"OK","ERROR")</f>
        <v>OK</v>
      </c>
      <c r="H25" s="73"/>
      <c r="I25" s="73"/>
      <c r="J25" s="73"/>
      <c r="K25" s="73"/>
      <c r="L25" s="8"/>
      <c r="M25" s="8"/>
    </row>
    <row r="26" spans="2:13" ht="15.75" customHeight="1" x14ac:dyDescent="0.25">
      <c r="B26" s="145" t="s">
        <v>103</v>
      </c>
      <c r="C26" s="145"/>
      <c r="D26" s="145"/>
      <c r="E26" s="145"/>
      <c r="F26" s="145"/>
      <c r="G26" s="43" t="str">
        <f>IF(E20&lt;=250000,"OK","ERROR")</f>
        <v>OK</v>
      </c>
      <c r="H26" s="73"/>
      <c r="I26" s="73"/>
      <c r="J26" s="73"/>
      <c r="K26" s="73"/>
      <c r="L26" s="8"/>
      <c r="M26" s="8"/>
    </row>
    <row r="27" spans="2:13" ht="15.75" customHeight="1" x14ac:dyDescent="0.25">
      <c r="B27" s="145" t="s">
        <v>75</v>
      </c>
      <c r="C27" s="145"/>
      <c r="D27" s="145"/>
      <c r="E27" s="145"/>
      <c r="F27" s="145"/>
      <c r="G27" s="43" t="str">
        <f>IF(E20&lt;=(D20/2),"OK","ERROR")</f>
        <v>OK</v>
      </c>
      <c r="H27" s="73"/>
      <c r="I27" s="73"/>
      <c r="J27" s="73"/>
      <c r="K27" s="73"/>
      <c r="L27" s="8"/>
      <c r="M27" s="8"/>
    </row>
    <row r="28" spans="2:13" ht="15.75" customHeight="1" x14ac:dyDescent="0.25">
      <c r="B28" s="145" t="s">
        <v>97</v>
      </c>
      <c r="C28" s="145"/>
      <c r="D28" s="145"/>
      <c r="E28" s="145"/>
      <c r="F28" s="145"/>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Arturo</cp:lastModifiedBy>
  <cp:lastPrinted>2014-10-30T03:03:18Z</cp:lastPrinted>
  <dcterms:created xsi:type="dcterms:W3CDTF">2012-07-06T03:08:38Z</dcterms:created>
  <dcterms:modified xsi:type="dcterms:W3CDTF">2015-01-28T23:24:10Z</dcterms:modified>
</cp:coreProperties>
</file>