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8040" windowHeight="7620"/>
  </bookViews>
  <sheets>
    <sheet name="DATOS GENERALES" sheetId="1" r:id="rId1"/>
    <sheet name="DESCRIPCION INICIATIVA" sheetId="7" r:id="rId2"/>
    <sheet name="FINANCIAMIENTO PROYECTO" sheetId="8" r:id="rId3"/>
    <sheet name="Costos Unitarios" sheetId="9" r:id="rId4"/>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45621"/>
</workbook>
</file>

<file path=xl/calcChain.xml><?xml version="1.0" encoding="utf-8"?>
<calcChain xmlns="http://schemas.openxmlformats.org/spreadsheetml/2006/main">
  <c r="N53" i="9" l="1"/>
  <c r="I34" i="9" l="1"/>
  <c r="H34" i="9"/>
  <c r="H39" i="9"/>
  <c r="I63" i="9"/>
  <c r="M63" i="9" s="1"/>
  <c r="G63" i="9"/>
  <c r="M62" i="9"/>
  <c r="J62" i="9"/>
  <c r="N62" i="9" s="1"/>
  <c r="H62" i="9"/>
  <c r="L62" i="9" s="1"/>
  <c r="G62" i="9"/>
  <c r="I62" i="9" s="1"/>
  <c r="I61" i="9"/>
  <c r="M61" i="9" s="1"/>
  <c r="G61" i="9"/>
  <c r="M60" i="9"/>
  <c r="J60" i="9"/>
  <c r="N60" i="9" s="1"/>
  <c r="H60" i="9"/>
  <c r="L60" i="9" s="1"/>
  <c r="G60" i="9"/>
  <c r="I60" i="9" s="1"/>
  <c r="I59" i="9"/>
  <c r="M59" i="9" s="1"/>
  <c r="G59" i="9"/>
  <c r="M58" i="9"/>
  <c r="H58" i="9"/>
  <c r="L58" i="9" s="1"/>
  <c r="G58" i="9"/>
  <c r="I58" i="9" s="1"/>
  <c r="I57" i="9"/>
  <c r="M57" i="9" s="1"/>
  <c r="G57" i="9"/>
  <c r="M56" i="9"/>
  <c r="J56" i="9"/>
  <c r="N56" i="9" s="1"/>
  <c r="H56" i="9"/>
  <c r="L56" i="9" s="1"/>
  <c r="G56" i="9"/>
  <c r="I56" i="9" s="1"/>
  <c r="I55" i="9"/>
  <c r="M55" i="9" s="1"/>
  <c r="G55" i="9"/>
  <c r="G54" i="9"/>
  <c r="I54" i="9" s="1"/>
  <c r="M54" i="9" s="1"/>
  <c r="I53" i="9"/>
  <c r="M53" i="9" s="1"/>
  <c r="G53" i="9"/>
  <c r="M52" i="9"/>
  <c r="J52" i="9"/>
  <c r="H52" i="9"/>
  <c r="L52" i="9" s="1"/>
  <c r="G52" i="9"/>
  <c r="I52" i="9" s="1"/>
  <c r="I51" i="9"/>
  <c r="M51" i="9" s="1"/>
  <c r="G51" i="9"/>
  <c r="J50" i="9"/>
  <c r="N50" i="9" s="1"/>
  <c r="H50" i="9"/>
  <c r="L50" i="9" s="1"/>
  <c r="G50" i="9"/>
  <c r="I50" i="9" s="1"/>
  <c r="I49" i="9"/>
  <c r="M49" i="9" s="1"/>
  <c r="G49" i="9"/>
  <c r="M48" i="9"/>
  <c r="J48" i="9"/>
  <c r="N48" i="9" s="1"/>
  <c r="H48" i="9"/>
  <c r="L48" i="9" s="1"/>
  <c r="G48" i="9"/>
  <c r="I48" i="9" s="1"/>
  <c r="I47" i="9"/>
  <c r="M47" i="9" s="1"/>
  <c r="G47" i="9"/>
  <c r="M46" i="9"/>
  <c r="J46" i="9"/>
  <c r="N46" i="9" s="1"/>
  <c r="H46" i="9"/>
  <c r="L46" i="9" s="1"/>
  <c r="G46" i="9"/>
  <c r="I46" i="9" s="1"/>
  <c r="I45" i="9"/>
  <c r="M45" i="9" s="1"/>
  <c r="G45" i="9"/>
  <c r="M44" i="9"/>
  <c r="H44" i="9"/>
  <c r="L44" i="9" s="1"/>
  <c r="G44" i="9"/>
  <c r="I44" i="9" s="1"/>
  <c r="M42" i="9"/>
  <c r="J42" i="9"/>
  <c r="N42" i="9" s="1"/>
  <c r="H42" i="9"/>
  <c r="L42" i="9" s="1"/>
  <c r="G42" i="9"/>
  <c r="I42" i="9" s="1"/>
  <c r="I41" i="9"/>
  <c r="M41" i="9" s="1"/>
  <c r="G41" i="9"/>
  <c r="M40" i="9"/>
  <c r="J40" i="9"/>
  <c r="N40" i="9" s="1"/>
  <c r="H40" i="9"/>
  <c r="L40" i="9" s="1"/>
  <c r="G40" i="9"/>
  <c r="I40" i="9" s="1"/>
  <c r="I39" i="9"/>
  <c r="M39" i="9" s="1"/>
  <c r="G39" i="9"/>
  <c r="G38" i="9"/>
  <c r="I38" i="9" s="1"/>
  <c r="M38" i="9" s="1"/>
  <c r="I37" i="9"/>
  <c r="M37" i="9" s="1"/>
  <c r="G37" i="9"/>
  <c r="M36" i="9"/>
  <c r="J36" i="9"/>
  <c r="N36" i="9" s="1"/>
  <c r="H36" i="9"/>
  <c r="L36" i="9" s="1"/>
  <c r="G36" i="9"/>
  <c r="I36" i="9" s="1"/>
  <c r="I35" i="9"/>
  <c r="M35" i="9" s="1"/>
  <c r="G35" i="9"/>
  <c r="G34" i="9"/>
  <c r="J34" i="9" s="1"/>
  <c r="N34" i="9" s="1"/>
  <c r="J33" i="9"/>
  <c r="N33" i="9" s="1"/>
  <c r="H33" i="9"/>
  <c r="L33" i="9" s="1"/>
  <c r="G33" i="9"/>
  <c r="I33" i="9" s="1"/>
  <c r="M33" i="9" s="1"/>
  <c r="G32" i="9"/>
  <c r="J32" i="9" s="1"/>
  <c r="N32" i="9" s="1"/>
  <c r="J31" i="9"/>
  <c r="N31" i="9" s="1"/>
  <c r="H31" i="9"/>
  <c r="L31" i="9" s="1"/>
  <c r="G31" i="9"/>
  <c r="I31" i="9" s="1"/>
  <c r="M31" i="9" s="1"/>
  <c r="G30" i="9"/>
  <c r="J30" i="9" s="1"/>
  <c r="N30" i="9" s="1"/>
  <c r="G28" i="9"/>
  <c r="J28" i="9" s="1"/>
  <c r="N28" i="9" s="1"/>
  <c r="E28" i="9"/>
  <c r="G27" i="9"/>
  <c r="J27" i="9" s="1"/>
  <c r="N27" i="9" s="1"/>
  <c r="J26" i="9"/>
  <c r="N26" i="9" s="1"/>
  <c r="H26" i="9"/>
  <c r="L26" i="9" s="1"/>
  <c r="G26" i="9"/>
  <c r="I26" i="9" s="1"/>
  <c r="M26" i="9" s="1"/>
  <c r="G25" i="9"/>
  <c r="J25" i="9" s="1"/>
  <c r="N25" i="9" s="1"/>
  <c r="J24" i="9"/>
  <c r="N24" i="9" s="1"/>
  <c r="H24" i="9"/>
  <c r="L24" i="9" s="1"/>
  <c r="G24" i="9"/>
  <c r="I24" i="9" s="1"/>
  <c r="M24" i="9" s="1"/>
  <c r="G23" i="9"/>
  <c r="J23" i="9" s="1"/>
  <c r="N23" i="9" s="1"/>
  <c r="J22" i="9"/>
  <c r="N22" i="9" s="1"/>
  <c r="H22" i="9"/>
  <c r="L22" i="9" s="1"/>
  <c r="G22" i="9"/>
  <c r="I22" i="9" s="1"/>
  <c r="M22" i="9" s="1"/>
  <c r="G21" i="9"/>
  <c r="J21" i="9" s="1"/>
  <c r="N21" i="9" s="1"/>
  <c r="J20" i="9"/>
  <c r="N20" i="9" s="1"/>
  <c r="H20" i="9"/>
  <c r="G20" i="9"/>
  <c r="I20" i="9" s="1"/>
  <c r="M20" i="9" s="1"/>
  <c r="G19" i="9"/>
  <c r="J19" i="9" s="1"/>
  <c r="N19" i="9" s="1"/>
  <c r="J18" i="9"/>
  <c r="N18" i="9" s="1"/>
  <c r="H18" i="9"/>
  <c r="L18" i="9" s="1"/>
  <c r="G18" i="9"/>
  <c r="I18" i="9" s="1"/>
  <c r="M18" i="9" s="1"/>
  <c r="G17" i="9"/>
  <c r="J17" i="9" s="1"/>
  <c r="N17" i="9" s="1"/>
  <c r="G15" i="9"/>
  <c r="J15" i="9" s="1"/>
  <c r="N15" i="9" s="1"/>
  <c r="J14" i="9"/>
  <c r="N14" i="9" s="1"/>
  <c r="H14" i="9"/>
  <c r="L14" i="9" s="1"/>
  <c r="G14" i="9"/>
  <c r="I14" i="9" s="1"/>
  <c r="M14" i="9" s="1"/>
  <c r="G13" i="9"/>
  <c r="J13" i="9" s="1"/>
  <c r="N13" i="9" s="1"/>
  <c r="J12" i="9"/>
  <c r="N12" i="9" s="1"/>
  <c r="H12" i="9"/>
  <c r="G12" i="9"/>
  <c r="I12" i="9" s="1"/>
  <c r="M12" i="9" s="1"/>
  <c r="G11" i="9"/>
  <c r="J11" i="9" s="1"/>
  <c r="N11" i="9" s="1"/>
  <c r="J10" i="9"/>
  <c r="N10" i="9" s="1"/>
  <c r="H10" i="9"/>
  <c r="L10" i="9" s="1"/>
  <c r="G10" i="9"/>
  <c r="I10" i="9" s="1"/>
  <c r="M10" i="9" s="1"/>
  <c r="G9" i="9"/>
  <c r="J9" i="9" s="1"/>
  <c r="N16" i="9" s="1"/>
  <c r="J44" i="9" l="1"/>
  <c r="N44" i="9" s="1"/>
  <c r="J54" i="9"/>
  <c r="N54" i="9" s="1"/>
  <c r="H54" i="9"/>
  <c r="L54" i="9" s="1"/>
  <c r="J58" i="9"/>
  <c r="N58" i="9" s="1"/>
  <c r="J38" i="9"/>
  <c r="N38" i="9" s="1"/>
  <c r="H38" i="9"/>
  <c r="L38" i="9" s="1"/>
  <c r="N29" i="9"/>
  <c r="I9" i="9"/>
  <c r="M9" i="9" s="1"/>
  <c r="I11" i="9"/>
  <c r="M11" i="9" s="1"/>
  <c r="I13" i="9"/>
  <c r="M13" i="9" s="1"/>
  <c r="I15" i="9"/>
  <c r="M15" i="9" s="1"/>
  <c r="I17" i="9"/>
  <c r="M17" i="9" s="1"/>
  <c r="I19" i="9"/>
  <c r="M19" i="9" s="1"/>
  <c r="I21" i="9"/>
  <c r="M21" i="9" s="1"/>
  <c r="I23" i="9"/>
  <c r="M23" i="9" s="1"/>
  <c r="I25" i="9"/>
  <c r="M25" i="9" s="1"/>
  <c r="I27" i="9"/>
  <c r="M27" i="9" s="1"/>
  <c r="I28" i="9"/>
  <c r="M28" i="9" s="1"/>
  <c r="I30" i="9"/>
  <c r="M30" i="9" s="1"/>
  <c r="I32" i="9"/>
  <c r="M32" i="9" s="1"/>
  <c r="M34" i="9"/>
  <c r="H9" i="9"/>
  <c r="L9" i="9" s="1"/>
  <c r="H11" i="9"/>
  <c r="L11" i="9" s="1"/>
  <c r="H13" i="9"/>
  <c r="L13" i="9" s="1"/>
  <c r="H15" i="9"/>
  <c r="L15" i="9" s="1"/>
  <c r="H17" i="9"/>
  <c r="L17" i="9" s="1"/>
  <c r="H19" i="9"/>
  <c r="L19" i="9" s="1"/>
  <c r="H21" i="9"/>
  <c r="L21" i="9" s="1"/>
  <c r="H23" i="9"/>
  <c r="L23" i="9" s="1"/>
  <c r="H25" i="9"/>
  <c r="L25" i="9" s="1"/>
  <c r="H27" i="9"/>
  <c r="H28" i="9"/>
  <c r="L28" i="9" s="1"/>
  <c r="H30" i="9"/>
  <c r="L30" i="9" s="1"/>
  <c r="H32" i="9"/>
  <c r="L32" i="9" s="1"/>
  <c r="L34" i="9"/>
  <c r="J35" i="9"/>
  <c r="N35" i="9" s="1"/>
  <c r="H35" i="9"/>
  <c r="L35" i="9" s="1"/>
  <c r="J37" i="9"/>
  <c r="N37" i="9" s="1"/>
  <c r="H37" i="9"/>
  <c r="L37" i="9" s="1"/>
  <c r="J39" i="9"/>
  <c r="L39" i="9"/>
  <c r="J41" i="9"/>
  <c r="N41" i="9" s="1"/>
  <c r="H41" i="9"/>
  <c r="L41" i="9" s="1"/>
  <c r="J45" i="9"/>
  <c r="N45" i="9" s="1"/>
  <c r="H45" i="9"/>
  <c r="L45" i="9" s="1"/>
  <c r="J47" i="9"/>
  <c r="N47" i="9" s="1"/>
  <c r="H47" i="9"/>
  <c r="L47" i="9" s="1"/>
  <c r="J49" i="9"/>
  <c r="N49" i="9" s="1"/>
  <c r="H49" i="9"/>
  <c r="L49" i="9" s="1"/>
  <c r="J51" i="9"/>
  <c r="N51" i="9" s="1"/>
  <c r="H51" i="9"/>
  <c r="L51" i="9" s="1"/>
  <c r="J53" i="9"/>
  <c r="H53" i="9"/>
  <c r="L53" i="9" s="1"/>
  <c r="J55" i="9"/>
  <c r="N55" i="9" s="1"/>
  <c r="H55" i="9"/>
  <c r="L55" i="9" s="1"/>
  <c r="J57" i="9"/>
  <c r="N57" i="9" s="1"/>
  <c r="H57" i="9"/>
  <c r="L57" i="9" s="1"/>
  <c r="J59" i="9"/>
  <c r="N59" i="9" s="1"/>
  <c r="H59" i="9"/>
  <c r="L59" i="9" s="1"/>
  <c r="J61" i="9"/>
  <c r="N61" i="9" s="1"/>
  <c r="H61" i="9"/>
  <c r="L61" i="9" s="1"/>
  <c r="J63" i="9"/>
  <c r="N63" i="9" s="1"/>
  <c r="H63" i="9"/>
  <c r="L63" i="9" s="1"/>
  <c r="N43" i="9" l="1"/>
  <c r="L29" i="9"/>
  <c r="L16" i="9"/>
  <c r="M29" i="9"/>
  <c r="M16" i="9"/>
  <c r="L43" i="9"/>
  <c r="M43" i="9"/>
  <c r="B9" i="8" l="1"/>
  <c r="B8" i="8"/>
  <c r="F7" i="8"/>
  <c r="G7" i="8"/>
  <c r="E7" i="8"/>
  <c r="B7" i="8"/>
  <c r="F6" i="8"/>
  <c r="G6" i="8"/>
  <c r="E6" i="8"/>
  <c r="B6" i="8"/>
  <c r="L64" i="9" l="1"/>
  <c r="E9" i="8" s="1"/>
  <c r="I20" i="8"/>
  <c r="H20" i="8"/>
  <c r="K19" i="8"/>
  <c r="J19" i="8"/>
  <c r="K18" i="8"/>
  <c r="D18" i="8" s="1"/>
  <c r="M18" i="8" s="1"/>
  <c r="J18" i="8"/>
  <c r="K17" i="8"/>
  <c r="J17" i="8"/>
  <c r="K16" i="8"/>
  <c r="J16" i="8"/>
  <c r="K15" i="8"/>
  <c r="J15" i="8"/>
  <c r="K14" i="8"/>
  <c r="D14" i="8" s="1"/>
  <c r="M14" i="8" s="1"/>
  <c r="J14" i="8"/>
  <c r="K13" i="8"/>
  <c r="D13" i="8" s="1"/>
  <c r="M13" i="8" s="1"/>
  <c r="J13" i="8"/>
  <c r="K12" i="8"/>
  <c r="J12" i="8"/>
  <c r="K11" i="8"/>
  <c r="J11" i="8"/>
  <c r="K10" i="8"/>
  <c r="D10" i="8" s="1"/>
  <c r="M10" i="8" s="1"/>
  <c r="J10" i="8"/>
  <c r="K6" i="8"/>
  <c r="J6" i="8"/>
  <c r="K7" i="8"/>
  <c r="J7" i="8"/>
  <c r="M64" i="9" l="1"/>
  <c r="F9" i="8" s="1"/>
  <c r="J9" i="8" s="1"/>
  <c r="N64" i="9"/>
  <c r="G9" i="8" s="1"/>
  <c r="K9" i="8" s="1"/>
  <c r="G8" i="8"/>
  <c r="E8" i="8"/>
  <c r="E20" i="8" s="1"/>
  <c r="G26" i="8" s="1"/>
  <c r="F8" i="8"/>
  <c r="D6" i="8"/>
  <c r="M6" i="8" s="1"/>
  <c r="D11" i="8"/>
  <c r="M11" i="8" s="1"/>
  <c r="D15" i="8"/>
  <c r="M15" i="8" s="1"/>
  <c r="D17" i="8"/>
  <c r="M17" i="8" s="1"/>
  <c r="D19" i="8"/>
  <c r="M19" i="8" s="1"/>
  <c r="D12" i="8"/>
  <c r="M12" i="8" s="1"/>
  <c r="D16" i="8"/>
  <c r="M16" i="8" s="1"/>
  <c r="D7" i="8"/>
  <c r="M7" i="8" s="1"/>
  <c r="D9" i="8" l="1"/>
  <c r="M9" i="8" s="1"/>
  <c r="G25" i="8"/>
  <c r="F20" i="8"/>
  <c r="J8" i="8"/>
  <c r="J20" i="8" s="1"/>
  <c r="F10" i="1"/>
  <c r="L66" i="9"/>
  <c r="K8" i="8"/>
  <c r="K20" i="8" s="1"/>
  <c r="G28" i="8" s="1"/>
  <c r="G20" i="8"/>
  <c r="N66" i="9"/>
  <c r="M66" i="9"/>
  <c r="F11" i="1" l="1"/>
  <c r="L67" i="9"/>
  <c r="L70" i="9" s="1"/>
  <c r="D8" i="8"/>
  <c r="M70" i="9"/>
  <c r="B4" i="7"/>
  <c r="D4" i="7"/>
  <c r="N70" i="9" l="1"/>
  <c r="M8" i="8"/>
  <c r="D20" i="8"/>
  <c r="F9" i="1" l="1"/>
  <c r="F21" i="8"/>
  <c r="M20" i="8"/>
  <c r="G27" i="8"/>
  <c r="I21" i="8"/>
  <c r="H21" i="8"/>
  <c r="K21" i="8"/>
  <c r="J21" i="8"/>
  <c r="E21" i="8"/>
  <c r="G21" i="8"/>
</calcChain>
</file>

<file path=xl/sharedStrings.xml><?xml version="1.0" encoding="utf-8"?>
<sst xmlns="http://schemas.openxmlformats.org/spreadsheetml/2006/main" count="401" uniqueCount="237">
  <si>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</si>
  <si>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</si>
  <si>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</si>
  <si>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</si>
  <si>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</si>
  <si>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</si>
  <si>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</si>
  <si>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</si>
  <si>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</si>
  <si>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</si>
  <si>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</si>
  <si>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</si>
  <si>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</si>
  <si>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</si>
  <si>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</si>
  <si>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</si>
  <si>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</si>
  <si>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</si>
  <si>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</si>
  <si>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</si>
  <si>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</si>
  <si>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</si>
  <si>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</si>
  <si>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</si>
  <si>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</si>
  <si>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</si>
  <si>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</si>
  <si>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</si>
  <si>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</si>
  <si>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</si>
  <si>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</si>
  <si>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</si>
  <si>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</si>
  <si>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</si>
  <si>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</si>
  <si>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</si>
  <si>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</si>
  <si>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</si>
  <si>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</si>
  <si>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</si>
  <si>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</si>
  <si>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</si>
  <si>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</si>
  <si>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</si>
  <si>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</si>
  <si>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</si>
  <si>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</si>
  <si>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</si>
  <si>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</si>
  <si>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</si>
  <si>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</si>
  <si>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</si>
  <si>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</si>
  <si>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</si>
  <si>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</si>
  <si>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</si>
  <si>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</si>
  <si>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</si>
  <si>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</si>
  <si>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</si>
  <si>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</si>
  <si>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</si>
  <si>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</si>
  <si>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</si>
  <si>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</si>
  <si>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</si>
  <si>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</si>
  <si>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</si>
  <si>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</si>
  <si>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</si>
  <si>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</si>
  <si>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</si>
  <si>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</si>
  <si>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</si>
  <si>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</si>
  <si>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</si>
  <si>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</si>
  <si>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</si>
  <si>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</si>
  <si>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</si>
  <si>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</si>
  <si>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</si>
  <si>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</si>
  <si>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</si>
  <si>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</si>
  <si>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</si>
  <si>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</si>
  <si>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</si>
  <si>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</si>
  <si>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</si>
  <si>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</si>
  <si>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</si>
  <si>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</si>
  <si>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</si>
  <si>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</si>
  <si>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</si>
  <si>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</si>
  <si>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</si>
  <si>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</si>
  <si>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</si>
  <si>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</si>
  <si>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</si>
  <si>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</si>
  <si>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</si>
  <si>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</si>
  <si>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</si>
  <si>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</si>
  <si>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</si>
  <si>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INDIVIDUAL</t>
  </si>
  <si>
    <t>PERÚ</t>
  </si>
  <si>
    <t xml:space="preserve">Instalación de cercos eléctricos solares para el manejo de ganado lechero a fin de optimizar el forraje incrementando la carga animal  que se traduce en el incremento de leche por hectárea y mejora ingresos económicos, para tal efecto se realizará capacitación continua a los demandantes latentes.
</t>
  </si>
  <si>
    <t>Caritas de Huaraz</t>
  </si>
  <si>
    <t>Perú</t>
  </si>
  <si>
    <t>043-421558</t>
  </si>
  <si>
    <t>chuaraz@caritas.org.pe</t>
  </si>
  <si>
    <t xml:space="preserve">   X</t>
  </si>
  <si>
    <t xml:space="preserve">                                        NO</t>
  </si>
  <si>
    <t>Giovanna Irene</t>
  </si>
  <si>
    <t>Gross Porras</t>
  </si>
  <si>
    <t xml:space="preserve">MANEJO DE GANADO LECHERO CON CERCOS ELECTRICOS SOLARES </t>
  </si>
  <si>
    <t>Pequeños productores de ganado lechero del Distrito de Aquia - Ancash, proveedores de leche a las queserías locales con alfalfares propios.  En el futuro el mercado será la provincia de Bolognesi.</t>
  </si>
  <si>
    <t>CHz</t>
  </si>
  <si>
    <t xml:space="preserve">Sistema Nacional de Planeamiento Estratégico: Contempla la mejora de la competitividad económica del sector agropecuario. Plan de Desarrollo Región 2008-2021: Promover la cadena productiva de lácteos </t>
  </si>
  <si>
    <t>Provincia de Huaraz - Región Ancash</t>
  </si>
  <si>
    <t>Av. Confraternidad I. Este 264 Independencia</t>
  </si>
  <si>
    <t>RUBRO</t>
  </si>
  <si>
    <t>TIPO DE GASTO</t>
  </si>
  <si>
    <t>Unidad de medida</t>
  </si>
  <si>
    <t>Cantidad</t>
  </si>
  <si>
    <t>Costo Unitario S/.</t>
  </si>
  <si>
    <t>Costo Total S/.</t>
  </si>
  <si>
    <r>
      <rPr>
        <b/>
        <sz val="9"/>
        <color theme="1" tint="0.249977111117893"/>
        <rFont val="Calibri"/>
        <family val="2"/>
        <scheme val="minor"/>
      </rPr>
      <t xml:space="preserve">[A] </t>
    </r>
    <r>
      <rPr>
        <b/>
        <sz val="9"/>
        <color rgb="FF000000"/>
        <rFont val="Calibri"/>
        <family val="2"/>
        <scheme val="minor"/>
      </rPr>
      <t>Cofinanciamiento solicitado al Programa AEA (S/.)</t>
    </r>
  </si>
  <si>
    <r>
      <rPr>
        <b/>
        <sz val="9"/>
        <color theme="1" tint="0.34998626667073579"/>
        <rFont val="Calibri"/>
        <family val="2"/>
      </rPr>
      <t xml:space="preserve">[B] </t>
    </r>
    <r>
      <rPr>
        <b/>
        <sz val="9"/>
        <color rgb="FF000000"/>
        <rFont val="Calibri"/>
        <family val="2"/>
        <scheme val="minor"/>
      </rPr>
      <t>Aporte de Cofinanciamiento de la Entidad Proponente (S/.)</t>
    </r>
  </si>
  <si>
    <r>
      <rPr>
        <b/>
        <sz val="9"/>
        <color theme="1" tint="0.249977111117893"/>
        <rFont val="Calibri"/>
        <family val="2"/>
        <scheme val="minor"/>
      </rPr>
      <t xml:space="preserve">[A] </t>
    </r>
    <r>
      <rPr>
        <b/>
        <sz val="9"/>
        <color rgb="FF000000"/>
        <rFont val="Calibri"/>
        <family val="2"/>
        <scheme val="minor"/>
      </rPr>
      <t>Cofinanciamiento solicitado al Programa AEA (US$)</t>
    </r>
  </si>
  <si>
    <r>
      <rPr>
        <b/>
        <sz val="9"/>
        <color theme="1" tint="0.34998626667073579"/>
        <rFont val="Calibri"/>
        <family val="2"/>
      </rPr>
      <t xml:space="preserve">[B] </t>
    </r>
    <r>
      <rPr>
        <b/>
        <sz val="9"/>
        <color rgb="FF000000"/>
        <rFont val="Calibri"/>
        <family val="2"/>
        <scheme val="minor"/>
      </rPr>
      <t>Aporte de Cofinanciamiento de la Entidad Proponente (US$)</t>
    </r>
  </si>
  <si>
    <t>1. Sencibilización y promoción de la oferta</t>
  </si>
  <si>
    <t>local para capcitación</t>
  </si>
  <si>
    <t>Evento</t>
  </si>
  <si>
    <t>Equipo multimedia</t>
  </si>
  <si>
    <t>Equipo de sonido</t>
  </si>
  <si>
    <t>Refrigerios para eventos de capacitación</t>
  </si>
  <si>
    <t>Unidad</t>
  </si>
  <si>
    <t>Materiales de capacitación</t>
  </si>
  <si>
    <t>Diseño e impresión de manuales de tripticos informativos</t>
  </si>
  <si>
    <t>Publicidad radial</t>
  </si>
  <si>
    <t>spot</t>
  </si>
  <si>
    <t>SUB TOTAL</t>
  </si>
  <si>
    <t>2. Capacitación de Promotores de Venta</t>
  </si>
  <si>
    <t>Honorario de facilitadores</t>
  </si>
  <si>
    <t>Pasaje terrestre</t>
  </si>
  <si>
    <t>Global</t>
  </si>
  <si>
    <t>Viaticos</t>
  </si>
  <si>
    <t>Movilidad local</t>
  </si>
  <si>
    <t>Peajes y parqueos</t>
  </si>
  <si>
    <t>mes</t>
  </si>
  <si>
    <t xml:space="preserve">Diseño e impresión de manuales de capacitación </t>
  </si>
  <si>
    <t>3. Ensamblaje e instlación  de módulos de cercos electricos solares</t>
  </si>
  <si>
    <t xml:space="preserve">Instalación de inversor, regulador de E y Bat </t>
  </si>
  <si>
    <t>Consultoria</t>
  </si>
  <si>
    <t>Energizador</t>
  </si>
  <si>
    <t>Postes aislados</t>
  </si>
  <si>
    <t xml:space="preserve">cargador </t>
  </si>
  <si>
    <t>Cable electroplastico</t>
  </si>
  <si>
    <t>metro</t>
  </si>
  <si>
    <t>Panel solar de  20 wats</t>
  </si>
  <si>
    <t>Accesorios (madera, clavos y cables de energia)</t>
  </si>
  <si>
    <t>Subención alimenticia para jornaleros</t>
  </si>
  <si>
    <t>Instalación de paneles fotovoltaicois</t>
  </si>
  <si>
    <t>Jornal</t>
  </si>
  <si>
    <t>Manejo y mantenimiento de Cercos solares</t>
  </si>
  <si>
    <t>Mes</t>
  </si>
  <si>
    <t>4. Gestión del Proyecto</t>
  </si>
  <si>
    <t>Honorario de Equipo Tec. (Especialista)</t>
  </si>
  <si>
    <t>Honorario de Equipo Tec. (Coor. de Proyecto)</t>
  </si>
  <si>
    <t xml:space="preserve">Honorario del Responsable Administrativo Contable </t>
  </si>
  <si>
    <t>Honorario de Supervisor de Proyecto</t>
  </si>
  <si>
    <t xml:space="preserve">Honorario de Asistente de Informática </t>
  </si>
  <si>
    <t>Mantenimiento y Reparación de motocicleta</t>
  </si>
  <si>
    <t>mantenimiento</t>
  </si>
  <si>
    <t>Muebles para oficina</t>
  </si>
  <si>
    <t>Laptop</t>
  </si>
  <si>
    <t>Impresora</t>
  </si>
  <si>
    <t>Proyector multimedia</t>
  </si>
  <si>
    <t>Comisiones por transferencia bancaria</t>
  </si>
  <si>
    <t>Impuestos por transferencia bancaria</t>
  </si>
  <si>
    <t>Adquisición de material biobliografico</t>
  </si>
  <si>
    <t>Fotocopias de material para eventos</t>
  </si>
  <si>
    <t>Fotocopias de Información especializada</t>
  </si>
  <si>
    <t>Fotocopias documentos solicitado por la UNIP</t>
  </si>
  <si>
    <t>Movilidad local dentro del ambito del Proyecto (Combustible)</t>
  </si>
  <si>
    <t>Materiales y utiles de oficina</t>
  </si>
  <si>
    <t>Servicio de Comunicación Celular e Internet)</t>
  </si>
  <si>
    <t>TOTAL</t>
  </si>
  <si>
    <t>PORCENTAJE DE APORTE (%)</t>
  </si>
  <si>
    <t>Alquiler de Motocicleta</t>
  </si>
  <si>
    <t>Cod</t>
  </si>
  <si>
    <t xml:space="preserve"> Costos Unitarios  Soles / Dolares</t>
  </si>
  <si>
    <t>FINANCIAMIENTO DEL PROYECTO</t>
  </si>
  <si>
    <t>http://www.saecsasolar.com/cerco/</t>
  </si>
  <si>
    <t>La formulación de la idea del perfil se trabajo de manera conjunta entre los productores de ganado vacuno lechero   y los técnicos de la entidad proponente  en un taller de diagnostico participativo. Gobernanza de la Cadena.- En su etapa inicial la entidad proponente realizara la venta, promoción y mantenimiento de los cercos electricos y que gradualmente se ira transfiriendo responsabilidades a productores capacitados, a la culminación del proyecto existirá una microempresa o empresa asociativa  formada por productores que realizaran la venta y servicios para la instalación de cercos electricos,por las condiciones culturtales de la zona de intervención la microempresa o empresa asociativa de venta de equipos y servicios a la culminación del proyecto se considerara un mínimo de 30% de mujeres y un 30% de jovenes en su conformación.</t>
  </si>
  <si>
    <t xml:space="preserve">GOBIERNO REGIONAL ANCASH. 2008. PLAN DE DESARROLLO REGIONAL CONCERTADO 2008 – 2021 DE ANCASH  Consulta 05 de agosto 2013
 http://www.regionancash.gob.pe/transparencia/documentos/pdrc2021.pdf 
GOBIERNO REGIONAL ANCASH. 2008. PLAN ESTRATÉGICO REGIONAL AGRARIO 2009-2015 REGIÓN ANCASH 
 http://www.concytec.gob.pe/portalsinacyt/images/stories/corcytecs/ancash/peragrario_2009-20015-ancash.pdf 
</t>
  </si>
  <si>
    <t>La implementación de cercos eléctricos solares  para el pastoreo de ganado vacuno responde a la necesidad en común de los productores de ganado vacuno lechero  (ofertantes latentes actuales y futuros). La sostenibilidad de la tecnología a implementar se da por la accesibilidad al servicio ya que es de bajo costo y accesible para la totalidad de ofertantes latentes de la zona de intervención. Con la implementación de esta tecnología los niños que se dedican actualmente al pastoreo  tendrían  mas horas al día para dedicarse al estudio y al juego, de la misma manera las mujeres  y hombre integrantes de la familia tendrían mayor tiempo para dedicarse a otras actividades  que generen recursos económicos y por ende se estaría contribuyendo a la mejora de calidad de vida.
Además es sostenible técnicamente por que los promotores de venta capacitados,  previamente deben convencerse, demostrar el uso y  las ventajas del uso de cercos eléctricos solares  a sus potenciales clientes</t>
  </si>
  <si>
    <t xml:space="preserve">La energía solar fotovoltaica, al igual que otras energías renovables, constituye, frente a los combustibles fósiles, una fuente inagotable de energia limpia lo que demuestra la sostenibilidad para la generacion y el uso de esta energia, contribuye tambien al autoabastecimiento energético y es menos perjudicial para el medio ambiente, evitando los efectos de su uso directo (contaminación atmosférica, residuos, etc.) y los derivados de su generación (excavaciones, minas, canteras, etc.).; la generación de energía eléctrica directamente a partir de la luz solar no requiere ningún tipo de combustión, por lo que no se produce polución térmica ni emisiones de CO2 que favorezcan el efecto invernadero como si sucede con las fuentes de energia convencional.
Los riesgos asociados derivan principalmente en la fabricación de un panel solar que requiere la utilización de materiales como aluminio (para los marcos), vidrio (como encapsulante), acero (para estructuras) etc., siendo estos componentes comunes con la industria convencional. El progresivo desarrollo de la tecnología de fabricación de estructuras y paneles solares supondrá una reducción del impacto hacia el medio ambiente debido a estos conceptos mencionados.
 </t>
  </si>
  <si>
    <t xml:space="preserve">La propuesta contribuirá al desarrollo de la economía local al poner a disposición del productor mayor cantidad de vacas productoras de leche por hectárea que se traduce en la mayor cantidad de leche por hectárea, además a la culminación del proyecto se contará con personal capacitado que podrá realizar el mantenimiento de los cercos eléctricos solares en la zona de intervención y en la región, así mismo se contara con una empresa asociaciativa que generara dividendos por la venta de equipos y suministros para cercos eléctricos.
Los beneficios del uso de cercos eléctricos serán igual para todos lo beneficiarios y de la misma manera los beneficios que generará la empresa asociativa será equitativo para todos los socios.
El impacto positivo será la inserción en el manejo tecnificado de las pasturas  y del  ganado lechero y por consiguiente el incremento de la rentabilidad. Los riesgos son  los posibles desperfectos por mal uso y manipuleo inadecuado de estos equipos, riesgos que se mitigaran mediante la capacitación y asistencia técnica permanente.
</t>
  </si>
  <si>
    <t>Generacion de residuos (Aluminio, vidrio, acero)</t>
  </si>
  <si>
    <t>Disposicion adecuada y reduccion de materiales producidos en la construccion de paneles solares.</t>
  </si>
  <si>
    <t>Clima</t>
  </si>
  <si>
    <t>No se produce polución térmica ni emisiones de CO2 que favorezcan el efecto invernadero.</t>
  </si>
  <si>
    <t>Ni por consumo, ni por residuos ni vertidos.</t>
  </si>
  <si>
    <t>Nulo</t>
  </si>
  <si>
    <t>El tendido de cables se hara con cables de colores llamativos para evitar los posibles efectos perjudiciales para las aves.</t>
  </si>
  <si>
    <t>Rafael Magno</t>
  </si>
  <si>
    <t>Villalba Aquino</t>
  </si>
  <si>
    <t>Ingeniero Zootecnista</t>
  </si>
  <si>
    <t xml:space="preserve">Av. Confraternidad I. Este N° 264 Independencia </t>
  </si>
  <si>
    <t>Huaraz</t>
  </si>
  <si>
    <t>Región Ancash</t>
  </si>
  <si>
    <t>rvillalba@caritashz.com</t>
  </si>
  <si>
    <t>Proyectista y Coordinador de Proyectos</t>
  </si>
  <si>
    <t>Formulación y ejecución de proyectos para Fondoempleo, Caritas Bilbao, Cia Minera Antamina.</t>
  </si>
  <si>
    <t>5 años con en construcción de fitotoldos, implementación de cocinas mejoradas, transversal de género, seguridad alimentaria y cambio climático</t>
  </si>
  <si>
    <t xml:space="preserve">La tecnología a ser implementada es apropiada ya que es económica, de fácil instalación y manejo del equipo tanto por varones y mujeres; en la actualidad, en algunos casos se viene utilizando sistemas de pastoreo con cercos eléctricos alimentados con energía eléctrica convencional con mayores costos para su adquisición y el pago mensual por consumo de electricidad, además el uso de estos cercos son imposibles por el limitado acceso a la energía eléctrica convencional en zonas rurales como es el caso donde se desarrollara el proyecto; adicionalmente el sistema de manejo del ganado vacuno lechero en la actualidad en su gran mayoría  es bajo el sistema extensivo (pastoreo continuo del ganado para su alimentación) con un alto costo de mano de obra, la misma que es escaza en la zona de intervención en la actualidad, la que se solucionara en gran medida con la implementación de esta tecnología en el pastoreo y manejo del ganado lechero; finalmente las condiciones climáticas correspondientes al potencial de energía solar térmica según el Atlas de Energía Solar Térmica elaborada por el SENAMHI y la DGER del MINEM realizado el año 2003, la radiación solar en el Perú es más alta en la zona de la sierra norte y central con 5-7 KW/m2-dia; en comparación a la selva y la costa con una variación de +/- 20% durante todo el año esto demuestra la viabilidad para el óptimo desarrollo en la implementación de esta tecnología , las condiciones geográficas y socio culturales son favorables también para la implementación y funcionamiento de esta propuesta tecnologica y amigable con el medio ambiente en la zona de intervención del proyecto.
</t>
  </si>
  <si>
    <t>La demanda latente se motivara mediante la promocion, sencibilizacion, asistencia tecnica personalizada, talleres de capacitacion, modulos demostrativos y accesos a los equipos inicialmente con un primer grupo de promotores que recibiran los equipos de manera subsidiada al 100%, este primer grupo seran los promotores de venta de los equipos previa capacitacion realizada por la entidad proponente y con estrategia de venta que consistira en un bono del 35% de costo por cada equipo vendido posteriormente a un nuevo cliente del proyecto; posteriormente los nuevos grupos de promotores obtendran los equipos a precios de mercado, sin embargo estos nuevos promotores de venta obtendran un bono del 30% del costo por cada nuevo equipo vendido asi hasta llegar al techo del financiamiento; la forma de pago sera en efectivo y contraentrega del equipo; inicialmente los suministros seran abastecidos por la entidad pronponente los que gradualmente seran transferidos a la empresa asociativa.</t>
  </si>
  <si>
    <t xml:space="preserve">PLAN DE DESARROLLO REGIONAL CONCERTADO 2008 – 2021 DE LA REGIÓN ANCASH 
Uno de los ejes económicos que contempla es el referido al incremento de la productividad de las actividades agropecuarias y determina como objetivos estratégicos: 
a) Promover la cadena productiva de lácteos y 
b) Promover la capacidad competitiva de los empresarios y productores en las Cadenas productivas.
PLAN ESTRATÉGICO REGIONAL AGRARIO 2009-2017 REGIÓN ANCASH 
Plantea cuatro objetivos estratégicos generales, de los cuales el Objetivo Estratégico General 2 plantea: Mejorar la competitividad agraria de la Región Ancash y el Objetivo Específico 2.6 señala: Mejorar el acceso de la producción agraria regional a los mercados nacional e internacional.
</t>
  </si>
  <si>
    <t>Contaminacion de aguas superficiales y subterraneas</t>
  </si>
  <si>
    <t>Movimiento y contaminacion de suelo</t>
  </si>
  <si>
    <t>Nulo ya que se utilizan terrenos ya ocupados como techos de viviendas para la instlacion de los paneles solares.</t>
  </si>
  <si>
    <t>Alteracion de la Flora local</t>
  </si>
  <si>
    <t>Riesgo a la Fauna silvestre local</t>
  </si>
  <si>
    <t>01 de Agosto del 2003</t>
  </si>
  <si>
    <t xml:space="preserve">Instalación de cercos eléctricos solares para el manejo de ganado lechero a fin de optimizar el forraje  de pastoreo, evitando el 30% de perdida por  pisoteo  y aprovechando los pastos en el momento del periodo vegetativo con mayor porcentaje de proteina, incrementando la carga animal  que se traduce en el incremento de leche por hectárea y la mejora de ingresos económicos de las familias campesinas  por hectarea , para tal efecto se desarrollara un programa de  capacitación continua  a los demandantes latentes tanto el uso de los modulos de cercos electricos solares como tambien para promotores de la zona que realizaran el mantenimiento e instalación en el futuro a fin de que la propuesta sea sostenible en el tiempo.
</t>
  </si>
  <si>
    <t>150 Pequeños productores de ganado de ganado vacuno  lechero del Distrito de Aquia - Ancash quienes tienen un contrato de compra de leche con acopiadores de la zona, que en promedio cada productor produce 60 litros de leche por día, el 40 %de los beneficiarios serán mujeres y el 30% de los beneficiarios serán jóvenes menores de 25 años, lo mencionado es una meta alta debido a la discriminación de la mujer y jóvenes en la zona donde se ejecutara la propuesta.  Respecto al grado de complejidad del uso del módulo de cerco solar es simple pues la manera de carga de energía será similar a la carga de energía de los celulares móviles.</t>
  </si>
  <si>
    <t>Valor agregado ambiental.-  Evitar la erosión acelerada de los suelos por la desaparición de la cobertura vegetal por el mal manejo  de las canchas de pastoreo, la iniciativa también evitara la tala de árboles (Eucaliptos) para la instalación de cercos fijos de alambre de púas. Valor agregado Económico.- Incremento de la rentabilidad por hectárea de pastos, Evitar la muerte del ganado a causa del timpanismo ocasionado por el pastoreo continuo y sin control, evitar las heridas y costos de tratamiento de cortes a causa de cercos con alambre de púas, reducir la mano de obra dedicada al pastoreo tradicional, evitar la pérdida o extravío de ganado lechero.</t>
  </si>
  <si>
    <t xml:space="preserve">El cercado eléctrico para el ganado ha sido usado en el Perú  por más de 40 años y los resultados que se han obtenido han demostrado que los campos pueden ser mejor aprovechados, los animales están en mejor estado y las utilidades para el productor son mayores.  
El Cerco Eléctrico  toma energía eléctrica de una fuente de poder y lo entrega a una red; cuando un animal toca el cerco recibe un golpe eléctrico, sin embargo, antes que lastimarlo el impulso actúa como una barrera psicológica. Ventajas: Menor trabajo, ya que el material para cercar es convencional y ligero. Mínimo daño a los animales. Flexible y adaptable para controlar una variedad de animales. Aumenta la producción. Ambientalmente amistoso, rápido, fácil y económico y Extiende la vida útil de sus cercas convencionales
</t>
  </si>
  <si>
    <t>En Cuencas lecheras de la sierra, el uso de cercos eléctricos es de uso común, sin embargo en el distrito de Aquia como en el resto de la sierra de Ancash no existen ofertantes de cercos eléctricos de ningún tipo, la ventaja comparativa es la inexistencia de competidores y además el 90 % de la población rural y periurbana del distrito son productores de ganado vacuno de leche que realizan el pastoreo continuo quienes serían los ofertantes latentes, además muchos de los futuros beneficiarios mencionan que hay gran desperdicio de forraje por la modalidad de pastoreo que realizan.</t>
  </si>
  <si>
    <r>
      <rPr>
        <b/>
        <sz val="11"/>
        <color theme="1"/>
        <rFont val="Calibri"/>
        <family val="2"/>
        <scheme val="minor"/>
      </rPr>
      <t>MODELO: DESARROLLO DE MERCADO.-</t>
    </r>
    <r>
      <rPr>
        <sz val="11"/>
        <color theme="1"/>
        <rFont val="Calibri"/>
        <family val="2"/>
        <scheme val="minor"/>
      </rPr>
      <t xml:space="preserve"> El equipo técnico de la Entidad Proponente sensibilizará, instalará y capacitará en el manejo de los módulos de cercos eléctricos solares a un grupo inicial de 15 productores quienes tendrán la denominación de Promotores de Venta Contra el Cambio Climático (BVCCC) Este grupo una vez convencido de los beneficios del módulo de Cerco Eléctrico y con los conocimientos obtenidos en las capacitaciones y asesoramiento, conseguirán clientes a cambio de S/. 300.00 soles por cliente que adquiere 01 módulo que tendrá un costo de S/. 800.00 soles, este nuevo grupo de clientes se convertirá en nuevos PVCCC y no tendrán límite de obtención de clientes hasta la obtención de la meta del proyecto que es de 150 clientes al cabo de 15 meses de ejecución del proyecto.  A fín de que la propuesta sea sostenible se creará una micro empresa que realizara el servicio de instalación, mantenimiento y venta de Módulos de Cercos Eléctricos y accesorios   a precio de mercado. Los mercados latentes al mediano y largo plazo son de 500 ofertantes latentes en el distrito de Aquia y 2000 ofertantes latentes en la provincia de Bolognesi y Ocros (Zonas productoras de ganado lechero)</t>
    </r>
  </si>
  <si>
    <r>
      <t xml:space="preserve">Ingreso sostenible. - El incremento del 20% de producción de leche por día por el aprovechamiento del 30%de forraje no utilizado antes de la ejecución del proyecto, es decir incremento del 30% más de disponibilidad de forraje que será directamente proporcional al incremento del 20% de incremento en los ingresos económicos de los productores de ganado lechero.  
Ingreso temporal.- será el monto que recibirá como comisión de venta de módulos de Cercos eléctricos durante la etapa de ejecución crecimiento de mercado. (15 meses)
Rubro 1 Sensibilización y promoción de la oferta.- está valorizado en $2,320.00  de los cuales el 68% será financiado por el AEA, el 17% inversión monetaria de la Entidad proponente y 15% de inversión monetaria por la entidad proponente.
Rubro 2 Capacitación de promotores de venta.- llega a un total de $18,073 de los cuales AEA proporcionara el 75% y la Entidad proponente invertirá el 25% entre gastos monetarios y no monetarios.
Rubro 3 Ensamblaje e instalación de módulos de cercos eléctricos solares.- de los $ 81,186 el 42% será otorgada por el AEA y la Entidad proponente conjuntamente con los beneficiarios entre gastos monetarios y no monetarios aportara un 58%.
Rubro 4 Gestión del Proyecto.- haciende a un total de $ 100,093 de los cuales el 51% y la Entidad Proponente gastará el 42 %.
Haciendo un total de aporte de $ 202,472.00 de los cuales el AEA aportara $100,900.00 (49.83) el aporte monetario de la entidad proponente será de $61,996.00 (39.62%) y no monetario de 39576.00 (19.55%)       </t>
    </r>
    <r>
      <rPr>
        <b/>
        <sz val="11"/>
        <color theme="1"/>
        <rFont val="Calibri"/>
        <family val="2"/>
        <scheme val="minor"/>
      </rPr>
      <t>Ver detalles en hoja Costos Unitarios</t>
    </r>
    <r>
      <rPr>
        <sz val="11"/>
        <color theme="1"/>
        <rFont val="Calibri"/>
        <family val="2"/>
        <scheme val="minor"/>
      </rPr>
      <t xml:space="preserve">
Se asegura la liquidez mediante el historial de movimiento económico presentado en los balances.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</si>
</sst>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b/>
      <sz val="9"/>
      <color rgb="FF000000"/>
      <name val="Calibri"/>
      <family val="2"/>
      <scheme val="minor"/>
    </font>
    <font>
      <b/>
      <sz val="9"/>
      <color theme="1" tint="0.34998626667073579"/>
      <name val="Calibri"/>
      <family val="2"/>
    </font>
    <font>
      <sz val="11"/>
      <name val="Calibri"/>
      <family val="2"/>
      <scheme val="minor"/>
    </font>
    <font>
      <b/>
      <sz val="11"/>
      <name val="Calibri"/>
      <family val="2"/>
      <scheme val="minor"/>
    </font>
    <font>
      <b/>
      <sz val="18"/>
      <color theme="1"/>
      <name val="Calibri"/>
      <family val="2"/>
      <scheme val="minor"/>
    </font>
    <font>
      <b/>
      <sz val="24"/>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39997558519241921"/>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218">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1" xfId="0" applyBorder="1" applyAlignment="1">
      <alignment horizontal="center" vertical="center" wrapText="1"/>
    </xf>
    <xf numFmtId="2" fontId="0" fillId="0" borderId="1" xfId="0" applyNumberFormat="1" applyBorder="1"/>
    <xf numFmtId="0" fontId="0" fillId="9" borderId="1" xfId="0" applyFill="1" applyBorder="1" applyAlignment="1">
      <alignment horizontal="center" vertical="center" wrapText="1"/>
    </xf>
    <xf numFmtId="0" fontId="0" fillId="9" borderId="0" xfId="0" applyFill="1"/>
    <xf numFmtId="2" fontId="2" fillId="9" borderId="1" xfId="0" applyNumberFormat="1" applyFont="1" applyFill="1" applyBorder="1"/>
    <xf numFmtId="0" fontId="0" fillId="0" borderId="1" xfId="0" applyBorder="1" applyAlignment="1">
      <alignment horizontal="center"/>
    </xf>
    <xf numFmtId="2" fontId="0" fillId="0" borderId="1" xfId="0" applyNumberFormat="1" applyBorder="1" applyAlignment="1">
      <alignment horizontal="center"/>
    </xf>
    <xf numFmtId="0" fontId="23" fillId="0" borderId="1" xfId="0" applyFont="1" applyBorder="1"/>
    <xf numFmtId="2" fontId="0" fillId="9" borderId="1" xfId="0" applyNumberFormat="1" applyFill="1" applyBorder="1" applyAlignment="1">
      <alignment horizontal="center"/>
    </xf>
    <xf numFmtId="0" fontId="0" fillId="0" borderId="1" xfId="0" applyFill="1" applyBorder="1" applyAlignment="1">
      <alignment horizontal="center"/>
    </xf>
    <xf numFmtId="0" fontId="0" fillId="9" borderId="1" xfId="0" applyFill="1" applyBorder="1" applyAlignment="1">
      <alignment horizontal="center"/>
    </xf>
    <xf numFmtId="2" fontId="0" fillId="0" borderId="1" xfId="0" applyNumberFormat="1" applyFill="1" applyBorder="1" applyAlignment="1">
      <alignment horizontal="center"/>
    </xf>
    <xf numFmtId="0" fontId="0" fillId="0" borderId="0" xfId="0" applyBorder="1" applyAlignment="1">
      <alignment horizontal="center" vertical="center"/>
    </xf>
    <xf numFmtId="2" fontId="0" fillId="0" borderId="0" xfId="0" applyNumberFormat="1" applyFill="1" applyBorder="1" applyAlignment="1">
      <alignment horizontal="center"/>
    </xf>
    <xf numFmtId="0" fontId="0" fillId="0" borderId="0" xfId="0" applyBorder="1"/>
    <xf numFmtId="0" fontId="1" fillId="0" borderId="0" xfId="0" applyFont="1" applyBorder="1"/>
    <xf numFmtId="2" fontId="0" fillId="0" borderId="1" xfId="0" applyNumberFormat="1" applyFill="1" applyBorder="1"/>
    <xf numFmtId="2" fontId="2" fillId="12" borderId="1" xfId="0" applyNumberFormat="1" applyFont="1" applyFill="1" applyBorder="1" applyAlignment="1">
      <alignment horizontal="center"/>
    </xf>
    <xf numFmtId="0" fontId="0" fillId="0" borderId="0" xfId="0" applyFont="1"/>
    <xf numFmtId="0" fontId="2" fillId="9" borderId="1" xfId="0" applyFont="1" applyFill="1" applyBorder="1"/>
    <xf numFmtId="0" fontId="0" fillId="9" borderId="1" xfId="0" applyFont="1" applyFill="1" applyBorder="1"/>
    <xf numFmtId="2" fontId="0" fillId="9" borderId="1" xfId="0" applyNumberFormat="1" applyFont="1" applyFill="1" applyBorder="1" applyAlignment="1">
      <alignment horizontal="center"/>
    </xf>
    <xf numFmtId="0" fontId="0" fillId="0" borderId="11" xfId="0" applyFont="1" applyBorder="1" applyAlignment="1">
      <alignment vertical="center"/>
    </xf>
    <xf numFmtId="2" fontId="0" fillId="0" borderId="0" xfId="0" applyNumberFormat="1"/>
    <xf numFmtId="0" fontId="1" fillId="0" borderId="0" xfId="0" applyFont="1"/>
    <xf numFmtId="0" fontId="24" fillId="9" borderId="1" xfId="0" applyFont="1" applyFill="1" applyBorder="1"/>
    <xf numFmtId="0" fontId="23" fillId="9" borderId="1" xfId="0" applyFont="1" applyFill="1" applyBorder="1"/>
    <xf numFmtId="0" fontId="23" fillId="11" borderId="1" xfId="0" applyFont="1" applyFill="1" applyBorder="1"/>
    <xf numFmtId="0" fontId="23" fillId="5" borderId="1" xfId="0" applyFont="1" applyFill="1" applyBorder="1"/>
    <xf numFmtId="0" fontId="23" fillId="2" borderId="1" xfId="0" applyFont="1" applyFill="1" applyBorder="1"/>
    <xf numFmtId="0" fontId="21" fillId="9" borderId="1" xfId="0" applyFont="1" applyFill="1" applyBorder="1" applyAlignment="1" applyProtection="1">
      <alignment horizontal="center" vertical="center" wrapText="1"/>
    </xf>
    <xf numFmtId="0" fontId="21" fillId="10" borderId="1" xfId="0" applyFont="1" applyFill="1" applyBorder="1" applyAlignment="1" applyProtection="1">
      <alignment horizontal="center" vertical="center" wrapText="1"/>
    </xf>
    <xf numFmtId="0" fontId="13" fillId="0" borderId="29" xfId="3" applyBorder="1" applyAlignment="1" applyProtection="1">
      <alignment vertic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2" borderId="7" xfId="0" applyFont="1" applyFill="1" applyBorder="1" applyAlignment="1" applyProtection="1">
      <alignment horizontal="left" vertical="center" wrapText="1"/>
      <protection locked="0"/>
    </xf>
    <xf numFmtId="0" fontId="0" fillId="2" borderId="8" xfId="0" applyFont="1" applyFill="1" applyBorder="1" applyAlignment="1" applyProtection="1">
      <alignment horizontal="left" vertical="center" wrapText="1"/>
      <protection locked="0"/>
    </xf>
    <xf numFmtId="0" fontId="0" fillId="2" borderId="9" xfId="0" applyFont="1" applyFill="1" applyBorder="1" applyAlignment="1" applyProtection="1">
      <alignment horizontal="left" vertical="center" wrapText="1"/>
      <protection locked="0"/>
    </xf>
    <xf numFmtId="0" fontId="23" fillId="0" borderId="7" xfId="0" applyFont="1" applyBorder="1" applyAlignment="1" applyProtection="1">
      <alignment horizontal="left" vertical="center" wrapText="1"/>
      <protection locked="0"/>
    </xf>
    <xf numFmtId="0" fontId="23" fillId="0" borderId="8" xfId="0" applyFont="1" applyBorder="1" applyAlignment="1" applyProtection="1">
      <alignment horizontal="left" vertical="center" wrapText="1"/>
      <protection locked="0"/>
    </xf>
    <xf numFmtId="0" fontId="23"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3" fillId="0" borderId="35" xfId="0" applyFont="1" applyBorder="1" applyAlignment="1" applyProtection="1">
      <alignment horizontal="left" vertical="center" wrapText="1"/>
      <protection locked="0"/>
    </xf>
    <xf numFmtId="0" fontId="23" fillId="0" borderId="21" xfId="0" applyFont="1" applyBorder="1" applyAlignment="1" applyProtection="1">
      <alignment horizontal="left" vertical="center" wrapText="1"/>
      <protection locked="0"/>
    </xf>
    <xf numFmtId="0" fontId="23" fillId="0" borderId="16" xfId="0" applyFont="1" applyBorder="1" applyAlignment="1" applyProtection="1">
      <alignment horizontal="left" vertical="center" wrapText="1"/>
      <protection locked="0"/>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26" fillId="0" borderId="0" xfId="0" applyFont="1" applyAlignment="1">
      <alignment horizontal="center"/>
    </xf>
    <xf numFmtId="0" fontId="0" fillId="0" borderId="48" xfId="0" applyFont="1" applyBorder="1" applyAlignment="1">
      <alignment horizontal="center" vertical="center" wrapText="1"/>
    </xf>
    <xf numFmtId="0" fontId="0" fillId="0" borderId="49" xfId="0" applyFont="1" applyBorder="1" applyAlignment="1">
      <alignment horizontal="center" vertical="center" wrapText="1"/>
    </xf>
    <xf numFmtId="0" fontId="0" fillId="0" borderId="11" xfId="0" applyFont="1" applyBorder="1" applyAlignment="1">
      <alignment horizontal="center" vertical="center" wrapText="1"/>
    </xf>
    <xf numFmtId="0" fontId="25" fillId="0" borderId="0" xfId="0" applyFont="1" applyAlignment="1">
      <alignment horizontal="center"/>
    </xf>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8" xfId="0" applyFont="1" applyFill="1" applyBorder="1" applyAlignment="1">
      <alignment horizontal="center"/>
    </xf>
    <xf numFmtId="0" fontId="2" fillId="9" borderId="22" xfId="0" applyFont="1" applyFill="1" applyBorder="1" applyAlignment="1">
      <alignment horizontal="center"/>
    </xf>
    <xf numFmtId="0" fontId="2" fillId="9" borderId="50" xfId="0" applyFont="1" applyFill="1" applyBorder="1" applyAlignment="1">
      <alignment horizontal="center"/>
    </xf>
    <xf numFmtId="2" fontId="0" fillId="9" borderId="1" xfId="0" applyNumberFormat="1" applyFill="1" applyBorder="1" applyAlignment="1">
      <alignment horizontal="center"/>
    </xf>
    <xf numFmtId="0" fontId="0" fillId="9" borderId="1" xfId="0" applyFill="1" applyBorder="1" applyAlignment="1">
      <alignment horizontal="center"/>
    </xf>
    <xf numFmtId="0" fontId="2" fillId="12" borderId="1" xfId="0" applyFont="1" applyFill="1" applyBorder="1" applyAlignment="1">
      <alignment horizontal="center"/>
    </xf>
    <xf numFmtId="0" fontId="21" fillId="9" borderId="1" xfId="0" applyFont="1" applyFill="1" applyBorder="1" applyAlignment="1" applyProtection="1">
      <alignment horizontal="center" vertical="center" wrapText="1"/>
    </xf>
    <xf numFmtId="0" fontId="21" fillId="10" borderId="1" xfId="0" applyFont="1" applyFill="1" applyBorder="1" applyAlignment="1" applyProtection="1">
      <alignment horizontal="center" vertical="center" wrapText="1"/>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villalba@caritashz.com" TargetMode="External"/><Relationship Id="rId1" Type="http://schemas.openxmlformats.org/officeDocument/2006/relationships/hyperlink" Target="mailto:chuaraz@caritas.org.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aecsasolar.com/cerc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abSelected="1" zoomScale="120" zoomScaleNormal="120" zoomScaleSheetLayoutView="120" workbookViewId="0">
      <selection activeCell="F51" sqref="F51"/>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3"/>
    <row r="2" spans="2:8" s="8" customFormat="1" ht="48" customHeight="1" x14ac:dyDescent="0.3">
      <c r="B2" s="151" t="s">
        <v>52</v>
      </c>
      <c r="C2" s="151"/>
      <c r="D2" s="151"/>
      <c r="E2" s="151"/>
      <c r="F2" s="151"/>
    </row>
    <row r="3" spans="2:8" s="8" customFormat="1" ht="5.25" customHeight="1" x14ac:dyDescent="0.3"/>
    <row r="4" spans="2:8" s="8" customFormat="1" ht="48.75" customHeight="1" x14ac:dyDescent="0.25">
      <c r="B4" s="140" t="s">
        <v>100</v>
      </c>
      <c r="C4" s="140"/>
      <c r="D4" s="140"/>
      <c r="E4" s="140"/>
      <c r="F4" s="140"/>
    </row>
    <row r="5" spans="2:8" s="8" customFormat="1" ht="5.25" customHeight="1" thickBot="1" x14ac:dyDescent="0.35"/>
    <row r="6" spans="2:8" s="8" customFormat="1" ht="14.45" x14ac:dyDescent="0.3">
      <c r="B6" s="146" t="s">
        <v>33</v>
      </c>
      <c r="C6" s="147"/>
      <c r="D6" s="147"/>
      <c r="E6" s="147"/>
      <c r="F6" s="148"/>
    </row>
    <row r="7" spans="2:8" s="8" customFormat="1" ht="36" customHeight="1" x14ac:dyDescent="0.3">
      <c r="B7" s="7" t="s">
        <v>56</v>
      </c>
      <c r="C7" s="141" t="s">
        <v>119</v>
      </c>
      <c r="D7" s="142"/>
      <c r="E7" s="142"/>
      <c r="F7" s="143"/>
      <c r="H7" s="13"/>
    </row>
    <row r="8" spans="2:8" s="8" customFormat="1" ht="34.5" customHeight="1" x14ac:dyDescent="0.25">
      <c r="B8" s="144" t="s">
        <v>57</v>
      </c>
      <c r="C8" s="145"/>
      <c r="D8" s="145"/>
      <c r="E8" s="145"/>
      <c r="F8" s="21">
        <v>15</v>
      </c>
    </row>
    <row r="9" spans="2:8" s="8" customFormat="1" ht="25.5" customHeight="1" x14ac:dyDescent="0.25">
      <c r="B9" s="144" t="s">
        <v>76</v>
      </c>
      <c r="C9" s="145"/>
      <c r="D9" s="145"/>
      <c r="E9" s="145"/>
      <c r="F9" s="85">
        <f>'FINANCIAMIENTO PROYECTO'!D20</f>
        <v>202472</v>
      </c>
      <c r="H9" s="8" t="s">
        <v>73</v>
      </c>
    </row>
    <row r="10" spans="2:8" s="8" customFormat="1" ht="24" customHeight="1" x14ac:dyDescent="0.25">
      <c r="B10" s="144" t="s">
        <v>77</v>
      </c>
      <c r="C10" s="145"/>
      <c r="D10" s="145"/>
      <c r="E10" s="145"/>
      <c r="F10" s="85">
        <f>'FINANCIAMIENTO PROYECTO'!E20</f>
        <v>100900</v>
      </c>
      <c r="H10" s="8" t="s">
        <v>73</v>
      </c>
    </row>
    <row r="11" spans="2:8" s="8" customFormat="1" ht="24" customHeight="1" x14ac:dyDescent="0.25">
      <c r="B11" s="144" t="s">
        <v>78</v>
      </c>
      <c r="C11" s="145"/>
      <c r="D11" s="145"/>
      <c r="E11" s="145"/>
      <c r="F11" s="85">
        <f>'FINANCIAMIENTO PROYECTO'!J20+'FINANCIAMIENTO PROYECTO'!K20</f>
        <v>101572</v>
      </c>
      <c r="H11" s="8" t="s">
        <v>73</v>
      </c>
    </row>
    <row r="12" spans="2:8" ht="21.75" customHeight="1" x14ac:dyDescent="0.25">
      <c r="B12" s="144" t="s">
        <v>86</v>
      </c>
      <c r="C12" s="145"/>
      <c r="D12" s="145"/>
      <c r="E12" s="145"/>
      <c r="F12" s="20" t="s">
        <v>109</v>
      </c>
    </row>
    <row r="13" spans="2:8" ht="23.25" customHeight="1" x14ac:dyDescent="0.25">
      <c r="B13" s="144" t="s">
        <v>87</v>
      </c>
      <c r="C13" s="145"/>
      <c r="D13" s="145"/>
      <c r="E13" s="145"/>
      <c r="F13" s="21" t="s">
        <v>108</v>
      </c>
    </row>
    <row r="14" spans="2:8" ht="90.75" customHeight="1" x14ac:dyDescent="0.25">
      <c r="B14" s="61" t="s">
        <v>85</v>
      </c>
      <c r="C14" s="124" t="s">
        <v>110</v>
      </c>
      <c r="D14" s="124"/>
      <c r="E14" s="124"/>
      <c r="F14" s="125"/>
    </row>
    <row r="15" spans="2:8" ht="80.25" customHeight="1" x14ac:dyDescent="0.25">
      <c r="B15" s="43" t="s">
        <v>79</v>
      </c>
      <c r="C15" s="124" t="s">
        <v>120</v>
      </c>
      <c r="D15" s="124"/>
      <c r="E15" s="124"/>
      <c r="F15" s="125"/>
    </row>
    <row r="16" spans="2:8" ht="80.25" customHeight="1" thickBot="1" x14ac:dyDescent="0.3">
      <c r="B16" s="12" t="s">
        <v>92</v>
      </c>
      <c r="C16" s="149" t="s">
        <v>122</v>
      </c>
      <c r="D16" s="149"/>
      <c r="E16" s="149"/>
      <c r="F16" s="150"/>
    </row>
    <row r="17" spans="2:5" s="8" customFormat="1" ht="8.25" customHeight="1" thickBot="1" x14ac:dyDescent="0.35"/>
    <row r="18" spans="2:5" ht="20.25" customHeight="1" thickBot="1" x14ac:dyDescent="0.35">
      <c r="B18" s="153" t="s">
        <v>80</v>
      </c>
      <c r="C18" s="154"/>
      <c r="D18" s="154"/>
      <c r="E18" s="155"/>
    </row>
    <row r="19" spans="2:5" x14ac:dyDescent="0.25">
      <c r="B19" s="14" t="s">
        <v>14</v>
      </c>
      <c r="C19" s="135" t="s">
        <v>211</v>
      </c>
      <c r="D19" s="135"/>
      <c r="E19" s="136"/>
    </row>
    <row r="20" spans="2:5" x14ac:dyDescent="0.25">
      <c r="B20" s="10" t="s">
        <v>15</v>
      </c>
      <c r="C20" s="124" t="s">
        <v>212</v>
      </c>
      <c r="D20" s="124"/>
      <c r="E20" s="125"/>
    </row>
    <row r="21" spans="2:5" ht="16.5" customHeight="1" x14ac:dyDescent="0.25">
      <c r="B21" s="7" t="s">
        <v>21</v>
      </c>
      <c r="C21" s="124">
        <v>23705122</v>
      </c>
      <c r="D21" s="124"/>
      <c r="E21" s="125"/>
    </row>
    <row r="22" spans="2:5" x14ac:dyDescent="0.25">
      <c r="B22" s="10" t="s">
        <v>16</v>
      </c>
      <c r="C22" s="124" t="s">
        <v>213</v>
      </c>
      <c r="D22" s="124"/>
      <c r="E22" s="125"/>
    </row>
    <row r="23" spans="2:5" x14ac:dyDescent="0.25">
      <c r="B23" s="10" t="s">
        <v>17</v>
      </c>
      <c r="C23" s="124" t="s">
        <v>214</v>
      </c>
      <c r="D23" s="124"/>
      <c r="E23" s="125"/>
    </row>
    <row r="24" spans="2:5" x14ac:dyDescent="0.25">
      <c r="B24" s="10" t="s">
        <v>3</v>
      </c>
      <c r="C24" s="124" t="s">
        <v>215</v>
      </c>
      <c r="D24" s="124"/>
      <c r="E24" s="125"/>
    </row>
    <row r="25" spans="2:5" x14ac:dyDescent="0.25">
      <c r="B25" s="10" t="s">
        <v>18</v>
      </c>
      <c r="C25" s="124" t="s">
        <v>216</v>
      </c>
      <c r="D25" s="124"/>
      <c r="E25" s="125"/>
    </row>
    <row r="26" spans="2:5" x14ac:dyDescent="0.25">
      <c r="B26" s="10" t="s">
        <v>4</v>
      </c>
      <c r="C26" s="124" t="s">
        <v>112</v>
      </c>
      <c r="D26" s="124"/>
      <c r="E26" s="125"/>
    </row>
    <row r="27" spans="2:5" x14ac:dyDescent="0.25">
      <c r="B27" s="10" t="s">
        <v>19</v>
      </c>
      <c r="C27" s="124">
        <v>991501209</v>
      </c>
      <c r="D27" s="124"/>
      <c r="E27" s="125"/>
    </row>
    <row r="28" spans="2:5" x14ac:dyDescent="0.25">
      <c r="B28" s="10" t="s">
        <v>20</v>
      </c>
      <c r="C28" s="152" t="s">
        <v>217</v>
      </c>
      <c r="D28" s="124"/>
      <c r="E28" s="125"/>
    </row>
    <row r="29" spans="2:5" ht="30" x14ac:dyDescent="0.25">
      <c r="B29" s="18" t="s">
        <v>40</v>
      </c>
      <c r="C29" s="124" t="s">
        <v>218</v>
      </c>
      <c r="D29" s="124"/>
      <c r="E29" s="125"/>
    </row>
    <row r="30" spans="2:5" x14ac:dyDescent="0.25">
      <c r="B30" s="10" t="s">
        <v>41</v>
      </c>
      <c r="C30" s="124">
        <v>4</v>
      </c>
      <c r="D30" s="124"/>
      <c r="E30" s="125"/>
    </row>
    <row r="31" spans="2:5" ht="60.75" thickBot="1" x14ac:dyDescent="0.3">
      <c r="B31" s="18" t="s">
        <v>44</v>
      </c>
      <c r="C31" s="149" t="s">
        <v>219</v>
      </c>
      <c r="D31" s="149"/>
      <c r="E31" s="150"/>
    </row>
    <row r="32" spans="2:5" s="8" customFormat="1" ht="9.75" customHeight="1" thickBot="1" x14ac:dyDescent="0.3"/>
    <row r="33" spans="2:5" s="8" customFormat="1" ht="16.5" customHeight="1" thickBot="1" x14ac:dyDescent="0.3">
      <c r="B33" s="153" t="s">
        <v>81</v>
      </c>
      <c r="C33" s="154"/>
      <c r="D33" s="154"/>
      <c r="E33" s="155"/>
    </row>
    <row r="34" spans="2:5" s="8" customFormat="1" ht="27" customHeight="1" x14ac:dyDescent="0.25">
      <c r="B34" s="6" t="s">
        <v>23</v>
      </c>
      <c r="C34" s="135" t="s">
        <v>111</v>
      </c>
      <c r="D34" s="135"/>
      <c r="E34" s="136"/>
    </row>
    <row r="35" spans="2:5" s="8" customFormat="1" ht="16.5" customHeight="1" x14ac:dyDescent="0.25">
      <c r="B35" s="7" t="s">
        <v>24</v>
      </c>
      <c r="C35" s="124" t="s">
        <v>121</v>
      </c>
      <c r="D35" s="124"/>
      <c r="E35" s="125"/>
    </row>
    <row r="36" spans="2:5" s="8" customFormat="1" ht="16.5" customHeight="1" x14ac:dyDescent="0.25">
      <c r="B36" s="7" t="s">
        <v>22</v>
      </c>
      <c r="C36" s="124">
        <v>20166640068</v>
      </c>
      <c r="D36" s="124"/>
      <c r="E36" s="125"/>
    </row>
    <row r="37" spans="2:5" s="8" customFormat="1" ht="16.5" customHeight="1" x14ac:dyDescent="0.25">
      <c r="B37" s="7" t="s">
        <v>0</v>
      </c>
      <c r="C37" s="124">
        <v>11013925</v>
      </c>
      <c r="D37" s="124"/>
      <c r="E37" s="125"/>
    </row>
    <row r="38" spans="2:5" s="8" customFormat="1" ht="16.5" customHeight="1" x14ac:dyDescent="0.25">
      <c r="B38" s="7" t="s">
        <v>1</v>
      </c>
      <c r="C38" s="124" t="s">
        <v>229</v>
      </c>
      <c r="D38" s="124"/>
      <c r="E38" s="125"/>
    </row>
    <row r="39" spans="2:5" s="8" customFormat="1" ht="16.5" customHeight="1" x14ac:dyDescent="0.25">
      <c r="B39" s="7" t="s">
        <v>26</v>
      </c>
      <c r="C39" s="124" t="s">
        <v>117</v>
      </c>
      <c r="D39" s="124"/>
      <c r="E39" s="125"/>
    </row>
    <row r="40" spans="2:5" s="8" customFormat="1" ht="16.5" customHeight="1" x14ac:dyDescent="0.25">
      <c r="B40" s="7" t="s">
        <v>25</v>
      </c>
      <c r="C40" s="124" t="s">
        <v>118</v>
      </c>
      <c r="D40" s="124"/>
      <c r="E40" s="125"/>
    </row>
    <row r="41" spans="2:5" s="8" customFormat="1" ht="16.5" customHeight="1" x14ac:dyDescent="0.25">
      <c r="B41" s="7" t="s">
        <v>21</v>
      </c>
      <c r="C41" s="124">
        <v>6116568</v>
      </c>
      <c r="D41" s="124"/>
      <c r="E41" s="125"/>
    </row>
    <row r="42" spans="2:5" s="8" customFormat="1" ht="16.5" customHeight="1" x14ac:dyDescent="0.25">
      <c r="B42" s="10" t="s">
        <v>2</v>
      </c>
      <c r="C42" s="124" t="s">
        <v>124</v>
      </c>
      <c r="D42" s="124"/>
      <c r="E42" s="125"/>
    </row>
    <row r="43" spans="2:5" s="8" customFormat="1" ht="16.5" customHeight="1" x14ac:dyDescent="0.25">
      <c r="B43" s="7" t="s">
        <v>18</v>
      </c>
      <c r="C43" s="124" t="s">
        <v>123</v>
      </c>
      <c r="D43" s="124"/>
      <c r="E43" s="125"/>
    </row>
    <row r="44" spans="2:5" s="8" customFormat="1" ht="16.5" customHeight="1" x14ac:dyDescent="0.25">
      <c r="B44" s="7" t="s">
        <v>4</v>
      </c>
      <c r="C44" s="124" t="s">
        <v>112</v>
      </c>
      <c r="D44" s="124"/>
      <c r="E44" s="125"/>
    </row>
    <row r="45" spans="2:5" s="8" customFormat="1" ht="16.5" customHeight="1" x14ac:dyDescent="0.25">
      <c r="B45" s="10" t="s">
        <v>5</v>
      </c>
      <c r="C45" s="124" t="s">
        <v>113</v>
      </c>
      <c r="D45" s="124"/>
      <c r="E45" s="125"/>
    </row>
    <row r="46" spans="2:5" s="8" customFormat="1" ht="16.5" customHeight="1" x14ac:dyDescent="0.25">
      <c r="B46" s="10" t="s">
        <v>6</v>
      </c>
      <c r="C46" s="152" t="s">
        <v>114</v>
      </c>
      <c r="D46" s="124"/>
      <c r="E46" s="125"/>
    </row>
    <row r="47" spans="2:5" s="8" customFormat="1" ht="16.5" customHeight="1" x14ac:dyDescent="0.25">
      <c r="B47" s="7" t="s">
        <v>39</v>
      </c>
      <c r="C47" s="124" t="s">
        <v>113</v>
      </c>
      <c r="D47" s="124"/>
      <c r="E47" s="125"/>
    </row>
    <row r="48" spans="2:5" s="8" customFormat="1" ht="16.5" customHeight="1" x14ac:dyDescent="0.25">
      <c r="B48" s="7" t="s">
        <v>7</v>
      </c>
      <c r="C48" s="124"/>
      <c r="D48" s="124"/>
      <c r="E48" s="125"/>
    </row>
    <row r="49" spans="2:5" s="8" customFormat="1" ht="62.25" customHeight="1" x14ac:dyDescent="0.25">
      <c r="B49" s="7" t="s">
        <v>43</v>
      </c>
      <c r="C49" s="121" t="s">
        <v>220</v>
      </c>
      <c r="D49" s="122"/>
      <c r="E49" s="123"/>
    </row>
    <row r="50" spans="2:5" s="8" customFormat="1" ht="18.75" customHeight="1" x14ac:dyDescent="0.25">
      <c r="B50" s="7" t="s">
        <v>45</v>
      </c>
      <c r="C50" s="121">
        <v>45</v>
      </c>
      <c r="D50" s="122"/>
      <c r="E50" s="123"/>
    </row>
    <row r="51" spans="2:5" s="8" customFormat="1" ht="61.5" customHeight="1" x14ac:dyDescent="0.25">
      <c r="B51" s="7" t="s">
        <v>99</v>
      </c>
      <c r="C51" s="137" t="s">
        <v>116</v>
      </c>
      <c r="D51" s="138"/>
      <c r="E51" s="139"/>
    </row>
    <row r="52" spans="2:5" s="8" customFormat="1" ht="16.5" customHeight="1" x14ac:dyDescent="0.25">
      <c r="B52" s="126" t="s">
        <v>28</v>
      </c>
      <c r="C52" s="127"/>
      <c r="D52" s="127"/>
      <c r="E52" s="128"/>
    </row>
    <row r="53" spans="2:5" s="8" customFormat="1" ht="16.5" customHeight="1" x14ac:dyDescent="0.25">
      <c r="B53" s="7" t="s">
        <v>34</v>
      </c>
      <c r="C53" s="1"/>
      <c r="D53" s="11" t="s">
        <v>27</v>
      </c>
      <c r="E53" s="2" t="s">
        <v>115</v>
      </c>
    </row>
    <row r="54" spans="2:5" s="8" customFormat="1" ht="16.5" customHeight="1" x14ac:dyDescent="0.25">
      <c r="B54" s="126" t="s">
        <v>29</v>
      </c>
      <c r="C54" s="127"/>
      <c r="D54" s="127"/>
      <c r="E54" s="128"/>
    </row>
    <row r="55" spans="2:5" s="8" customFormat="1" ht="16.5" customHeight="1" x14ac:dyDescent="0.25">
      <c r="B55" s="7" t="s">
        <v>8</v>
      </c>
      <c r="C55" s="3"/>
      <c r="D55" s="11" t="s">
        <v>30</v>
      </c>
      <c r="E55" s="2"/>
    </row>
    <row r="56" spans="2:5" s="8" customFormat="1" ht="16.5" customHeight="1" x14ac:dyDescent="0.25">
      <c r="B56" s="7" t="s">
        <v>10</v>
      </c>
      <c r="C56" s="3"/>
      <c r="D56" s="11" t="s">
        <v>11</v>
      </c>
      <c r="E56" s="2" t="s">
        <v>115</v>
      </c>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29"/>
      <c r="D59" s="130"/>
      <c r="E59" s="131"/>
    </row>
    <row r="60" spans="2:5" s="8" customFormat="1" ht="9.75" customHeight="1" thickBot="1" x14ac:dyDescent="0.3"/>
    <row r="61" spans="2:5" s="8" customFormat="1" ht="15.75" customHeight="1" thickBot="1" x14ac:dyDescent="0.3">
      <c r="B61" s="153" t="s">
        <v>82</v>
      </c>
      <c r="C61" s="154"/>
      <c r="D61" s="154"/>
      <c r="E61" s="155"/>
    </row>
    <row r="62" spans="2:5" s="8" customFormat="1" ht="27" customHeight="1" x14ac:dyDescent="0.25">
      <c r="B62" s="6" t="s">
        <v>23</v>
      </c>
      <c r="C62" s="135"/>
      <c r="D62" s="135"/>
      <c r="E62" s="136"/>
    </row>
    <row r="63" spans="2:5" s="8" customFormat="1" ht="16.5" customHeight="1" x14ac:dyDescent="0.25">
      <c r="B63" s="7" t="s">
        <v>24</v>
      </c>
      <c r="C63" s="124"/>
      <c r="D63" s="124"/>
      <c r="E63" s="125"/>
    </row>
    <row r="64" spans="2:5" s="8" customFormat="1" ht="16.5" customHeight="1" x14ac:dyDescent="0.25">
      <c r="B64" s="7" t="s">
        <v>22</v>
      </c>
      <c r="C64" s="124"/>
      <c r="D64" s="124"/>
      <c r="E64" s="125"/>
    </row>
    <row r="65" spans="2:5" s="8" customFormat="1" ht="16.5" customHeight="1" x14ac:dyDescent="0.25">
      <c r="B65" s="7" t="s">
        <v>0</v>
      </c>
      <c r="C65" s="124"/>
      <c r="D65" s="124"/>
      <c r="E65" s="125"/>
    </row>
    <row r="66" spans="2:5" s="8" customFormat="1" ht="16.5" customHeight="1" x14ac:dyDescent="0.25">
      <c r="B66" s="7" t="s">
        <v>1</v>
      </c>
      <c r="C66" s="124"/>
      <c r="D66" s="124"/>
      <c r="E66" s="125"/>
    </row>
    <row r="67" spans="2:5" s="8" customFormat="1" ht="16.5" customHeight="1" x14ac:dyDescent="0.25">
      <c r="B67" s="7" t="s">
        <v>26</v>
      </c>
      <c r="C67" s="124"/>
      <c r="D67" s="124"/>
      <c r="E67" s="125"/>
    </row>
    <row r="68" spans="2:5" s="8" customFormat="1" ht="16.5" customHeight="1" x14ac:dyDescent="0.25">
      <c r="B68" s="7" t="s">
        <v>25</v>
      </c>
      <c r="C68" s="124"/>
      <c r="D68" s="124"/>
      <c r="E68" s="125"/>
    </row>
    <row r="69" spans="2:5" s="8" customFormat="1" ht="16.5" customHeight="1" x14ac:dyDescent="0.25">
      <c r="B69" s="7" t="s">
        <v>21</v>
      </c>
      <c r="C69" s="124"/>
      <c r="D69" s="124"/>
      <c r="E69" s="125"/>
    </row>
    <row r="70" spans="2:5" s="8" customFormat="1" ht="16.5" customHeight="1" x14ac:dyDescent="0.25">
      <c r="B70" s="10" t="s">
        <v>2</v>
      </c>
      <c r="C70" s="124"/>
      <c r="D70" s="124"/>
      <c r="E70" s="125"/>
    </row>
    <row r="71" spans="2:5" s="8" customFormat="1" ht="16.5" customHeight="1" x14ac:dyDescent="0.25">
      <c r="B71" s="7" t="s">
        <v>18</v>
      </c>
      <c r="C71" s="124"/>
      <c r="D71" s="124"/>
      <c r="E71" s="125"/>
    </row>
    <row r="72" spans="2:5" s="8" customFormat="1" ht="16.5" customHeight="1" x14ac:dyDescent="0.25">
      <c r="B72" s="7" t="s">
        <v>4</v>
      </c>
      <c r="C72" s="124"/>
      <c r="D72" s="124"/>
      <c r="E72" s="125"/>
    </row>
    <row r="73" spans="2:5" s="8" customFormat="1" ht="16.5" customHeight="1" x14ac:dyDescent="0.25">
      <c r="B73" s="10" t="s">
        <v>5</v>
      </c>
      <c r="C73" s="124"/>
      <c r="D73" s="124"/>
      <c r="E73" s="125"/>
    </row>
    <row r="74" spans="2:5" s="8" customFormat="1" ht="16.5" customHeight="1" x14ac:dyDescent="0.25">
      <c r="B74" s="10" t="s">
        <v>6</v>
      </c>
      <c r="C74" s="124"/>
      <c r="D74" s="124"/>
      <c r="E74" s="125"/>
    </row>
    <row r="75" spans="2:5" s="8" customFormat="1" ht="16.5" customHeight="1" x14ac:dyDescent="0.25">
      <c r="B75" s="7" t="s">
        <v>39</v>
      </c>
      <c r="C75" s="124"/>
      <c r="D75" s="124"/>
      <c r="E75" s="125"/>
    </row>
    <row r="76" spans="2:5" s="8" customFormat="1" ht="16.5" customHeight="1" x14ac:dyDescent="0.25">
      <c r="B76" s="7" t="s">
        <v>7</v>
      </c>
      <c r="C76" s="124"/>
      <c r="D76" s="124"/>
      <c r="E76" s="125"/>
    </row>
    <row r="77" spans="2:5" s="8" customFormat="1" ht="62.25" customHeight="1" x14ac:dyDescent="0.25">
      <c r="B77" s="7" t="s">
        <v>43</v>
      </c>
      <c r="C77" s="121"/>
      <c r="D77" s="122"/>
      <c r="E77" s="123"/>
    </row>
    <row r="78" spans="2:5" s="8" customFormat="1" ht="66" customHeight="1" x14ac:dyDescent="0.25">
      <c r="B78" s="7" t="s">
        <v>99</v>
      </c>
      <c r="C78" s="137"/>
      <c r="D78" s="138"/>
      <c r="E78" s="139"/>
    </row>
    <row r="79" spans="2:5" s="8" customFormat="1" ht="16.5" customHeight="1" x14ac:dyDescent="0.25">
      <c r="B79" s="126" t="s">
        <v>28</v>
      </c>
      <c r="C79" s="127"/>
      <c r="D79" s="127"/>
      <c r="E79" s="128"/>
    </row>
    <row r="80" spans="2:5" s="8" customFormat="1" ht="16.5" customHeight="1" x14ac:dyDescent="0.25">
      <c r="B80" s="7" t="s">
        <v>34</v>
      </c>
      <c r="C80" s="86"/>
      <c r="D80" s="11" t="s">
        <v>27</v>
      </c>
      <c r="E80" s="87"/>
    </row>
    <row r="81" spans="2:5" s="8" customFormat="1" ht="16.5" customHeight="1" x14ac:dyDescent="0.25">
      <c r="B81" s="126" t="s">
        <v>29</v>
      </c>
      <c r="C81" s="127"/>
      <c r="D81" s="127"/>
      <c r="E81" s="128"/>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4" t="s">
        <v>59</v>
      </c>
      <c r="C86" s="45"/>
      <c r="D86" s="11" t="s">
        <v>58</v>
      </c>
      <c r="E86" s="46"/>
    </row>
    <row r="87" spans="2:5" s="8" customFormat="1" ht="16.5" customHeight="1" thickBot="1" x14ac:dyDescent="0.3">
      <c r="B87" s="12" t="s">
        <v>13</v>
      </c>
      <c r="C87" s="129"/>
      <c r="D87" s="130"/>
      <c r="E87" s="131"/>
    </row>
    <row r="88" spans="2:5" s="8" customFormat="1" ht="16.5" customHeight="1" thickBot="1" x14ac:dyDescent="0.3"/>
    <row r="89" spans="2:5" s="8" customFormat="1" ht="15.75" thickBot="1" x14ac:dyDescent="0.3">
      <c r="B89" s="132" t="s">
        <v>83</v>
      </c>
      <c r="C89" s="133"/>
      <c r="D89" s="133"/>
      <c r="E89" s="134"/>
    </row>
    <row r="90" spans="2:5" s="8" customFormat="1" ht="27" customHeight="1" x14ac:dyDescent="0.25">
      <c r="B90" s="6" t="s">
        <v>23</v>
      </c>
      <c r="C90" s="135"/>
      <c r="D90" s="135"/>
      <c r="E90" s="136"/>
    </row>
    <row r="91" spans="2:5" s="8" customFormat="1" ht="16.5" customHeight="1" x14ac:dyDescent="0.25">
      <c r="B91" s="7" t="s">
        <v>24</v>
      </c>
      <c r="C91" s="124"/>
      <c r="D91" s="124"/>
      <c r="E91" s="125"/>
    </row>
    <row r="92" spans="2:5" s="8" customFormat="1" ht="16.5" customHeight="1" x14ac:dyDescent="0.25">
      <c r="B92" s="7" t="s">
        <v>22</v>
      </c>
      <c r="C92" s="124"/>
      <c r="D92" s="124"/>
      <c r="E92" s="125"/>
    </row>
    <row r="93" spans="2:5" s="8" customFormat="1" ht="16.5" customHeight="1" x14ac:dyDescent="0.25">
      <c r="B93" s="7" t="s">
        <v>0</v>
      </c>
      <c r="C93" s="124"/>
      <c r="D93" s="124"/>
      <c r="E93" s="125"/>
    </row>
    <row r="94" spans="2:5" s="8" customFormat="1" ht="16.5" customHeight="1" x14ac:dyDescent="0.25">
      <c r="B94" s="7" t="s">
        <v>1</v>
      </c>
      <c r="C94" s="124"/>
      <c r="D94" s="124"/>
      <c r="E94" s="125"/>
    </row>
    <row r="95" spans="2:5" s="8" customFormat="1" ht="16.5" customHeight="1" x14ac:dyDescent="0.25">
      <c r="B95" s="7" t="s">
        <v>26</v>
      </c>
      <c r="C95" s="124"/>
      <c r="D95" s="124"/>
      <c r="E95" s="125"/>
    </row>
    <row r="96" spans="2:5" s="8" customFormat="1" ht="16.5" customHeight="1" x14ac:dyDescent="0.25">
      <c r="B96" s="7" t="s">
        <v>25</v>
      </c>
      <c r="C96" s="124"/>
      <c r="D96" s="124"/>
      <c r="E96" s="125"/>
    </row>
    <row r="97" spans="2:5" s="8" customFormat="1" ht="16.5" customHeight="1" x14ac:dyDescent="0.25">
      <c r="B97" s="7" t="s">
        <v>21</v>
      </c>
      <c r="C97" s="124"/>
      <c r="D97" s="124"/>
      <c r="E97" s="125"/>
    </row>
    <row r="98" spans="2:5" s="8" customFormat="1" ht="16.5" customHeight="1" x14ac:dyDescent="0.25">
      <c r="B98" s="10" t="s">
        <v>2</v>
      </c>
      <c r="C98" s="124"/>
      <c r="D98" s="124"/>
      <c r="E98" s="125"/>
    </row>
    <row r="99" spans="2:5" s="8" customFormat="1" ht="16.5" customHeight="1" x14ac:dyDescent="0.25">
      <c r="B99" s="7" t="s">
        <v>18</v>
      </c>
      <c r="C99" s="124"/>
      <c r="D99" s="124"/>
      <c r="E99" s="125"/>
    </row>
    <row r="100" spans="2:5" s="8" customFormat="1" ht="16.5" customHeight="1" x14ac:dyDescent="0.25">
      <c r="B100" s="7" t="s">
        <v>4</v>
      </c>
      <c r="C100" s="124"/>
      <c r="D100" s="124"/>
      <c r="E100" s="125"/>
    </row>
    <row r="101" spans="2:5" s="8" customFormat="1" ht="16.5" customHeight="1" x14ac:dyDescent="0.25">
      <c r="B101" s="10" t="s">
        <v>5</v>
      </c>
      <c r="C101" s="124"/>
      <c r="D101" s="124"/>
      <c r="E101" s="125"/>
    </row>
    <row r="102" spans="2:5" s="8" customFormat="1" ht="16.5" customHeight="1" x14ac:dyDescent="0.25">
      <c r="B102" s="10" t="s">
        <v>6</v>
      </c>
      <c r="C102" s="124"/>
      <c r="D102" s="124"/>
      <c r="E102" s="125"/>
    </row>
    <row r="103" spans="2:5" s="8" customFormat="1" ht="16.5" customHeight="1" x14ac:dyDescent="0.25">
      <c r="B103" s="7" t="s">
        <v>39</v>
      </c>
      <c r="C103" s="124"/>
      <c r="D103" s="124"/>
      <c r="E103" s="125"/>
    </row>
    <row r="104" spans="2:5" s="8" customFormat="1" ht="16.5" customHeight="1" x14ac:dyDescent="0.25">
      <c r="B104" s="7" t="s">
        <v>7</v>
      </c>
      <c r="C104" s="124"/>
      <c r="D104" s="124"/>
      <c r="E104" s="125"/>
    </row>
    <row r="105" spans="2:5" s="8" customFormat="1" ht="62.25" customHeight="1" x14ac:dyDescent="0.25">
      <c r="B105" s="7" t="s">
        <v>43</v>
      </c>
      <c r="C105" s="121"/>
      <c r="D105" s="122"/>
      <c r="E105" s="123"/>
    </row>
    <row r="106" spans="2:5" s="8" customFormat="1" ht="66" customHeight="1" x14ac:dyDescent="0.25">
      <c r="B106" s="7" t="s">
        <v>99</v>
      </c>
      <c r="C106" s="137"/>
      <c r="D106" s="138"/>
      <c r="E106" s="139"/>
    </row>
    <row r="107" spans="2:5" s="8" customFormat="1" ht="16.5" customHeight="1" x14ac:dyDescent="0.25">
      <c r="B107" s="126" t="s">
        <v>28</v>
      </c>
      <c r="C107" s="127"/>
      <c r="D107" s="127"/>
      <c r="E107" s="128"/>
    </row>
    <row r="108" spans="2:5" s="8" customFormat="1" ht="16.5" customHeight="1" x14ac:dyDescent="0.25">
      <c r="B108" s="7" t="s">
        <v>34</v>
      </c>
      <c r="C108" s="1"/>
      <c r="D108" s="11" t="s">
        <v>27</v>
      </c>
      <c r="E108" s="2"/>
    </row>
    <row r="109" spans="2:5" s="8" customFormat="1" ht="16.5" customHeight="1" x14ac:dyDescent="0.25">
      <c r="B109" s="126" t="s">
        <v>29</v>
      </c>
      <c r="C109" s="127"/>
      <c r="D109" s="127"/>
      <c r="E109" s="128"/>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4" t="s">
        <v>59</v>
      </c>
      <c r="C114" s="45"/>
      <c r="D114" s="11" t="s">
        <v>58</v>
      </c>
      <c r="E114" s="46"/>
    </row>
    <row r="115" spans="2:5" s="8" customFormat="1" ht="16.5" customHeight="1" thickBot="1" x14ac:dyDescent="0.3">
      <c r="B115" s="12" t="s">
        <v>13</v>
      </c>
      <c r="C115" s="129"/>
      <c r="D115" s="130"/>
      <c r="E115" s="131"/>
    </row>
    <row r="116" spans="2:5" s="8" customFormat="1" ht="6" customHeight="1" thickBot="1" x14ac:dyDescent="0.3"/>
    <row r="117" spans="2:5" s="8" customFormat="1" ht="15.75" thickBot="1" x14ac:dyDescent="0.3">
      <c r="B117" s="132" t="s">
        <v>84</v>
      </c>
      <c r="C117" s="133"/>
      <c r="D117" s="133"/>
      <c r="E117" s="134"/>
    </row>
    <row r="118" spans="2:5" s="8" customFormat="1" ht="27" customHeight="1" x14ac:dyDescent="0.25">
      <c r="B118" s="6" t="s">
        <v>23</v>
      </c>
      <c r="C118" s="135"/>
      <c r="D118" s="135"/>
      <c r="E118" s="136"/>
    </row>
    <row r="119" spans="2:5" s="8" customFormat="1" ht="16.5" customHeight="1" x14ac:dyDescent="0.25">
      <c r="B119" s="7" t="s">
        <v>24</v>
      </c>
      <c r="C119" s="124"/>
      <c r="D119" s="124"/>
      <c r="E119" s="125"/>
    </row>
    <row r="120" spans="2:5" s="8" customFormat="1" ht="16.5" customHeight="1" x14ac:dyDescent="0.25">
      <c r="B120" s="7" t="s">
        <v>22</v>
      </c>
      <c r="C120" s="124"/>
      <c r="D120" s="124"/>
      <c r="E120" s="125"/>
    </row>
    <row r="121" spans="2:5" s="8" customFormat="1" ht="16.5" customHeight="1" x14ac:dyDescent="0.25">
      <c r="B121" s="7" t="s">
        <v>0</v>
      </c>
      <c r="C121" s="124"/>
      <c r="D121" s="124"/>
      <c r="E121" s="125"/>
    </row>
    <row r="122" spans="2:5" s="8" customFormat="1" ht="16.5" customHeight="1" x14ac:dyDescent="0.25">
      <c r="B122" s="7" t="s">
        <v>1</v>
      </c>
      <c r="C122" s="124"/>
      <c r="D122" s="124"/>
      <c r="E122" s="125"/>
    </row>
    <row r="123" spans="2:5" s="8" customFormat="1" ht="16.5" customHeight="1" x14ac:dyDescent="0.25">
      <c r="B123" s="7" t="s">
        <v>26</v>
      </c>
      <c r="C123" s="124"/>
      <c r="D123" s="124"/>
      <c r="E123" s="125"/>
    </row>
    <row r="124" spans="2:5" s="8" customFormat="1" ht="16.5" customHeight="1" x14ac:dyDescent="0.25">
      <c r="B124" s="7" t="s">
        <v>25</v>
      </c>
      <c r="C124" s="124"/>
      <c r="D124" s="124"/>
      <c r="E124" s="125"/>
    </row>
    <row r="125" spans="2:5" s="8" customFormat="1" ht="16.5" customHeight="1" x14ac:dyDescent="0.25">
      <c r="B125" s="7" t="s">
        <v>21</v>
      </c>
      <c r="C125" s="124"/>
      <c r="D125" s="124"/>
      <c r="E125" s="125"/>
    </row>
    <row r="126" spans="2:5" s="8" customFormat="1" ht="16.5" customHeight="1" x14ac:dyDescent="0.25">
      <c r="B126" s="10" t="s">
        <v>2</v>
      </c>
      <c r="C126" s="124"/>
      <c r="D126" s="124"/>
      <c r="E126" s="125"/>
    </row>
    <row r="127" spans="2:5" s="8" customFormat="1" ht="16.5" customHeight="1" x14ac:dyDescent="0.25">
      <c r="B127" s="7" t="s">
        <v>18</v>
      </c>
      <c r="C127" s="124"/>
      <c r="D127" s="124"/>
      <c r="E127" s="125"/>
    </row>
    <row r="128" spans="2:5" s="8" customFormat="1" ht="16.5" customHeight="1" x14ac:dyDescent="0.25">
      <c r="B128" s="7" t="s">
        <v>4</v>
      </c>
      <c r="C128" s="124"/>
      <c r="D128" s="124"/>
      <c r="E128" s="125"/>
    </row>
    <row r="129" spans="2:5" s="8" customFormat="1" ht="16.5" customHeight="1" x14ac:dyDescent="0.25">
      <c r="B129" s="10" t="s">
        <v>5</v>
      </c>
      <c r="C129" s="124"/>
      <c r="D129" s="124"/>
      <c r="E129" s="125"/>
    </row>
    <row r="130" spans="2:5" s="8" customFormat="1" ht="16.5" customHeight="1" x14ac:dyDescent="0.25">
      <c r="B130" s="10" t="s">
        <v>6</v>
      </c>
      <c r="C130" s="124"/>
      <c r="D130" s="124"/>
      <c r="E130" s="125"/>
    </row>
    <row r="131" spans="2:5" s="8" customFormat="1" ht="16.5" customHeight="1" x14ac:dyDescent="0.25">
      <c r="B131" s="7" t="s">
        <v>39</v>
      </c>
      <c r="C131" s="124"/>
      <c r="D131" s="124"/>
      <c r="E131" s="125"/>
    </row>
    <row r="132" spans="2:5" s="8" customFormat="1" ht="16.5" customHeight="1" x14ac:dyDescent="0.25">
      <c r="B132" s="7" t="s">
        <v>7</v>
      </c>
      <c r="C132" s="124"/>
      <c r="D132" s="124"/>
      <c r="E132" s="125"/>
    </row>
    <row r="133" spans="2:5" s="8" customFormat="1" ht="62.25" customHeight="1" x14ac:dyDescent="0.25">
      <c r="B133" s="7" t="s">
        <v>42</v>
      </c>
      <c r="C133" s="121"/>
      <c r="D133" s="122"/>
      <c r="E133" s="123"/>
    </row>
    <row r="134" spans="2:5" s="8" customFormat="1" ht="65.25" customHeight="1" x14ac:dyDescent="0.25">
      <c r="B134" s="7" t="s">
        <v>99</v>
      </c>
      <c r="C134" s="137"/>
      <c r="D134" s="138"/>
      <c r="E134" s="139"/>
    </row>
    <row r="135" spans="2:5" s="8" customFormat="1" ht="16.5" customHeight="1" x14ac:dyDescent="0.25">
      <c r="B135" s="126" t="s">
        <v>28</v>
      </c>
      <c r="C135" s="127"/>
      <c r="D135" s="127"/>
      <c r="E135" s="128"/>
    </row>
    <row r="136" spans="2:5" s="8" customFormat="1" ht="16.5" customHeight="1" x14ac:dyDescent="0.25">
      <c r="B136" s="7" t="s">
        <v>34</v>
      </c>
      <c r="C136" s="1"/>
      <c r="D136" s="11" t="s">
        <v>27</v>
      </c>
      <c r="E136" s="2"/>
    </row>
    <row r="137" spans="2:5" s="8" customFormat="1" ht="16.5" customHeight="1" x14ac:dyDescent="0.25">
      <c r="B137" s="126" t="s">
        <v>29</v>
      </c>
      <c r="C137" s="127"/>
      <c r="D137" s="127"/>
      <c r="E137" s="128"/>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4" t="s">
        <v>59</v>
      </c>
      <c r="C142" s="45"/>
      <c r="D142" s="11" t="s">
        <v>58</v>
      </c>
      <c r="E142" s="46"/>
    </row>
    <row r="143" spans="2:5" s="8" customFormat="1" ht="16.5" customHeight="1" thickBot="1" x14ac:dyDescent="0.3">
      <c r="B143" s="12" t="s">
        <v>13</v>
      </c>
      <c r="C143" s="129"/>
      <c r="D143" s="130"/>
      <c r="E143" s="131"/>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46" r:id="rId1"/>
    <hyperlink ref="C28" r:id="rId2"/>
  </hyperlinks>
  <pageMargins left="0.70866141732283472" right="0.70866141732283472" top="0.74803149606299213" bottom="0.74803149606299213" header="0.31496062992125984" footer="0.31496062992125984"/>
  <pageSetup paperSize="9" scale="83" fitToHeight="0" orientation="portrait" r:id="rId3"/>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46" zoomScale="110" zoomScaleNormal="110" zoomScaleSheetLayoutView="100" workbookViewId="0">
      <selection activeCell="B46" sqref="B46:E47"/>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3"/>
    <row r="2" spans="2:7" s="8" customFormat="1" ht="45" customHeight="1" thickBot="1" x14ac:dyDescent="0.3">
      <c r="B2" s="19" t="s">
        <v>46</v>
      </c>
      <c r="C2" s="159" t="s">
        <v>100</v>
      </c>
      <c r="D2" s="159"/>
      <c r="E2" s="159"/>
    </row>
    <row r="3" spans="2:7" s="8" customFormat="1" ht="20.25" customHeight="1" x14ac:dyDescent="0.25">
      <c r="B3" s="156" t="s">
        <v>60</v>
      </c>
      <c r="C3" s="157"/>
      <c r="D3" s="157" t="s">
        <v>61</v>
      </c>
      <c r="E3" s="158"/>
    </row>
    <row r="4" spans="2:7" s="8" customFormat="1" ht="19.5" customHeight="1" thickBot="1" x14ac:dyDescent="0.35">
      <c r="B4" s="183" t="str">
        <f>'DATOS GENERALES'!C35</f>
        <v>CHz</v>
      </c>
      <c r="C4" s="181"/>
      <c r="D4" s="181" t="str">
        <f>'DATOS GENERALES'!C7</f>
        <v xml:space="preserve">MANEJO DE GANADO LECHERO CON CERCOS ELECTRICOS SOLARES </v>
      </c>
      <c r="E4" s="182"/>
    </row>
    <row r="5" spans="2:7" s="8" customFormat="1" ht="16.5" customHeight="1" thickBot="1" x14ac:dyDescent="0.35">
      <c r="B5" s="15"/>
    </row>
    <row r="6" spans="2:7" s="8" customFormat="1" ht="15" customHeight="1" x14ac:dyDescent="0.25">
      <c r="B6" s="166" t="s">
        <v>88</v>
      </c>
      <c r="C6" s="167"/>
      <c r="D6" s="167"/>
      <c r="E6" s="168"/>
    </row>
    <row r="7" spans="2:7" s="8" customFormat="1" ht="209.25" customHeight="1" x14ac:dyDescent="0.25">
      <c r="B7" s="124" t="s">
        <v>230</v>
      </c>
      <c r="C7" s="124"/>
      <c r="D7" s="124"/>
      <c r="E7" s="125"/>
    </row>
    <row r="8" spans="2:7" s="8" customFormat="1" ht="12" customHeight="1" thickBot="1" x14ac:dyDescent="0.3"/>
    <row r="9" spans="2:7" s="8" customFormat="1" x14ac:dyDescent="0.25">
      <c r="B9" s="166" t="s">
        <v>89</v>
      </c>
      <c r="C9" s="167"/>
      <c r="D9" s="167"/>
      <c r="E9" s="168"/>
    </row>
    <row r="10" spans="2:7" s="8" customFormat="1" ht="171" customHeight="1" thickBot="1" x14ac:dyDescent="0.3">
      <c r="B10" s="163" t="s">
        <v>231</v>
      </c>
      <c r="C10" s="164"/>
      <c r="D10" s="164"/>
      <c r="E10" s="165"/>
    </row>
    <row r="11" spans="2:7" s="8" customFormat="1" ht="15.75" customHeight="1" thickBot="1" x14ac:dyDescent="0.3"/>
    <row r="12" spans="2:7" s="8" customFormat="1" x14ac:dyDescent="0.25">
      <c r="B12" s="169" t="s">
        <v>90</v>
      </c>
      <c r="C12" s="170"/>
      <c r="D12" s="170"/>
      <c r="E12" s="171"/>
    </row>
    <row r="13" spans="2:7" s="8" customFormat="1" ht="166.5" customHeight="1" thickBot="1" x14ac:dyDescent="0.3">
      <c r="B13" s="163" t="s">
        <v>232</v>
      </c>
      <c r="C13" s="164"/>
      <c r="D13" s="164"/>
      <c r="E13" s="165"/>
    </row>
    <row r="14" spans="2:7" ht="15" customHeight="1" thickBot="1" x14ac:dyDescent="0.3">
      <c r="B14" s="8"/>
      <c r="C14" s="8"/>
    </row>
    <row r="15" spans="2:7" s="8" customFormat="1" ht="36" customHeight="1" x14ac:dyDescent="0.25">
      <c r="B15" s="169" t="s">
        <v>62</v>
      </c>
      <c r="C15" s="170"/>
      <c r="D15" s="170"/>
      <c r="E15" s="171"/>
      <c r="G15" s="47" t="s">
        <v>64</v>
      </c>
    </row>
    <row r="16" spans="2:7" s="8" customFormat="1" ht="164.25" customHeight="1" thickBot="1" x14ac:dyDescent="0.3">
      <c r="B16" s="163" t="s">
        <v>233</v>
      </c>
      <c r="C16" s="164"/>
      <c r="D16" s="164"/>
      <c r="E16" s="165"/>
      <c r="G16" s="120" t="s">
        <v>198</v>
      </c>
    </row>
    <row r="17" spans="1:7" s="8" customFormat="1" ht="15.75" customHeight="1" thickBot="1" x14ac:dyDescent="0.3"/>
    <row r="18" spans="1:7" s="8" customFormat="1" ht="33" customHeight="1" x14ac:dyDescent="0.25">
      <c r="B18" s="166" t="s">
        <v>63</v>
      </c>
      <c r="C18" s="167"/>
      <c r="D18" s="167"/>
      <c r="E18" s="168"/>
    </row>
    <row r="19" spans="1:7" s="8" customFormat="1" ht="322.5" customHeight="1" thickBot="1" x14ac:dyDescent="0.3">
      <c r="B19" s="178" t="s">
        <v>221</v>
      </c>
      <c r="C19" s="179"/>
      <c r="D19" s="179"/>
      <c r="E19" s="180"/>
    </row>
    <row r="20" spans="1:7" s="8" customFormat="1" ht="17.25" customHeight="1" thickBot="1" x14ac:dyDescent="0.3"/>
    <row r="21" spans="1:7" s="8" customFormat="1" ht="15" customHeight="1" x14ac:dyDescent="0.25">
      <c r="B21" s="169" t="s">
        <v>65</v>
      </c>
      <c r="C21" s="170"/>
      <c r="D21" s="170"/>
      <c r="E21" s="171"/>
    </row>
    <row r="22" spans="1:7" s="8" customFormat="1" ht="338.25" customHeight="1" thickBot="1" x14ac:dyDescent="0.3">
      <c r="B22" s="163" t="s">
        <v>222</v>
      </c>
      <c r="C22" s="164"/>
      <c r="D22" s="164"/>
      <c r="E22" s="165"/>
    </row>
    <row r="23" spans="1:7" ht="15" customHeight="1" thickBot="1" x14ac:dyDescent="0.3">
      <c r="B23" s="8"/>
      <c r="C23" s="8"/>
    </row>
    <row r="24" spans="1:7" s="8" customFormat="1" ht="15" customHeight="1" x14ac:dyDescent="0.25">
      <c r="B24" s="169" t="s">
        <v>66</v>
      </c>
      <c r="C24" s="170"/>
      <c r="D24" s="170"/>
      <c r="E24" s="171"/>
    </row>
    <row r="25" spans="1:7" s="8" customFormat="1" ht="180" customHeight="1" thickBot="1" x14ac:dyDescent="0.3">
      <c r="A25" s="8" t="s">
        <v>37</v>
      </c>
      <c r="B25" s="172" t="s">
        <v>234</v>
      </c>
      <c r="C25" s="173"/>
      <c r="D25" s="173"/>
      <c r="E25" s="174"/>
    </row>
    <row r="26" spans="1:7" s="8" customFormat="1" ht="14.25" customHeight="1" thickBot="1" x14ac:dyDescent="0.3"/>
    <row r="27" spans="1:7" s="8" customFormat="1" ht="15" customHeight="1" x14ac:dyDescent="0.25">
      <c r="B27" s="169" t="s">
        <v>67</v>
      </c>
      <c r="C27" s="170"/>
      <c r="D27" s="170"/>
      <c r="E27" s="171"/>
    </row>
    <row r="28" spans="1:7" s="8" customFormat="1" ht="184.5" customHeight="1" thickBot="1" x14ac:dyDescent="0.3">
      <c r="B28" s="184" t="s">
        <v>199</v>
      </c>
      <c r="C28" s="185"/>
      <c r="D28" s="185"/>
      <c r="E28" s="186"/>
    </row>
    <row r="29" spans="1:7" s="8" customFormat="1" ht="12" customHeight="1" thickBot="1" x14ac:dyDescent="0.3"/>
    <row r="30" spans="1:7" s="8" customFormat="1" ht="33" customHeight="1" x14ac:dyDescent="0.25">
      <c r="B30" s="169" t="s">
        <v>91</v>
      </c>
      <c r="C30" s="170"/>
      <c r="D30" s="170"/>
      <c r="E30" s="171"/>
      <c r="G30" s="47" t="s">
        <v>104</v>
      </c>
    </row>
    <row r="31" spans="1:7" s="8" customFormat="1" ht="221.25" customHeight="1" thickBot="1" x14ac:dyDescent="0.3">
      <c r="B31" s="172" t="s">
        <v>223</v>
      </c>
      <c r="C31" s="173"/>
      <c r="D31" s="173"/>
      <c r="E31" s="174"/>
      <c r="G31" s="48" t="s">
        <v>200</v>
      </c>
    </row>
    <row r="32" spans="1:7" s="8" customFormat="1" ht="15" customHeight="1" thickBot="1" x14ac:dyDescent="0.3"/>
    <row r="33" spans="1:7" s="8" customFormat="1" ht="30" x14ac:dyDescent="0.25">
      <c r="A33" s="8">
        <v>10</v>
      </c>
      <c r="B33" s="166" t="s">
        <v>69</v>
      </c>
      <c r="C33" s="167"/>
      <c r="D33" s="167"/>
      <c r="E33" s="168"/>
      <c r="G33" s="47" t="s">
        <v>68</v>
      </c>
    </row>
    <row r="34" spans="1:7" s="8" customFormat="1" ht="357" customHeight="1" thickBot="1" x14ac:dyDescent="0.3">
      <c r="B34" s="163" t="s">
        <v>235</v>
      </c>
      <c r="C34" s="164"/>
      <c r="D34" s="164"/>
      <c r="E34" s="165"/>
      <c r="G34" s="48"/>
    </row>
    <row r="35" spans="1:7" s="8" customFormat="1" ht="12.75" customHeight="1" thickBot="1" x14ac:dyDescent="0.3"/>
    <row r="36" spans="1:7" s="8" customFormat="1" x14ac:dyDescent="0.25">
      <c r="B36" s="166" t="s">
        <v>106</v>
      </c>
      <c r="C36" s="167"/>
      <c r="D36" s="167"/>
      <c r="E36" s="168"/>
    </row>
    <row r="37" spans="1:7" s="8" customFormat="1" ht="297" customHeight="1" thickBot="1" x14ac:dyDescent="0.3">
      <c r="B37" s="175" t="s">
        <v>201</v>
      </c>
      <c r="C37" s="176"/>
      <c r="D37" s="176"/>
      <c r="E37" s="177"/>
    </row>
    <row r="38" spans="1:7" s="8" customFormat="1" ht="15.75" customHeight="1" thickBot="1" x14ac:dyDescent="0.3"/>
    <row r="39" spans="1:7" s="8" customFormat="1" x14ac:dyDescent="0.25">
      <c r="B39" s="169" t="s">
        <v>107</v>
      </c>
      <c r="C39" s="170"/>
      <c r="D39" s="170"/>
      <c r="E39" s="171"/>
    </row>
    <row r="40" spans="1:7" s="8" customFormat="1" ht="296.25" customHeight="1" thickBot="1" x14ac:dyDescent="0.3">
      <c r="B40" s="163" t="s">
        <v>202</v>
      </c>
      <c r="C40" s="164"/>
      <c r="D40" s="164"/>
      <c r="E40" s="165"/>
    </row>
    <row r="41" spans="1:7" s="8" customFormat="1" ht="16.5" customHeight="1" thickBot="1" x14ac:dyDescent="0.3"/>
    <row r="42" spans="1:7" s="8" customFormat="1" x14ac:dyDescent="0.25">
      <c r="B42" s="169" t="s">
        <v>105</v>
      </c>
      <c r="C42" s="170"/>
      <c r="D42" s="170"/>
      <c r="E42" s="171"/>
    </row>
    <row r="43" spans="1:7" s="8" customFormat="1" ht="327.75" customHeight="1" thickBot="1" x14ac:dyDescent="0.3">
      <c r="B43" s="163" t="s">
        <v>203</v>
      </c>
      <c r="C43" s="164"/>
      <c r="D43" s="164"/>
      <c r="E43" s="165"/>
    </row>
    <row r="44" spans="1:7" s="8" customFormat="1" ht="13.5" customHeight="1" thickBot="1" x14ac:dyDescent="0.3"/>
    <row r="45" spans="1:7" s="8" customFormat="1" ht="15" customHeight="1" x14ac:dyDescent="0.25">
      <c r="B45" s="166" t="s">
        <v>70</v>
      </c>
      <c r="C45" s="167"/>
      <c r="D45" s="167"/>
      <c r="E45" s="168"/>
    </row>
    <row r="46" spans="1:7" s="8" customFormat="1" ht="291.75" customHeight="1" x14ac:dyDescent="0.25">
      <c r="B46" s="160" t="s">
        <v>236</v>
      </c>
      <c r="C46" s="161"/>
      <c r="D46" s="161"/>
      <c r="E46" s="162"/>
    </row>
    <row r="47" spans="1:7" s="8" customFormat="1" ht="291.75" customHeight="1" thickBot="1" x14ac:dyDescent="0.3">
      <c r="B47" s="163"/>
      <c r="C47" s="164"/>
      <c r="D47" s="164"/>
      <c r="E47" s="165"/>
    </row>
    <row r="48" spans="1:7" s="8" customFormat="1" ht="12" customHeight="1" thickBot="1" x14ac:dyDescent="0.3"/>
    <row r="49" spans="2:5" s="8" customFormat="1" x14ac:dyDescent="0.25">
      <c r="B49" s="166" t="s">
        <v>71</v>
      </c>
      <c r="C49" s="167"/>
      <c r="D49" s="167"/>
      <c r="E49" s="168"/>
    </row>
    <row r="50" spans="2:5" s="8" customFormat="1" x14ac:dyDescent="0.25">
      <c r="B50" s="61" t="s">
        <v>35</v>
      </c>
      <c r="C50" s="83" t="s">
        <v>36</v>
      </c>
      <c r="D50" s="83" t="s">
        <v>72</v>
      </c>
      <c r="E50" s="84" t="s">
        <v>38</v>
      </c>
    </row>
    <row r="51" spans="2:5" s="8" customFormat="1" ht="46.5" customHeight="1" x14ac:dyDescent="0.25">
      <c r="B51" s="62" t="s">
        <v>204</v>
      </c>
      <c r="C51" s="63">
        <v>2</v>
      </c>
      <c r="D51" s="63">
        <v>2</v>
      </c>
      <c r="E51" s="64" t="s">
        <v>205</v>
      </c>
    </row>
    <row r="52" spans="2:5" s="8" customFormat="1" ht="46.5" customHeight="1" x14ac:dyDescent="0.25">
      <c r="B52" s="62" t="s">
        <v>206</v>
      </c>
      <c r="C52" s="63">
        <v>0</v>
      </c>
      <c r="D52" s="63">
        <v>0</v>
      </c>
      <c r="E52" s="64" t="s">
        <v>207</v>
      </c>
    </row>
    <row r="53" spans="2:5" s="8" customFormat="1" ht="46.5" customHeight="1" x14ac:dyDescent="0.25">
      <c r="B53" s="62" t="s">
        <v>224</v>
      </c>
      <c r="C53" s="63">
        <v>0</v>
      </c>
      <c r="D53" s="63">
        <v>0</v>
      </c>
      <c r="E53" s="64" t="s">
        <v>208</v>
      </c>
    </row>
    <row r="54" spans="2:5" s="8" customFormat="1" ht="46.5" customHeight="1" x14ac:dyDescent="0.25">
      <c r="B54" s="62" t="s">
        <v>225</v>
      </c>
      <c r="C54" s="63">
        <v>0</v>
      </c>
      <c r="D54" s="63">
        <v>0</v>
      </c>
      <c r="E54" s="64" t="s">
        <v>226</v>
      </c>
    </row>
    <row r="55" spans="2:5" s="8" customFormat="1" ht="46.5" customHeight="1" x14ac:dyDescent="0.25">
      <c r="B55" s="62" t="s">
        <v>227</v>
      </c>
      <c r="C55" s="63">
        <v>0</v>
      </c>
      <c r="D55" s="63">
        <v>0</v>
      </c>
      <c r="E55" s="64" t="s">
        <v>209</v>
      </c>
    </row>
    <row r="56" spans="2:5" s="8" customFormat="1" ht="46.5" customHeight="1" x14ac:dyDescent="0.25">
      <c r="B56" s="62" t="s">
        <v>228</v>
      </c>
      <c r="C56" s="63">
        <v>1</v>
      </c>
      <c r="D56" s="63">
        <v>1</v>
      </c>
      <c r="E56" s="64" t="s">
        <v>210</v>
      </c>
    </row>
    <row r="57" spans="2:5" s="8" customFormat="1" ht="46.5" customHeight="1" x14ac:dyDescent="0.25">
      <c r="B57" s="62"/>
      <c r="C57" s="63"/>
      <c r="D57" s="63"/>
      <c r="E57" s="64"/>
    </row>
    <row r="58" spans="2:5" s="8" customFormat="1" ht="46.5" customHeight="1" x14ac:dyDescent="0.25">
      <c r="B58" s="62"/>
      <c r="C58" s="63"/>
      <c r="D58" s="63"/>
      <c r="E58" s="64"/>
    </row>
    <row r="59" spans="2:5" s="8" customFormat="1" ht="46.5" customHeight="1" x14ac:dyDescent="0.25">
      <c r="B59" s="62"/>
      <c r="C59" s="63"/>
      <c r="D59" s="63"/>
      <c r="E59" s="64"/>
    </row>
    <row r="60" spans="2:5" s="8" customFormat="1" ht="46.5" customHeight="1" thickBot="1" x14ac:dyDescent="0.3">
      <c r="B60" s="65"/>
      <c r="C60" s="66"/>
      <c r="D60" s="66"/>
      <c r="E60" s="67"/>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r:id="rId1"/>
  </hyperlinks>
  <pageMargins left="0.7" right="0.7" top="0.75" bottom="0.75" header="0.3" footer="0.3"/>
  <pageSetup paperSize="9" scale="54" fitToHeight="0" orientation="portrait" r:id="rId2"/>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A5" zoomScaleNormal="100" zoomScaleSheetLayoutView="100" workbookViewId="0">
      <selection activeCell="E23" sqref="E23"/>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ht="14.45" x14ac:dyDescent="0.3">
      <c r="B1" s="17" t="s">
        <v>51</v>
      </c>
      <c r="C1" s="17"/>
    </row>
    <row r="2" spans="2:13" s="8" customFormat="1" ht="98.25" customHeight="1" x14ac:dyDescent="0.25">
      <c r="B2" s="140" t="s">
        <v>101</v>
      </c>
      <c r="C2" s="140"/>
      <c r="D2" s="140"/>
      <c r="E2" s="140"/>
      <c r="F2" s="140"/>
      <c r="G2" s="140"/>
      <c r="H2" s="140"/>
      <c r="I2" s="140"/>
      <c r="J2" s="140"/>
      <c r="K2" s="140"/>
    </row>
    <row r="3" spans="2:13" s="8" customFormat="1" thickBot="1" x14ac:dyDescent="0.35"/>
    <row r="4" spans="2:13" ht="60" customHeight="1" x14ac:dyDescent="0.25">
      <c r="B4" s="189" t="s">
        <v>53</v>
      </c>
      <c r="C4" s="189" t="s">
        <v>74</v>
      </c>
      <c r="D4" s="193" t="s">
        <v>93</v>
      </c>
      <c r="E4" s="195" t="s">
        <v>94</v>
      </c>
      <c r="F4" s="197" t="s">
        <v>95</v>
      </c>
      <c r="G4" s="198"/>
      <c r="H4" s="187" t="s">
        <v>96</v>
      </c>
      <c r="I4" s="188"/>
      <c r="J4" s="199" t="s">
        <v>98</v>
      </c>
      <c r="K4" s="200"/>
      <c r="L4" s="8"/>
      <c r="M4" s="22" t="s">
        <v>47</v>
      </c>
    </row>
    <row r="5" spans="2:13" ht="30.75" thickBot="1" x14ac:dyDescent="0.3">
      <c r="B5" s="190"/>
      <c r="C5" s="190"/>
      <c r="D5" s="194"/>
      <c r="E5" s="196"/>
      <c r="F5" s="50" t="s">
        <v>48</v>
      </c>
      <c r="G5" s="51" t="s">
        <v>49</v>
      </c>
      <c r="H5" s="51" t="s">
        <v>48</v>
      </c>
      <c r="I5" s="52" t="s">
        <v>49</v>
      </c>
      <c r="J5" s="34" t="s">
        <v>48</v>
      </c>
      <c r="K5" s="35" t="s">
        <v>49</v>
      </c>
      <c r="L5" s="8"/>
      <c r="M5" s="23"/>
    </row>
    <row r="6" spans="2:13" ht="21" customHeight="1" x14ac:dyDescent="0.3">
      <c r="B6" s="78" t="str">
        <f>+'Costos Unitarios'!A9</f>
        <v>1. Sencibilización y promoción de la oferta</v>
      </c>
      <c r="C6" s="78"/>
      <c r="D6" s="29">
        <f t="shared" ref="D6" si="0">E6+J6+K6</f>
        <v>2320</v>
      </c>
      <c r="E6" s="40">
        <f>+'Costos Unitarios'!L16</f>
        <v>1567</v>
      </c>
      <c r="F6" s="40">
        <f>+'Costos Unitarios'!M16</f>
        <v>400</v>
      </c>
      <c r="G6" s="40">
        <f>+'Costos Unitarios'!N16</f>
        <v>353</v>
      </c>
      <c r="H6" s="25"/>
      <c r="I6" s="26"/>
      <c r="J6" s="68">
        <f t="shared" ref="J6" si="1">F6+H6</f>
        <v>400</v>
      </c>
      <c r="K6" s="69">
        <f t="shared" ref="K6" si="2">G6+I6</f>
        <v>353</v>
      </c>
      <c r="L6" s="8"/>
      <c r="M6" s="24" t="str">
        <f>IF(D6=(E6+F6+G6+H6+I6),"OK","ERROR")</f>
        <v>OK</v>
      </c>
    </row>
    <row r="7" spans="2:13" ht="30" x14ac:dyDescent="0.25">
      <c r="B7" s="79" t="str">
        <f>+'Costos Unitarios'!A17</f>
        <v>2. Capacitación de Promotores de Venta</v>
      </c>
      <c r="C7" s="78"/>
      <c r="D7" s="30">
        <f>E7+J7+K7</f>
        <v>18073</v>
      </c>
      <c r="E7" s="41">
        <f>+'Costos Unitarios'!L29</f>
        <v>13553</v>
      </c>
      <c r="F7" s="41">
        <f>+'Costos Unitarios'!M29</f>
        <v>2400</v>
      </c>
      <c r="G7" s="41">
        <f>+'Costos Unitarios'!N29</f>
        <v>2120</v>
      </c>
      <c r="H7" s="27"/>
      <c r="I7" s="28"/>
      <c r="J7" s="70">
        <f>F7+H7</f>
        <v>2400</v>
      </c>
      <c r="K7" s="71">
        <f>G7+I7</f>
        <v>2120</v>
      </c>
      <c r="L7" s="8"/>
      <c r="M7" s="24" t="str">
        <f>IF(D7=(E7+F7+G7+H7+I7),"OK","ERROR")</f>
        <v>OK</v>
      </c>
    </row>
    <row r="8" spans="2:13" ht="14.45" x14ac:dyDescent="0.3">
      <c r="B8" s="80" t="str">
        <f>+'Costos Unitarios'!A30</f>
        <v>3. Ensamblaje e instlación  de módulos de cercos electricos solares</v>
      </c>
      <c r="C8" s="78"/>
      <c r="D8" s="30">
        <f t="shared" ref="D8:D19" si="3">E8+J8+K8</f>
        <v>81186</v>
      </c>
      <c r="E8" s="41">
        <f>+'Costos Unitarios'!L43</f>
        <v>34280</v>
      </c>
      <c r="F8" s="41">
        <f>+'Costos Unitarios'!M43</f>
        <v>17280</v>
      </c>
      <c r="G8" s="41">
        <f>+'Costos Unitarios'!N43</f>
        <v>29626</v>
      </c>
      <c r="H8" s="27"/>
      <c r="I8" s="28"/>
      <c r="J8" s="70">
        <f t="shared" ref="J8:J19" si="4">F8+H8</f>
        <v>17280</v>
      </c>
      <c r="K8" s="71">
        <f t="shared" ref="K8:K19" si="5">G8+I8</f>
        <v>29626</v>
      </c>
      <c r="L8" s="8"/>
      <c r="M8" s="24" t="str">
        <f t="shared" ref="M8:M20" si="6">IF(D8=(E8+F8+G8+H8+I8),"OK","ERROR")</f>
        <v>OK</v>
      </c>
    </row>
    <row r="9" spans="2:13" x14ac:dyDescent="0.25">
      <c r="B9" s="79" t="str">
        <f>+'Costos Unitarios'!A44</f>
        <v>4. Gestión del Proyecto</v>
      </c>
      <c r="C9" s="78"/>
      <c r="D9" s="30">
        <f t="shared" si="3"/>
        <v>100893</v>
      </c>
      <c r="E9" s="41">
        <f>+'Costos Unitarios'!L64</f>
        <v>51500</v>
      </c>
      <c r="F9" s="41">
        <f>+'Costos Unitarios'!M64</f>
        <v>41916</v>
      </c>
      <c r="G9" s="41">
        <f>+'Costos Unitarios'!N64</f>
        <v>7477</v>
      </c>
      <c r="H9" s="27"/>
      <c r="I9" s="28"/>
      <c r="J9" s="70">
        <f t="shared" si="4"/>
        <v>41916</v>
      </c>
      <c r="K9" s="71">
        <f t="shared" si="5"/>
        <v>7477</v>
      </c>
      <c r="L9" s="8"/>
      <c r="M9" s="24" t="str">
        <f t="shared" si="6"/>
        <v>OK</v>
      </c>
    </row>
    <row r="10" spans="2:13" ht="14.45" x14ac:dyDescent="0.3">
      <c r="B10" s="79"/>
      <c r="C10" s="78"/>
      <c r="D10" s="30">
        <f t="shared" si="3"/>
        <v>0</v>
      </c>
      <c r="E10" s="41"/>
      <c r="F10" s="33"/>
      <c r="G10" s="27"/>
      <c r="H10" s="27"/>
      <c r="I10" s="28"/>
      <c r="J10" s="70">
        <f t="shared" si="4"/>
        <v>0</v>
      </c>
      <c r="K10" s="71">
        <f t="shared" si="5"/>
        <v>0</v>
      </c>
      <c r="L10" s="8"/>
      <c r="M10" s="24" t="str">
        <f t="shared" si="6"/>
        <v>OK</v>
      </c>
    </row>
    <row r="11" spans="2:13" ht="14.45" x14ac:dyDescent="0.3">
      <c r="B11" s="79"/>
      <c r="C11" s="78"/>
      <c r="D11" s="30">
        <f t="shared" si="3"/>
        <v>0</v>
      </c>
      <c r="E11" s="41"/>
      <c r="F11" s="33"/>
      <c r="G11" s="27"/>
      <c r="H11" s="27"/>
      <c r="I11" s="28"/>
      <c r="J11" s="70">
        <f t="shared" si="4"/>
        <v>0</v>
      </c>
      <c r="K11" s="71">
        <f t="shared" si="5"/>
        <v>0</v>
      </c>
      <c r="L11" s="8"/>
      <c r="M11" s="24" t="str">
        <f t="shared" si="6"/>
        <v>OK</v>
      </c>
    </row>
    <row r="12" spans="2:13" ht="14.45" x14ac:dyDescent="0.3">
      <c r="B12" s="79"/>
      <c r="C12" s="78"/>
      <c r="D12" s="30">
        <f t="shared" si="3"/>
        <v>0</v>
      </c>
      <c r="E12" s="41"/>
      <c r="F12" s="33"/>
      <c r="G12" s="27"/>
      <c r="H12" s="27"/>
      <c r="I12" s="28"/>
      <c r="J12" s="70">
        <f t="shared" si="4"/>
        <v>0</v>
      </c>
      <c r="K12" s="71">
        <f t="shared" si="5"/>
        <v>0</v>
      </c>
      <c r="L12" s="8"/>
      <c r="M12" s="24" t="str">
        <f t="shared" si="6"/>
        <v>OK</v>
      </c>
    </row>
    <row r="13" spans="2:13" x14ac:dyDescent="0.25">
      <c r="B13" s="79"/>
      <c r="C13" s="78"/>
      <c r="D13" s="30">
        <f t="shared" si="3"/>
        <v>0</v>
      </c>
      <c r="E13" s="41"/>
      <c r="F13" s="33"/>
      <c r="G13" s="27"/>
      <c r="H13" s="27"/>
      <c r="I13" s="28"/>
      <c r="J13" s="70">
        <f t="shared" si="4"/>
        <v>0</v>
      </c>
      <c r="K13" s="71">
        <f t="shared" si="5"/>
        <v>0</v>
      </c>
      <c r="L13" s="8"/>
      <c r="M13" s="24" t="str">
        <f t="shared" si="6"/>
        <v>OK</v>
      </c>
    </row>
    <row r="14" spans="2:13" x14ac:dyDescent="0.25">
      <c r="B14" s="79"/>
      <c r="C14" s="78"/>
      <c r="D14" s="30">
        <f t="shared" si="3"/>
        <v>0</v>
      </c>
      <c r="E14" s="41"/>
      <c r="F14" s="33"/>
      <c r="G14" s="27"/>
      <c r="H14" s="27"/>
      <c r="I14" s="28"/>
      <c r="J14" s="70">
        <f t="shared" si="4"/>
        <v>0</v>
      </c>
      <c r="K14" s="71">
        <f t="shared" si="5"/>
        <v>0</v>
      </c>
      <c r="L14" s="8"/>
      <c r="M14" s="24" t="str">
        <f t="shared" si="6"/>
        <v>OK</v>
      </c>
    </row>
    <row r="15" spans="2:13" x14ac:dyDescent="0.25">
      <c r="B15" s="79"/>
      <c r="C15" s="78"/>
      <c r="D15" s="30">
        <f t="shared" si="3"/>
        <v>0</v>
      </c>
      <c r="E15" s="41"/>
      <c r="F15" s="33"/>
      <c r="G15" s="27"/>
      <c r="H15" s="27"/>
      <c r="I15" s="28"/>
      <c r="J15" s="70">
        <f t="shared" si="4"/>
        <v>0</v>
      </c>
      <c r="K15" s="71">
        <f t="shared" si="5"/>
        <v>0</v>
      </c>
      <c r="L15" s="8"/>
      <c r="M15" s="24" t="str">
        <f t="shared" si="6"/>
        <v>OK</v>
      </c>
    </row>
    <row r="16" spans="2:13" x14ac:dyDescent="0.25">
      <c r="B16" s="79"/>
      <c r="C16" s="78"/>
      <c r="D16" s="30">
        <f t="shared" si="3"/>
        <v>0</v>
      </c>
      <c r="E16" s="41"/>
      <c r="F16" s="33"/>
      <c r="G16" s="27"/>
      <c r="H16" s="27"/>
      <c r="I16" s="28"/>
      <c r="J16" s="70">
        <f t="shared" si="4"/>
        <v>0</v>
      </c>
      <c r="K16" s="71">
        <f t="shared" si="5"/>
        <v>0</v>
      </c>
      <c r="L16" s="8"/>
      <c r="M16" s="24" t="str">
        <f t="shared" si="6"/>
        <v>OK</v>
      </c>
    </row>
    <row r="17" spans="2:13" x14ac:dyDescent="0.25">
      <c r="B17" s="79"/>
      <c r="C17" s="78"/>
      <c r="D17" s="30">
        <f t="shared" si="3"/>
        <v>0</v>
      </c>
      <c r="E17" s="41"/>
      <c r="F17" s="33"/>
      <c r="G17" s="27"/>
      <c r="H17" s="27"/>
      <c r="I17" s="28"/>
      <c r="J17" s="70">
        <f t="shared" si="4"/>
        <v>0</v>
      </c>
      <c r="K17" s="71">
        <f t="shared" si="5"/>
        <v>0</v>
      </c>
      <c r="L17" s="8"/>
      <c r="M17" s="24" t="str">
        <f t="shared" si="6"/>
        <v>OK</v>
      </c>
    </row>
    <row r="18" spans="2:13" x14ac:dyDescent="0.25">
      <c r="B18" s="79"/>
      <c r="C18" s="78"/>
      <c r="D18" s="30">
        <f t="shared" si="3"/>
        <v>0</v>
      </c>
      <c r="E18" s="41"/>
      <c r="F18" s="33"/>
      <c r="G18" s="27"/>
      <c r="H18" s="27"/>
      <c r="I18" s="28"/>
      <c r="J18" s="70">
        <f t="shared" si="4"/>
        <v>0</v>
      </c>
      <c r="K18" s="71">
        <f t="shared" si="5"/>
        <v>0</v>
      </c>
      <c r="L18" s="8"/>
      <c r="M18" s="24" t="str">
        <f t="shared" si="6"/>
        <v>OK</v>
      </c>
    </row>
    <row r="19" spans="2:13" ht="15.75" thickBot="1" x14ac:dyDescent="0.3">
      <c r="B19" s="81"/>
      <c r="C19" s="82"/>
      <c r="D19" s="31">
        <f t="shared" si="3"/>
        <v>0</v>
      </c>
      <c r="E19" s="41"/>
      <c r="F19" s="33"/>
      <c r="G19" s="27"/>
      <c r="H19" s="27"/>
      <c r="I19" s="28"/>
      <c r="J19" s="70">
        <f t="shared" si="4"/>
        <v>0</v>
      </c>
      <c r="K19" s="71">
        <f t="shared" si="5"/>
        <v>0</v>
      </c>
      <c r="L19" s="8"/>
      <c r="M19" s="24" t="str">
        <f t="shared" si="6"/>
        <v>OK</v>
      </c>
    </row>
    <row r="20" spans="2:13" ht="15.75" thickBot="1" x14ac:dyDescent="0.3">
      <c r="B20" s="191" t="s">
        <v>55</v>
      </c>
      <c r="C20" s="192"/>
      <c r="D20" s="32">
        <f>SUM(D6:D19)</f>
        <v>202472</v>
      </c>
      <c r="E20" s="53">
        <f>ROUND(SUM(E6:E19),0)</f>
        <v>100900</v>
      </c>
      <c r="F20" s="54">
        <f t="shared" ref="F20:K20" si="7">ROUND(SUM(F6:F19),0)</f>
        <v>61996</v>
      </c>
      <c r="G20" s="55">
        <f t="shared" si="7"/>
        <v>39576</v>
      </c>
      <c r="H20" s="55">
        <f t="shared" si="7"/>
        <v>0</v>
      </c>
      <c r="I20" s="56">
        <f t="shared" si="7"/>
        <v>0</v>
      </c>
      <c r="J20" s="36">
        <f t="shared" si="7"/>
        <v>61996</v>
      </c>
      <c r="K20" s="37">
        <f t="shared" si="7"/>
        <v>39576</v>
      </c>
      <c r="L20" s="8"/>
      <c r="M20" s="24" t="str">
        <f t="shared" si="6"/>
        <v>OK</v>
      </c>
    </row>
    <row r="21" spans="2:13" ht="15.75" thickBot="1" x14ac:dyDescent="0.3">
      <c r="B21" s="191" t="s">
        <v>50</v>
      </c>
      <c r="C21" s="192"/>
      <c r="D21" s="49">
        <v>1</v>
      </c>
      <c r="E21" s="57">
        <f>E20/$D$20</f>
        <v>0.49834051128057211</v>
      </c>
      <c r="F21" s="58">
        <f t="shared" ref="F21:K21" si="8">F20/$D$20</f>
        <v>0.30619542455253074</v>
      </c>
      <c r="G21" s="59">
        <f t="shared" si="8"/>
        <v>0.19546406416689716</v>
      </c>
      <c r="H21" s="59">
        <f t="shared" ref="H21:I21" si="9">H20/$D$20</f>
        <v>0</v>
      </c>
      <c r="I21" s="60">
        <f t="shared" si="9"/>
        <v>0</v>
      </c>
      <c r="J21" s="38">
        <f t="shared" si="8"/>
        <v>0.30619542455253074</v>
      </c>
      <c r="K21" s="39">
        <f t="shared" si="8"/>
        <v>0.19546406416689716</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202" t="s">
        <v>54</v>
      </c>
      <c r="C24" s="202"/>
      <c r="D24" s="202"/>
      <c r="E24" s="202"/>
      <c r="F24" s="202"/>
      <c r="G24" s="202"/>
      <c r="H24" s="72"/>
      <c r="I24" s="72"/>
      <c r="J24" s="72"/>
      <c r="K24" s="72"/>
      <c r="L24" s="8"/>
      <c r="M24" s="8"/>
    </row>
    <row r="25" spans="2:13" ht="15.75" customHeight="1" x14ac:dyDescent="0.25">
      <c r="B25" s="201" t="s">
        <v>102</v>
      </c>
      <c r="C25" s="201"/>
      <c r="D25" s="201"/>
      <c r="E25" s="201"/>
      <c r="F25" s="201"/>
      <c r="G25" s="42" t="str">
        <f>IF(E20&gt;=100000,"OK","ERROR")</f>
        <v>OK</v>
      </c>
      <c r="H25" s="72"/>
      <c r="I25" s="72"/>
      <c r="J25" s="72"/>
      <c r="K25" s="72"/>
      <c r="L25" s="8"/>
      <c r="M25" s="8"/>
    </row>
    <row r="26" spans="2:13" ht="15.75" customHeight="1" x14ac:dyDescent="0.25">
      <c r="B26" s="201" t="s">
        <v>103</v>
      </c>
      <c r="C26" s="201"/>
      <c r="D26" s="201"/>
      <c r="E26" s="201"/>
      <c r="F26" s="201"/>
      <c r="G26" s="42" t="str">
        <f>IF(E20&lt;=250000,"OK","ERROR")</f>
        <v>OK</v>
      </c>
      <c r="H26" s="72"/>
      <c r="I26" s="72"/>
      <c r="J26" s="72"/>
      <c r="K26" s="72"/>
      <c r="L26" s="8"/>
      <c r="M26" s="8"/>
    </row>
    <row r="27" spans="2:13" ht="15.75" customHeight="1" x14ac:dyDescent="0.25">
      <c r="B27" s="201" t="s">
        <v>75</v>
      </c>
      <c r="C27" s="201"/>
      <c r="D27" s="201"/>
      <c r="E27" s="201"/>
      <c r="F27" s="201"/>
      <c r="G27" s="42" t="str">
        <f>IF(E20&lt;=(D20/2),"OK","ERROR")</f>
        <v>OK</v>
      </c>
      <c r="H27" s="72"/>
      <c r="I27" s="72"/>
      <c r="J27" s="72"/>
      <c r="K27" s="72"/>
      <c r="L27" s="8"/>
      <c r="M27" s="8"/>
    </row>
    <row r="28" spans="2:13" ht="15.75" customHeight="1" x14ac:dyDescent="0.25">
      <c r="B28" s="201" t="s">
        <v>97</v>
      </c>
      <c r="C28" s="201"/>
      <c r="D28" s="201"/>
      <c r="E28" s="201"/>
      <c r="F28" s="201"/>
      <c r="G28" s="42" t="str">
        <f>IF(K20&lt;=(E20*0.4),"OK","ERROR")</f>
        <v>OK</v>
      </c>
      <c r="H28" s="72"/>
      <c r="I28" s="72"/>
      <c r="J28" s="72"/>
      <c r="K28" s="72"/>
      <c r="L28" s="8"/>
      <c r="M28" s="8"/>
    </row>
    <row r="29" spans="2:13" s="8" customFormat="1" x14ac:dyDescent="0.25"/>
    <row r="30" spans="2:13" s="8" customFormat="1" x14ac:dyDescent="0.25">
      <c r="I30" s="73"/>
    </row>
    <row r="31" spans="2:13" s="8" customFormat="1" x14ac:dyDescent="0.25">
      <c r="G31" s="42"/>
    </row>
    <row r="32" spans="2:13" s="8" customFormat="1" x14ac:dyDescent="0.25"/>
    <row r="33" spans="2:2" s="8" customFormat="1" x14ac:dyDescent="0.25"/>
    <row r="34" spans="2:2" s="8" customFormat="1" x14ac:dyDescent="0.25">
      <c r="B34" s="74"/>
    </row>
    <row r="35" spans="2:2" s="8" customFormat="1" x14ac:dyDescent="0.25">
      <c r="B35" s="75"/>
    </row>
    <row r="36" spans="2:2" s="8" customFormat="1" x14ac:dyDescent="0.25">
      <c r="B36" s="74"/>
    </row>
    <row r="37" spans="2:2" s="8" customFormat="1" x14ac:dyDescent="0.25">
      <c r="B37" s="76"/>
    </row>
    <row r="38" spans="2:2" s="8" customFormat="1" x14ac:dyDescent="0.25"/>
    <row r="39" spans="2:2" s="8" customFormat="1" x14ac:dyDescent="0.25"/>
    <row r="40" spans="2:2" s="8" customFormat="1" x14ac:dyDescent="0.25">
      <c r="B40" s="77"/>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T70"/>
  <sheetViews>
    <sheetView topLeftCell="A48" zoomScale="80" zoomScaleNormal="80" workbookViewId="0">
      <selection activeCell="J77" sqref="J77"/>
    </sheetView>
  </sheetViews>
  <sheetFormatPr baseColWidth="10" defaultRowHeight="15" x14ac:dyDescent="0.25"/>
  <cols>
    <col min="1" max="1" width="19.140625" customWidth="1"/>
    <col min="2" max="2" width="9.85546875" customWidth="1"/>
    <col min="3" max="3" width="39.140625" customWidth="1"/>
    <col min="8" max="8" width="14.7109375" customWidth="1"/>
    <col min="10" max="10" width="15.28515625" customWidth="1"/>
    <col min="11" max="11" width="4.140625" customWidth="1"/>
    <col min="12" max="12" width="16.7109375" customWidth="1"/>
    <col min="14" max="14" width="15.85546875" customWidth="1"/>
  </cols>
  <sheetData>
    <row r="2" spans="1:20" ht="31.15" x14ac:dyDescent="0.6">
      <c r="A2" s="203" t="s">
        <v>197</v>
      </c>
      <c r="B2" s="203"/>
      <c r="C2" s="203"/>
      <c r="D2" s="203"/>
      <c r="E2" s="203"/>
      <c r="F2" s="203"/>
      <c r="G2" s="203"/>
      <c r="H2" s="203"/>
      <c r="I2" s="203"/>
      <c r="J2" s="203"/>
    </row>
    <row r="3" spans="1:20" ht="23.45" x14ac:dyDescent="0.45">
      <c r="A3" s="207" t="s">
        <v>196</v>
      </c>
      <c r="B3" s="207"/>
      <c r="C3" s="207"/>
      <c r="D3" s="207"/>
      <c r="E3" s="207"/>
      <c r="F3" s="207"/>
      <c r="G3" s="207"/>
      <c r="H3" s="207"/>
      <c r="I3" s="207"/>
      <c r="J3" s="207"/>
    </row>
    <row r="6" spans="1:20" ht="2.4500000000000002" customHeight="1" x14ac:dyDescent="0.3"/>
    <row r="7" spans="1:20" ht="45.6" customHeight="1" x14ac:dyDescent="0.25">
      <c r="A7" s="208" t="s">
        <v>125</v>
      </c>
      <c r="B7" s="208" t="s">
        <v>195</v>
      </c>
      <c r="C7" s="208" t="s">
        <v>126</v>
      </c>
      <c r="D7" s="209" t="s">
        <v>127</v>
      </c>
      <c r="E7" s="208" t="s">
        <v>128</v>
      </c>
      <c r="F7" s="209" t="s">
        <v>129</v>
      </c>
      <c r="G7" s="209" t="s">
        <v>130</v>
      </c>
      <c r="H7" s="216" t="s">
        <v>131</v>
      </c>
      <c r="I7" s="216" t="s">
        <v>132</v>
      </c>
      <c r="J7" s="216"/>
      <c r="L7" s="217" t="s">
        <v>133</v>
      </c>
      <c r="M7" s="217" t="s">
        <v>134</v>
      </c>
      <c r="N7" s="217"/>
    </row>
    <row r="8" spans="1:20" ht="23.45" customHeight="1" x14ac:dyDescent="0.25">
      <c r="A8" s="208"/>
      <c r="B8" s="208"/>
      <c r="C8" s="208"/>
      <c r="D8" s="209"/>
      <c r="E8" s="208"/>
      <c r="F8" s="209"/>
      <c r="G8" s="209"/>
      <c r="H8" s="216"/>
      <c r="I8" s="118" t="s">
        <v>48</v>
      </c>
      <c r="J8" s="118" t="s">
        <v>49</v>
      </c>
      <c r="L8" s="217"/>
      <c r="M8" s="119" t="s">
        <v>48</v>
      </c>
      <c r="N8" s="119" t="s">
        <v>49</v>
      </c>
    </row>
    <row r="9" spans="1:20" ht="14.45" customHeight="1" x14ac:dyDescent="0.25">
      <c r="A9" s="204" t="s">
        <v>135</v>
      </c>
      <c r="B9" s="88">
        <v>1.1000000000000001</v>
      </c>
      <c r="C9" s="95" t="s">
        <v>136</v>
      </c>
      <c r="D9" s="95" t="s">
        <v>137</v>
      </c>
      <c r="E9" s="95">
        <v>2</v>
      </c>
      <c r="F9" s="95">
        <v>200</v>
      </c>
      <c r="G9" s="95">
        <f t="shared" ref="G9:G63" si="0">F9*E9</f>
        <v>400</v>
      </c>
      <c r="H9" s="95">
        <f>G9*0</f>
        <v>0</v>
      </c>
      <c r="I9" s="95">
        <f>G9*0</f>
        <v>0</v>
      </c>
      <c r="J9" s="95">
        <f>G9*1</f>
        <v>400</v>
      </c>
      <c r="L9" s="89">
        <f>H9/3</f>
        <v>0</v>
      </c>
      <c r="M9" s="89">
        <f>I9/3</f>
        <v>0</v>
      </c>
      <c r="N9" s="89">
        <v>133</v>
      </c>
    </row>
    <row r="10" spans="1:20" x14ac:dyDescent="0.25">
      <c r="A10" s="205"/>
      <c r="B10" s="88">
        <v>1.2</v>
      </c>
      <c r="C10" s="95" t="s">
        <v>138</v>
      </c>
      <c r="D10" s="95" t="s">
        <v>137</v>
      </c>
      <c r="E10" s="95">
        <v>2</v>
      </c>
      <c r="F10" s="95">
        <v>180</v>
      </c>
      <c r="G10" s="95">
        <f t="shared" si="0"/>
        <v>360</v>
      </c>
      <c r="H10" s="95">
        <f t="shared" ref="H10:H11" si="1">G10*0</f>
        <v>0</v>
      </c>
      <c r="I10" s="95">
        <f t="shared" ref="I10:I12" si="2">G10*0</f>
        <v>0</v>
      </c>
      <c r="J10" s="95">
        <f t="shared" ref="J10:J11" si="3">G10*1</f>
        <v>360</v>
      </c>
      <c r="L10" s="89">
        <f t="shared" ref="L10:N15" si="4">H10/3</f>
        <v>0</v>
      </c>
      <c r="M10" s="89">
        <f t="shared" si="4"/>
        <v>0</v>
      </c>
      <c r="N10" s="89">
        <f t="shared" si="4"/>
        <v>120</v>
      </c>
    </row>
    <row r="11" spans="1:20" x14ac:dyDescent="0.25">
      <c r="A11" s="205"/>
      <c r="B11" s="88">
        <v>1.3</v>
      </c>
      <c r="C11" s="95" t="s">
        <v>139</v>
      </c>
      <c r="D11" s="95" t="s">
        <v>137</v>
      </c>
      <c r="E11" s="95">
        <v>2</v>
      </c>
      <c r="F11" s="95">
        <v>150</v>
      </c>
      <c r="G11" s="95">
        <f t="shared" si="0"/>
        <v>300</v>
      </c>
      <c r="H11" s="95">
        <f t="shared" si="1"/>
        <v>0</v>
      </c>
      <c r="I11" s="95">
        <f t="shared" si="2"/>
        <v>0</v>
      </c>
      <c r="J11" s="95">
        <f t="shared" si="3"/>
        <v>300</v>
      </c>
      <c r="L11" s="89">
        <f t="shared" si="4"/>
        <v>0</v>
      </c>
      <c r="M11" s="89">
        <f t="shared" si="4"/>
        <v>0</v>
      </c>
      <c r="N11" s="89">
        <f t="shared" si="4"/>
        <v>100</v>
      </c>
    </row>
    <row r="12" spans="1:20" x14ac:dyDescent="0.25">
      <c r="A12" s="205"/>
      <c r="B12" s="88">
        <v>1.4</v>
      </c>
      <c r="C12" s="95" t="s">
        <v>140</v>
      </c>
      <c r="D12" s="95" t="s">
        <v>141</v>
      </c>
      <c r="E12" s="95">
        <v>100</v>
      </c>
      <c r="F12" s="95">
        <v>5</v>
      </c>
      <c r="G12" s="95">
        <f t="shared" si="0"/>
        <v>500</v>
      </c>
      <c r="H12" s="95">
        <f t="shared" ref="H12:H15" si="5">G12*1</f>
        <v>500</v>
      </c>
      <c r="I12" s="95">
        <f t="shared" si="2"/>
        <v>0</v>
      </c>
      <c r="J12" s="95">
        <f t="shared" ref="J12:J40" si="6">G12*0</f>
        <v>0</v>
      </c>
      <c r="L12" s="89">
        <v>167</v>
      </c>
      <c r="M12" s="89">
        <f t="shared" si="4"/>
        <v>0</v>
      </c>
      <c r="N12" s="89">
        <f t="shared" si="4"/>
        <v>0</v>
      </c>
      <c r="Q12" s="111"/>
      <c r="R12" s="111"/>
      <c r="S12" s="111"/>
    </row>
    <row r="13" spans="1:20" x14ac:dyDescent="0.25">
      <c r="A13" s="205"/>
      <c r="B13" s="88">
        <v>1.5</v>
      </c>
      <c r="C13" s="95" t="s">
        <v>142</v>
      </c>
      <c r="D13" s="95" t="s">
        <v>137</v>
      </c>
      <c r="E13" s="95">
        <v>2</v>
      </c>
      <c r="F13" s="95">
        <v>600</v>
      </c>
      <c r="G13" s="95">
        <f t="shared" si="0"/>
        <v>1200</v>
      </c>
      <c r="H13" s="95">
        <f>G13*0</f>
        <v>0</v>
      </c>
      <c r="I13" s="95">
        <f>G13*1</f>
        <v>1200</v>
      </c>
      <c r="J13" s="95">
        <f t="shared" si="6"/>
        <v>0</v>
      </c>
      <c r="L13" s="89">
        <f t="shared" si="4"/>
        <v>0</v>
      </c>
      <c r="M13" s="89">
        <f t="shared" si="4"/>
        <v>400</v>
      </c>
      <c r="N13" s="89">
        <f t="shared" si="4"/>
        <v>0</v>
      </c>
      <c r="Q13" s="112"/>
    </row>
    <row r="14" spans="1:20" x14ac:dyDescent="0.25">
      <c r="A14" s="205"/>
      <c r="B14" s="88">
        <v>1.6</v>
      </c>
      <c r="C14" s="95" t="s">
        <v>143</v>
      </c>
      <c r="D14" s="95"/>
      <c r="E14" s="95">
        <v>1000</v>
      </c>
      <c r="F14" s="95">
        <v>3</v>
      </c>
      <c r="G14" s="95">
        <f t="shared" si="0"/>
        <v>3000</v>
      </c>
      <c r="H14" s="95">
        <f t="shared" si="5"/>
        <v>3000</v>
      </c>
      <c r="I14" s="95">
        <f t="shared" ref="I14:I21" si="7">G14*0</f>
        <v>0</v>
      </c>
      <c r="J14" s="95">
        <f t="shared" si="6"/>
        <v>0</v>
      </c>
      <c r="L14" s="89">
        <f t="shared" si="4"/>
        <v>1000</v>
      </c>
      <c r="M14" s="89">
        <f t="shared" si="4"/>
        <v>0</v>
      </c>
      <c r="N14" s="89">
        <f t="shared" si="4"/>
        <v>0</v>
      </c>
    </row>
    <row r="15" spans="1:20" x14ac:dyDescent="0.25">
      <c r="A15" s="205"/>
      <c r="B15" s="88">
        <v>1.7</v>
      </c>
      <c r="C15" s="95" t="s">
        <v>144</v>
      </c>
      <c r="D15" s="95" t="s">
        <v>145</v>
      </c>
      <c r="E15" s="95">
        <v>120</v>
      </c>
      <c r="F15" s="95">
        <v>10</v>
      </c>
      <c r="G15" s="95">
        <f t="shared" si="0"/>
        <v>1200</v>
      </c>
      <c r="H15" s="95">
        <f t="shared" si="5"/>
        <v>1200</v>
      </c>
      <c r="I15" s="95">
        <f t="shared" si="7"/>
        <v>0</v>
      </c>
      <c r="J15" s="95">
        <f t="shared" si="6"/>
        <v>0</v>
      </c>
      <c r="L15" s="89">
        <f t="shared" si="4"/>
        <v>400</v>
      </c>
      <c r="M15" s="89">
        <f t="shared" si="4"/>
        <v>0</v>
      </c>
      <c r="N15" s="89">
        <f t="shared" si="4"/>
        <v>0</v>
      </c>
      <c r="R15" s="112"/>
    </row>
    <row r="16" spans="1:20" x14ac:dyDescent="0.25">
      <c r="A16" s="206"/>
      <c r="B16" s="90"/>
      <c r="C16" s="113" t="s">
        <v>146</v>
      </c>
      <c r="D16" s="114"/>
      <c r="E16" s="114"/>
      <c r="F16" s="114"/>
      <c r="G16" s="114"/>
      <c r="H16" s="114"/>
      <c r="I16" s="114"/>
      <c r="J16" s="114"/>
      <c r="K16" s="91"/>
      <c r="L16" s="92">
        <f>SUM(L9:L15)</f>
        <v>1567</v>
      </c>
      <c r="M16" s="92">
        <f t="shared" ref="M16:N16" si="8">SUM(M9:M15)</f>
        <v>400</v>
      </c>
      <c r="N16" s="92">
        <f t="shared" si="8"/>
        <v>353</v>
      </c>
      <c r="Q16" s="111"/>
      <c r="R16" s="111"/>
      <c r="S16" s="111"/>
      <c r="T16" s="111"/>
    </row>
    <row r="17" spans="1:14" ht="14.45" customHeight="1" x14ac:dyDescent="0.25">
      <c r="A17" s="204" t="s">
        <v>147</v>
      </c>
      <c r="B17" s="93">
        <v>2.1</v>
      </c>
      <c r="C17" s="95" t="s">
        <v>136</v>
      </c>
      <c r="D17" s="95" t="s">
        <v>137</v>
      </c>
      <c r="E17" s="95">
        <v>12</v>
      </c>
      <c r="F17" s="95">
        <v>200</v>
      </c>
      <c r="G17" s="95">
        <f t="shared" si="0"/>
        <v>2400</v>
      </c>
      <c r="H17" s="95">
        <f>G17*0</f>
        <v>0</v>
      </c>
      <c r="I17" s="95">
        <f>G17*0</f>
        <v>0</v>
      </c>
      <c r="J17" s="95">
        <f>G17*1</f>
        <v>2400</v>
      </c>
      <c r="L17" s="89">
        <f>H17/3</f>
        <v>0</v>
      </c>
      <c r="M17" s="89">
        <f>I17/3</f>
        <v>0</v>
      </c>
      <c r="N17" s="89">
        <f>J17/3</f>
        <v>800</v>
      </c>
    </row>
    <row r="18" spans="1:14" x14ac:dyDescent="0.25">
      <c r="A18" s="205"/>
      <c r="B18" s="93">
        <v>2.2000000000000002</v>
      </c>
      <c r="C18" s="95" t="s">
        <v>138</v>
      </c>
      <c r="D18" s="95" t="s">
        <v>137</v>
      </c>
      <c r="E18" s="95">
        <v>12</v>
      </c>
      <c r="F18" s="95">
        <v>180</v>
      </c>
      <c r="G18" s="95">
        <f t="shared" si="0"/>
        <v>2160</v>
      </c>
      <c r="H18" s="95">
        <f t="shared" ref="H18:H19" si="9">G18*0</f>
        <v>0</v>
      </c>
      <c r="I18" s="95">
        <f t="shared" ref="I18:I20" si="10">G18*0</f>
        <v>0</v>
      </c>
      <c r="J18" s="95">
        <f t="shared" ref="J18:J19" si="11">G18*1</f>
        <v>2160</v>
      </c>
      <c r="L18" s="89">
        <f t="shared" ref="L18:N28" si="12">H18/3</f>
        <v>0</v>
      </c>
      <c r="M18" s="89">
        <f t="shared" si="12"/>
        <v>0</v>
      </c>
      <c r="N18" s="89">
        <f t="shared" si="12"/>
        <v>720</v>
      </c>
    </row>
    <row r="19" spans="1:14" x14ac:dyDescent="0.25">
      <c r="A19" s="205"/>
      <c r="B19" s="93">
        <v>2.2999999999999998</v>
      </c>
      <c r="C19" s="95" t="s">
        <v>139</v>
      </c>
      <c r="D19" s="95" t="s">
        <v>137</v>
      </c>
      <c r="E19" s="95">
        <v>12</v>
      </c>
      <c r="F19" s="95">
        <v>150</v>
      </c>
      <c r="G19" s="95">
        <f t="shared" si="0"/>
        <v>1800</v>
      </c>
      <c r="H19" s="95">
        <f t="shared" si="9"/>
        <v>0</v>
      </c>
      <c r="I19" s="95">
        <f t="shared" si="10"/>
        <v>0</v>
      </c>
      <c r="J19" s="95">
        <f t="shared" si="11"/>
        <v>1800</v>
      </c>
      <c r="L19" s="89">
        <f t="shared" si="12"/>
        <v>0</v>
      </c>
      <c r="M19" s="89">
        <f t="shared" si="12"/>
        <v>0</v>
      </c>
      <c r="N19" s="89">
        <f t="shared" si="12"/>
        <v>600</v>
      </c>
    </row>
    <row r="20" spans="1:14" x14ac:dyDescent="0.25">
      <c r="A20" s="205"/>
      <c r="B20" s="93">
        <v>2.4</v>
      </c>
      <c r="C20" s="95" t="s">
        <v>140</v>
      </c>
      <c r="D20" s="95" t="s">
        <v>141</v>
      </c>
      <c r="E20" s="95">
        <v>100</v>
      </c>
      <c r="F20" s="95">
        <v>5</v>
      </c>
      <c r="G20" s="95">
        <f t="shared" si="0"/>
        <v>500</v>
      </c>
      <c r="H20" s="95">
        <f t="shared" ref="H20" si="13">G20*1</f>
        <v>500</v>
      </c>
      <c r="I20" s="95">
        <f t="shared" si="10"/>
        <v>0</v>
      </c>
      <c r="J20" s="95">
        <f t="shared" si="6"/>
        <v>0</v>
      </c>
      <c r="L20" s="89">
        <v>167</v>
      </c>
      <c r="M20" s="89">
        <f t="shared" si="12"/>
        <v>0</v>
      </c>
      <c r="N20" s="89">
        <f t="shared" si="12"/>
        <v>0</v>
      </c>
    </row>
    <row r="21" spans="1:14" x14ac:dyDescent="0.25">
      <c r="A21" s="205"/>
      <c r="B21" s="93">
        <v>2.6</v>
      </c>
      <c r="C21" s="95" t="s">
        <v>148</v>
      </c>
      <c r="D21" s="95" t="s">
        <v>137</v>
      </c>
      <c r="E21" s="95">
        <v>12</v>
      </c>
      <c r="F21" s="95">
        <v>1200</v>
      </c>
      <c r="G21" s="95">
        <f t="shared" si="0"/>
        <v>14400</v>
      </c>
      <c r="H21" s="95">
        <f>G21*1</f>
        <v>14400</v>
      </c>
      <c r="I21" s="95">
        <f t="shared" si="7"/>
        <v>0</v>
      </c>
      <c r="J21" s="95">
        <f t="shared" si="6"/>
        <v>0</v>
      </c>
      <c r="L21" s="89">
        <f t="shared" si="12"/>
        <v>4800</v>
      </c>
      <c r="M21" s="89">
        <f t="shared" si="12"/>
        <v>0</v>
      </c>
      <c r="N21" s="89">
        <f t="shared" si="12"/>
        <v>0</v>
      </c>
    </row>
    <row r="22" spans="1:14" x14ac:dyDescent="0.25">
      <c r="A22" s="205"/>
      <c r="B22" s="93">
        <v>2.7</v>
      </c>
      <c r="C22" s="95" t="s">
        <v>149</v>
      </c>
      <c r="D22" s="95" t="s">
        <v>150</v>
      </c>
      <c r="E22" s="95">
        <v>12</v>
      </c>
      <c r="F22" s="95">
        <v>400</v>
      </c>
      <c r="G22" s="95">
        <f t="shared" si="0"/>
        <v>4800</v>
      </c>
      <c r="H22" s="95">
        <f t="shared" ref="H22:H28" si="14">G22*1</f>
        <v>4800</v>
      </c>
      <c r="I22" s="95">
        <f>G22*0</f>
        <v>0</v>
      </c>
      <c r="J22" s="95">
        <f t="shared" si="6"/>
        <v>0</v>
      </c>
      <c r="L22" s="89">
        <f t="shared" si="12"/>
        <v>1600</v>
      </c>
      <c r="M22" s="89">
        <f t="shared" si="12"/>
        <v>0</v>
      </c>
      <c r="N22" s="89">
        <f t="shared" si="12"/>
        <v>0</v>
      </c>
    </row>
    <row r="23" spans="1:14" x14ac:dyDescent="0.25">
      <c r="A23" s="205"/>
      <c r="B23" s="93">
        <v>2.8</v>
      </c>
      <c r="C23" s="95" t="s">
        <v>151</v>
      </c>
      <c r="D23" s="95" t="s">
        <v>150</v>
      </c>
      <c r="E23" s="95">
        <v>12</v>
      </c>
      <c r="F23" s="95">
        <v>300</v>
      </c>
      <c r="G23" s="95">
        <f t="shared" si="0"/>
        <v>3600</v>
      </c>
      <c r="H23" s="95">
        <f t="shared" si="14"/>
        <v>3600</v>
      </c>
      <c r="I23" s="95">
        <f>G23*0</f>
        <v>0</v>
      </c>
      <c r="J23" s="95">
        <f t="shared" si="6"/>
        <v>0</v>
      </c>
      <c r="L23" s="89">
        <f t="shared" si="12"/>
        <v>1200</v>
      </c>
      <c r="M23" s="89">
        <f t="shared" si="12"/>
        <v>0</v>
      </c>
      <c r="N23" s="89">
        <f t="shared" si="12"/>
        <v>0</v>
      </c>
    </row>
    <row r="24" spans="1:14" x14ac:dyDescent="0.25">
      <c r="A24" s="205"/>
      <c r="B24" s="93">
        <v>2.9</v>
      </c>
      <c r="C24" s="95" t="s">
        <v>152</v>
      </c>
      <c r="D24" s="95" t="s">
        <v>150</v>
      </c>
      <c r="E24" s="95">
        <v>12</v>
      </c>
      <c r="F24" s="95">
        <v>80</v>
      </c>
      <c r="G24" s="95">
        <f t="shared" si="0"/>
        <v>960</v>
      </c>
      <c r="H24" s="95">
        <f t="shared" si="14"/>
        <v>960</v>
      </c>
      <c r="I24" s="95">
        <f>G24*0</f>
        <v>0</v>
      </c>
      <c r="J24" s="95">
        <f t="shared" si="6"/>
        <v>0</v>
      </c>
      <c r="L24" s="89">
        <f t="shared" si="12"/>
        <v>320</v>
      </c>
      <c r="M24" s="89">
        <f t="shared" si="12"/>
        <v>0</v>
      </c>
      <c r="N24" s="89">
        <f t="shared" si="12"/>
        <v>0</v>
      </c>
    </row>
    <row r="25" spans="1:14" x14ac:dyDescent="0.25">
      <c r="A25" s="205"/>
      <c r="B25" s="94">
        <v>2.1</v>
      </c>
      <c r="C25" s="95" t="s">
        <v>153</v>
      </c>
      <c r="D25" s="95" t="s">
        <v>154</v>
      </c>
      <c r="E25" s="95">
        <v>12</v>
      </c>
      <c r="F25" s="95">
        <v>50</v>
      </c>
      <c r="G25" s="95">
        <f t="shared" si="0"/>
        <v>600</v>
      </c>
      <c r="H25" s="95">
        <f t="shared" si="14"/>
        <v>600</v>
      </c>
      <c r="I25" s="95">
        <f t="shared" ref="I25:I28" si="15">G25*0</f>
        <v>0</v>
      </c>
      <c r="J25" s="95">
        <f t="shared" si="6"/>
        <v>0</v>
      </c>
      <c r="L25" s="89">
        <f t="shared" si="12"/>
        <v>200</v>
      </c>
      <c r="M25" s="89">
        <f t="shared" si="12"/>
        <v>0</v>
      </c>
      <c r="N25" s="89">
        <f t="shared" si="12"/>
        <v>0</v>
      </c>
    </row>
    <row r="26" spans="1:14" x14ac:dyDescent="0.25">
      <c r="A26" s="205"/>
      <c r="B26" s="94">
        <v>2.11</v>
      </c>
      <c r="C26" s="95" t="s">
        <v>142</v>
      </c>
      <c r="D26" s="95" t="s">
        <v>137</v>
      </c>
      <c r="E26" s="95">
        <v>12</v>
      </c>
      <c r="F26" s="95">
        <v>600</v>
      </c>
      <c r="G26" s="95">
        <f t="shared" si="0"/>
        <v>7200</v>
      </c>
      <c r="H26" s="95">
        <f>G26*0</f>
        <v>0</v>
      </c>
      <c r="I26" s="95">
        <f>G26*1</f>
        <v>7200</v>
      </c>
      <c r="J26" s="95">
        <f t="shared" si="6"/>
        <v>0</v>
      </c>
      <c r="L26" s="89">
        <f t="shared" si="12"/>
        <v>0</v>
      </c>
      <c r="M26" s="89">
        <f t="shared" si="12"/>
        <v>2400</v>
      </c>
      <c r="N26" s="89">
        <f t="shared" si="12"/>
        <v>0</v>
      </c>
    </row>
    <row r="27" spans="1:14" x14ac:dyDescent="0.25">
      <c r="A27" s="205"/>
      <c r="B27" s="94">
        <v>2.12</v>
      </c>
      <c r="C27" s="115" t="s">
        <v>155</v>
      </c>
      <c r="D27" s="95" t="s">
        <v>150</v>
      </c>
      <c r="E27" s="95">
        <v>2000</v>
      </c>
      <c r="F27" s="95">
        <v>7</v>
      </c>
      <c r="G27" s="95">
        <f t="shared" si="0"/>
        <v>14000</v>
      </c>
      <c r="H27" s="95">
        <f t="shared" si="14"/>
        <v>14000</v>
      </c>
      <c r="I27" s="95">
        <f t="shared" si="15"/>
        <v>0</v>
      </c>
      <c r="J27" s="95">
        <f t="shared" si="6"/>
        <v>0</v>
      </c>
      <c r="L27" s="89">
        <v>4666</v>
      </c>
      <c r="M27" s="89">
        <f t="shared" si="12"/>
        <v>0</v>
      </c>
      <c r="N27" s="89">
        <f t="shared" si="12"/>
        <v>0</v>
      </c>
    </row>
    <row r="28" spans="1:14" x14ac:dyDescent="0.25">
      <c r="A28" s="205"/>
      <c r="B28" s="94">
        <v>2.13</v>
      </c>
      <c r="C28" s="95" t="s">
        <v>140</v>
      </c>
      <c r="D28" s="95" t="s">
        <v>141</v>
      </c>
      <c r="E28" s="95">
        <f>30*12</f>
        <v>360</v>
      </c>
      <c r="F28" s="95">
        <v>5</v>
      </c>
      <c r="G28" s="95">
        <f t="shared" si="0"/>
        <v>1800</v>
      </c>
      <c r="H28" s="95">
        <f t="shared" si="14"/>
        <v>1800</v>
      </c>
      <c r="I28" s="95">
        <f t="shared" si="15"/>
        <v>0</v>
      </c>
      <c r="J28" s="95">
        <f t="shared" si="6"/>
        <v>0</v>
      </c>
      <c r="L28" s="89">
        <f t="shared" si="12"/>
        <v>600</v>
      </c>
      <c r="M28" s="89">
        <f t="shared" si="12"/>
        <v>0</v>
      </c>
      <c r="N28" s="89">
        <f t="shared" si="12"/>
        <v>0</v>
      </c>
    </row>
    <row r="29" spans="1:14" x14ac:dyDescent="0.25">
      <c r="A29" s="206"/>
      <c r="B29" s="96"/>
      <c r="C29" s="113" t="s">
        <v>146</v>
      </c>
      <c r="D29" s="114"/>
      <c r="E29" s="114"/>
      <c r="F29" s="114"/>
      <c r="G29" s="114"/>
      <c r="H29" s="114"/>
      <c r="I29" s="114"/>
      <c r="J29" s="114"/>
      <c r="L29" s="92">
        <f>SUM(L17:L28)</f>
        <v>13553</v>
      </c>
      <c r="M29" s="92">
        <f t="shared" ref="M29:N29" si="16">SUM(M17:M28)</f>
        <v>2400</v>
      </c>
      <c r="N29" s="92">
        <f t="shared" si="16"/>
        <v>2120</v>
      </c>
    </row>
    <row r="30" spans="1:14" ht="14.45" customHeight="1" x14ac:dyDescent="0.25">
      <c r="A30" s="204" t="s">
        <v>156</v>
      </c>
      <c r="B30" s="93">
        <v>3.1</v>
      </c>
      <c r="C30" s="95" t="s">
        <v>157</v>
      </c>
      <c r="D30" s="95" t="s">
        <v>158</v>
      </c>
      <c r="E30" s="95">
        <v>1</v>
      </c>
      <c r="F30" s="95">
        <v>4800</v>
      </c>
      <c r="G30" s="95">
        <f t="shared" si="0"/>
        <v>4800</v>
      </c>
      <c r="H30" s="95">
        <f>G30*1</f>
        <v>4800</v>
      </c>
      <c r="I30" s="95">
        <f>G30*0</f>
        <v>0</v>
      </c>
      <c r="J30" s="95">
        <f>G30*0</f>
        <v>0</v>
      </c>
      <c r="L30" s="89">
        <f>H30/3</f>
        <v>1600</v>
      </c>
      <c r="M30" s="89">
        <f>I30/3</f>
        <v>0</v>
      </c>
      <c r="N30" s="89">
        <f>J30/3</f>
        <v>0</v>
      </c>
    </row>
    <row r="31" spans="1:14" x14ac:dyDescent="0.25">
      <c r="A31" s="205"/>
      <c r="B31" s="93">
        <v>3.2</v>
      </c>
      <c r="C31" s="95" t="s">
        <v>149</v>
      </c>
      <c r="D31" s="95" t="s">
        <v>150</v>
      </c>
      <c r="E31" s="95">
        <v>2</v>
      </c>
      <c r="F31" s="95">
        <v>400</v>
      </c>
      <c r="G31" s="95">
        <f t="shared" si="0"/>
        <v>800</v>
      </c>
      <c r="H31" s="95">
        <f t="shared" ref="H31:H33" si="17">G31*1</f>
        <v>800</v>
      </c>
      <c r="I31" s="95">
        <f>G31*0</f>
        <v>0</v>
      </c>
      <c r="J31" s="95">
        <f t="shared" si="6"/>
        <v>0</v>
      </c>
      <c r="L31" s="89">
        <f t="shared" ref="L31:N42" si="18">H31/3</f>
        <v>266.66666666666669</v>
      </c>
      <c r="M31" s="89">
        <f t="shared" si="18"/>
        <v>0</v>
      </c>
      <c r="N31" s="89">
        <f t="shared" si="18"/>
        <v>0</v>
      </c>
    </row>
    <row r="32" spans="1:14" x14ac:dyDescent="0.25">
      <c r="A32" s="205"/>
      <c r="B32" s="93">
        <v>3.3</v>
      </c>
      <c r="C32" s="95" t="s">
        <v>151</v>
      </c>
      <c r="D32" s="95" t="s">
        <v>150</v>
      </c>
      <c r="E32" s="95">
        <v>2</v>
      </c>
      <c r="F32" s="95">
        <v>300</v>
      </c>
      <c r="G32" s="95">
        <f t="shared" si="0"/>
        <v>600</v>
      </c>
      <c r="H32" s="95">
        <f t="shared" si="17"/>
        <v>600</v>
      </c>
      <c r="I32" s="95">
        <f>G32*0</f>
        <v>0</v>
      </c>
      <c r="J32" s="95">
        <f t="shared" si="6"/>
        <v>0</v>
      </c>
      <c r="L32" s="89">
        <f t="shared" si="18"/>
        <v>200</v>
      </c>
      <c r="M32" s="89">
        <f t="shared" si="18"/>
        <v>0</v>
      </c>
      <c r="N32" s="89">
        <f t="shared" si="18"/>
        <v>0</v>
      </c>
    </row>
    <row r="33" spans="1:20" x14ac:dyDescent="0.25">
      <c r="A33" s="205"/>
      <c r="B33" s="93">
        <v>3.4</v>
      </c>
      <c r="C33" s="95" t="s">
        <v>152</v>
      </c>
      <c r="D33" s="95" t="s">
        <v>150</v>
      </c>
      <c r="E33" s="95">
        <v>2</v>
      </c>
      <c r="F33" s="95">
        <v>80</v>
      </c>
      <c r="G33" s="95">
        <f t="shared" si="0"/>
        <v>160</v>
      </c>
      <c r="H33" s="95">
        <f t="shared" si="17"/>
        <v>160</v>
      </c>
      <c r="I33" s="95">
        <f>G33*0</f>
        <v>0</v>
      </c>
      <c r="J33" s="95">
        <f t="shared" si="6"/>
        <v>0</v>
      </c>
      <c r="L33" s="89">
        <f t="shared" si="18"/>
        <v>53.333333333333336</v>
      </c>
      <c r="M33" s="89">
        <f t="shared" si="18"/>
        <v>0</v>
      </c>
      <c r="N33" s="89">
        <f t="shared" si="18"/>
        <v>0</v>
      </c>
    </row>
    <row r="34" spans="1:20" x14ac:dyDescent="0.25">
      <c r="A34" s="205"/>
      <c r="B34" s="93">
        <v>3.5</v>
      </c>
      <c r="C34" s="95" t="s">
        <v>159</v>
      </c>
      <c r="D34" s="95" t="s">
        <v>141</v>
      </c>
      <c r="E34" s="116">
        <v>160</v>
      </c>
      <c r="F34" s="95">
        <v>300</v>
      </c>
      <c r="G34" s="95">
        <f t="shared" si="0"/>
        <v>48000</v>
      </c>
      <c r="H34" s="95">
        <f>G34*0.4</f>
        <v>19200</v>
      </c>
      <c r="I34" s="95">
        <f>G34*0.6</f>
        <v>28800</v>
      </c>
      <c r="J34" s="95">
        <f t="shared" si="6"/>
        <v>0</v>
      </c>
      <c r="L34" s="89">
        <f t="shared" si="18"/>
        <v>6400</v>
      </c>
      <c r="M34" s="89">
        <f t="shared" si="18"/>
        <v>9600</v>
      </c>
      <c r="N34" s="89">
        <f t="shared" si="18"/>
        <v>0</v>
      </c>
    </row>
    <row r="35" spans="1:20" x14ac:dyDescent="0.25">
      <c r="A35" s="205"/>
      <c r="B35" s="93">
        <v>3.6</v>
      </c>
      <c r="C35" s="95" t="s">
        <v>160</v>
      </c>
      <c r="D35" s="95" t="s">
        <v>141</v>
      </c>
      <c r="E35" s="116">
        <v>1280</v>
      </c>
      <c r="F35" s="95">
        <v>18</v>
      </c>
      <c r="G35" s="95">
        <f t="shared" si="0"/>
        <v>23040</v>
      </c>
      <c r="H35" s="95">
        <f>G35*0</f>
        <v>0</v>
      </c>
      <c r="I35" s="95">
        <f>G35*1</f>
        <v>23040</v>
      </c>
      <c r="J35" s="95">
        <f t="shared" si="6"/>
        <v>0</v>
      </c>
      <c r="L35" s="89">
        <f t="shared" si="18"/>
        <v>0</v>
      </c>
      <c r="M35" s="89">
        <f t="shared" si="18"/>
        <v>7680</v>
      </c>
      <c r="N35" s="89">
        <f t="shared" si="18"/>
        <v>0</v>
      </c>
    </row>
    <row r="36" spans="1:20" x14ac:dyDescent="0.25">
      <c r="A36" s="205"/>
      <c r="B36" s="93">
        <v>3.7</v>
      </c>
      <c r="C36" s="95" t="s">
        <v>161</v>
      </c>
      <c r="D36" s="95" t="s">
        <v>141</v>
      </c>
      <c r="E36" s="116">
        <v>160</v>
      </c>
      <c r="F36" s="95">
        <v>90</v>
      </c>
      <c r="G36" s="95">
        <f t="shared" si="0"/>
        <v>14400</v>
      </c>
      <c r="H36" s="95">
        <f t="shared" ref="H36:H40" si="19">G36*1</f>
        <v>14400</v>
      </c>
      <c r="I36" s="95">
        <f t="shared" ref="I36:I40" si="20">G36*0</f>
        <v>0</v>
      </c>
      <c r="J36" s="95">
        <f t="shared" si="6"/>
        <v>0</v>
      </c>
      <c r="L36" s="89">
        <f t="shared" si="18"/>
        <v>4800</v>
      </c>
      <c r="M36" s="89">
        <f t="shared" si="18"/>
        <v>0</v>
      </c>
      <c r="N36" s="89">
        <f t="shared" si="18"/>
        <v>0</v>
      </c>
    </row>
    <row r="37" spans="1:20" x14ac:dyDescent="0.25">
      <c r="A37" s="205"/>
      <c r="B37" s="93">
        <v>3.8</v>
      </c>
      <c r="C37" s="95" t="s">
        <v>162</v>
      </c>
      <c r="D37" s="95" t="s">
        <v>163</v>
      </c>
      <c r="E37" s="116">
        <v>1600</v>
      </c>
      <c r="F37" s="95">
        <v>1.2</v>
      </c>
      <c r="G37" s="95">
        <f t="shared" si="0"/>
        <v>1920</v>
      </c>
      <c r="H37" s="95">
        <f t="shared" si="19"/>
        <v>1920</v>
      </c>
      <c r="I37" s="95">
        <f t="shared" si="20"/>
        <v>0</v>
      </c>
      <c r="J37" s="95">
        <f t="shared" si="6"/>
        <v>0</v>
      </c>
      <c r="L37" s="89">
        <f t="shared" si="18"/>
        <v>640</v>
      </c>
      <c r="M37" s="89">
        <f t="shared" si="18"/>
        <v>0</v>
      </c>
      <c r="N37" s="89">
        <f t="shared" si="18"/>
        <v>0</v>
      </c>
    </row>
    <row r="38" spans="1:20" x14ac:dyDescent="0.25">
      <c r="A38" s="205"/>
      <c r="B38" s="93">
        <v>3.9</v>
      </c>
      <c r="C38" s="95" t="s">
        <v>164</v>
      </c>
      <c r="D38" s="95" t="s">
        <v>141</v>
      </c>
      <c r="E38" s="116">
        <v>160</v>
      </c>
      <c r="F38" s="95">
        <v>310</v>
      </c>
      <c r="G38" s="95">
        <f t="shared" si="0"/>
        <v>49600</v>
      </c>
      <c r="H38" s="95">
        <f t="shared" si="19"/>
        <v>49600</v>
      </c>
      <c r="I38" s="95">
        <f t="shared" si="20"/>
        <v>0</v>
      </c>
      <c r="J38" s="95">
        <f t="shared" si="6"/>
        <v>0</v>
      </c>
      <c r="L38" s="89">
        <f t="shared" si="18"/>
        <v>16533.333333333332</v>
      </c>
      <c r="M38" s="89">
        <f t="shared" si="18"/>
        <v>0</v>
      </c>
      <c r="N38" s="89">
        <f t="shared" si="18"/>
        <v>0</v>
      </c>
    </row>
    <row r="39" spans="1:20" x14ac:dyDescent="0.25">
      <c r="A39" s="205"/>
      <c r="B39" s="94">
        <v>3.1</v>
      </c>
      <c r="C39" s="95" t="s">
        <v>165</v>
      </c>
      <c r="D39" s="95" t="s">
        <v>150</v>
      </c>
      <c r="E39" s="116">
        <v>160</v>
      </c>
      <c r="F39" s="95">
        <v>100</v>
      </c>
      <c r="G39" s="95">
        <f t="shared" si="0"/>
        <v>16000</v>
      </c>
      <c r="H39" s="95">
        <f>G39*0.5</f>
        <v>8000</v>
      </c>
      <c r="I39" s="95">
        <f>G39*0</f>
        <v>0</v>
      </c>
      <c r="J39" s="95">
        <f>G39*0.5</f>
        <v>8000</v>
      </c>
      <c r="L39" s="89">
        <f t="shared" si="18"/>
        <v>2666.6666666666665</v>
      </c>
      <c r="M39" s="89">
        <f t="shared" si="18"/>
        <v>0</v>
      </c>
      <c r="N39" s="89">
        <v>2666</v>
      </c>
    </row>
    <row r="40" spans="1:20" x14ac:dyDescent="0.25">
      <c r="A40" s="205"/>
      <c r="B40" s="93">
        <v>3.11</v>
      </c>
      <c r="C40" s="95" t="s">
        <v>166</v>
      </c>
      <c r="D40" s="95" t="s">
        <v>141</v>
      </c>
      <c r="E40" s="116">
        <v>480</v>
      </c>
      <c r="F40" s="95">
        <v>7</v>
      </c>
      <c r="G40" s="95">
        <f t="shared" si="0"/>
        <v>3360</v>
      </c>
      <c r="H40" s="95">
        <f t="shared" si="19"/>
        <v>3360</v>
      </c>
      <c r="I40" s="95">
        <f t="shared" si="20"/>
        <v>0</v>
      </c>
      <c r="J40" s="95">
        <f t="shared" si="6"/>
        <v>0</v>
      </c>
      <c r="L40" s="89">
        <f t="shared" si="18"/>
        <v>1120</v>
      </c>
      <c r="M40" s="89">
        <f t="shared" si="18"/>
        <v>0</v>
      </c>
      <c r="N40" s="89">
        <f t="shared" si="18"/>
        <v>0</v>
      </c>
    </row>
    <row r="41" spans="1:20" x14ac:dyDescent="0.25">
      <c r="A41" s="205"/>
      <c r="B41" s="97">
        <v>3.12</v>
      </c>
      <c r="C41" s="95" t="s">
        <v>167</v>
      </c>
      <c r="D41" s="95" t="s">
        <v>168</v>
      </c>
      <c r="E41" s="116">
        <v>240</v>
      </c>
      <c r="F41" s="95">
        <v>170</v>
      </c>
      <c r="G41" s="95">
        <f t="shared" si="0"/>
        <v>40800</v>
      </c>
      <c r="H41" s="95">
        <f>G41*0</f>
        <v>0</v>
      </c>
      <c r="I41" s="95">
        <f>G41*0</f>
        <v>0</v>
      </c>
      <c r="J41" s="95">
        <f>G41*1</f>
        <v>40800</v>
      </c>
      <c r="L41" s="89">
        <f t="shared" si="18"/>
        <v>0</v>
      </c>
      <c r="M41" s="89">
        <f t="shared" si="18"/>
        <v>0</v>
      </c>
      <c r="N41" s="89">
        <f t="shared" si="18"/>
        <v>13600</v>
      </c>
    </row>
    <row r="42" spans="1:20" x14ac:dyDescent="0.25">
      <c r="A42" s="205"/>
      <c r="B42" s="97">
        <v>3.13</v>
      </c>
      <c r="C42" s="95" t="s">
        <v>169</v>
      </c>
      <c r="D42" s="95" t="s">
        <v>170</v>
      </c>
      <c r="E42" s="116">
        <v>240</v>
      </c>
      <c r="F42" s="117">
        <v>167</v>
      </c>
      <c r="G42" s="95">
        <f t="shared" si="0"/>
        <v>40080</v>
      </c>
      <c r="H42" s="95">
        <f>G42*0</f>
        <v>0</v>
      </c>
      <c r="I42" s="95">
        <f>G42*0</f>
        <v>0</v>
      </c>
      <c r="J42" s="95">
        <f>G42*1</f>
        <v>40080</v>
      </c>
      <c r="L42" s="89">
        <f t="shared" si="18"/>
        <v>0</v>
      </c>
      <c r="M42" s="89">
        <f t="shared" si="18"/>
        <v>0</v>
      </c>
      <c r="N42" s="89">
        <f t="shared" si="18"/>
        <v>13360</v>
      </c>
    </row>
    <row r="43" spans="1:20" x14ac:dyDescent="0.25">
      <c r="A43" s="206"/>
      <c r="B43" s="98"/>
      <c r="C43" s="113" t="s">
        <v>146</v>
      </c>
      <c r="D43" s="114"/>
      <c r="E43" s="114"/>
      <c r="F43" s="114"/>
      <c r="G43" s="114"/>
      <c r="H43" s="114"/>
      <c r="I43" s="114"/>
      <c r="J43" s="114"/>
      <c r="L43" s="92">
        <f>SUM(L30:L42)</f>
        <v>34280</v>
      </c>
      <c r="M43" s="92">
        <f t="shared" ref="M43:N43" si="21">SUM(M30:M42)</f>
        <v>17280</v>
      </c>
      <c r="N43" s="92">
        <f t="shared" si="21"/>
        <v>29626</v>
      </c>
      <c r="Q43" s="111"/>
      <c r="R43" s="111"/>
      <c r="S43" s="111"/>
    </row>
    <row r="44" spans="1:20" x14ac:dyDescent="0.25">
      <c r="A44" s="204" t="s">
        <v>171</v>
      </c>
      <c r="B44" s="97">
        <v>4.0999999999999996</v>
      </c>
      <c r="C44" s="95" t="s">
        <v>172</v>
      </c>
      <c r="D44" s="95" t="s">
        <v>154</v>
      </c>
      <c r="E44" s="95">
        <v>15</v>
      </c>
      <c r="F44" s="95">
        <v>3500</v>
      </c>
      <c r="G44" s="95">
        <f t="shared" si="0"/>
        <v>52500</v>
      </c>
      <c r="H44" s="95">
        <f>G44*1</f>
        <v>52500</v>
      </c>
      <c r="I44" s="95">
        <f>G44*0</f>
        <v>0</v>
      </c>
      <c r="J44" s="95">
        <f>G44*0</f>
        <v>0</v>
      </c>
      <c r="L44" s="89">
        <f>H44/3</f>
        <v>17500</v>
      </c>
      <c r="M44" s="89">
        <f>I44/3</f>
        <v>0</v>
      </c>
      <c r="N44" s="89">
        <f>J44/3</f>
        <v>0</v>
      </c>
      <c r="Q44" s="112"/>
    </row>
    <row r="45" spans="1:20" x14ac:dyDescent="0.25">
      <c r="A45" s="205"/>
      <c r="B45" s="97">
        <v>4.2</v>
      </c>
      <c r="C45" s="95" t="s">
        <v>173</v>
      </c>
      <c r="D45" s="95" t="s">
        <v>154</v>
      </c>
      <c r="E45" s="95">
        <v>15</v>
      </c>
      <c r="F45" s="95">
        <v>3200</v>
      </c>
      <c r="G45" s="95">
        <f t="shared" si="0"/>
        <v>48000</v>
      </c>
      <c r="H45" s="95">
        <f>G45*1</f>
        <v>48000</v>
      </c>
      <c r="I45" s="95">
        <f t="shared" ref="I45:I46" si="22">G45*0</f>
        <v>0</v>
      </c>
      <c r="J45" s="95">
        <f t="shared" ref="J45:J63" si="23">G45*0</f>
        <v>0</v>
      </c>
      <c r="L45" s="89">
        <f t="shared" ref="L45:N63" si="24">H45/3</f>
        <v>16000</v>
      </c>
      <c r="M45" s="89">
        <f t="shared" si="24"/>
        <v>0</v>
      </c>
      <c r="N45" s="89">
        <f t="shared" si="24"/>
        <v>0</v>
      </c>
    </row>
    <row r="46" spans="1:20" x14ac:dyDescent="0.25">
      <c r="A46" s="205"/>
      <c r="B46" s="97">
        <v>4.3</v>
      </c>
      <c r="C46" s="95" t="s">
        <v>174</v>
      </c>
      <c r="D46" s="95"/>
      <c r="E46" s="95">
        <v>15</v>
      </c>
      <c r="F46" s="95">
        <v>3000</v>
      </c>
      <c r="G46" s="95">
        <f t="shared" si="0"/>
        <v>45000</v>
      </c>
      <c r="H46" s="95">
        <f>G46*1</f>
        <v>45000</v>
      </c>
      <c r="I46" s="95">
        <f t="shared" si="22"/>
        <v>0</v>
      </c>
      <c r="J46" s="95">
        <f t="shared" si="23"/>
        <v>0</v>
      </c>
      <c r="L46" s="89">
        <f t="shared" si="24"/>
        <v>15000</v>
      </c>
      <c r="M46" s="89">
        <f t="shared" si="24"/>
        <v>0</v>
      </c>
      <c r="N46" s="89">
        <f t="shared" si="24"/>
        <v>0</v>
      </c>
      <c r="R46" s="112"/>
    </row>
    <row r="47" spans="1:20" x14ac:dyDescent="0.25">
      <c r="A47" s="205"/>
      <c r="B47" s="97">
        <v>4.4000000000000004</v>
      </c>
      <c r="C47" s="95" t="s">
        <v>175</v>
      </c>
      <c r="D47" s="95" t="s">
        <v>154</v>
      </c>
      <c r="E47" s="95">
        <v>15</v>
      </c>
      <c r="F47" s="95">
        <v>3300</v>
      </c>
      <c r="G47" s="95">
        <f t="shared" si="0"/>
        <v>49500</v>
      </c>
      <c r="H47" s="95">
        <f>G47*0</f>
        <v>0</v>
      </c>
      <c r="I47" s="95">
        <f>G47*1</f>
        <v>49500</v>
      </c>
      <c r="J47" s="95">
        <f>G47*0</f>
        <v>0</v>
      </c>
      <c r="L47" s="89">
        <f t="shared" si="24"/>
        <v>0</v>
      </c>
      <c r="M47" s="89">
        <f t="shared" si="24"/>
        <v>16500</v>
      </c>
      <c r="N47" s="89">
        <f t="shared" si="24"/>
        <v>0</v>
      </c>
      <c r="Q47" s="111"/>
      <c r="R47" s="111"/>
      <c r="S47" s="111"/>
      <c r="T47" s="111"/>
    </row>
    <row r="48" spans="1:20" x14ac:dyDescent="0.25">
      <c r="A48" s="205"/>
      <c r="B48" s="97">
        <v>4.5</v>
      </c>
      <c r="C48" s="95" t="s">
        <v>176</v>
      </c>
      <c r="D48" s="95" t="s">
        <v>154</v>
      </c>
      <c r="E48" s="95">
        <v>15</v>
      </c>
      <c r="F48" s="95">
        <v>2800</v>
      </c>
      <c r="G48" s="95">
        <f t="shared" si="0"/>
        <v>42000</v>
      </c>
      <c r="H48" s="95">
        <f>G48*0</f>
        <v>0</v>
      </c>
      <c r="I48" s="95">
        <f>G48*1</f>
        <v>42000</v>
      </c>
      <c r="J48" s="95">
        <f>G48*0</f>
        <v>0</v>
      </c>
      <c r="L48" s="89">
        <f t="shared" si="24"/>
        <v>0</v>
      </c>
      <c r="M48" s="89">
        <f t="shared" si="24"/>
        <v>14000</v>
      </c>
      <c r="N48" s="89">
        <f t="shared" si="24"/>
        <v>0</v>
      </c>
    </row>
    <row r="49" spans="1:14" x14ac:dyDescent="0.25">
      <c r="A49" s="205"/>
      <c r="B49" s="97">
        <v>4.5999999999999996</v>
      </c>
      <c r="C49" s="95" t="s">
        <v>194</v>
      </c>
      <c r="D49" s="95" t="s">
        <v>154</v>
      </c>
      <c r="E49" s="95">
        <v>15</v>
      </c>
      <c r="F49" s="95">
        <v>500</v>
      </c>
      <c r="G49" s="95">
        <f t="shared" si="0"/>
        <v>7500</v>
      </c>
      <c r="H49" s="95">
        <f>G49*0</f>
        <v>0</v>
      </c>
      <c r="I49" s="95">
        <f>G49*0</f>
        <v>0</v>
      </c>
      <c r="J49" s="95">
        <f t="shared" ref="J49:J54" si="25">G49*1</f>
        <v>7500</v>
      </c>
      <c r="L49" s="89">
        <f t="shared" si="24"/>
        <v>0</v>
      </c>
      <c r="M49" s="89">
        <f t="shared" si="24"/>
        <v>0</v>
      </c>
      <c r="N49" s="89">
        <f t="shared" si="24"/>
        <v>2500</v>
      </c>
    </row>
    <row r="50" spans="1:14" x14ac:dyDescent="0.25">
      <c r="A50" s="205"/>
      <c r="B50" s="97">
        <v>4.7</v>
      </c>
      <c r="C50" s="95" t="s">
        <v>177</v>
      </c>
      <c r="D50" s="95" t="s">
        <v>178</v>
      </c>
      <c r="E50" s="95">
        <v>8</v>
      </c>
      <c r="F50" s="95">
        <v>550</v>
      </c>
      <c r="G50" s="95">
        <f t="shared" si="0"/>
        <v>4400</v>
      </c>
      <c r="H50" s="95">
        <f t="shared" ref="H50:H56" si="26">G50*0</f>
        <v>0</v>
      </c>
      <c r="I50" s="95">
        <f>G50*1</f>
        <v>4400</v>
      </c>
      <c r="J50" s="95">
        <f>G50*0</f>
        <v>0</v>
      </c>
      <c r="L50" s="89">
        <f t="shared" si="24"/>
        <v>0</v>
      </c>
      <c r="M50" s="89">
        <v>1466</v>
      </c>
      <c r="N50" s="89">
        <f t="shared" si="24"/>
        <v>0</v>
      </c>
    </row>
    <row r="51" spans="1:14" x14ac:dyDescent="0.25">
      <c r="A51" s="205"/>
      <c r="B51" s="97">
        <v>4.8</v>
      </c>
      <c r="C51" s="95" t="s">
        <v>179</v>
      </c>
      <c r="D51" s="95" t="s">
        <v>154</v>
      </c>
      <c r="E51" s="95">
        <v>15</v>
      </c>
      <c r="F51" s="95">
        <v>350</v>
      </c>
      <c r="G51" s="95">
        <f t="shared" si="0"/>
        <v>5250</v>
      </c>
      <c r="H51" s="95">
        <f t="shared" si="26"/>
        <v>0</v>
      </c>
      <c r="I51" s="95">
        <f t="shared" ref="I51:I54" si="27">G51*0</f>
        <v>0</v>
      </c>
      <c r="J51" s="95">
        <f t="shared" si="25"/>
        <v>5250</v>
      </c>
      <c r="L51" s="89">
        <f t="shared" si="24"/>
        <v>0</v>
      </c>
      <c r="M51" s="89">
        <f t="shared" si="24"/>
        <v>0</v>
      </c>
      <c r="N51" s="89">
        <f t="shared" si="24"/>
        <v>1750</v>
      </c>
    </row>
    <row r="52" spans="1:14" x14ac:dyDescent="0.25">
      <c r="A52" s="205"/>
      <c r="B52" s="97">
        <v>4.9000000000000004</v>
      </c>
      <c r="C52" s="95" t="s">
        <v>180</v>
      </c>
      <c r="D52" s="95" t="s">
        <v>141</v>
      </c>
      <c r="E52" s="95">
        <v>1</v>
      </c>
      <c r="F52" s="95">
        <v>2000</v>
      </c>
      <c r="G52" s="95">
        <f t="shared" si="0"/>
        <v>2000</v>
      </c>
      <c r="H52" s="95">
        <f t="shared" si="26"/>
        <v>0</v>
      </c>
      <c r="I52" s="95">
        <f t="shared" si="27"/>
        <v>0</v>
      </c>
      <c r="J52" s="95">
        <f t="shared" si="25"/>
        <v>2000</v>
      </c>
      <c r="L52" s="89">
        <f t="shared" si="24"/>
        <v>0</v>
      </c>
      <c r="M52" s="89">
        <f t="shared" si="24"/>
        <v>0</v>
      </c>
      <c r="N52" s="89">
        <v>667</v>
      </c>
    </row>
    <row r="53" spans="1:14" x14ac:dyDescent="0.25">
      <c r="A53" s="205"/>
      <c r="B53" s="99">
        <v>4.0999999999999996</v>
      </c>
      <c r="C53" s="95" t="s">
        <v>181</v>
      </c>
      <c r="D53" s="95" t="s">
        <v>141</v>
      </c>
      <c r="E53" s="95">
        <v>1</v>
      </c>
      <c r="F53" s="95">
        <v>1300</v>
      </c>
      <c r="G53" s="95">
        <f t="shared" si="0"/>
        <v>1300</v>
      </c>
      <c r="H53" s="95">
        <f t="shared" si="26"/>
        <v>0</v>
      </c>
      <c r="I53" s="95">
        <f t="shared" si="27"/>
        <v>0</v>
      </c>
      <c r="J53" s="95">
        <f t="shared" si="25"/>
        <v>1300</v>
      </c>
      <c r="L53" s="89">
        <f t="shared" si="24"/>
        <v>0</v>
      </c>
      <c r="M53" s="89">
        <f t="shared" si="24"/>
        <v>0</v>
      </c>
      <c r="N53" s="89">
        <f t="shared" si="24"/>
        <v>433.33333333333331</v>
      </c>
    </row>
    <row r="54" spans="1:14" x14ac:dyDescent="0.25">
      <c r="A54" s="205"/>
      <c r="B54" s="99">
        <v>4.1100000000000003</v>
      </c>
      <c r="C54" s="95" t="s">
        <v>182</v>
      </c>
      <c r="D54" s="95" t="s">
        <v>141</v>
      </c>
      <c r="E54" s="95">
        <v>1</v>
      </c>
      <c r="F54" s="95">
        <v>3500</v>
      </c>
      <c r="G54" s="95">
        <f t="shared" si="0"/>
        <v>3500</v>
      </c>
      <c r="H54" s="95">
        <f t="shared" si="26"/>
        <v>0</v>
      </c>
      <c r="I54" s="95">
        <f t="shared" si="27"/>
        <v>0</v>
      </c>
      <c r="J54" s="95">
        <f t="shared" si="25"/>
        <v>3500</v>
      </c>
      <c r="L54" s="89">
        <f t="shared" si="24"/>
        <v>0</v>
      </c>
      <c r="M54" s="89">
        <f t="shared" si="24"/>
        <v>0</v>
      </c>
      <c r="N54" s="89">
        <f t="shared" si="24"/>
        <v>1166.6666666666667</v>
      </c>
    </row>
    <row r="55" spans="1:14" x14ac:dyDescent="0.25">
      <c r="A55" s="205"/>
      <c r="B55" s="99">
        <v>4.12</v>
      </c>
      <c r="C55" s="95" t="s">
        <v>183</v>
      </c>
      <c r="D55" s="95" t="s">
        <v>141</v>
      </c>
      <c r="E55" s="95">
        <v>15</v>
      </c>
      <c r="F55" s="95">
        <v>400</v>
      </c>
      <c r="G55" s="95">
        <f t="shared" si="0"/>
        <v>6000</v>
      </c>
      <c r="H55" s="95">
        <f t="shared" si="26"/>
        <v>0</v>
      </c>
      <c r="I55" s="95">
        <f>G55*1</f>
        <v>6000</v>
      </c>
      <c r="J55" s="95">
        <f>G55*0</f>
        <v>0</v>
      </c>
      <c r="L55" s="89">
        <f t="shared" si="24"/>
        <v>0</v>
      </c>
      <c r="M55" s="89">
        <f t="shared" si="24"/>
        <v>2000</v>
      </c>
      <c r="N55" s="89">
        <f t="shared" si="24"/>
        <v>0</v>
      </c>
    </row>
    <row r="56" spans="1:14" x14ac:dyDescent="0.25">
      <c r="A56" s="205"/>
      <c r="B56" s="99">
        <v>4.13</v>
      </c>
      <c r="C56" s="95" t="s">
        <v>184</v>
      </c>
      <c r="D56" s="95" t="s">
        <v>141</v>
      </c>
      <c r="E56" s="95">
        <v>15</v>
      </c>
      <c r="F56" s="95">
        <v>350</v>
      </c>
      <c r="G56" s="95">
        <f t="shared" si="0"/>
        <v>5250</v>
      </c>
      <c r="H56" s="95">
        <f t="shared" si="26"/>
        <v>0</v>
      </c>
      <c r="I56" s="95">
        <f>G56*1</f>
        <v>5250</v>
      </c>
      <c r="J56" s="95">
        <f>G56*0</f>
        <v>0</v>
      </c>
      <c r="L56" s="89">
        <f t="shared" si="24"/>
        <v>0</v>
      </c>
      <c r="M56" s="89">
        <f t="shared" si="24"/>
        <v>1750</v>
      </c>
      <c r="N56" s="89">
        <f t="shared" si="24"/>
        <v>0</v>
      </c>
    </row>
    <row r="57" spans="1:14" x14ac:dyDescent="0.25">
      <c r="A57" s="205"/>
      <c r="B57" s="99">
        <v>4.1399999999999997</v>
      </c>
      <c r="C57" s="95" t="s">
        <v>185</v>
      </c>
      <c r="D57" s="95" t="s">
        <v>150</v>
      </c>
      <c r="E57" s="95">
        <v>1</v>
      </c>
      <c r="F57" s="95">
        <v>3000</v>
      </c>
      <c r="G57" s="95">
        <f t="shared" si="0"/>
        <v>3000</v>
      </c>
      <c r="H57" s="95">
        <f t="shared" ref="H57" si="28">G57*1</f>
        <v>3000</v>
      </c>
      <c r="I57" s="95">
        <f t="shared" ref="I57:I60" si="29">G57*0</f>
        <v>0</v>
      </c>
      <c r="J57" s="95">
        <f t="shared" si="23"/>
        <v>0</v>
      </c>
      <c r="L57" s="89">
        <f t="shared" si="24"/>
        <v>1000</v>
      </c>
      <c r="M57" s="89">
        <f t="shared" si="24"/>
        <v>0</v>
      </c>
      <c r="N57" s="89">
        <f t="shared" si="24"/>
        <v>0</v>
      </c>
    </row>
    <row r="58" spans="1:14" x14ac:dyDescent="0.25">
      <c r="A58" s="205"/>
      <c r="B58" s="99">
        <v>4.1500000000000004</v>
      </c>
      <c r="C58" s="95" t="s">
        <v>186</v>
      </c>
      <c r="D58" s="95" t="s">
        <v>150</v>
      </c>
      <c r="E58" s="95">
        <v>12</v>
      </c>
      <c r="F58" s="95">
        <v>150</v>
      </c>
      <c r="G58" s="95">
        <f t="shared" si="0"/>
        <v>1800</v>
      </c>
      <c r="H58" s="95">
        <f>G58*0</f>
        <v>0</v>
      </c>
      <c r="I58" s="95">
        <f t="shared" si="29"/>
        <v>0</v>
      </c>
      <c r="J58" s="95">
        <f>G58*1</f>
        <v>1800</v>
      </c>
      <c r="L58" s="89">
        <f t="shared" si="24"/>
        <v>0</v>
      </c>
      <c r="M58" s="89">
        <f t="shared" si="24"/>
        <v>0</v>
      </c>
      <c r="N58" s="89">
        <f t="shared" si="24"/>
        <v>600</v>
      </c>
    </row>
    <row r="59" spans="1:14" x14ac:dyDescent="0.25">
      <c r="A59" s="205"/>
      <c r="B59" s="99">
        <v>4.16</v>
      </c>
      <c r="C59" s="95" t="s">
        <v>187</v>
      </c>
      <c r="D59" s="95" t="s">
        <v>150</v>
      </c>
      <c r="E59" s="95">
        <v>8</v>
      </c>
      <c r="F59" s="95">
        <v>60</v>
      </c>
      <c r="G59" s="95">
        <f t="shared" si="0"/>
        <v>480</v>
      </c>
      <c r="H59" s="95">
        <f t="shared" ref="H59:H60" si="30">G59*0</f>
        <v>0</v>
      </c>
      <c r="I59" s="95">
        <f t="shared" si="29"/>
        <v>0</v>
      </c>
      <c r="J59" s="95">
        <f t="shared" ref="J59:J60" si="31">G59*1</f>
        <v>480</v>
      </c>
      <c r="L59" s="89">
        <f t="shared" si="24"/>
        <v>0</v>
      </c>
      <c r="M59" s="89">
        <f t="shared" si="24"/>
        <v>0</v>
      </c>
      <c r="N59" s="89">
        <f t="shared" si="24"/>
        <v>160</v>
      </c>
    </row>
    <row r="60" spans="1:14" x14ac:dyDescent="0.25">
      <c r="A60" s="205"/>
      <c r="B60" s="99">
        <v>4.17</v>
      </c>
      <c r="C60" s="95" t="s">
        <v>188</v>
      </c>
      <c r="D60" s="95" t="s">
        <v>150</v>
      </c>
      <c r="E60" s="95">
        <v>10</v>
      </c>
      <c r="F60" s="95">
        <v>60</v>
      </c>
      <c r="G60" s="95">
        <f t="shared" si="0"/>
        <v>600</v>
      </c>
      <c r="H60" s="95">
        <f t="shared" si="30"/>
        <v>0</v>
      </c>
      <c r="I60" s="95">
        <f t="shared" si="29"/>
        <v>0</v>
      </c>
      <c r="J60" s="95">
        <f t="shared" si="31"/>
        <v>600</v>
      </c>
      <c r="L60" s="89">
        <f t="shared" si="24"/>
        <v>0</v>
      </c>
      <c r="M60" s="89">
        <f t="shared" si="24"/>
        <v>0</v>
      </c>
      <c r="N60" s="89">
        <f t="shared" si="24"/>
        <v>200</v>
      </c>
    </row>
    <row r="61" spans="1:14" x14ac:dyDescent="0.25">
      <c r="A61" s="205"/>
      <c r="B61" s="99">
        <v>4.18</v>
      </c>
      <c r="C61" s="95" t="s">
        <v>189</v>
      </c>
      <c r="D61" s="95" t="s">
        <v>154</v>
      </c>
      <c r="E61" s="95">
        <v>15</v>
      </c>
      <c r="F61" s="95">
        <v>800</v>
      </c>
      <c r="G61" s="95">
        <f t="shared" si="0"/>
        <v>12000</v>
      </c>
      <c r="H61" s="95">
        <f>G61*0.5</f>
        <v>6000</v>
      </c>
      <c r="I61" s="95">
        <f>G61*0.5</f>
        <v>6000</v>
      </c>
      <c r="J61" s="95">
        <f t="shared" si="23"/>
        <v>0</v>
      </c>
      <c r="L61" s="89">
        <f t="shared" si="24"/>
        <v>2000</v>
      </c>
      <c r="M61" s="89">
        <f t="shared" si="24"/>
        <v>2000</v>
      </c>
      <c r="N61" s="89">
        <f t="shared" si="24"/>
        <v>0</v>
      </c>
    </row>
    <row r="62" spans="1:14" x14ac:dyDescent="0.25">
      <c r="A62" s="205"/>
      <c r="B62" s="99">
        <v>4.1900000000000004</v>
      </c>
      <c r="C62" s="95" t="s">
        <v>190</v>
      </c>
      <c r="D62" s="95" t="s">
        <v>154</v>
      </c>
      <c r="E62" s="95">
        <v>12</v>
      </c>
      <c r="F62" s="95">
        <v>450</v>
      </c>
      <c r="G62" s="95">
        <f t="shared" si="0"/>
        <v>5400</v>
      </c>
      <c r="H62" s="95">
        <f>G62*0</f>
        <v>0</v>
      </c>
      <c r="I62" s="95">
        <f>G62*1</f>
        <v>5400</v>
      </c>
      <c r="J62" s="95">
        <f t="shared" si="23"/>
        <v>0</v>
      </c>
      <c r="L62" s="89">
        <f t="shared" si="24"/>
        <v>0</v>
      </c>
      <c r="M62" s="89">
        <f t="shared" si="24"/>
        <v>1800</v>
      </c>
      <c r="N62" s="89">
        <f t="shared" si="24"/>
        <v>0</v>
      </c>
    </row>
    <row r="63" spans="1:14" x14ac:dyDescent="0.25">
      <c r="A63" s="205"/>
      <c r="B63" s="99">
        <v>4.2</v>
      </c>
      <c r="C63" s="95" t="s">
        <v>191</v>
      </c>
      <c r="D63" s="95" t="s">
        <v>154</v>
      </c>
      <c r="E63" s="95">
        <v>15</v>
      </c>
      <c r="F63" s="95">
        <v>480</v>
      </c>
      <c r="G63" s="95">
        <f t="shared" si="0"/>
        <v>7200</v>
      </c>
      <c r="H63" s="95">
        <f>G63*0</f>
        <v>0</v>
      </c>
      <c r="I63" s="95">
        <f>G63*1</f>
        <v>7200</v>
      </c>
      <c r="J63" s="95">
        <f t="shared" si="23"/>
        <v>0</v>
      </c>
      <c r="L63" s="89">
        <f t="shared" si="24"/>
        <v>0</v>
      </c>
      <c r="M63" s="89">
        <f t="shared" si="24"/>
        <v>2400</v>
      </c>
      <c r="N63" s="89">
        <f t="shared" si="24"/>
        <v>0</v>
      </c>
    </row>
    <row r="64" spans="1:14" ht="14.45" x14ac:dyDescent="0.3">
      <c r="A64" s="110"/>
      <c r="B64" s="109"/>
      <c r="C64" s="107" t="s">
        <v>146</v>
      </c>
      <c r="D64" s="108"/>
      <c r="E64" s="108"/>
      <c r="F64" s="108"/>
      <c r="G64" s="108"/>
      <c r="H64" s="108"/>
      <c r="I64" s="108"/>
      <c r="J64" s="108"/>
      <c r="K64" s="106"/>
      <c r="L64" s="92">
        <f>SUM(L44:L63)</f>
        <v>51500</v>
      </c>
      <c r="M64" s="92">
        <f t="shared" ref="M64:N64" si="32">SUM(M44:M63)</f>
        <v>41916</v>
      </c>
      <c r="N64" s="92">
        <f t="shared" si="32"/>
        <v>7477</v>
      </c>
    </row>
    <row r="65" spans="1:14" ht="14.45" x14ac:dyDescent="0.3">
      <c r="A65" s="100"/>
      <c r="B65" s="101"/>
      <c r="C65" s="102"/>
      <c r="D65" s="102"/>
      <c r="E65" s="102"/>
      <c r="F65" s="102"/>
      <c r="G65" s="103"/>
      <c r="H65" s="102"/>
      <c r="I65" s="102"/>
      <c r="J65" s="102"/>
      <c r="L65" s="89"/>
      <c r="M65" s="89"/>
      <c r="N65" s="89"/>
    </row>
    <row r="66" spans="1:14" ht="14.45" x14ac:dyDescent="0.3">
      <c r="L66" s="104">
        <f>L64+L43+L29+L16</f>
        <v>100900</v>
      </c>
      <c r="M66" s="104">
        <f t="shared" ref="M66:N66" si="33">M64+M43+M29+M16</f>
        <v>61996</v>
      </c>
      <c r="N66" s="104">
        <f t="shared" si="33"/>
        <v>39576</v>
      </c>
    </row>
    <row r="67" spans="1:14" ht="14.45" x14ac:dyDescent="0.3">
      <c r="B67" s="210" t="s">
        <v>192</v>
      </c>
      <c r="C67" s="211"/>
      <c r="D67" s="211"/>
      <c r="E67" s="211"/>
      <c r="F67" s="211"/>
      <c r="G67" s="211"/>
      <c r="H67" s="211"/>
      <c r="I67" s="211"/>
      <c r="J67" s="212"/>
      <c r="L67" s="213">
        <f>L66+M66+N66</f>
        <v>202472</v>
      </c>
      <c r="M67" s="214"/>
      <c r="N67" s="214"/>
    </row>
    <row r="69" spans="1:14" ht="14.45" x14ac:dyDescent="0.3">
      <c r="L69" s="215" t="s">
        <v>193</v>
      </c>
      <c r="M69" s="215"/>
      <c r="N69" s="215"/>
    </row>
    <row r="70" spans="1:14" ht="14.45" x14ac:dyDescent="0.3">
      <c r="L70" s="105">
        <f>L66/L67*100</f>
        <v>49.834051128057212</v>
      </c>
      <c r="M70" s="105">
        <f>M66/L67*100</f>
        <v>30.619542455253075</v>
      </c>
      <c r="N70" s="105">
        <f>N66/L67*100</f>
        <v>19.546406416689717</v>
      </c>
    </row>
  </sheetData>
  <mergeCells count="20">
    <mergeCell ref="B67:J67"/>
    <mergeCell ref="L67:N67"/>
    <mergeCell ref="L69:N69"/>
    <mergeCell ref="G7:G8"/>
    <mergeCell ref="H7:H8"/>
    <mergeCell ref="I7:J7"/>
    <mergeCell ref="L7:L8"/>
    <mergeCell ref="M7:N7"/>
    <mergeCell ref="F7:F8"/>
    <mergeCell ref="A2:J2"/>
    <mergeCell ref="A9:A16"/>
    <mergeCell ref="A17:A29"/>
    <mergeCell ref="A30:A43"/>
    <mergeCell ref="A44:A63"/>
    <mergeCell ref="A3:J3"/>
    <mergeCell ref="A7:A8"/>
    <mergeCell ref="B7:B8"/>
    <mergeCell ref="C7:C8"/>
    <mergeCell ref="D7:D8"/>
    <mergeCell ref="E7: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DATOS GENERALES</vt:lpstr>
      <vt:lpstr>DESCRIPCION INICIATIVA</vt:lpstr>
      <vt:lpstr>FINANCIAMIENTO PROYECTO</vt:lpstr>
      <vt:lpstr>Costos Unitarios</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HP</cp:lastModifiedBy>
  <cp:lastPrinted>2014-10-30T03:03:18Z</cp:lastPrinted>
  <dcterms:created xsi:type="dcterms:W3CDTF">2012-07-06T03:08:38Z</dcterms:created>
  <dcterms:modified xsi:type="dcterms:W3CDTF">2015-01-29T20:45:20Z</dcterms:modified>
</cp:coreProperties>
</file>