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ICA-AEA\ETAPA II\PY\"/>
    </mc:Choice>
  </mc:AlternateContent>
  <bookViews>
    <workbookView xWindow="120" yWindow="135" windowWidth="20115" windowHeight="7935" firstSheet="2" activeTab="2"/>
  </bookViews>
  <sheets>
    <sheet name="Sheet1" sheetId="1" state="hidden" r:id="rId1"/>
    <sheet name="Sheet2" sheetId="2" state="hidden" r:id="rId2"/>
    <sheet name="Ppto por Actividades" sheetId="3" r:id="rId3"/>
    <sheet name="C. Unitarios" sheetId="4" r:id="rId4"/>
  </sheets>
  <calcPr calcId="152511"/>
</workbook>
</file>

<file path=xl/calcChain.xml><?xml version="1.0" encoding="utf-8"?>
<calcChain xmlns="http://schemas.openxmlformats.org/spreadsheetml/2006/main">
  <c r="J27" i="4" l="1"/>
  <c r="J28" i="4"/>
  <c r="J29" i="4"/>
  <c r="I28" i="4"/>
  <c r="I29" i="4"/>
  <c r="I27" i="4"/>
  <c r="J23" i="4"/>
  <c r="J24" i="4"/>
  <c r="I23" i="4"/>
  <c r="I24" i="4"/>
  <c r="I22" i="4"/>
  <c r="J22" i="4"/>
  <c r="J12" i="4"/>
  <c r="J13" i="4"/>
  <c r="J11" i="4"/>
  <c r="I12" i="4"/>
  <c r="I13" i="4"/>
  <c r="I11" i="4"/>
  <c r="J14" i="4"/>
  <c r="I14" i="4"/>
  <c r="C27" i="3"/>
  <c r="D27" i="3"/>
  <c r="B27" i="3"/>
  <c r="C25" i="3"/>
  <c r="D25" i="3"/>
  <c r="B25" i="3"/>
  <c r="C24" i="3"/>
  <c r="D24" i="3"/>
  <c r="B24" i="3"/>
  <c r="C23" i="3"/>
  <c r="D23" i="3"/>
  <c r="B23" i="3"/>
  <c r="C22" i="3"/>
  <c r="D22" i="3"/>
  <c r="B22" i="3"/>
  <c r="B21" i="3"/>
  <c r="B20" i="3"/>
  <c r="M39" i="4"/>
  <c r="N39" i="4"/>
  <c r="L39" i="4"/>
  <c r="L19" i="4"/>
  <c r="L38" i="4"/>
  <c r="N11" i="4"/>
  <c r="B19" i="3"/>
  <c r="C18" i="3"/>
  <c r="D18" i="3"/>
  <c r="B18" i="3"/>
  <c r="C17" i="3"/>
  <c r="D17" i="3"/>
  <c r="B17" i="3"/>
  <c r="C16" i="3"/>
  <c r="D16" i="3"/>
  <c r="B16" i="3"/>
  <c r="C15" i="3"/>
  <c r="D15" i="3"/>
  <c r="B15" i="3"/>
  <c r="B14" i="3"/>
  <c r="A27" i="3"/>
  <c r="A26" i="3"/>
  <c r="A25" i="3"/>
  <c r="A24" i="3"/>
  <c r="M20" i="4"/>
  <c r="A23" i="3"/>
  <c r="A22" i="3"/>
  <c r="A21" i="3"/>
  <c r="A20" i="3"/>
  <c r="A19" i="3"/>
  <c r="A18" i="3"/>
  <c r="A17" i="3"/>
  <c r="A16" i="3"/>
  <c r="A15" i="3"/>
  <c r="A14" i="3"/>
  <c r="G74" i="4"/>
  <c r="G73" i="4"/>
  <c r="I73" i="4" s="1"/>
  <c r="M73" i="4" s="1"/>
  <c r="G72" i="4"/>
  <c r="G71" i="4"/>
  <c r="I71" i="4" s="1"/>
  <c r="M71" i="4" s="1"/>
  <c r="G70" i="4"/>
  <c r="G68" i="4"/>
  <c r="H67" i="4"/>
  <c r="L67" i="4" s="1"/>
  <c r="G67" i="4"/>
  <c r="I67" i="4" s="1"/>
  <c r="M67" i="4" s="1"/>
  <c r="G66" i="4"/>
  <c r="G65" i="4"/>
  <c r="I65" i="4" s="1"/>
  <c r="M65" i="4" s="1"/>
  <c r="G64" i="4"/>
  <c r="H63" i="4"/>
  <c r="L63" i="4" s="1"/>
  <c r="G63" i="4"/>
  <c r="I63" i="4" s="1"/>
  <c r="M63" i="4" s="1"/>
  <c r="G62" i="4"/>
  <c r="G61" i="4"/>
  <c r="I61" i="4" s="1"/>
  <c r="M61" i="4" s="1"/>
  <c r="G60" i="4"/>
  <c r="H59" i="4"/>
  <c r="L59" i="4" s="1"/>
  <c r="G59" i="4"/>
  <c r="I59" i="4" s="1"/>
  <c r="M59" i="4" s="1"/>
  <c r="I58" i="4"/>
  <c r="M58" i="4" s="1"/>
  <c r="G58" i="4"/>
  <c r="G57" i="4"/>
  <c r="I57" i="4" s="1"/>
  <c r="M57" i="4" s="1"/>
  <c r="G56" i="4"/>
  <c r="I56" i="4" s="1"/>
  <c r="M56" i="4" s="1"/>
  <c r="H55" i="4"/>
  <c r="L55" i="4" s="1"/>
  <c r="G55" i="4"/>
  <c r="I55" i="4" s="1"/>
  <c r="M55" i="4" s="1"/>
  <c r="I54" i="4"/>
  <c r="M54" i="4" s="1"/>
  <c r="G54" i="4"/>
  <c r="G53" i="4"/>
  <c r="I53" i="4" s="1"/>
  <c r="M53" i="4" s="1"/>
  <c r="G52" i="4"/>
  <c r="I52" i="4" s="1"/>
  <c r="M52" i="4" s="1"/>
  <c r="H51" i="4"/>
  <c r="L51" i="4" s="1"/>
  <c r="G51" i="4"/>
  <c r="I51" i="4" s="1"/>
  <c r="M51" i="4" s="1"/>
  <c r="I50" i="4"/>
  <c r="M50" i="4" s="1"/>
  <c r="G50" i="4"/>
  <c r="G49" i="4"/>
  <c r="I49" i="4" s="1"/>
  <c r="M49" i="4" s="1"/>
  <c r="G48" i="4"/>
  <c r="I48" i="4" s="1"/>
  <c r="M48" i="4" s="1"/>
  <c r="G47" i="4"/>
  <c r="J47" i="4" s="1"/>
  <c r="N47" i="4" s="1"/>
  <c r="H46" i="4"/>
  <c r="L46" i="4" s="1"/>
  <c r="G46" i="4"/>
  <c r="I46" i="4" s="1"/>
  <c r="M46" i="4" s="1"/>
  <c r="G45" i="4"/>
  <c r="J45" i="4" s="1"/>
  <c r="N45" i="4" s="1"/>
  <c r="E43" i="4"/>
  <c r="G43" i="4" s="1"/>
  <c r="G42" i="4"/>
  <c r="I42" i="4" s="1"/>
  <c r="M42" i="4" s="1"/>
  <c r="G41" i="4"/>
  <c r="J41" i="4" s="1"/>
  <c r="N41" i="4" s="1"/>
  <c r="G40" i="4"/>
  <c r="I40" i="4" s="1"/>
  <c r="M40" i="4" s="1"/>
  <c r="G39" i="4"/>
  <c r="G38" i="4"/>
  <c r="G37" i="4"/>
  <c r="I37" i="4" s="1"/>
  <c r="M37" i="4" s="1"/>
  <c r="G36" i="4"/>
  <c r="J36" i="4" s="1"/>
  <c r="N36" i="4" s="1"/>
  <c r="H35" i="4"/>
  <c r="L35" i="4" s="1"/>
  <c r="G35" i="4"/>
  <c r="I35" i="4" s="1"/>
  <c r="M35" i="4" s="1"/>
  <c r="G34" i="4"/>
  <c r="J34" i="4" s="1"/>
  <c r="N34" i="4" s="1"/>
  <c r="G33" i="4"/>
  <c r="I33" i="4" s="1"/>
  <c r="M33" i="4" s="1"/>
  <c r="G32" i="4"/>
  <c r="J32" i="4" s="1"/>
  <c r="N32" i="4" s="1"/>
  <c r="G31" i="4"/>
  <c r="G30" i="4"/>
  <c r="J30" i="4" s="1"/>
  <c r="N30" i="4" s="1"/>
  <c r="H29" i="4"/>
  <c r="L29" i="4" s="1"/>
  <c r="G29" i="4"/>
  <c r="G28" i="4"/>
  <c r="G27" i="4"/>
  <c r="M27" i="4" s="1"/>
  <c r="G26" i="4"/>
  <c r="G25" i="4"/>
  <c r="I25" i="4" s="1"/>
  <c r="M25" i="4" s="1"/>
  <c r="G24" i="4"/>
  <c r="M24" i="4" s="1"/>
  <c r="G23" i="4"/>
  <c r="M23" i="4" s="1"/>
  <c r="G22" i="4"/>
  <c r="M22" i="4" s="1"/>
  <c r="M21" i="4" s="1"/>
  <c r="C20" i="3" s="1"/>
  <c r="G21" i="4"/>
  <c r="G20" i="4"/>
  <c r="I20" i="4" s="1"/>
  <c r="G18" i="4"/>
  <c r="I18" i="4" s="1"/>
  <c r="M18" i="4" s="1"/>
  <c r="G17" i="4"/>
  <c r="I17" i="4" s="1"/>
  <c r="M17" i="4" s="1"/>
  <c r="G16" i="4"/>
  <c r="I16" i="4" s="1"/>
  <c r="M16" i="4" s="1"/>
  <c r="G15" i="4"/>
  <c r="I15" i="4" s="1"/>
  <c r="M15" i="4" s="1"/>
  <c r="G14" i="4"/>
  <c r="M14" i="4" s="1"/>
  <c r="G13" i="4"/>
  <c r="G12" i="4"/>
  <c r="M12" i="4" s="1"/>
  <c r="G11" i="4"/>
  <c r="M11" i="4" s="1"/>
  <c r="M29" i="4" l="1"/>
  <c r="M10" i="4"/>
  <c r="M19" i="4" s="1"/>
  <c r="M13" i="4"/>
  <c r="C14" i="3"/>
  <c r="H27" i="4"/>
  <c r="L27" i="4" s="1"/>
  <c r="H33" i="4"/>
  <c r="L33" i="4" s="1"/>
  <c r="H37" i="4"/>
  <c r="L37" i="4" s="1"/>
  <c r="H49" i="4"/>
  <c r="L49" i="4" s="1"/>
  <c r="H53" i="4"/>
  <c r="L53" i="4" s="1"/>
  <c r="H57" i="4"/>
  <c r="L57" i="4" s="1"/>
  <c r="H61" i="4"/>
  <c r="L61" i="4" s="1"/>
  <c r="H65" i="4"/>
  <c r="L65" i="4" s="1"/>
  <c r="N12" i="4"/>
  <c r="N14" i="4"/>
  <c r="J16" i="4"/>
  <c r="N16" i="4" s="1"/>
  <c r="J18" i="4"/>
  <c r="N18" i="4" s="1"/>
  <c r="J20" i="4"/>
  <c r="N20" i="4" s="1"/>
  <c r="N23" i="4"/>
  <c r="J25" i="4"/>
  <c r="N25" i="4" s="1"/>
  <c r="J40" i="4"/>
  <c r="N40" i="4" s="1"/>
  <c r="J42" i="4"/>
  <c r="N42" i="4" s="1"/>
  <c r="J71" i="4"/>
  <c r="N71" i="4" s="1"/>
  <c r="J73" i="4"/>
  <c r="N73" i="4" s="1"/>
  <c r="H11" i="4"/>
  <c r="L11" i="4" s="1"/>
  <c r="H12" i="4"/>
  <c r="L12" i="4" s="1"/>
  <c r="H14" i="4"/>
  <c r="L14" i="4" s="1"/>
  <c r="H16" i="4"/>
  <c r="L16" i="4" s="1"/>
  <c r="H18" i="4"/>
  <c r="L18" i="4" s="1"/>
  <c r="H20" i="4"/>
  <c r="L20" i="4" s="1"/>
  <c r="H23" i="4"/>
  <c r="L23" i="4" s="1"/>
  <c r="H25" i="4"/>
  <c r="L25" i="4" s="1"/>
  <c r="N27" i="4"/>
  <c r="N29" i="4"/>
  <c r="J33" i="4"/>
  <c r="N33" i="4" s="1"/>
  <c r="J35" i="4"/>
  <c r="N35" i="4" s="1"/>
  <c r="J37" i="4"/>
  <c r="N37" i="4" s="1"/>
  <c r="H40" i="4"/>
  <c r="L40" i="4" s="1"/>
  <c r="H42" i="4"/>
  <c r="L42" i="4" s="1"/>
  <c r="J46" i="4"/>
  <c r="N46" i="4" s="1"/>
  <c r="N44" i="4" s="1"/>
  <c r="D26" i="3" s="1"/>
  <c r="J49" i="4"/>
  <c r="N49" i="4" s="1"/>
  <c r="J51" i="4"/>
  <c r="N51" i="4" s="1"/>
  <c r="J53" i="4"/>
  <c r="N53" i="4" s="1"/>
  <c r="J55" i="4"/>
  <c r="N55" i="4" s="1"/>
  <c r="J57" i="4"/>
  <c r="N57" i="4" s="1"/>
  <c r="J59" i="4"/>
  <c r="N59" i="4" s="1"/>
  <c r="J61" i="4"/>
  <c r="N61" i="4" s="1"/>
  <c r="J63" i="4"/>
  <c r="N63" i="4" s="1"/>
  <c r="J65" i="4"/>
  <c r="N65" i="4" s="1"/>
  <c r="J67" i="4"/>
  <c r="N67" i="4" s="1"/>
  <c r="H71" i="4"/>
  <c r="L71" i="4" s="1"/>
  <c r="H73" i="4"/>
  <c r="L73" i="4" s="1"/>
  <c r="N28" i="4"/>
  <c r="H28" i="4"/>
  <c r="L28" i="4" s="1"/>
  <c r="I43" i="4"/>
  <c r="M43" i="4" s="1"/>
  <c r="J43" i="4"/>
  <c r="N43" i="4" s="1"/>
  <c r="H43" i="4"/>
  <c r="L43" i="4" s="1"/>
  <c r="N13" i="4"/>
  <c r="H13" i="4"/>
  <c r="L13" i="4" s="1"/>
  <c r="J15" i="4"/>
  <c r="N15" i="4" s="1"/>
  <c r="H15" i="4"/>
  <c r="L15" i="4" s="1"/>
  <c r="J17" i="4"/>
  <c r="N17" i="4" s="1"/>
  <c r="H17" i="4"/>
  <c r="L17" i="4" s="1"/>
  <c r="N22" i="4"/>
  <c r="H22" i="4"/>
  <c r="L22" i="4" s="1"/>
  <c r="N24" i="4"/>
  <c r="H24" i="4"/>
  <c r="L24" i="4" s="1"/>
  <c r="M28" i="4"/>
  <c r="M26" i="4" s="1"/>
  <c r="C21" i="3" s="1"/>
  <c r="I30" i="4"/>
  <c r="M30" i="4" s="1"/>
  <c r="I32" i="4"/>
  <c r="M32" i="4" s="1"/>
  <c r="M31" i="4" s="1"/>
  <c r="I34" i="4"/>
  <c r="M34" i="4" s="1"/>
  <c r="I36" i="4"/>
  <c r="M36" i="4" s="1"/>
  <c r="I41" i="4"/>
  <c r="M41" i="4" s="1"/>
  <c r="I45" i="4"/>
  <c r="M45" i="4" s="1"/>
  <c r="I47" i="4"/>
  <c r="M47" i="4" s="1"/>
  <c r="J60" i="4"/>
  <c r="N60" i="4" s="1"/>
  <c r="H60" i="4"/>
  <c r="L60" i="4" s="1"/>
  <c r="J62" i="4"/>
  <c r="N62" i="4" s="1"/>
  <c r="H62" i="4"/>
  <c r="L62" i="4" s="1"/>
  <c r="J64" i="4"/>
  <c r="N64" i="4" s="1"/>
  <c r="H64" i="4"/>
  <c r="L64" i="4" s="1"/>
  <c r="J66" i="4"/>
  <c r="N66" i="4" s="1"/>
  <c r="H66" i="4"/>
  <c r="L66" i="4" s="1"/>
  <c r="J68" i="4"/>
  <c r="N68" i="4" s="1"/>
  <c r="H68" i="4"/>
  <c r="L68" i="4" s="1"/>
  <c r="J70" i="4"/>
  <c r="N70" i="4" s="1"/>
  <c r="H70" i="4"/>
  <c r="L70" i="4" s="1"/>
  <c r="J72" i="4"/>
  <c r="N72" i="4" s="1"/>
  <c r="H72" i="4"/>
  <c r="L72" i="4" s="1"/>
  <c r="J74" i="4"/>
  <c r="N74" i="4" s="1"/>
  <c r="H74" i="4"/>
  <c r="L74" i="4" s="1"/>
  <c r="H30" i="4"/>
  <c r="L30" i="4" s="1"/>
  <c r="H32" i="4"/>
  <c r="L32" i="4" s="1"/>
  <c r="H34" i="4"/>
  <c r="L34" i="4" s="1"/>
  <c r="H36" i="4"/>
  <c r="L36" i="4" s="1"/>
  <c r="H41" i="4"/>
  <c r="L41" i="4" s="1"/>
  <c r="H45" i="4"/>
  <c r="L45" i="4" s="1"/>
  <c r="H47" i="4"/>
  <c r="L47" i="4" s="1"/>
  <c r="J48" i="4"/>
  <c r="N48" i="4" s="1"/>
  <c r="H48" i="4"/>
  <c r="L48" i="4" s="1"/>
  <c r="J50" i="4"/>
  <c r="N50" i="4" s="1"/>
  <c r="H50" i="4"/>
  <c r="L50" i="4" s="1"/>
  <c r="J52" i="4"/>
  <c r="N52" i="4" s="1"/>
  <c r="H52" i="4"/>
  <c r="L52" i="4" s="1"/>
  <c r="J54" i="4"/>
  <c r="N54" i="4" s="1"/>
  <c r="H54" i="4"/>
  <c r="L54" i="4" s="1"/>
  <c r="J56" i="4"/>
  <c r="N56" i="4" s="1"/>
  <c r="H56" i="4"/>
  <c r="L56" i="4" s="1"/>
  <c r="J58" i="4"/>
  <c r="N58" i="4" s="1"/>
  <c r="H58" i="4"/>
  <c r="L58" i="4" s="1"/>
  <c r="I60" i="4"/>
  <c r="M60" i="4" s="1"/>
  <c r="I62" i="4"/>
  <c r="M62" i="4" s="1"/>
  <c r="I64" i="4"/>
  <c r="M64" i="4" s="1"/>
  <c r="I66" i="4"/>
  <c r="M66" i="4" s="1"/>
  <c r="I68" i="4"/>
  <c r="M68" i="4" s="1"/>
  <c r="I70" i="4"/>
  <c r="M70" i="4" s="1"/>
  <c r="I72" i="4"/>
  <c r="M72" i="4" s="1"/>
  <c r="I74" i="4"/>
  <c r="M74" i="4" s="1"/>
  <c r="G17" i="3"/>
  <c r="G18" i="3"/>
  <c r="G19" i="3"/>
  <c r="G22" i="3"/>
  <c r="G23" i="3"/>
  <c r="G24" i="3"/>
  <c r="G25" i="3"/>
  <c r="G27" i="3"/>
  <c r="G28" i="3"/>
  <c r="M38" i="4" l="1"/>
  <c r="N75" i="4"/>
  <c r="M69" i="4"/>
  <c r="N69" i="4"/>
  <c r="M44" i="4"/>
  <c r="N21" i="4"/>
  <c r="N10" i="4"/>
  <c r="N19" i="4" s="1"/>
  <c r="L44" i="4"/>
  <c r="L31" i="4"/>
  <c r="L69" i="4"/>
  <c r="L21" i="4"/>
  <c r="N31" i="4"/>
  <c r="N26" i="4"/>
  <c r="D21" i="3" s="1"/>
  <c r="G21" i="3" s="1"/>
  <c r="L10" i="4"/>
  <c r="L26" i="4"/>
  <c r="G15" i="3"/>
  <c r="G16" i="3"/>
  <c r="G29" i="3"/>
  <c r="G30" i="3"/>
  <c r="G31" i="3"/>
  <c r="G32" i="3"/>
  <c r="G33" i="3"/>
  <c r="F34" i="3"/>
  <c r="E34" i="3"/>
  <c r="C32" i="1"/>
  <c r="F7" i="1" s="1"/>
  <c r="D32" i="1"/>
  <c r="E32" i="1"/>
  <c r="H7" i="1" s="1"/>
  <c r="F32" i="1"/>
  <c r="G32" i="1"/>
  <c r="H22" i="1"/>
  <c r="H23" i="1"/>
  <c r="H24" i="1"/>
  <c r="C7" i="1"/>
  <c r="C8" i="1"/>
  <c r="C9" i="1"/>
  <c r="C10" i="1"/>
  <c r="C11" i="1"/>
  <c r="C12" i="1"/>
  <c r="C13" i="1"/>
  <c r="C14" i="1"/>
  <c r="C15" i="1"/>
  <c r="H25" i="1"/>
  <c r="H32" i="1" s="1"/>
  <c r="G7" i="1" s="1"/>
  <c r="H26" i="1"/>
  <c r="H27" i="1"/>
  <c r="H28" i="1"/>
  <c r="H29" i="1"/>
  <c r="H30" i="1"/>
  <c r="H31" i="1"/>
  <c r="C16" i="1" l="1"/>
  <c r="D20" i="3"/>
  <c r="G20" i="3" s="1"/>
  <c r="N38" i="4"/>
  <c r="C26" i="3"/>
  <c r="C34" i="3" s="1"/>
  <c r="M75" i="4"/>
  <c r="M77" i="4" s="1"/>
  <c r="B26" i="3"/>
  <c r="L75" i="4"/>
  <c r="L77" i="4" s="1"/>
  <c r="D14" i="3"/>
  <c r="N77" i="4"/>
  <c r="G26" i="3" l="1"/>
  <c r="B34" i="3"/>
  <c r="G14" i="3"/>
  <c r="G34" i="3" s="1"/>
  <c r="D34" i="3"/>
  <c r="C7" i="3" l="1"/>
  <c r="B7" i="3"/>
  <c r="A7" i="3"/>
  <c r="D7" i="3" s="1"/>
  <c r="F7" i="3" l="1"/>
  <c r="G7" i="3" s="1"/>
  <c r="L78" i="4" l="1"/>
  <c r="L81" i="4" s="1"/>
  <c r="N81" i="4" l="1"/>
  <c r="M81" i="4"/>
</calcChain>
</file>

<file path=xl/sharedStrings.xml><?xml version="1.0" encoding="utf-8"?>
<sst xmlns="http://schemas.openxmlformats.org/spreadsheetml/2006/main" count="247" uniqueCount="169">
  <si>
    <t>Tipo de gasto</t>
  </si>
  <si>
    <t>Listado de partida de gasto</t>
  </si>
  <si>
    <t>Alimentos y bebidas</t>
  </si>
  <si>
    <t>Alquileres</t>
  </si>
  <si>
    <t>Consultorias y similares</t>
  </si>
  <si>
    <t>Equipos</t>
  </si>
  <si>
    <t>Gastos financieros</t>
  </si>
  <si>
    <t>Materiales e insumos</t>
  </si>
  <si>
    <t>Otros gastos</t>
  </si>
  <si>
    <t>Personal</t>
  </si>
  <si>
    <t>Servicio publicidad y difusión</t>
  </si>
  <si>
    <t>Viajes</t>
  </si>
  <si>
    <t>Financiamiento AEA</t>
  </si>
  <si>
    <t>Contrapartida</t>
  </si>
  <si>
    <t>Entidad Proponente</t>
  </si>
  <si>
    <t>Entidad Asociada</t>
  </si>
  <si>
    <t>Monetario</t>
  </si>
  <si>
    <t>No Monetario</t>
  </si>
  <si>
    <t>Nº  de Actividad</t>
  </si>
  <si>
    <t>Nombre de la Actividad</t>
  </si>
  <si>
    <t>Costo total</t>
  </si>
  <si>
    <r>
      <t xml:space="preserve">PRESUPUESTO POR ACTIVIDAD Y TIPO DE GASTO
</t>
    </r>
    <r>
      <rPr>
        <b/>
        <sz val="9"/>
        <color theme="0"/>
        <rFont val="Calibri"/>
        <family val="2"/>
        <scheme val="minor"/>
      </rPr>
      <t>(Expresado en dólares americanos)</t>
    </r>
  </si>
  <si>
    <t>Costo por Actividad</t>
  </si>
  <si>
    <t>Numero de actividad</t>
  </si>
  <si>
    <t>(Llenar nombre de la actividad)</t>
  </si>
  <si>
    <t>(Seleccionar actividad y tipo de gasto; asignar presupuesto por tipo de financiamiento)</t>
  </si>
  <si>
    <t>Porcentajes de financiamiento</t>
  </si>
  <si>
    <t>Programa AEA</t>
  </si>
  <si>
    <t xml:space="preserve">Contrapartida </t>
  </si>
  <si>
    <t>Total Proyecto</t>
  </si>
  <si>
    <t>TOTALES</t>
  </si>
  <si>
    <r>
      <t xml:space="preserve">PRESUPUESTO POR ACTIVIDAD 
</t>
    </r>
    <r>
      <rPr>
        <b/>
        <sz val="9"/>
        <color theme="0"/>
        <rFont val="Calibri"/>
        <family val="2"/>
        <scheme val="minor"/>
      </rPr>
      <t>(Expresado en dólares americanos)</t>
    </r>
  </si>
  <si>
    <t>Aporte AEA (Menor o igual al 50% del total)</t>
  </si>
  <si>
    <t>Aporte no monetario menor o igual al 40% del aporte del Programa AEA</t>
  </si>
  <si>
    <t>FINANCIAMIENTO DEL PROYECTO</t>
  </si>
  <si>
    <t xml:space="preserve"> Costos Unitarios  Soles / Dolares</t>
  </si>
  <si>
    <t>RUBRO</t>
  </si>
  <si>
    <t>Cod</t>
  </si>
  <si>
    <t>TIPO DE GASTO</t>
  </si>
  <si>
    <t>Unidad de medida</t>
  </si>
  <si>
    <t>Cantidad</t>
  </si>
  <si>
    <t>Costo Unitario S/.</t>
  </si>
  <si>
    <t>Costo Total S/.</t>
  </si>
  <si>
    <r>
      <rPr>
        <b/>
        <sz val="9"/>
        <color theme="1" tint="0.249977111117893"/>
        <rFont val="Calibri"/>
        <family val="2"/>
        <scheme val="minor"/>
      </rPr>
      <t xml:space="preserve">[A] </t>
    </r>
    <r>
      <rPr>
        <b/>
        <sz val="9"/>
        <color rgb="FF000000"/>
        <rFont val="Calibri"/>
        <family val="2"/>
        <scheme val="minor"/>
      </rPr>
      <t>Cofinanciamiento solicitado al Programa AEA (US$)</t>
    </r>
  </si>
  <si>
    <r>
      <rPr>
        <b/>
        <sz val="9"/>
        <color theme="1" tint="0.34998626667073579"/>
        <rFont val="Calibri"/>
        <family val="2"/>
      </rPr>
      <t xml:space="preserve">[B] </t>
    </r>
    <r>
      <rPr>
        <b/>
        <sz val="9"/>
        <color rgb="FF000000"/>
        <rFont val="Calibri"/>
        <family val="2"/>
        <scheme val="minor"/>
      </rPr>
      <t>Aporte de Cofinanciamiento de la Entidad Proponente (US$)</t>
    </r>
  </si>
  <si>
    <t>No monetario</t>
  </si>
  <si>
    <t>Eventos de Sencibilización y Promoción</t>
  </si>
  <si>
    <t>1. Desarrollo de Mercado</t>
  </si>
  <si>
    <t>1.1.1</t>
  </si>
  <si>
    <t>local para evento de sencibilización</t>
  </si>
  <si>
    <t>Evento</t>
  </si>
  <si>
    <t>1.1.2</t>
  </si>
  <si>
    <t>Equipo multimedia</t>
  </si>
  <si>
    <t>1.1.3</t>
  </si>
  <si>
    <t>Material de capacitación</t>
  </si>
  <si>
    <t>1.1.4</t>
  </si>
  <si>
    <t>Refrigerios para eventos de sencibilización</t>
  </si>
  <si>
    <t>Unidad</t>
  </si>
  <si>
    <t>Spot Radial</t>
  </si>
  <si>
    <t>Contrato</t>
  </si>
  <si>
    <t>Elaboración de Brochure</t>
  </si>
  <si>
    <t>Souvenirs publicitario (Gorra C/Vicera)</t>
  </si>
  <si>
    <t>Módulos demostrativos</t>
  </si>
  <si>
    <t>SUB TOTAL</t>
  </si>
  <si>
    <t>2. Desarrollo de Capacidades</t>
  </si>
  <si>
    <t>Elaboración de boletines de Capacitación</t>
  </si>
  <si>
    <t>Millar</t>
  </si>
  <si>
    <t>Capacitación en gestión de la Cadena de Valor del PdN</t>
  </si>
  <si>
    <t>2.2.1</t>
  </si>
  <si>
    <t>Local para capacitación</t>
  </si>
  <si>
    <t>2.2.2</t>
  </si>
  <si>
    <t>2.2.3</t>
  </si>
  <si>
    <t>2.2.4</t>
  </si>
  <si>
    <t>Consultor ponente</t>
  </si>
  <si>
    <t>Capacitación a Promotores de Venta</t>
  </si>
  <si>
    <t>2.3.1</t>
  </si>
  <si>
    <t>2.3.2</t>
  </si>
  <si>
    <t>2.3.3</t>
  </si>
  <si>
    <t>2.3.4</t>
  </si>
  <si>
    <t>Capacitación en manejo  tecnificado de pastos con KCES</t>
  </si>
  <si>
    <t>2.4.1</t>
  </si>
  <si>
    <t>local para capacitación</t>
  </si>
  <si>
    <t>2.4.2</t>
  </si>
  <si>
    <t>2.4.3</t>
  </si>
  <si>
    <t>2.4.4</t>
  </si>
  <si>
    <t>Viaticos de Consultor</t>
  </si>
  <si>
    <t>Asistencia Técnica Personalizada</t>
  </si>
  <si>
    <t>Visitas</t>
  </si>
  <si>
    <t>3. Gestión del Proyecto y Monitoreo del PdN</t>
  </si>
  <si>
    <t>Equipamiento del Proyecto</t>
  </si>
  <si>
    <t>3.1.1</t>
  </si>
  <si>
    <t>Adquisición de Kits</t>
  </si>
  <si>
    <t>Kit</t>
  </si>
  <si>
    <t>3.1.2</t>
  </si>
  <si>
    <t>Accesorios para Incremento de capacidad o repuesto</t>
  </si>
  <si>
    <t>Global</t>
  </si>
  <si>
    <t>3.1.3</t>
  </si>
  <si>
    <t>Equipos de medición de voltaje</t>
  </si>
  <si>
    <t>3.1.4</t>
  </si>
  <si>
    <t>Empaques</t>
  </si>
  <si>
    <t>Gastos Operativos</t>
  </si>
  <si>
    <t>3.2.1</t>
  </si>
  <si>
    <t>Combustible para motocicletas</t>
  </si>
  <si>
    <t>3.2.2</t>
  </si>
  <si>
    <t>Alquiler de Motocicleta</t>
  </si>
  <si>
    <t>Mes</t>
  </si>
  <si>
    <t>3.2.3</t>
  </si>
  <si>
    <t>Alquiler de Camioneta</t>
  </si>
  <si>
    <t>3.2.4</t>
  </si>
  <si>
    <t>Materiales de oficina</t>
  </si>
  <si>
    <t>3.2.5</t>
  </si>
  <si>
    <t>Mantenimiento de motos</t>
  </si>
  <si>
    <t>3.2.6</t>
  </si>
  <si>
    <t>SOAT motos</t>
  </si>
  <si>
    <t>Seguro</t>
  </si>
  <si>
    <t>3.2.7</t>
  </si>
  <si>
    <t>Servicio de comunicaciones</t>
  </si>
  <si>
    <t>3.2.8</t>
  </si>
  <si>
    <t>Correspondencia, embalaje y otros</t>
  </si>
  <si>
    <t>3.2.9</t>
  </si>
  <si>
    <t>Servicios de agua, luz y otros</t>
  </si>
  <si>
    <t>3.2.10</t>
  </si>
  <si>
    <t>Gastos bancarios</t>
  </si>
  <si>
    <t>3.2.11</t>
  </si>
  <si>
    <t>Oficina del Proyecto en Campo</t>
  </si>
  <si>
    <t>3.2.12</t>
  </si>
  <si>
    <t>Almacén  en Huaraz</t>
  </si>
  <si>
    <t>3.2.13</t>
  </si>
  <si>
    <t>Guantes protectores</t>
  </si>
  <si>
    <t>Par</t>
  </si>
  <si>
    <t>3.2.14</t>
  </si>
  <si>
    <t>Casco Protector</t>
  </si>
  <si>
    <t>3.2.15</t>
  </si>
  <si>
    <t>Aporte computadora</t>
  </si>
  <si>
    <t>3.2.16</t>
  </si>
  <si>
    <t>Aporte impresora</t>
  </si>
  <si>
    <t>3.2.17</t>
  </si>
  <si>
    <t>Aporte Fotocopiadora</t>
  </si>
  <si>
    <t>3.2.18</t>
  </si>
  <si>
    <t>Aporte Camara digital</t>
  </si>
  <si>
    <t>3.2.19</t>
  </si>
  <si>
    <t>Aporte multimedia/LAPTOP</t>
  </si>
  <si>
    <t>3.2.20</t>
  </si>
  <si>
    <t>Aporte laptop</t>
  </si>
  <si>
    <t>3.2.21</t>
  </si>
  <si>
    <t>Aporte Escritorio</t>
  </si>
  <si>
    <t>3.2.22</t>
  </si>
  <si>
    <t>Aporte Pizarra acrílica</t>
  </si>
  <si>
    <t>3.2.23</t>
  </si>
  <si>
    <t>Aporte Estantes</t>
  </si>
  <si>
    <t>3.2.24</t>
  </si>
  <si>
    <t>Aporte Mesa y sillas reunión</t>
  </si>
  <si>
    <t>Honorarios</t>
  </si>
  <si>
    <t>3.3.1</t>
  </si>
  <si>
    <t>Honorario de Equipo Tec. (Especialista)</t>
  </si>
  <si>
    <t>mes</t>
  </si>
  <si>
    <t>3.3.2</t>
  </si>
  <si>
    <t>Honorario de Equipo Tec. (Coor. de Proyecto)</t>
  </si>
  <si>
    <t>3.3.3</t>
  </si>
  <si>
    <t xml:space="preserve">Honorario del Responsable Administrativo Contable </t>
  </si>
  <si>
    <t>3.3.4</t>
  </si>
  <si>
    <t>Honorario de Supervisor de Proyecto</t>
  </si>
  <si>
    <t>3.3.5</t>
  </si>
  <si>
    <t xml:space="preserve">Honorario de Asistente de Informática </t>
  </si>
  <si>
    <t>TOTAL</t>
  </si>
  <si>
    <t>PORCENTAJE DE APORTE (%)</t>
  </si>
  <si>
    <r>
      <rPr>
        <b/>
        <sz val="10"/>
        <color theme="1" tint="0.249977111117893"/>
        <rFont val="Calibri"/>
        <family val="2"/>
        <scheme val="minor"/>
      </rPr>
      <t xml:space="preserve">[A] </t>
    </r>
    <r>
      <rPr>
        <b/>
        <sz val="10"/>
        <color rgb="FF000000"/>
        <rFont val="Calibri"/>
        <family val="2"/>
        <scheme val="minor"/>
      </rPr>
      <t>Cofinanciamiento solicitado al Programa AEA (S/.)</t>
    </r>
  </si>
  <si>
    <r>
      <rPr>
        <b/>
        <sz val="10"/>
        <color theme="1" tint="0.34998626667073579"/>
        <rFont val="Calibri"/>
        <family val="2"/>
      </rPr>
      <t xml:space="preserve">[B] </t>
    </r>
    <r>
      <rPr>
        <b/>
        <sz val="10"/>
        <color rgb="FF000000"/>
        <rFont val="Calibri"/>
        <family val="2"/>
        <scheme val="minor"/>
      </rPr>
      <t>Aporte de Cofinanciamiento de la Entidad Proponente (S/.)</t>
    </r>
  </si>
  <si>
    <t>Galón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</si>
</sst>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"/>
    <numFmt numFmtId="166" formatCode="&quot;S/.&quot;\ #,##0.00"/>
    <numFmt numFmtId="167" formatCode="&quot;S/.&quot;\ #,##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theme="1" tint="0.3499862666707357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color theme="1" tint="0.34998626667073579"/>
      <name val="Calibri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vertical="center"/>
      <protection locked="0"/>
    </xf>
    <xf numFmtId="0" fontId="7" fillId="4" borderId="1" xfId="0" applyFont="1" applyFill="1" applyBorder="1" applyAlignme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164" fontId="6" fillId="0" borderId="1" xfId="0" applyNumberFormat="1" applyFont="1" applyBorder="1" applyAlignment="1" applyProtection="1">
      <alignment vertical="center"/>
      <protection locked="0"/>
    </xf>
    <xf numFmtId="164" fontId="6" fillId="0" borderId="1" xfId="0" applyNumberFormat="1" applyFont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6" borderId="1" xfId="0" applyFont="1" applyFill="1" applyBorder="1" applyAlignment="1" applyProtection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 applyProtection="1">
      <alignment horizontal="center" vertical="center" wrapText="1"/>
    </xf>
    <xf numFmtId="0" fontId="0" fillId="7" borderId="0" xfId="0" applyFill="1"/>
    <xf numFmtId="0" fontId="0" fillId="0" borderId="1" xfId="0" applyBorder="1" applyAlignment="1">
      <alignment horizontal="center" vertical="center" wrapText="1"/>
    </xf>
    <xf numFmtId="0" fontId="17" fillId="0" borderId="1" xfId="0" applyFon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18" fillId="5" borderId="1" xfId="0" applyFont="1" applyFill="1" applyBorder="1"/>
    <xf numFmtId="0" fontId="17" fillId="5" borderId="1" xfId="0" applyFont="1" applyFill="1" applyBorder="1"/>
    <xf numFmtId="0" fontId="0" fillId="5" borderId="0" xfId="0" applyFill="1"/>
    <xf numFmtId="2" fontId="1" fillId="5" borderId="1" xfId="0" applyNumberFormat="1" applyFont="1" applyFill="1" applyBorder="1"/>
    <xf numFmtId="0" fontId="0" fillId="7" borderId="1" xfId="0" applyFill="1" applyBorder="1" applyAlignment="1">
      <alignment horizontal="center" vertical="center" wrapText="1"/>
    </xf>
    <xf numFmtId="0" fontId="18" fillId="7" borderId="1" xfId="0" applyFont="1" applyFill="1" applyBorder="1"/>
    <xf numFmtId="0" fontId="17" fillId="7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17" fillId="8" borderId="1" xfId="0" applyFont="1" applyFill="1" applyBorder="1"/>
    <xf numFmtId="165" fontId="18" fillId="7" borderId="1" xfId="0" applyNumberFormat="1" applyFont="1" applyFill="1" applyBorder="1"/>
    <xf numFmtId="165" fontId="0" fillId="7" borderId="1" xfId="0" applyNumberFormat="1" applyFont="1" applyFill="1" applyBorder="1" applyAlignment="1">
      <alignment horizontal="center"/>
    </xf>
    <xf numFmtId="165" fontId="17" fillId="7" borderId="1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2" fontId="0" fillId="0" borderId="1" xfId="0" applyNumberFormat="1" applyFill="1" applyBorder="1"/>
    <xf numFmtId="0" fontId="1" fillId="5" borderId="5" xfId="0" applyFont="1" applyFill="1" applyBorder="1" applyAlignment="1"/>
    <xf numFmtId="0" fontId="1" fillId="5" borderId="7" xfId="0" applyFont="1" applyFill="1" applyBorder="1" applyAlignment="1"/>
    <xf numFmtId="0" fontId="1" fillId="5" borderId="6" xfId="0" applyFont="1" applyFill="1" applyBorder="1" applyAlignment="1"/>
    <xf numFmtId="2" fontId="1" fillId="9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 applyProtection="1">
      <alignment horizontal="center" vertical="center" wrapText="1"/>
    </xf>
    <xf numFmtId="2" fontId="14" fillId="10" borderId="1" xfId="0" applyNumberFormat="1" applyFont="1" applyFill="1" applyBorder="1" applyAlignment="1" applyProtection="1">
      <alignment horizontal="center" vertical="center" wrapText="1"/>
    </xf>
    <xf numFmtId="2" fontId="0" fillId="10" borderId="1" xfId="0" applyNumberFormat="1" applyFill="1" applyBorder="1"/>
    <xf numFmtId="2" fontId="1" fillId="10" borderId="1" xfId="0" applyNumberFormat="1" applyFont="1" applyFill="1" applyBorder="1"/>
    <xf numFmtId="2" fontId="0" fillId="0" borderId="0" xfId="0" applyNumberFormat="1"/>
    <xf numFmtId="167" fontId="0" fillId="7" borderId="0" xfId="0" applyNumberFormat="1" applyFill="1"/>
    <xf numFmtId="167" fontId="22" fillId="7" borderId="0" xfId="0" applyNumberFormat="1" applyFont="1" applyFill="1"/>
    <xf numFmtId="166" fontId="0" fillId="7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165" fontId="9" fillId="7" borderId="0" xfId="0" applyNumberFormat="1" applyFont="1" applyFill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 wrapText="1"/>
    </xf>
    <xf numFmtId="166" fontId="0" fillId="5" borderId="5" xfId="0" applyNumberFormat="1" applyFill="1" applyBorder="1" applyAlignment="1">
      <alignment horizontal="center"/>
    </xf>
    <xf numFmtId="166" fontId="0" fillId="5" borderId="7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4" fillId="6" borderId="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style="2" customWidth="1"/>
    <col min="2" max="2" width="28.85546875" style="2" customWidth="1"/>
    <col min="3" max="3" width="15.7109375" style="2" customWidth="1"/>
    <col min="4" max="4" width="16.28515625" style="2" customWidth="1"/>
    <col min="5" max="5" width="17.140625" style="2" customWidth="1"/>
    <col min="6" max="7" width="15" style="2" customWidth="1"/>
    <col min="8" max="8" width="16.7109375" style="2" customWidth="1"/>
    <col min="9" max="16384" width="9.140625" style="2"/>
  </cols>
  <sheetData>
    <row r="1" spans="1:8" ht="30" customHeight="1" x14ac:dyDescent="0.25">
      <c r="A1" s="78" t="s">
        <v>21</v>
      </c>
      <c r="B1" s="79"/>
      <c r="C1" s="79"/>
      <c r="D1" s="79"/>
      <c r="E1" s="79"/>
      <c r="F1" s="79"/>
      <c r="G1" s="79"/>
      <c r="H1" s="79"/>
    </row>
    <row r="2" spans="1:8" x14ac:dyDescent="0.25">
      <c r="A2" s="3"/>
    </row>
    <row r="4" spans="1:8" x14ac:dyDescent="0.25">
      <c r="A4" s="73" t="s">
        <v>18</v>
      </c>
      <c r="B4" s="76" t="s">
        <v>19</v>
      </c>
      <c r="C4" s="80" t="s">
        <v>22</v>
      </c>
      <c r="D4" s="4"/>
      <c r="E4" s="4"/>
      <c r="F4" s="81" t="s">
        <v>26</v>
      </c>
      <c r="G4" s="82"/>
      <c r="H4" s="83"/>
    </row>
    <row r="5" spans="1:8" x14ac:dyDescent="0.25">
      <c r="A5" s="74"/>
      <c r="B5" s="76"/>
      <c r="C5" s="80"/>
      <c r="D5" s="4"/>
      <c r="E5" s="4"/>
      <c r="F5" s="84" t="s">
        <v>27</v>
      </c>
      <c r="G5" s="81" t="s">
        <v>28</v>
      </c>
      <c r="H5" s="83"/>
    </row>
    <row r="6" spans="1:8" x14ac:dyDescent="0.25">
      <c r="A6" s="75"/>
      <c r="B6" s="76"/>
      <c r="C6" s="80"/>
      <c r="D6" s="4"/>
      <c r="E6" s="4"/>
      <c r="F6" s="85"/>
      <c r="G6" s="6" t="s">
        <v>16</v>
      </c>
      <c r="H6" s="7" t="s">
        <v>17</v>
      </c>
    </row>
    <row r="7" spans="1:8" x14ac:dyDescent="0.25">
      <c r="A7" s="8">
        <v>1.01</v>
      </c>
      <c r="B7" s="9"/>
      <c r="C7" s="8">
        <f>IF(A23=A7,H23,0)+IF(A22=A7,H22,0)+IF(A24=A7,H24,0)+IF(A25=A7,H25,0)+IF(A26=A7,H26,0)+IF(A27=A7,H27,0)+IF(A28=A7,H28,0)+IF(A29=A7,H29,0)+IF(A30=A7,H30,0)+IF(A31=A7,H31,0)+IF(A32=A7,H32,0)</f>
        <v>0</v>
      </c>
      <c r="D7" s="4"/>
      <c r="E7" s="4"/>
      <c r="F7" s="86" t="e">
        <f>C32/H32</f>
        <v>#DIV/0!</v>
      </c>
      <c r="G7" s="86" t="e">
        <f>(D32+F32)/H32</f>
        <v>#DIV/0!</v>
      </c>
      <c r="H7" s="86" t="e">
        <f>(E32+G32)/H32</f>
        <v>#DIV/0!</v>
      </c>
    </row>
    <row r="8" spans="1:8" x14ac:dyDescent="0.25">
      <c r="A8" s="8">
        <v>1.02</v>
      </c>
      <c r="B8" s="9"/>
      <c r="C8" s="8">
        <f>IF(A23=A8,H23,0)+IF(A22=A8,H22,0)+IF(A24=A8,H24,0)+IF(A25=A8,H25,0)+IF(A26=A8,H26,0)+IF(A27=A8,H27,0)+IF(A28=A8,H28,0)+IF(A29=A8,H29,0)+IF(A30=A8,H30,0)+IF(A31=A8,H31,0)+IF(A32=A8,H32,0)</f>
        <v>0</v>
      </c>
      <c r="D8" s="4"/>
      <c r="E8" s="4"/>
      <c r="F8" s="86"/>
      <c r="G8" s="86"/>
      <c r="H8" s="86"/>
    </row>
    <row r="9" spans="1:8" x14ac:dyDescent="0.25">
      <c r="A9" s="8">
        <v>1.03</v>
      </c>
      <c r="B9" s="9"/>
      <c r="C9" s="8">
        <f>IF(A23=A9,H23,0)+IF(A22=A9,H22,0)+IF(A24=A9,H24,0)+IF(A25=A9,H25,0)+IF(A26=A9,H26,0)+IF(A27=A9,H27,0)+IF(A28=A9,H28,0)+IF(A29=A9,H29,0)+IF(A30=A9,H30,0)+IF(A31=A9,H31,0)+IF(A32=A9,H32,0)</f>
        <v>0</v>
      </c>
      <c r="D9" s="4"/>
      <c r="E9" s="4"/>
      <c r="F9" s="4"/>
      <c r="G9" s="4"/>
      <c r="H9" s="4"/>
    </row>
    <row r="10" spans="1:8" x14ac:dyDescent="0.25">
      <c r="A10" s="8">
        <v>1.04</v>
      </c>
      <c r="B10" s="9"/>
      <c r="C10" s="8">
        <f>IF(A23=A10,H23,0)+IF(A22=A10,H22,0)+IF(A24=A10,H24,0)+IF(A25=A10,H25,0)+IF(A26=A10,H26,0)+IF(A27=A10,H27,0)+IF(A28=A10,H28,0)+IF(A29=A10,H29,0)+IF(A30=A10,H30,0)+IF(A31=A10,H31,0)+IF(A32=A10,H32,0)</f>
        <v>0</v>
      </c>
      <c r="D10" s="4"/>
      <c r="E10" s="4"/>
      <c r="F10" s="4"/>
      <c r="G10" s="4"/>
      <c r="H10" s="4"/>
    </row>
    <row r="11" spans="1:8" x14ac:dyDescent="0.25">
      <c r="A11" s="8">
        <v>1.05</v>
      </c>
      <c r="B11" s="9"/>
      <c r="C11" s="8">
        <f>IF(A23=A11,H23,0)+IF(A22=A11,H22,0)+IF(A24=A11,H24,0)+IF(A25=A11,H25,0)+IF(A26=A11,H26,0)+IF(A27=A11,H27,0)+IF(A28=A11,H28,0)+IF(A29=A11,H29,0)+IF(A30=A11,H30,0)+IF(A31=A11,H31,0)+IF(A32=A11,H32,0)</f>
        <v>0</v>
      </c>
      <c r="D11" s="4"/>
      <c r="E11" s="4"/>
      <c r="F11" s="4"/>
      <c r="G11" s="4"/>
      <c r="H11" s="4"/>
    </row>
    <row r="12" spans="1:8" x14ac:dyDescent="0.25">
      <c r="A12" s="8">
        <v>1.06</v>
      </c>
      <c r="B12" s="9"/>
      <c r="C12" s="8">
        <f>IF(A23=A12,H23,0)+IF(A22=A12,H22,0)+IF(A24=A12,H24,0)+IF(A25=A12,H25,0)+IF(A26=A12,H26,0)+IF(A27=A12,H27,0)+IF(A28=A12,H28,0)+IF(A29=A12,H29,0)+IF(A30=A12,H30,0)+IF(A31=A12,H31,0)+IF(A32=A12,H32,0)</f>
        <v>0</v>
      </c>
      <c r="D12" s="4"/>
      <c r="E12" s="4"/>
      <c r="F12" s="4"/>
      <c r="G12" s="4"/>
      <c r="H12" s="4"/>
    </row>
    <row r="13" spans="1:8" x14ac:dyDescent="0.25">
      <c r="A13" s="8">
        <v>1.07</v>
      </c>
      <c r="B13" s="9"/>
      <c r="C13" s="8">
        <f>IF(A23=A13,H23,0)+IF(A22=A13,H22,0)+IF(A24=A13,H24,0)+IF(A25=A13,H25,0)+IF(A26=A13,H26,0)+IF(A27=A13,H27,0)+IF(A28=A13,H28,0)+IF(A29=A13,H29,0)+IF(A30=A13,H30,0)+IF(A31=A13,H31,0)+IF(A32=A13,H32,0)</f>
        <v>0</v>
      </c>
      <c r="D13" s="4"/>
      <c r="E13" s="4"/>
      <c r="F13" s="4"/>
      <c r="G13" s="4"/>
      <c r="H13" s="4"/>
    </row>
    <row r="14" spans="1:8" x14ac:dyDescent="0.25">
      <c r="A14" s="8">
        <v>1.08</v>
      </c>
      <c r="B14" s="9"/>
      <c r="C14" s="8">
        <f>IF(A23=A14,H23,0)+IF(A22=A14,H22,0)+IF(A24=A14,H24,0)+IF(A25=A14,H25,0)+IF(A26=A14,H26,0)+IF(A27=A14,H27,0)+IF(A28=A14,H28,0)+IF(A29=A14,H29,0)+IF(A30=A14,H30,0)+IF(A31=A14,H31,0)+IF(A32=A14,H32,0)</f>
        <v>0</v>
      </c>
      <c r="D14" s="4"/>
      <c r="E14" s="4"/>
      <c r="F14" s="4"/>
      <c r="G14" s="4"/>
      <c r="H14" s="4"/>
    </row>
    <row r="15" spans="1:8" x14ac:dyDescent="0.25">
      <c r="A15" s="8">
        <v>1.0900000000000001</v>
      </c>
      <c r="B15" s="9"/>
      <c r="C15" s="8">
        <f>IF(A23=A15,H23,0)+IF(A22=A15,H22,0)+IF(A24=A15,H24,0)+IF(A25=A15,H25,0)+IF(A26=A15,H26,0)+IF(A27=A15,H27,0)+IF(A28=A15,H28,0)+IF(A29=A15,H29,0)+IF(A30=A15,H30,0)+IF(A31=A15,H31,0)+IF(A32=A15,H32,0)</f>
        <v>0</v>
      </c>
      <c r="D15" s="4"/>
      <c r="E15" s="4"/>
      <c r="F15" s="4"/>
      <c r="G15" s="4"/>
      <c r="H15" s="4"/>
    </row>
    <row r="16" spans="1:8" x14ac:dyDescent="0.25">
      <c r="A16" s="77" t="s">
        <v>29</v>
      </c>
      <c r="B16" s="77"/>
      <c r="C16" s="10">
        <f>SUM(C7:C15)</f>
        <v>0</v>
      </c>
      <c r="D16" s="4"/>
      <c r="E16" s="4"/>
      <c r="F16" s="4"/>
      <c r="G16" s="4"/>
      <c r="H16" s="4"/>
    </row>
    <row r="17" spans="1:8" x14ac:dyDescent="0.25">
      <c r="A17" s="15" t="s">
        <v>24</v>
      </c>
      <c r="B17" s="11"/>
      <c r="C17" s="5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73" t="s">
        <v>18</v>
      </c>
      <c r="B19" s="76" t="s">
        <v>0</v>
      </c>
      <c r="C19" s="80" t="s">
        <v>12</v>
      </c>
      <c r="D19" s="76" t="s">
        <v>13</v>
      </c>
      <c r="E19" s="76"/>
      <c r="F19" s="76"/>
      <c r="G19" s="76"/>
      <c r="H19" s="76" t="s">
        <v>20</v>
      </c>
    </row>
    <row r="20" spans="1:8" x14ac:dyDescent="0.25">
      <c r="A20" s="74"/>
      <c r="B20" s="76"/>
      <c r="C20" s="80"/>
      <c r="D20" s="76" t="s">
        <v>14</v>
      </c>
      <c r="E20" s="76"/>
      <c r="F20" s="76" t="s">
        <v>15</v>
      </c>
      <c r="G20" s="76"/>
      <c r="H20" s="76"/>
    </row>
    <row r="21" spans="1:8" x14ac:dyDescent="0.25">
      <c r="A21" s="75"/>
      <c r="B21" s="76"/>
      <c r="C21" s="80"/>
      <c r="D21" s="7" t="s">
        <v>16</v>
      </c>
      <c r="E21" s="7" t="s">
        <v>17</v>
      </c>
      <c r="F21" s="7" t="s">
        <v>16</v>
      </c>
      <c r="G21" s="7" t="s">
        <v>17</v>
      </c>
      <c r="H21" s="76"/>
    </row>
    <row r="22" spans="1:8" x14ac:dyDescent="0.25">
      <c r="A22" s="9"/>
      <c r="B22" s="9"/>
      <c r="C22" s="12"/>
      <c r="D22" s="12"/>
      <c r="E22" s="12"/>
      <c r="F22" s="12"/>
      <c r="G22" s="12"/>
      <c r="H22" s="13">
        <f>SUM(C22:G22)</f>
        <v>0</v>
      </c>
    </row>
    <row r="23" spans="1:8" x14ac:dyDescent="0.25">
      <c r="A23" s="9"/>
      <c r="B23" s="9"/>
      <c r="C23" s="12"/>
      <c r="D23" s="12"/>
      <c r="E23" s="12"/>
      <c r="F23" s="12"/>
      <c r="G23" s="12"/>
      <c r="H23" s="13">
        <f t="shared" ref="H23:H31" si="0">SUM(C23:G23)</f>
        <v>0</v>
      </c>
    </row>
    <row r="24" spans="1:8" x14ac:dyDescent="0.25">
      <c r="A24" s="9"/>
      <c r="B24" s="9"/>
      <c r="C24" s="12"/>
      <c r="D24" s="12"/>
      <c r="E24" s="12"/>
      <c r="F24" s="12"/>
      <c r="G24" s="12"/>
      <c r="H24" s="13">
        <f t="shared" si="0"/>
        <v>0</v>
      </c>
    </row>
    <row r="25" spans="1:8" x14ac:dyDescent="0.25">
      <c r="A25" s="9"/>
      <c r="B25" s="9"/>
      <c r="C25" s="12"/>
      <c r="D25" s="12"/>
      <c r="E25" s="12"/>
      <c r="F25" s="12"/>
      <c r="G25" s="12"/>
      <c r="H25" s="13">
        <f t="shared" si="0"/>
        <v>0</v>
      </c>
    </row>
    <row r="26" spans="1:8" x14ac:dyDescent="0.25">
      <c r="A26" s="9"/>
      <c r="B26" s="9"/>
      <c r="C26" s="12"/>
      <c r="D26" s="12"/>
      <c r="E26" s="12"/>
      <c r="F26" s="12"/>
      <c r="G26" s="12"/>
      <c r="H26" s="13">
        <f t="shared" si="0"/>
        <v>0</v>
      </c>
    </row>
    <row r="27" spans="1:8" x14ac:dyDescent="0.25">
      <c r="A27" s="9"/>
      <c r="B27" s="9"/>
      <c r="C27" s="12"/>
      <c r="D27" s="12"/>
      <c r="E27" s="12"/>
      <c r="F27" s="12"/>
      <c r="G27" s="12"/>
      <c r="H27" s="13">
        <f t="shared" si="0"/>
        <v>0</v>
      </c>
    </row>
    <row r="28" spans="1:8" x14ac:dyDescent="0.25">
      <c r="A28" s="9"/>
      <c r="B28" s="9"/>
      <c r="C28" s="12"/>
      <c r="D28" s="12"/>
      <c r="E28" s="12"/>
      <c r="F28" s="12"/>
      <c r="G28" s="12"/>
      <c r="H28" s="13">
        <f t="shared" si="0"/>
        <v>0</v>
      </c>
    </row>
    <row r="29" spans="1:8" x14ac:dyDescent="0.25">
      <c r="A29" s="9"/>
      <c r="B29" s="9"/>
      <c r="C29" s="12"/>
      <c r="D29" s="12"/>
      <c r="E29" s="12"/>
      <c r="F29" s="12"/>
      <c r="G29" s="12"/>
      <c r="H29" s="13">
        <f t="shared" si="0"/>
        <v>0</v>
      </c>
    </row>
    <row r="30" spans="1:8" x14ac:dyDescent="0.25">
      <c r="A30" s="9"/>
      <c r="B30" s="9"/>
      <c r="C30" s="12"/>
      <c r="D30" s="12"/>
      <c r="E30" s="12"/>
      <c r="F30" s="12"/>
      <c r="G30" s="12"/>
      <c r="H30" s="13">
        <f t="shared" si="0"/>
        <v>0</v>
      </c>
    </row>
    <row r="31" spans="1:8" x14ac:dyDescent="0.25">
      <c r="A31" s="9"/>
      <c r="B31" s="9"/>
      <c r="C31" s="12"/>
      <c r="D31" s="12"/>
      <c r="E31" s="12"/>
      <c r="F31" s="12"/>
      <c r="G31" s="12"/>
      <c r="H31" s="13">
        <f t="shared" si="0"/>
        <v>0</v>
      </c>
    </row>
    <row r="32" spans="1:8" x14ac:dyDescent="0.25">
      <c r="A32" s="77" t="s">
        <v>29</v>
      </c>
      <c r="B32" s="77"/>
      <c r="C32" s="14">
        <f t="shared" ref="C32:G32" si="1">SUM(C22:C31)</f>
        <v>0</v>
      </c>
      <c r="D32" s="14">
        <f t="shared" si="1"/>
        <v>0</v>
      </c>
      <c r="E32" s="14">
        <f t="shared" si="1"/>
        <v>0</v>
      </c>
      <c r="F32" s="14">
        <f t="shared" si="1"/>
        <v>0</v>
      </c>
      <c r="G32" s="14">
        <f t="shared" si="1"/>
        <v>0</v>
      </c>
      <c r="H32" s="14">
        <f>SUM(H22:H31)</f>
        <v>0</v>
      </c>
    </row>
    <row r="33" spans="1:1" x14ac:dyDescent="0.25">
      <c r="A33" s="16" t="s">
        <v>25</v>
      </c>
    </row>
  </sheetData>
  <sheetProtection password="CC79" sheet="1" objects="1" scenarios="1"/>
  <mergeCells count="19">
    <mergeCell ref="H7:H8"/>
    <mergeCell ref="A19:A21"/>
    <mergeCell ref="B19:B21"/>
    <mergeCell ref="A4:A6"/>
    <mergeCell ref="B4:B6"/>
    <mergeCell ref="H19:H21"/>
    <mergeCell ref="A32:B32"/>
    <mergeCell ref="A1:H1"/>
    <mergeCell ref="C4:C6"/>
    <mergeCell ref="D20:E20"/>
    <mergeCell ref="C19:C21"/>
    <mergeCell ref="D19:G19"/>
    <mergeCell ref="F20:G20"/>
    <mergeCell ref="A16:B16"/>
    <mergeCell ref="F4:H4"/>
    <mergeCell ref="F5:F6"/>
    <mergeCell ref="G5:H5"/>
    <mergeCell ref="F7:F8"/>
    <mergeCell ref="G7:G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Sheet2!$A$2:$A$11</xm:f>
          </x14:formula1>
          <xm:sqref>B22:B31</xm:sqref>
        </x14:dataValidation>
        <x14:dataValidation type="list" allowBlank="1" showInputMessage="1" showErrorMessage="1">
          <x14:formula1>
            <xm:f>Sheet2!$E$2:$E$10</xm:f>
          </x14:formula1>
          <xm:sqref>A22:A31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5" x14ac:dyDescent="0.25">
      <c r="A1" s="1" t="s">
        <v>1</v>
      </c>
      <c r="E1" t="s">
        <v>23</v>
      </c>
    </row>
    <row r="2" spans="1:5" x14ac:dyDescent="0.25">
      <c r="A2" s="2" t="s">
        <v>2</v>
      </c>
      <c r="E2">
        <v>1.01</v>
      </c>
    </row>
    <row r="3" spans="1:5" x14ac:dyDescent="0.25">
      <c r="A3" s="2" t="s">
        <v>3</v>
      </c>
      <c r="E3">
        <v>1.02</v>
      </c>
    </row>
    <row r="4" spans="1:5" x14ac:dyDescent="0.25">
      <c r="A4" s="2" t="s">
        <v>4</v>
      </c>
      <c r="E4">
        <v>1.03</v>
      </c>
    </row>
    <row r="5" spans="1:5" x14ac:dyDescent="0.25">
      <c r="A5" s="2" t="s">
        <v>5</v>
      </c>
      <c r="E5">
        <v>1.04</v>
      </c>
    </row>
    <row r="6" spans="1:5" x14ac:dyDescent="0.25">
      <c r="A6" s="2" t="s">
        <v>6</v>
      </c>
      <c r="E6">
        <v>1.05</v>
      </c>
    </row>
    <row r="7" spans="1:5" x14ac:dyDescent="0.25">
      <c r="A7" s="2" t="s">
        <v>7</v>
      </c>
      <c r="E7">
        <v>1.06</v>
      </c>
    </row>
    <row r="8" spans="1:5" x14ac:dyDescent="0.25">
      <c r="A8" s="2" t="s">
        <v>8</v>
      </c>
      <c r="E8">
        <v>1.07</v>
      </c>
    </row>
    <row r="9" spans="1:5" x14ac:dyDescent="0.25">
      <c r="A9" s="2" t="s">
        <v>9</v>
      </c>
      <c r="E9">
        <v>1.08</v>
      </c>
    </row>
    <row r="10" spans="1:5" x14ac:dyDescent="0.25">
      <c r="A10" s="2" t="s">
        <v>10</v>
      </c>
      <c r="E10">
        <v>1.0900000000000001</v>
      </c>
    </row>
    <row r="11" spans="1:5" x14ac:dyDescent="0.25">
      <c r="A11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10" zoomScaleNormal="110" workbookViewId="0">
      <selection activeCell="I14" sqref="I14"/>
    </sheetView>
  </sheetViews>
  <sheetFormatPr baseColWidth="10" defaultColWidth="9.140625" defaultRowHeight="15" x14ac:dyDescent="0.25"/>
  <cols>
    <col min="1" max="1" width="28.85546875" style="2" customWidth="1"/>
    <col min="2" max="2" width="15.7109375" style="2" customWidth="1"/>
    <col min="3" max="3" width="16.28515625" style="2" customWidth="1"/>
    <col min="4" max="4" width="17.140625" style="2" customWidth="1"/>
    <col min="5" max="6" width="15" style="2" customWidth="1"/>
    <col min="7" max="7" width="16.7109375" style="2" customWidth="1"/>
    <col min="8" max="16384" width="9.140625" style="2"/>
  </cols>
  <sheetData>
    <row r="1" spans="1:10" ht="30" customHeight="1" x14ac:dyDescent="0.25">
      <c r="A1" s="78" t="s">
        <v>31</v>
      </c>
      <c r="B1" s="79"/>
      <c r="C1" s="79"/>
      <c r="D1" s="79"/>
      <c r="E1" s="79"/>
      <c r="F1" s="79"/>
      <c r="G1" s="79"/>
    </row>
    <row r="3" spans="1:10" x14ac:dyDescent="0.25">
      <c r="J3" s="19"/>
    </row>
    <row r="4" spans="1:10" ht="15" customHeight="1" x14ac:dyDescent="0.25">
      <c r="A4" s="81" t="s">
        <v>26</v>
      </c>
      <c r="B4" s="82"/>
      <c r="C4" s="83"/>
      <c r="D4" s="80" t="s">
        <v>32</v>
      </c>
      <c r="F4" s="80" t="s">
        <v>33</v>
      </c>
      <c r="G4" s="80"/>
      <c r="J4" s="19"/>
    </row>
    <row r="5" spans="1:10" ht="15" customHeight="1" x14ac:dyDescent="0.25">
      <c r="A5" s="84" t="s">
        <v>27</v>
      </c>
      <c r="B5" s="81" t="s">
        <v>28</v>
      </c>
      <c r="C5" s="83"/>
      <c r="D5" s="80"/>
      <c r="F5" s="80"/>
      <c r="G5" s="80"/>
    </row>
    <row r="6" spans="1:10" x14ac:dyDescent="0.25">
      <c r="A6" s="85"/>
      <c r="B6" s="6" t="s">
        <v>16</v>
      </c>
      <c r="C6" s="7" t="s">
        <v>17</v>
      </c>
      <c r="D6" s="80"/>
      <c r="F6" s="80"/>
      <c r="G6" s="80"/>
      <c r="J6" s="20"/>
    </row>
    <row r="7" spans="1:10" x14ac:dyDescent="0.25">
      <c r="A7" s="87">
        <f>B34/G34</f>
        <v>0.49907280902382001</v>
      </c>
      <c r="B7" s="86">
        <f>(C34+E34)/G34</f>
        <v>0.30640076288820617</v>
      </c>
      <c r="C7" s="86">
        <f>(D34+F34)/G34</f>
        <v>0.19452642808797366</v>
      </c>
      <c r="D7" s="93" t="str">
        <f>IF(A7&gt;50%,"No Cumple","Cumple")</f>
        <v>Cumple</v>
      </c>
      <c r="F7" s="89">
        <f>C7/A7</f>
        <v>0.38977564910511725</v>
      </c>
      <c r="G7" s="91" t="str">
        <f>IF(F7&gt;40%,"No cumple","Cumple")</f>
        <v>Cumple</v>
      </c>
      <c r="I7" s="18"/>
    </row>
    <row r="8" spans="1:10" x14ac:dyDescent="0.25">
      <c r="A8" s="88"/>
      <c r="B8" s="86"/>
      <c r="C8" s="86"/>
      <c r="D8" s="93"/>
      <c r="F8" s="90"/>
      <c r="G8" s="92"/>
    </row>
    <row r="9" spans="1:10" x14ac:dyDescent="0.25">
      <c r="A9" s="4"/>
      <c r="B9" s="4"/>
      <c r="C9" s="4"/>
      <c r="D9" s="4"/>
    </row>
    <row r="10" spans="1:10" x14ac:dyDescent="0.25">
      <c r="A10" s="4"/>
      <c r="B10" s="4"/>
      <c r="C10" s="4"/>
      <c r="D10" s="4"/>
      <c r="E10" s="4"/>
      <c r="F10" s="4"/>
      <c r="G10" s="4"/>
    </row>
    <row r="11" spans="1:10" ht="15" customHeight="1" x14ac:dyDescent="0.25">
      <c r="A11" s="76" t="s">
        <v>19</v>
      </c>
      <c r="B11" s="80" t="s">
        <v>12</v>
      </c>
      <c r="C11" s="76" t="s">
        <v>13</v>
      </c>
      <c r="D11" s="76"/>
      <c r="E11" s="76"/>
      <c r="F11" s="76"/>
      <c r="G11" s="76" t="s">
        <v>20</v>
      </c>
    </row>
    <row r="12" spans="1:10" x14ac:dyDescent="0.25">
      <c r="A12" s="76"/>
      <c r="B12" s="80"/>
      <c r="C12" s="76" t="s">
        <v>14</v>
      </c>
      <c r="D12" s="76"/>
      <c r="E12" s="76" t="s">
        <v>15</v>
      </c>
      <c r="F12" s="76"/>
      <c r="G12" s="76"/>
    </row>
    <row r="13" spans="1:10" x14ac:dyDescent="0.25">
      <c r="A13" s="76"/>
      <c r="B13" s="80"/>
      <c r="C13" s="7" t="s">
        <v>16</v>
      </c>
      <c r="D13" s="7" t="s">
        <v>17</v>
      </c>
      <c r="E13" s="7" t="s">
        <v>16</v>
      </c>
      <c r="F13" s="7" t="s">
        <v>17</v>
      </c>
      <c r="G13" s="76"/>
    </row>
    <row r="14" spans="1:10" x14ac:dyDescent="0.25">
      <c r="A14" s="9" t="str">
        <f>+'C. Unitarios'!C10</f>
        <v>Eventos de Sencibilización y Promoción</v>
      </c>
      <c r="B14" s="12">
        <f>+'C. Unitarios'!L10</f>
        <v>0</v>
      </c>
      <c r="C14" s="12">
        <f>+'C. Unitarios'!M10</f>
        <v>793.33333333333337</v>
      </c>
      <c r="D14" s="12">
        <f>+'C. Unitarios'!N10</f>
        <v>0</v>
      </c>
      <c r="E14" s="12"/>
      <c r="F14" s="12"/>
      <c r="G14" s="13">
        <f>SUM(B14:F14)</f>
        <v>793.33333333333337</v>
      </c>
    </row>
    <row r="15" spans="1:10" x14ac:dyDescent="0.25">
      <c r="A15" s="9" t="str">
        <f>+'C. Unitarios'!C15</f>
        <v>Spot Radial</v>
      </c>
      <c r="B15" s="12">
        <f>+'C. Unitarios'!L15</f>
        <v>233.33333333333334</v>
      </c>
      <c r="C15" s="12">
        <f>+'C. Unitarios'!M15</f>
        <v>0</v>
      </c>
      <c r="D15" s="12">
        <f>+'C. Unitarios'!N15</f>
        <v>0</v>
      </c>
      <c r="E15" s="12"/>
      <c r="F15" s="12"/>
      <c r="G15" s="13">
        <f t="shared" ref="G15:G33" si="0">SUM(B15:F15)</f>
        <v>233.33333333333334</v>
      </c>
    </row>
    <row r="16" spans="1:10" x14ac:dyDescent="0.25">
      <c r="A16" s="9" t="str">
        <f>+'C. Unitarios'!C16</f>
        <v>Elaboración de Brochure</v>
      </c>
      <c r="B16" s="12">
        <f>+'C. Unitarios'!L16</f>
        <v>1250</v>
      </c>
      <c r="C16" s="12">
        <f>+'C. Unitarios'!M16</f>
        <v>1250</v>
      </c>
      <c r="D16" s="12">
        <f>+'C. Unitarios'!N16</f>
        <v>0</v>
      </c>
      <c r="E16" s="12"/>
      <c r="F16" s="12"/>
      <c r="G16" s="13">
        <f t="shared" si="0"/>
        <v>2500</v>
      </c>
    </row>
    <row r="17" spans="1:7" x14ac:dyDescent="0.25">
      <c r="A17" s="9" t="str">
        <f>+'C. Unitarios'!C17</f>
        <v>Souvenirs publicitario (Gorra C/Vicera)</v>
      </c>
      <c r="B17" s="12">
        <f>+'C. Unitarios'!L17</f>
        <v>1166.6666666666667</v>
      </c>
      <c r="C17" s="12">
        <f>+'C. Unitarios'!M17</f>
        <v>0</v>
      </c>
      <c r="D17" s="12">
        <f>+'C. Unitarios'!N17</f>
        <v>0</v>
      </c>
      <c r="E17" s="12"/>
      <c r="F17" s="12"/>
      <c r="G17" s="13">
        <f t="shared" si="0"/>
        <v>1166.6666666666667</v>
      </c>
    </row>
    <row r="18" spans="1:7" x14ac:dyDescent="0.25">
      <c r="A18" s="9" t="str">
        <f>+'C. Unitarios'!C18</f>
        <v>Módulos demostrativos</v>
      </c>
      <c r="B18" s="12">
        <f>+'C. Unitarios'!L18</f>
        <v>2800</v>
      </c>
      <c r="C18" s="12">
        <f>+'C. Unitarios'!M18</f>
        <v>0</v>
      </c>
      <c r="D18" s="12">
        <f>+'C. Unitarios'!N18</f>
        <v>0</v>
      </c>
      <c r="E18" s="12"/>
      <c r="F18" s="12"/>
      <c r="G18" s="13">
        <f t="shared" si="0"/>
        <v>2800</v>
      </c>
    </row>
    <row r="19" spans="1:7" x14ac:dyDescent="0.25">
      <c r="A19" s="9" t="str">
        <f>+'C. Unitarios'!C20</f>
        <v>Elaboración de boletines de Capacitación</v>
      </c>
      <c r="B19" s="12">
        <f>+'C. Unitarios'!L20</f>
        <v>1000</v>
      </c>
      <c r="C19" s="12"/>
      <c r="D19" s="12"/>
      <c r="E19" s="12"/>
      <c r="F19" s="12"/>
      <c r="G19" s="13">
        <f t="shared" si="0"/>
        <v>1000</v>
      </c>
    </row>
    <row r="20" spans="1:7" x14ac:dyDescent="0.25">
      <c r="A20" s="9" t="str">
        <f>+'C. Unitarios'!C21</f>
        <v>Capacitación en gestión de la Cadena de Valor del PdN</v>
      </c>
      <c r="B20" s="12">
        <f>+'C. Unitarios'!L21</f>
        <v>0</v>
      </c>
      <c r="C20" s="12">
        <f>+'C. Unitarios'!M21</f>
        <v>2226.666666666667</v>
      </c>
      <c r="D20" s="12">
        <f>+'C. Unitarios'!N21</f>
        <v>0</v>
      </c>
      <c r="E20" s="12"/>
      <c r="F20" s="12"/>
      <c r="G20" s="13">
        <f t="shared" si="0"/>
        <v>2226.666666666667</v>
      </c>
    </row>
    <row r="21" spans="1:7" x14ac:dyDescent="0.25">
      <c r="A21" s="9" t="str">
        <f>+'C. Unitarios'!C26</f>
        <v>Capacitación a Promotores de Venta</v>
      </c>
      <c r="B21" s="12">
        <f>+'C. Unitarios'!L26</f>
        <v>0</v>
      </c>
      <c r="C21" s="12">
        <f>+'C. Unitarios'!M26</f>
        <v>2226.666666666667</v>
      </c>
      <c r="D21" s="12">
        <f>+'C. Unitarios'!N26</f>
        <v>0</v>
      </c>
      <c r="E21" s="12"/>
      <c r="F21" s="12"/>
      <c r="G21" s="13">
        <f t="shared" si="0"/>
        <v>2226.666666666667</v>
      </c>
    </row>
    <row r="22" spans="1:7" x14ac:dyDescent="0.25">
      <c r="A22" s="9" t="str">
        <f>+'C. Unitarios'!C31</f>
        <v>Capacitación en manejo  tecnificado de pastos con KCES</v>
      </c>
      <c r="B22" s="12">
        <f>+'C. Unitarios'!L31</f>
        <v>0</v>
      </c>
      <c r="C22" s="12">
        <f>+'C. Unitarios'!M31</f>
        <v>0</v>
      </c>
      <c r="D22" s="12">
        <f>+'C. Unitarios'!N31</f>
        <v>2226.666666666667</v>
      </c>
      <c r="E22" s="12"/>
      <c r="F22" s="12"/>
      <c r="G22" s="13">
        <f t="shared" si="0"/>
        <v>2226.666666666667</v>
      </c>
    </row>
    <row r="23" spans="1:7" x14ac:dyDescent="0.25">
      <c r="A23" s="9" t="str">
        <f>+'C. Unitarios'!C36</f>
        <v>Viaticos de Consultor</v>
      </c>
      <c r="B23" s="12">
        <f>+'C. Unitarios'!L36</f>
        <v>600</v>
      </c>
      <c r="C23" s="12">
        <f>+'C. Unitarios'!M36</f>
        <v>0</v>
      </c>
      <c r="D23" s="12">
        <f>+'C. Unitarios'!N36</f>
        <v>0</v>
      </c>
      <c r="E23" s="12"/>
      <c r="F23" s="12"/>
      <c r="G23" s="13">
        <f t="shared" si="0"/>
        <v>600</v>
      </c>
    </row>
    <row r="24" spans="1:7" x14ac:dyDescent="0.25">
      <c r="A24" s="9" t="str">
        <f>+'C. Unitarios'!C37</f>
        <v>Asistencia Técnica Personalizada</v>
      </c>
      <c r="B24" s="12">
        <f>+'C. Unitarios'!L37</f>
        <v>0</v>
      </c>
      <c r="C24" s="12">
        <f>+'C. Unitarios'!M37</f>
        <v>0</v>
      </c>
      <c r="D24" s="12">
        <f>+'C. Unitarios'!N37</f>
        <v>163.20000000000002</v>
      </c>
      <c r="E24" s="12"/>
      <c r="F24" s="12"/>
      <c r="G24" s="13">
        <f t="shared" si="0"/>
        <v>163.20000000000002</v>
      </c>
    </row>
    <row r="25" spans="1:7" x14ac:dyDescent="0.25">
      <c r="A25" s="9" t="str">
        <f>+'C. Unitarios'!C39</f>
        <v>Equipamiento del Proyecto</v>
      </c>
      <c r="B25" s="12">
        <f>+'C. Unitarios'!L39</f>
        <v>133.33333333333334</v>
      </c>
      <c r="C25" s="12">
        <f>+'C. Unitarios'!M39</f>
        <v>0</v>
      </c>
      <c r="D25" s="12">
        <f>+'C. Unitarios'!N39</f>
        <v>0</v>
      </c>
      <c r="E25" s="12"/>
      <c r="F25" s="12"/>
      <c r="G25" s="13">
        <f t="shared" si="0"/>
        <v>133.33333333333334</v>
      </c>
    </row>
    <row r="26" spans="1:7" x14ac:dyDescent="0.25">
      <c r="A26" s="9" t="str">
        <f>+'C. Unitarios'!C44</f>
        <v>Gastos Operativos</v>
      </c>
      <c r="B26" s="12">
        <f>+'C. Unitarios'!L44</f>
        <v>2710</v>
      </c>
      <c r="C26" s="12">
        <f>+'C. Unitarios'!M44</f>
        <v>3976.666666666667</v>
      </c>
      <c r="D26" s="12">
        <f>+'C. Unitarios'!N44</f>
        <v>18226.666666666668</v>
      </c>
      <c r="E26" s="12"/>
      <c r="F26" s="12"/>
      <c r="G26" s="13">
        <f t="shared" si="0"/>
        <v>24913.333333333336</v>
      </c>
    </row>
    <row r="27" spans="1:7" x14ac:dyDescent="0.25">
      <c r="A27" s="9" t="str">
        <f>+'C. Unitarios'!C69</f>
        <v>Honorarios</v>
      </c>
      <c r="B27" s="12">
        <f>+'C. Unitarios'!L69</f>
        <v>43000</v>
      </c>
      <c r="C27" s="12">
        <f>+'C. Unitarios'!M69</f>
        <v>22000</v>
      </c>
      <c r="D27" s="12">
        <f>+'C. Unitarios'!N69</f>
        <v>0</v>
      </c>
      <c r="E27" s="12"/>
      <c r="F27" s="12"/>
      <c r="G27" s="13">
        <f t="shared" si="0"/>
        <v>65000</v>
      </c>
    </row>
    <row r="28" spans="1:7" x14ac:dyDescent="0.25">
      <c r="A28" s="9"/>
      <c r="B28" s="12"/>
      <c r="C28" s="12"/>
      <c r="D28" s="12"/>
      <c r="E28" s="12"/>
      <c r="F28" s="12"/>
      <c r="G28" s="13">
        <f t="shared" si="0"/>
        <v>0</v>
      </c>
    </row>
    <row r="29" spans="1:7" x14ac:dyDescent="0.25">
      <c r="A29" s="9"/>
      <c r="B29" s="12"/>
      <c r="C29" s="12"/>
      <c r="D29" s="12"/>
      <c r="E29" s="12"/>
      <c r="F29" s="12"/>
      <c r="G29" s="13">
        <f t="shared" si="0"/>
        <v>0</v>
      </c>
    </row>
    <row r="30" spans="1:7" x14ac:dyDescent="0.25">
      <c r="A30" s="9"/>
      <c r="B30" s="12"/>
      <c r="C30" s="12"/>
      <c r="D30" s="12"/>
      <c r="E30" s="12"/>
      <c r="F30" s="12"/>
      <c r="G30" s="13">
        <f t="shared" si="0"/>
        <v>0</v>
      </c>
    </row>
    <row r="31" spans="1:7" x14ac:dyDescent="0.25">
      <c r="A31" s="9"/>
      <c r="B31" s="12"/>
      <c r="C31" s="12"/>
      <c r="D31" s="12"/>
      <c r="E31" s="12"/>
      <c r="F31" s="12"/>
      <c r="G31" s="13">
        <f t="shared" si="0"/>
        <v>0</v>
      </c>
    </row>
    <row r="32" spans="1:7" x14ac:dyDescent="0.25">
      <c r="A32" s="9"/>
      <c r="B32" s="12"/>
      <c r="C32" s="12"/>
      <c r="D32" s="12"/>
      <c r="E32" s="12"/>
      <c r="F32" s="12"/>
      <c r="G32" s="13">
        <f t="shared" si="0"/>
        <v>0</v>
      </c>
    </row>
    <row r="33" spans="1:7" x14ac:dyDescent="0.25">
      <c r="A33" s="9"/>
      <c r="B33" s="12"/>
      <c r="C33" s="12"/>
      <c r="D33" s="12"/>
      <c r="E33" s="12"/>
      <c r="F33" s="12"/>
      <c r="G33" s="13">
        <f t="shared" si="0"/>
        <v>0</v>
      </c>
    </row>
    <row r="34" spans="1:7" x14ac:dyDescent="0.25">
      <c r="A34" s="17" t="s">
        <v>30</v>
      </c>
      <c r="B34" s="14">
        <f t="shared" ref="B34:F34" si="1">SUM(B14:B33)</f>
        <v>52893.333333333328</v>
      </c>
      <c r="C34" s="14">
        <f t="shared" si="1"/>
        <v>32473.333333333336</v>
      </c>
      <c r="D34" s="14">
        <f t="shared" si="1"/>
        <v>20616.533333333333</v>
      </c>
      <c r="E34" s="14">
        <f t="shared" si="1"/>
        <v>0</v>
      </c>
      <c r="F34" s="14">
        <f t="shared" si="1"/>
        <v>0</v>
      </c>
      <c r="G34" s="14">
        <f>SUM(G14:G33)</f>
        <v>105983.20000000001</v>
      </c>
    </row>
  </sheetData>
  <sheetProtection password="CC79" sheet="1" objects="1" scenarios="1"/>
  <mergeCells count="18">
    <mergeCell ref="D4:D6"/>
    <mergeCell ref="D7:D8"/>
    <mergeCell ref="F4:G6"/>
    <mergeCell ref="E12:F12"/>
    <mergeCell ref="A1:G1"/>
    <mergeCell ref="A7:A8"/>
    <mergeCell ref="B7:B8"/>
    <mergeCell ref="C7:C8"/>
    <mergeCell ref="A11:A13"/>
    <mergeCell ref="B11:B13"/>
    <mergeCell ref="C11:F11"/>
    <mergeCell ref="G11:G13"/>
    <mergeCell ref="C12:D12"/>
    <mergeCell ref="A4:C4"/>
    <mergeCell ref="A5:A6"/>
    <mergeCell ref="B5:C5"/>
    <mergeCell ref="F7:F8"/>
    <mergeCell ref="G7:G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92"/>
  <sheetViews>
    <sheetView topLeftCell="C64" workbookViewId="0">
      <selection activeCell="C87" sqref="C87"/>
    </sheetView>
  </sheetViews>
  <sheetFormatPr baseColWidth="10" defaultRowHeight="15" x14ac:dyDescent="0.25"/>
  <cols>
    <col min="1" max="1" width="14.85546875" customWidth="1"/>
    <col min="2" max="2" width="9.7109375" customWidth="1"/>
    <col min="3" max="3" width="46.85546875" customWidth="1"/>
    <col min="4" max="4" width="10.28515625" customWidth="1"/>
    <col min="5" max="8" width="12" bestFit="1" customWidth="1"/>
    <col min="19" max="19" width="3.28515625" customWidth="1"/>
  </cols>
  <sheetData>
    <row r="3" spans="1:22" ht="31.5" x14ac:dyDescent="0.5">
      <c r="A3" s="97" t="s">
        <v>34</v>
      </c>
      <c r="B3" s="97"/>
      <c r="C3" s="97"/>
      <c r="D3" s="97"/>
      <c r="E3" s="97"/>
      <c r="F3" s="97"/>
      <c r="G3" s="97"/>
      <c r="H3" s="97"/>
      <c r="I3" s="97"/>
      <c r="J3" s="97"/>
    </row>
    <row r="4" spans="1:22" ht="23.25" x14ac:dyDescent="0.35">
      <c r="A4" s="98" t="s">
        <v>35</v>
      </c>
      <c r="B4" s="98"/>
      <c r="C4" s="98"/>
      <c r="D4" s="98"/>
      <c r="E4" s="98"/>
      <c r="F4" s="98"/>
      <c r="G4" s="98"/>
      <c r="H4" s="98"/>
      <c r="I4" s="98"/>
      <c r="J4" s="98"/>
    </row>
    <row r="8" spans="1:22" ht="24.75" customHeight="1" x14ac:dyDescent="0.25">
      <c r="A8" s="99" t="s">
        <v>36</v>
      </c>
      <c r="B8" s="99" t="s">
        <v>37</v>
      </c>
      <c r="C8" s="99" t="s">
        <v>38</v>
      </c>
      <c r="D8" s="100" t="s">
        <v>39</v>
      </c>
      <c r="E8" s="101" t="s">
        <v>40</v>
      </c>
      <c r="F8" s="100" t="s">
        <v>41</v>
      </c>
      <c r="G8" s="100" t="s">
        <v>42</v>
      </c>
      <c r="H8" s="102" t="s">
        <v>166</v>
      </c>
      <c r="I8" s="102" t="s">
        <v>167</v>
      </c>
      <c r="J8" s="102"/>
      <c r="L8" s="107" t="s">
        <v>43</v>
      </c>
      <c r="M8" s="107" t="s">
        <v>44</v>
      </c>
      <c r="N8" s="107"/>
    </row>
    <row r="9" spans="1:22" ht="36.75" customHeight="1" x14ac:dyDescent="0.25">
      <c r="A9" s="99"/>
      <c r="B9" s="99"/>
      <c r="C9" s="99"/>
      <c r="D9" s="100"/>
      <c r="E9" s="101"/>
      <c r="F9" s="100"/>
      <c r="G9" s="100"/>
      <c r="H9" s="102"/>
      <c r="I9" s="62" t="s">
        <v>16</v>
      </c>
      <c r="J9" s="62" t="s">
        <v>45</v>
      </c>
      <c r="L9" s="107"/>
      <c r="M9" s="21" t="s">
        <v>16</v>
      </c>
      <c r="N9" s="21" t="s">
        <v>45</v>
      </c>
    </row>
    <row r="10" spans="1:22" x14ac:dyDescent="0.25">
      <c r="A10" s="22"/>
      <c r="B10" s="23">
        <v>1.1000000000000001</v>
      </c>
      <c r="C10" s="24" t="s">
        <v>46</v>
      </c>
      <c r="D10" s="25"/>
      <c r="E10" s="23"/>
      <c r="F10" s="25"/>
      <c r="G10" s="25"/>
      <c r="H10" s="26"/>
      <c r="I10" s="26"/>
      <c r="J10" s="26"/>
      <c r="K10" s="27"/>
      <c r="L10" s="63">
        <f>+L11+L12+L13+L14</f>
        <v>0</v>
      </c>
      <c r="M10" s="63">
        <f t="shared" ref="M10:N10" si="0">+M11+M12+M13+M14</f>
        <v>793.33333333333337</v>
      </c>
      <c r="N10" s="63">
        <f t="shared" si="0"/>
        <v>0</v>
      </c>
    </row>
    <row r="11" spans="1:22" x14ac:dyDescent="0.25">
      <c r="A11" s="94" t="s">
        <v>47</v>
      </c>
      <c r="B11" s="28" t="s">
        <v>48</v>
      </c>
      <c r="C11" s="29" t="s">
        <v>49</v>
      </c>
      <c r="D11" s="29" t="s">
        <v>50</v>
      </c>
      <c r="E11" s="29">
        <v>4</v>
      </c>
      <c r="F11" s="29">
        <v>200</v>
      </c>
      <c r="G11" s="29">
        <f t="shared" ref="G11:G18" si="1">F11*E11</f>
        <v>800</v>
      </c>
      <c r="H11" s="29">
        <f>G11*0</f>
        <v>0</v>
      </c>
      <c r="I11" s="29">
        <f>G11*1</f>
        <v>800</v>
      </c>
      <c r="J11" s="29">
        <f>G11*0</f>
        <v>0</v>
      </c>
      <c r="L11" s="30">
        <f>H11/3</f>
        <v>0</v>
      </c>
      <c r="M11" s="30">
        <f>I11/3</f>
        <v>266.66666666666669</v>
      </c>
      <c r="N11" s="30">
        <f>J11/3</f>
        <v>0</v>
      </c>
      <c r="P11" s="66"/>
      <c r="Q11" s="66"/>
      <c r="R11" s="66"/>
      <c r="T11" s="66"/>
      <c r="U11" s="66"/>
      <c r="V11" s="66"/>
    </row>
    <row r="12" spans="1:22" x14ac:dyDescent="0.25">
      <c r="A12" s="95"/>
      <c r="B12" s="28" t="s">
        <v>51</v>
      </c>
      <c r="C12" s="29" t="s">
        <v>52</v>
      </c>
      <c r="D12" s="29" t="s">
        <v>50</v>
      </c>
      <c r="E12" s="29">
        <v>4</v>
      </c>
      <c r="F12" s="29">
        <v>180</v>
      </c>
      <c r="G12" s="29">
        <f t="shared" si="1"/>
        <v>720</v>
      </c>
      <c r="H12" s="29">
        <f t="shared" ref="H12:H13" si="2">G12*0</f>
        <v>0</v>
      </c>
      <c r="I12" s="29">
        <f t="shared" ref="I12:I13" si="3">G12*1</f>
        <v>720</v>
      </c>
      <c r="J12" s="29">
        <f t="shared" ref="J12:J13" si="4">G12*0</f>
        <v>0</v>
      </c>
      <c r="L12" s="30">
        <f t="shared" ref="L12:N18" si="5">H12/3</f>
        <v>0</v>
      </c>
      <c r="M12" s="30">
        <f t="shared" si="5"/>
        <v>240</v>
      </c>
      <c r="N12" s="30">
        <f t="shared" si="5"/>
        <v>0</v>
      </c>
      <c r="P12" s="66"/>
      <c r="Q12" s="66"/>
      <c r="R12" s="66"/>
      <c r="T12" s="66"/>
      <c r="U12" s="66"/>
      <c r="V12" s="66"/>
    </row>
    <row r="13" spans="1:22" x14ac:dyDescent="0.25">
      <c r="A13" s="95"/>
      <c r="B13" s="28" t="s">
        <v>53</v>
      </c>
      <c r="C13" s="29" t="s">
        <v>54</v>
      </c>
      <c r="D13" s="29" t="s">
        <v>50</v>
      </c>
      <c r="E13" s="29">
        <v>4</v>
      </c>
      <c r="F13" s="29">
        <v>90</v>
      </c>
      <c r="G13" s="29">
        <f t="shared" si="1"/>
        <v>360</v>
      </c>
      <c r="H13" s="29">
        <f t="shared" si="2"/>
        <v>0</v>
      </c>
      <c r="I13" s="29">
        <f t="shared" si="3"/>
        <v>360</v>
      </c>
      <c r="J13" s="29">
        <f t="shared" si="4"/>
        <v>0</v>
      </c>
      <c r="L13" s="30">
        <f t="shared" si="5"/>
        <v>0</v>
      </c>
      <c r="M13" s="30">
        <f t="shared" si="5"/>
        <v>120</v>
      </c>
      <c r="N13" s="30">
        <f t="shared" si="5"/>
        <v>0</v>
      </c>
      <c r="P13" s="66"/>
      <c r="Q13" s="66"/>
      <c r="R13" s="66"/>
      <c r="T13" s="66"/>
      <c r="U13" s="66"/>
      <c r="V13" s="66"/>
    </row>
    <row r="14" spans="1:22" x14ac:dyDescent="0.25">
      <c r="A14" s="95"/>
      <c r="B14" s="28" t="s">
        <v>55</v>
      </c>
      <c r="C14" s="29" t="s">
        <v>56</v>
      </c>
      <c r="D14" s="29" t="s">
        <v>57</v>
      </c>
      <c r="E14" s="29">
        <v>100</v>
      </c>
      <c r="F14" s="29">
        <v>5</v>
      </c>
      <c r="G14" s="29">
        <f t="shared" si="1"/>
        <v>500</v>
      </c>
      <c r="H14" s="29">
        <f>G14*0</f>
        <v>0</v>
      </c>
      <c r="I14" s="29">
        <f>G14*1</f>
        <v>500</v>
      </c>
      <c r="J14" s="29">
        <f>G14*0</f>
        <v>0</v>
      </c>
      <c r="L14" s="30">
        <f t="shared" si="5"/>
        <v>0</v>
      </c>
      <c r="M14" s="30">
        <f t="shared" si="5"/>
        <v>166.66666666666666</v>
      </c>
      <c r="N14" s="30">
        <f t="shared" si="5"/>
        <v>0</v>
      </c>
      <c r="P14" s="66"/>
      <c r="Q14" s="66"/>
      <c r="R14" s="66"/>
      <c r="T14" s="66"/>
      <c r="U14" s="66"/>
      <c r="V14" s="66"/>
    </row>
    <row r="15" spans="1:22" x14ac:dyDescent="0.25">
      <c r="A15" s="95"/>
      <c r="B15" s="31">
        <v>1.2</v>
      </c>
      <c r="C15" s="32" t="s">
        <v>58</v>
      </c>
      <c r="D15" s="29" t="s">
        <v>59</v>
      </c>
      <c r="E15" s="29">
        <v>2</v>
      </c>
      <c r="F15" s="29">
        <v>350</v>
      </c>
      <c r="G15" s="29">
        <f t="shared" si="1"/>
        <v>700</v>
      </c>
      <c r="H15" s="29">
        <f t="shared" ref="H15:H18" si="6">G15*1</f>
        <v>700</v>
      </c>
      <c r="I15" s="29">
        <f t="shared" ref="I15:I18" si="7">G15*0</f>
        <v>0</v>
      </c>
      <c r="J15" s="29">
        <f t="shared" ref="J15:J30" si="8">G15*0</f>
        <v>0</v>
      </c>
      <c r="L15" s="64">
        <f t="shared" si="5"/>
        <v>233.33333333333334</v>
      </c>
      <c r="M15" s="64">
        <f t="shared" si="5"/>
        <v>0</v>
      </c>
      <c r="N15" s="64">
        <f t="shared" si="5"/>
        <v>0</v>
      </c>
      <c r="P15" s="66"/>
      <c r="Q15" s="66"/>
      <c r="R15" s="66"/>
      <c r="T15" s="66"/>
      <c r="U15" s="66"/>
      <c r="V15" s="66"/>
    </row>
    <row r="16" spans="1:22" x14ac:dyDescent="0.25">
      <c r="A16" s="95"/>
      <c r="B16" s="31">
        <v>1.3</v>
      </c>
      <c r="C16" s="32" t="s">
        <v>60</v>
      </c>
      <c r="D16" s="29" t="s">
        <v>57</v>
      </c>
      <c r="E16" s="29">
        <v>1000</v>
      </c>
      <c r="F16" s="29">
        <v>7.5</v>
      </c>
      <c r="G16" s="29">
        <f t="shared" si="1"/>
        <v>7500</v>
      </c>
      <c r="H16" s="29">
        <f>G16*0.5</f>
        <v>3750</v>
      </c>
      <c r="I16" s="29">
        <f>G16*0.5</f>
        <v>3750</v>
      </c>
      <c r="J16" s="29">
        <f t="shared" si="8"/>
        <v>0</v>
      </c>
      <c r="L16" s="64">
        <f t="shared" si="5"/>
        <v>1250</v>
      </c>
      <c r="M16" s="64">
        <f t="shared" si="5"/>
        <v>1250</v>
      </c>
      <c r="N16" s="64">
        <f t="shared" si="5"/>
        <v>0</v>
      </c>
      <c r="P16" s="66"/>
      <c r="Q16" s="66"/>
      <c r="R16" s="66"/>
      <c r="T16" s="66"/>
      <c r="U16" s="66"/>
      <c r="V16" s="66"/>
    </row>
    <row r="17" spans="1:22" x14ac:dyDescent="0.25">
      <c r="A17" s="95"/>
      <c r="B17" s="31">
        <v>1.4</v>
      </c>
      <c r="C17" s="32" t="s">
        <v>61</v>
      </c>
      <c r="D17" s="29" t="s">
        <v>57</v>
      </c>
      <c r="E17" s="29">
        <v>500</v>
      </c>
      <c r="F17" s="29">
        <v>7</v>
      </c>
      <c r="G17" s="29">
        <f t="shared" si="1"/>
        <v>3500</v>
      </c>
      <c r="H17" s="29">
        <f t="shared" si="6"/>
        <v>3500</v>
      </c>
      <c r="I17" s="29">
        <f t="shared" si="7"/>
        <v>0</v>
      </c>
      <c r="J17" s="29">
        <f t="shared" si="8"/>
        <v>0</v>
      </c>
      <c r="L17" s="64">
        <f t="shared" si="5"/>
        <v>1166.6666666666667</v>
      </c>
      <c r="M17" s="64">
        <f t="shared" si="5"/>
        <v>0</v>
      </c>
      <c r="N17" s="64">
        <f t="shared" si="5"/>
        <v>0</v>
      </c>
      <c r="P17" s="66"/>
      <c r="Q17" s="66"/>
      <c r="R17" s="66"/>
      <c r="T17" s="66"/>
      <c r="U17" s="66"/>
      <c r="V17" s="66"/>
    </row>
    <row r="18" spans="1:22" x14ac:dyDescent="0.25">
      <c r="A18" s="95"/>
      <c r="B18" s="31">
        <v>1.5</v>
      </c>
      <c r="C18" s="32" t="s">
        <v>62</v>
      </c>
      <c r="D18" s="29" t="s">
        <v>57</v>
      </c>
      <c r="E18" s="29">
        <v>10</v>
      </c>
      <c r="F18" s="29">
        <v>840</v>
      </c>
      <c r="G18" s="29">
        <f t="shared" si="1"/>
        <v>8400</v>
      </c>
      <c r="H18" s="29">
        <f t="shared" si="6"/>
        <v>8400</v>
      </c>
      <c r="I18" s="29">
        <f t="shared" si="7"/>
        <v>0</v>
      </c>
      <c r="J18" s="29">
        <f t="shared" si="8"/>
        <v>0</v>
      </c>
      <c r="L18" s="64">
        <f t="shared" si="5"/>
        <v>2800</v>
      </c>
      <c r="M18" s="64">
        <f t="shared" si="5"/>
        <v>0</v>
      </c>
      <c r="N18" s="64">
        <f t="shared" si="5"/>
        <v>0</v>
      </c>
      <c r="P18" s="66"/>
      <c r="Q18" s="66"/>
      <c r="R18" s="66"/>
      <c r="T18" s="66"/>
      <c r="U18" s="66"/>
      <c r="V18" s="66"/>
    </row>
    <row r="19" spans="1:22" x14ac:dyDescent="0.25">
      <c r="A19" s="96"/>
      <c r="B19" s="33"/>
      <c r="C19" s="34" t="s">
        <v>63</v>
      </c>
      <c r="D19" s="35"/>
      <c r="E19" s="35"/>
      <c r="F19" s="35"/>
      <c r="G19" s="35"/>
      <c r="H19" s="35"/>
      <c r="I19" s="35"/>
      <c r="J19" s="35"/>
      <c r="K19" s="36"/>
      <c r="L19" s="37">
        <f>L18+L17+L16+L15+L10</f>
        <v>5450</v>
      </c>
      <c r="M19" s="37">
        <f>M18+M17+M16+M15+M10</f>
        <v>2043.3333333333335</v>
      </c>
      <c r="N19" s="37">
        <f>N18+N17+N16+N15+N10</f>
        <v>0</v>
      </c>
      <c r="P19" s="66"/>
      <c r="Q19" s="66"/>
      <c r="R19" s="66"/>
      <c r="T19" s="66"/>
      <c r="U19" s="66"/>
      <c r="V19" s="66"/>
    </row>
    <row r="20" spans="1:22" x14ac:dyDescent="0.25">
      <c r="A20" s="94" t="s">
        <v>64</v>
      </c>
      <c r="B20" s="38">
        <v>2.1</v>
      </c>
      <c r="C20" s="39" t="s">
        <v>65</v>
      </c>
      <c r="D20" s="40" t="s">
        <v>66</v>
      </c>
      <c r="E20" s="40">
        <v>1</v>
      </c>
      <c r="F20" s="40">
        <v>5000</v>
      </c>
      <c r="G20" s="40">
        <f>F20*E20</f>
        <v>5000</v>
      </c>
      <c r="H20" s="29">
        <f>G20*0.6</f>
        <v>3000</v>
      </c>
      <c r="I20" s="29">
        <f>G20*0.4</f>
        <v>2000</v>
      </c>
      <c r="J20" s="29">
        <f t="shared" ref="J20" si="9">G20*0</f>
        <v>0</v>
      </c>
      <c r="K20" s="27"/>
      <c r="L20" s="64">
        <f t="shared" ref="L20" si="10">H20/3</f>
        <v>1000</v>
      </c>
      <c r="M20" s="64">
        <f t="shared" ref="M20" si="11">I20/3</f>
        <v>666.66666666666663</v>
      </c>
      <c r="N20" s="64">
        <f t="shared" ref="N20" si="12">J20/3</f>
        <v>0</v>
      </c>
      <c r="P20" s="66"/>
      <c r="Q20" s="66"/>
      <c r="R20" s="66"/>
      <c r="T20" s="66"/>
      <c r="U20" s="66"/>
      <c r="V20" s="66"/>
    </row>
    <row r="21" spans="1:22" x14ac:dyDescent="0.25">
      <c r="A21" s="95"/>
      <c r="B21" s="25">
        <v>2.2000000000000002</v>
      </c>
      <c r="C21" s="39" t="s">
        <v>67</v>
      </c>
      <c r="D21" s="40"/>
      <c r="E21" s="40"/>
      <c r="F21" s="40"/>
      <c r="G21" s="40">
        <f t="shared" ref="G21:G74" si="13">F21*E21</f>
        <v>0</v>
      </c>
      <c r="H21" s="40"/>
      <c r="I21" s="40"/>
      <c r="J21" s="40"/>
      <c r="K21" s="27"/>
      <c r="L21" s="65">
        <f>L22+L23+L24+L25</f>
        <v>0</v>
      </c>
      <c r="M21" s="65">
        <f t="shared" ref="M21:N21" si="14">M22+M23+M24+M25</f>
        <v>2226.666666666667</v>
      </c>
      <c r="N21" s="65">
        <f t="shared" si="14"/>
        <v>0</v>
      </c>
      <c r="P21" s="66"/>
      <c r="Q21" s="66"/>
      <c r="R21" s="66"/>
      <c r="T21" s="66"/>
      <c r="U21" s="66"/>
      <c r="V21" s="66"/>
    </row>
    <row r="22" spans="1:22" x14ac:dyDescent="0.25">
      <c r="A22" s="95"/>
      <c r="B22" s="41" t="s">
        <v>68</v>
      </c>
      <c r="C22" s="29" t="s">
        <v>69</v>
      </c>
      <c r="D22" s="29" t="s">
        <v>50</v>
      </c>
      <c r="E22" s="29">
        <v>4</v>
      </c>
      <c r="F22" s="29">
        <v>200</v>
      </c>
      <c r="G22" s="40">
        <f t="shared" si="13"/>
        <v>800</v>
      </c>
      <c r="H22" s="29">
        <f>G22*0</f>
        <v>0</v>
      </c>
      <c r="I22" s="29">
        <f>G22*1</f>
        <v>800</v>
      </c>
      <c r="J22" s="29">
        <f>G22*0</f>
        <v>0</v>
      </c>
      <c r="L22" s="30">
        <f>H22/3</f>
        <v>0</v>
      </c>
      <c r="M22" s="30">
        <f>I22/3</f>
        <v>266.66666666666669</v>
      </c>
      <c r="N22" s="30">
        <f>J22/3</f>
        <v>0</v>
      </c>
      <c r="P22" s="66"/>
      <c r="Q22" s="66"/>
      <c r="R22" s="66"/>
      <c r="T22" s="66"/>
      <c r="U22" s="66"/>
      <c r="V22" s="66"/>
    </row>
    <row r="23" spans="1:22" x14ac:dyDescent="0.25">
      <c r="A23" s="95"/>
      <c r="B23" s="41" t="s">
        <v>70</v>
      </c>
      <c r="C23" s="29" t="s">
        <v>52</v>
      </c>
      <c r="D23" s="29" t="s">
        <v>50</v>
      </c>
      <c r="E23" s="29">
        <v>4</v>
      </c>
      <c r="F23" s="29">
        <v>180</v>
      </c>
      <c r="G23" s="40">
        <f t="shared" si="13"/>
        <v>720</v>
      </c>
      <c r="H23" s="29">
        <f t="shared" ref="H23" si="15">G23*0</f>
        <v>0</v>
      </c>
      <c r="I23" s="29">
        <f t="shared" ref="I23:I24" si="16">G23*1</f>
        <v>720</v>
      </c>
      <c r="J23" s="29">
        <f t="shared" ref="J23:J24" si="17">G23*0</f>
        <v>0</v>
      </c>
      <c r="L23" s="30">
        <f t="shared" ref="L23:N37" si="18">H23/3</f>
        <v>0</v>
      </c>
      <c r="M23" s="30">
        <f t="shared" si="18"/>
        <v>240</v>
      </c>
      <c r="N23" s="30">
        <f t="shared" si="18"/>
        <v>0</v>
      </c>
      <c r="P23" s="66"/>
      <c r="Q23" s="66"/>
      <c r="R23" s="66"/>
      <c r="T23" s="66"/>
      <c r="U23" s="66"/>
      <c r="V23" s="66"/>
    </row>
    <row r="24" spans="1:22" x14ac:dyDescent="0.25">
      <c r="A24" s="95"/>
      <c r="B24" s="41" t="s">
        <v>71</v>
      </c>
      <c r="C24" s="29" t="s">
        <v>54</v>
      </c>
      <c r="D24" s="29" t="s">
        <v>50</v>
      </c>
      <c r="E24" s="29">
        <v>4</v>
      </c>
      <c r="F24" s="29">
        <v>90</v>
      </c>
      <c r="G24" s="40">
        <f t="shared" si="13"/>
        <v>360</v>
      </c>
      <c r="H24" s="29">
        <f>G24*0</f>
        <v>0</v>
      </c>
      <c r="I24" s="29">
        <f t="shared" si="16"/>
        <v>360</v>
      </c>
      <c r="J24" s="29">
        <f t="shared" si="17"/>
        <v>0</v>
      </c>
      <c r="L24" s="30">
        <f t="shared" si="18"/>
        <v>0</v>
      </c>
      <c r="M24" s="30">
        <f t="shared" si="18"/>
        <v>120</v>
      </c>
      <c r="N24" s="30">
        <f t="shared" si="18"/>
        <v>0</v>
      </c>
      <c r="P24" s="66"/>
      <c r="Q24" s="66"/>
      <c r="R24" s="66"/>
      <c r="T24" s="66"/>
      <c r="U24" s="66"/>
      <c r="V24" s="66"/>
    </row>
    <row r="25" spans="1:22" x14ac:dyDescent="0.25">
      <c r="A25" s="95"/>
      <c r="B25" s="41" t="s">
        <v>72</v>
      </c>
      <c r="C25" s="29" t="s">
        <v>73</v>
      </c>
      <c r="D25" s="29" t="s">
        <v>50</v>
      </c>
      <c r="E25" s="29">
        <v>4</v>
      </c>
      <c r="F25" s="29">
        <v>1200</v>
      </c>
      <c r="G25" s="40">
        <f t="shared" si="13"/>
        <v>4800</v>
      </c>
      <c r="H25" s="29">
        <f>G25*0</f>
        <v>0</v>
      </c>
      <c r="I25" s="29">
        <f>G25*1</f>
        <v>4800</v>
      </c>
      <c r="J25" s="29">
        <f>G25*0</f>
        <v>0</v>
      </c>
      <c r="L25" s="30">
        <f t="shared" si="18"/>
        <v>0</v>
      </c>
      <c r="M25" s="30">
        <f t="shared" si="18"/>
        <v>1600</v>
      </c>
      <c r="N25" s="30">
        <f t="shared" si="18"/>
        <v>0</v>
      </c>
      <c r="P25" s="66"/>
      <c r="Q25" s="66"/>
      <c r="R25" s="66"/>
      <c r="T25" s="66"/>
      <c r="U25" s="66"/>
      <c r="V25" s="66"/>
    </row>
    <row r="26" spans="1:22" x14ac:dyDescent="0.25">
      <c r="A26" s="95"/>
      <c r="B26" s="42">
        <v>2.2999999999999998</v>
      </c>
      <c r="C26" s="32" t="s">
        <v>74</v>
      </c>
      <c r="D26" s="29"/>
      <c r="E26" s="29"/>
      <c r="F26" s="29"/>
      <c r="G26" s="40">
        <f t="shared" si="13"/>
        <v>0</v>
      </c>
      <c r="H26" s="29"/>
      <c r="I26" s="29"/>
      <c r="J26" s="29"/>
      <c r="L26" s="65">
        <f>L27+L28+L29+L30</f>
        <v>0</v>
      </c>
      <c r="M26" s="65">
        <f t="shared" ref="M26:N26" si="19">M27+M28+M29+M30</f>
        <v>2226.666666666667</v>
      </c>
      <c r="N26" s="65">
        <f t="shared" si="19"/>
        <v>0</v>
      </c>
      <c r="P26" s="66"/>
      <c r="Q26" s="66"/>
      <c r="R26" s="66"/>
      <c r="T26" s="66"/>
      <c r="U26" s="66"/>
      <c r="V26" s="66"/>
    </row>
    <row r="27" spans="1:22" x14ac:dyDescent="0.25">
      <c r="A27" s="95"/>
      <c r="B27" s="41" t="s">
        <v>75</v>
      </c>
      <c r="C27" s="29" t="s">
        <v>69</v>
      </c>
      <c r="D27" s="29" t="s">
        <v>50</v>
      </c>
      <c r="E27" s="29">
        <v>4</v>
      </c>
      <c r="F27" s="29">
        <v>200</v>
      </c>
      <c r="G27" s="40">
        <f t="shared" si="13"/>
        <v>800</v>
      </c>
      <c r="H27" s="29">
        <f>G27*0</f>
        <v>0</v>
      </c>
      <c r="I27" s="29">
        <f>G27*1</f>
        <v>800</v>
      </c>
      <c r="J27" s="29">
        <f t="shared" ref="J27:J29" si="20">G27*0</f>
        <v>0</v>
      </c>
      <c r="L27" s="30">
        <f t="shared" si="18"/>
        <v>0</v>
      </c>
      <c r="M27" s="30">
        <f t="shared" si="18"/>
        <v>266.66666666666669</v>
      </c>
      <c r="N27" s="30">
        <f t="shared" si="18"/>
        <v>0</v>
      </c>
      <c r="P27" s="66"/>
      <c r="Q27" s="66"/>
      <c r="R27" s="66"/>
      <c r="T27" s="66"/>
      <c r="U27" s="66"/>
      <c r="V27" s="66"/>
    </row>
    <row r="28" spans="1:22" x14ac:dyDescent="0.25">
      <c r="A28" s="95"/>
      <c r="B28" s="41" t="s">
        <v>76</v>
      </c>
      <c r="C28" s="29" t="s">
        <v>52</v>
      </c>
      <c r="D28" s="29" t="s">
        <v>50</v>
      </c>
      <c r="E28" s="29">
        <v>4</v>
      </c>
      <c r="F28" s="29">
        <v>180</v>
      </c>
      <c r="G28" s="40">
        <f t="shared" si="13"/>
        <v>720</v>
      </c>
      <c r="H28" s="29">
        <f t="shared" ref="H28:H29" si="21">G28*0</f>
        <v>0</v>
      </c>
      <c r="I28" s="29">
        <f t="shared" ref="I28:I29" si="22">G28*1</f>
        <v>720</v>
      </c>
      <c r="J28" s="29">
        <f t="shared" si="20"/>
        <v>0</v>
      </c>
      <c r="L28" s="30">
        <f t="shared" si="18"/>
        <v>0</v>
      </c>
      <c r="M28" s="30">
        <f t="shared" si="18"/>
        <v>240</v>
      </c>
      <c r="N28" s="30">
        <f t="shared" si="18"/>
        <v>0</v>
      </c>
      <c r="P28" s="66"/>
      <c r="Q28" s="66"/>
      <c r="R28" s="66"/>
      <c r="T28" s="66"/>
      <c r="U28" s="66"/>
      <c r="V28" s="66"/>
    </row>
    <row r="29" spans="1:22" x14ac:dyDescent="0.25">
      <c r="A29" s="95"/>
      <c r="B29" s="41" t="s">
        <v>77</v>
      </c>
      <c r="C29" s="29" t="s">
        <v>54</v>
      </c>
      <c r="D29" s="29" t="s">
        <v>50</v>
      </c>
      <c r="E29" s="29">
        <v>4</v>
      </c>
      <c r="F29" s="29">
        <v>90</v>
      </c>
      <c r="G29" s="40">
        <f t="shared" si="13"/>
        <v>360</v>
      </c>
      <c r="H29" s="29">
        <f t="shared" si="21"/>
        <v>0</v>
      </c>
      <c r="I29" s="29">
        <f t="shared" si="22"/>
        <v>360</v>
      </c>
      <c r="J29" s="29">
        <f t="shared" si="20"/>
        <v>0</v>
      </c>
      <c r="L29" s="30">
        <f t="shared" si="18"/>
        <v>0</v>
      </c>
      <c r="M29" s="30">
        <f t="shared" si="18"/>
        <v>120</v>
      </c>
      <c r="N29" s="30">
        <f t="shared" si="18"/>
        <v>0</v>
      </c>
      <c r="P29" s="66"/>
      <c r="Q29" s="66"/>
      <c r="R29" s="66"/>
      <c r="T29" s="66"/>
      <c r="U29" s="66"/>
      <c r="V29" s="66"/>
    </row>
    <row r="30" spans="1:22" x14ac:dyDescent="0.25">
      <c r="A30" s="95"/>
      <c r="B30" s="41" t="s">
        <v>78</v>
      </c>
      <c r="C30" s="29" t="s">
        <v>73</v>
      </c>
      <c r="D30" s="29" t="s">
        <v>50</v>
      </c>
      <c r="E30" s="29">
        <v>4</v>
      </c>
      <c r="F30" s="29">
        <v>1200</v>
      </c>
      <c r="G30" s="40">
        <f t="shared" si="13"/>
        <v>4800</v>
      </c>
      <c r="H30" s="29">
        <f>G30*0</f>
        <v>0</v>
      </c>
      <c r="I30" s="29">
        <f>G30*1</f>
        <v>4800</v>
      </c>
      <c r="J30" s="29">
        <f t="shared" si="8"/>
        <v>0</v>
      </c>
      <c r="L30" s="30">
        <f t="shared" si="18"/>
        <v>0</v>
      </c>
      <c r="M30" s="30">
        <f t="shared" si="18"/>
        <v>1600</v>
      </c>
      <c r="N30" s="30">
        <f t="shared" si="18"/>
        <v>0</v>
      </c>
      <c r="P30" s="66"/>
      <c r="Q30" s="66"/>
      <c r="R30" s="66"/>
      <c r="T30" s="66"/>
      <c r="U30" s="66"/>
      <c r="V30" s="66"/>
    </row>
    <row r="31" spans="1:22" x14ac:dyDescent="0.25">
      <c r="A31" s="95"/>
      <c r="B31" s="43">
        <v>2.4</v>
      </c>
      <c r="C31" s="32" t="s">
        <v>79</v>
      </c>
      <c r="D31" s="29"/>
      <c r="E31" s="29"/>
      <c r="F31" s="29"/>
      <c r="G31" s="40">
        <f t="shared" si="13"/>
        <v>0</v>
      </c>
      <c r="H31" s="29"/>
      <c r="I31" s="29"/>
      <c r="J31" s="29"/>
      <c r="L31" s="65">
        <f>L32+L33+L34+L35</f>
        <v>0</v>
      </c>
      <c r="M31" s="65">
        <f t="shared" ref="M31:N31" si="23">M32+M33+M34+M35</f>
        <v>0</v>
      </c>
      <c r="N31" s="65">
        <f t="shared" si="23"/>
        <v>2226.666666666667</v>
      </c>
      <c r="P31" s="66"/>
      <c r="Q31" s="66"/>
      <c r="R31" s="66"/>
      <c r="T31" s="66"/>
      <c r="U31" s="66"/>
      <c r="V31" s="66"/>
    </row>
    <row r="32" spans="1:22" x14ac:dyDescent="0.25">
      <c r="A32" s="95"/>
      <c r="B32" s="44" t="s">
        <v>80</v>
      </c>
      <c r="C32" s="29" t="s">
        <v>81</v>
      </c>
      <c r="D32" s="29" t="s">
        <v>50</v>
      </c>
      <c r="E32" s="29">
        <v>4</v>
      </c>
      <c r="F32" s="29">
        <v>200</v>
      </c>
      <c r="G32" s="40">
        <f t="shared" si="13"/>
        <v>800</v>
      </c>
      <c r="H32" s="29">
        <f>G32*0</f>
        <v>0</v>
      </c>
      <c r="I32" s="29">
        <f t="shared" ref="I32:I36" si="24">G32*0</f>
        <v>0</v>
      </c>
      <c r="J32" s="29">
        <f>G32*1</f>
        <v>800</v>
      </c>
      <c r="L32" s="30">
        <f t="shared" si="18"/>
        <v>0</v>
      </c>
      <c r="M32" s="30">
        <f t="shared" si="18"/>
        <v>0</v>
      </c>
      <c r="N32" s="30">
        <f t="shared" si="18"/>
        <v>266.66666666666669</v>
      </c>
      <c r="P32" s="66"/>
      <c r="Q32" s="66"/>
      <c r="R32" s="66"/>
      <c r="T32" s="66"/>
      <c r="U32" s="66"/>
      <c r="V32" s="66"/>
    </row>
    <row r="33" spans="1:22" x14ac:dyDescent="0.25">
      <c r="A33" s="95"/>
      <c r="B33" s="44" t="s">
        <v>82</v>
      </c>
      <c r="C33" s="29" t="s">
        <v>52</v>
      </c>
      <c r="D33" s="29" t="s">
        <v>50</v>
      </c>
      <c r="E33" s="29">
        <v>4</v>
      </c>
      <c r="F33" s="29">
        <v>180</v>
      </c>
      <c r="G33" s="40">
        <f t="shared" si="13"/>
        <v>720</v>
      </c>
      <c r="H33" s="29">
        <f t="shared" ref="H33:H37" si="25">G33*0</f>
        <v>0</v>
      </c>
      <c r="I33" s="29">
        <f t="shared" si="24"/>
        <v>0</v>
      </c>
      <c r="J33" s="29">
        <f t="shared" ref="J33:J34" si="26">G33*1</f>
        <v>720</v>
      </c>
      <c r="L33" s="30">
        <f t="shared" si="18"/>
        <v>0</v>
      </c>
      <c r="M33" s="30">
        <f t="shared" si="18"/>
        <v>0</v>
      </c>
      <c r="N33" s="30">
        <f t="shared" si="18"/>
        <v>240</v>
      </c>
      <c r="P33" s="66"/>
      <c r="Q33" s="66"/>
      <c r="R33" s="66"/>
      <c r="T33" s="66"/>
      <c r="U33" s="66"/>
      <c r="V33" s="66"/>
    </row>
    <row r="34" spans="1:22" x14ac:dyDescent="0.25">
      <c r="A34" s="95"/>
      <c r="B34" s="44" t="s">
        <v>83</v>
      </c>
      <c r="C34" s="29" t="s">
        <v>54</v>
      </c>
      <c r="D34" s="29" t="s">
        <v>50</v>
      </c>
      <c r="E34" s="29">
        <v>4</v>
      </c>
      <c r="F34" s="29">
        <v>90</v>
      </c>
      <c r="G34" s="40">
        <f t="shared" si="13"/>
        <v>360</v>
      </c>
      <c r="H34" s="29">
        <f t="shared" si="25"/>
        <v>0</v>
      </c>
      <c r="I34" s="29">
        <f t="shared" si="24"/>
        <v>0</v>
      </c>
      <c r="J34" s="29">
        <f t="shared" si="26"/>
        <v>360</v>
      </c>
      <c r="L34" s="30">
        <f t="shared" si="18"/>
        <v>0</v>
      </c>
      <c r="M34" s="30">
        <f t="shared" si="18"/>
        <v>0</v>
      </c>
      <c r="N34" s="30">
        <f t="shared" si="18"/>
        <v>120</v>
      </c>
      <c r="P34" s="66"/>
      <c r="Q34" s="66"/>
      <c r="R34" s="66"/>
      <c r="T34" s="66"/>
      <c r="U34" s="66"/>
      <c r="V34" s="66"/>
    </row>
    <row r="35" spans="1:22" x14ac:dyDescent="0.25">
      <c r="A35" s="95"/>
      <c r="B35" s="44" t="s">
        <v>84</v>
      </c>
      <c r="C35" s="29" t="s">
        <v>73</v>
      </c>
      <c r="D35" s="29" t="s">
        <v>50</v>
      </c>
      <c r="E35" s="29">
        <v>4</v>
      </c>
      <c r="F35" s="29">
        <v>1200</v>
      </c>
      <c r="G35" s="40">
        <f t="shared" si="13"/>
        <v>4800</v>
      </c>
      <c r="H35" s="29">
        <f>G35*0</f>
        <v>0</v>
      </c>
      <c r="I35" s="29">
        <f t="shared" si="24"/>
        <v>0</v>
      </c>
      <c r="J35" s="29">
        <f>G35*1</f>
        <v>4800</v>
      </c>
      <c r="L35" s="30">
        <f t="shared" si="18"/>
        <v>0</v>
      </c>
      <c r="M35" s="30">
        <f t="shared" si="18"/>
        <v>0</v>
      </c>
      <c r="N35" s="30">
        <f t="shared" si="18"/>
        <v>1600</v>
      </c>
      <c r="P35" s="66"/>
      <c r="Q35" s="66"/>
      <c r="R35" s="66"/>
      <c r="T35" s="66"/>
      <c r="U35" s="66"/>
      <c r="V35" s="66"/>
    </row>
    <row r="36" spans="1:22" x14ac:dyDescent="0.25">
      <c r="A36" s="95"/>
      <c r="B36" s="43">
        <v>2.5</v>
      </c>
      <c r="C36" s="32" t="s">
        <v>85</v>
      </c>
      <c r="D36" s="29" t="s">
        <v>50</v>
      </c>
      <c r="E36" s="29">
        <v>12</v>
      </c>
      <c r="F36" s="29">
        <v>150</v>
      </c>
      <c r="G36" s="40">
        <f t="shared" si="13"/>
        <v>1800</v>
      </c>
      <c r="H36" s="29">
        <f>G36*1</f>
        <v>1800</v>
      </c>
      <c r="I36" s="29">
        <f t="shared" si="24"/>
        <v>0</v>
      </c>
      <c r="J36" s="29">
        <f>G36*0</f>
        <v>0</v>
      </c>
      <c r="L36" s="65">
        <f t="shared" si="18"/>
        <v>600</v>
      </c>
      <c r="M36" s="65">
        <f t="shared" si="18"/>
        <v>0</v>
      </c>
      <c r="N36" s="65">
        <f t="shared" si="18"/>
        <v>0</v>
      </c>
      <c r="P36" s="66"/>
      <c r="Q36" s="66"/>
      <c r="R36" s="66"/>
      <c r="T36" s="66"/>
      <c r="U36" s="66"/>
      <c r="V36" s="66"/>
    </row>
    <row r="37" spans="1:22" x14ac:dyDescent="0.25">
      <c r="A37" s="95"/>
      <c r="B37" s="43">
        <v>2.6</v>
      </c>
      <c r="C37" s="32" t="s">
        <v>86</v>
      </c>
      <c r="D37" s="29" t="s">
        <v>87</v>
      </c>
      <c r="E37" s="29">
        <v>1440</v>
      </c>
      <c r="F37" s="29">
        <v>0.34</v>
      </c>
      <c r="G37" s="40">
        <f t="shared" si="13"/>
        <v>489.6</v>
      </c>
      <c r="H37" s="29">
        <f t="shared" si="25"/>
        <v>0</v>
      </c>
      <c r="I37" s="29">
        <f>G37*0</f>
        <v>0</v>
      </c>
      <c r="J37" s="29">
        <f>G37*1</f>
        <v>489.6</v>
      </c>
      <c r="L37" s="65">
        <f t="shared" si="18"/>
        <v>0</v>
      </c>
      <c r="M37" s="65">
        <f t="shared" si="18"/>
        <v>0</v>
      </c>
      <c r="N37" s="65">
        <f t="shared" si="18"/>
        <v>163.20000000000002</v>
      </c>
      <c r="P37" s="66"/>
      <c r="Q37" s="66"/>
      <c r="R37" s="66"/>
      <c r="T37" s="66"/>
      <c r="U37" s="66"/>
      <c r="V37" s="66"/>
    </row>
    <row r="38" spans="1:22" x14ac:dyDescent="0.25">
      <c r="A38" s="96"/>
      <c r="B38" s="45"/>
      <c r="C38" s="34" t="s">
        <v>63</v>
      </c>
      <c r="D38" s="35"/>
      <c r="E38" s="35"/>
      <c r="F38" s="35"/>
      <c r="G38" s="40">
        <f t="shared" si="13"/>
        <v>0</v>
      </c>
      <c r="H38" s="35"/>
      <c r="I38" s="35"/>
      <c r="J38" s="35"/>
      <c r="L38" s="37">
        <f>L37+L36+L31+L26+L21+L20</f>
        <v>1600</v>
      </c>
      <c r="M38" s="37">
        <f>M37+M36+M31+M26+M21+M20</f>
        <v>5120.0000000000009</v>
      </c>
      <c r="N38" s="37">
        <f>N37+N36+N31+N26+N21+N20</f>
        <v>2389.8666666666668</v>
      </c>
      <c r="P38" s="66"/>
      <c r="Q38" s="66"/>
      <c r="R38" s="66"/>
      <c r="T38" s="66"/>
      <c r="U38" s="66"/>
      <c r="V38" s="66"/>
    </row>
    <row r="39" spans="1:22" x14ac:dyDescent="0.25">
      <c r="A39" s="94" t="s">
        <v>88</v>
      </c>
      <c r="B39" s="46">
        <v>3.1</v>
      </c>
      <c r="C39" s="39" t="s">
        <v>89</v>
      </c>
      <c r="D39" s="40"/>
      <c r="E39" s="40"/>
      <c r="F39" s="40"/>
      <c r="G39" s="40">
        <f t="shared" si="13"/>
        <v>0</v>
      </c>
      <c r="H39" s="40"/>
      <c r="I39" s="40"/>
      <c r="J39" s="40"/>
      <c r="K39" s="27"/>
      <c r="L39" s="65">
        <f>L40+L41+L42+L43</f>
        <v>133.33333333333334</v>
      </c>
      <c r="M39" s="65">
        <f t="shared" ref="M39:N39" si="27">M40+M41+M42+M43</f>
        <v>0</v>
      </c>
      <c r="N39" s="65">
        <f t="shared" si="27"/>
        <v>0</v>
      </c>
      <c r="P39" s="66"/>
      <c r="Q39" s="66"/>
      <c r="R39" s="66"/>
      <c r="T39" s="66"/>
      <c r="U39" s="66"/>
      <c r="V39" s="66"/>
    </row>
    <row r="40" spans="1:22" x14ac:dyDescent="0.25">
      <c r="A40" s="95"/>
      <c r="B40" s="47" t="s">
        <v>90</v>
      </c>
      <c r="C40" s="48" t="s">
        <v>91</v>
      </c>
      <c r="D40" s="40" t="s">
        <v>92</v>
      </c>
      <c r="E40" s="48">
        <v>100</v>
      </c>
      <c r="F40" s="48">
        <v>840</v>
      </c>
      <c r="G40" s="48">
        <f t="shared" si="13"/>
        <v>84000</v>
      </c>
      <c r="H40" s="29">
        <f>G40*0</f>
        <v>0</v>
      </c>
      <c r="I40" s="29">
        <f t="shared" ref="I40" si="28">G40*0</f>
        <v>0</v>
      </c>
      <c r="J40" s="29">
        <f>G40*0</f>
        <v>0</v>
      </c>
      <c r="L40" s="30">
        <f t="shared" ref="L40:N74" si="29">H40/3</f>
        <v>0</v>
      </c>
      <c r="M40" s="30">
        <f t="shared" si="29"/>
        <v>0</v>
      </c>
      <c r="N40" s="30">
        <f t="shared" si="29"/>
        <v>0</v>
      </c>
      <c r="P40" s="66"/>
      <c r="Q40" s="66"/>
      <c r="R40" s="66"/>
      <c r="T40" s="66"/>
      <c r="U40" s="66"/>
      <c r="V40" s="66"/>
    </row>
    <row r="41" spans="1:22" x14ac:dyDescent="0.25">
      <c r="A41" s="95"/>
      <c r="B41" s="47" t="s">
        <v>93</v>
      </c>
      <c r="C41" s="48" t="s">
        <v>94</v>
      </c>
      <c r="D41" s="40" t="s">
        <v>95</v>
      </c>
      <c r="E41" s="48">
        <v>1</v>
      </c>
      <c r="F41" s="48">
        <v>30000</v>
      </c>
      <c r="G41" s="48">
        <f t="shared" si="13"/>
        <v>30000</v>
      </c>
      <c r="H41" s="29">
        <f>G41*0</f>
        <v>0</v>
      </c>
      <c r="I41" s="29">
        <f>G41*0</f>
        <v>0</v>
      </c>
      <c r="J41" s="29">
        <f>G41*0</f>
        <v>0</v>
      </c>
      <c r="L41" s="30">
        <f t="shared" si="29"/>
        <v>0</v>
      </c>
      <c r="M41" s="30">
        <f t="shared" si="29"/>
        <v>0</v>
      </c>
      <c r="N41" s="30">
        <f t="shared" si="29"/>
        <v>0</v>
      </c>
      <c r="P41" s="66"/>
      <c r="Q41" s="66"/>
      <c r="R41" s="66"/>
      <c r="T41" s="66"/>
      <c r="U41" s="66"/>
      <c r="V41" s="66"/>
    </row>
    <row r="42" spans="1:22" x14ac:dyDescent="0.25">
      <c r="A42" s="95"/>
      <c r="B42" s="47" t="s">
        <v>96</v>
      </c>
      <c r="C42" s="48" t="s">
        <v>97</v>
      </c>
      <c r="D42" s="40" t="s">
        <v>95</v>
      </c>
      <c r="E42" s="48">
        <v>1</v>
      </c>
      <c r="F42" s="48">
        <v>640</v>
      </c>
      <c r="G42" s="48">
        <f t="shared" si="13"/>
        <v>640</v>
      </c>
      <c r="H42" s="29">
        <f>G42*0</f>
        <v>0</v>
      </c>
      <c r="I42" s="29">
        <f t="shared" ref="I42:I43" si="30">G42*0</f>
        <v>0</v>
      </c>
      <c r="J42" s="29">
        <f t="shared" ref="J42:J43" si="31">G42*0</f>
        <v>0</v>
      </c>
      <c r="L42" s="30">
        <f t="shared" si="29"/>
        <v>0</v>
      </c>
      <c r="M42" s="30">
        <f t="shared" si="29"/>
        <v>0</v>
      </c>
      <c r="N42" s="30">
        <f t="shared" si="29"/>
        <v>0</v>
      </c>
      <c r="P42" s="66"/>
      <c r="Q42" s="66"/>
      <c r="R42" s="66"/>
      <c r="T42" s="66"/>
      <c r="U42" s="66"/>
      <c r="V42" s="66"/>
    </row>
    <row r="43" spans="1:22" x14ac:dyDescent="0.25">
      <c r="A43" s="95"/>
      <c r="B43" s="47" t="s">
        <v>98</v>
      </c>
      <c r="C43" s="40" t="s">
        <v>99</v>
      </c>
      <c r="D43" s="40" t="s">
        <v>95</v>
      </c>
      <c r="E43" s="40">
        <f>+E40</f>
        <v>100</v>
      </c>
      <c r="F43" s="40">
        <v>4</v>
      </c>
      <c r="G43" s="40">
        <f t="shared" si="13"/>
        <v>400</v>
      </c>
      <c r="H43" s="29">
        <f t="shared" ref="H43" si="32">G43*1</f>
        <v>400</v>
      </c>
      <c r="I43" s="29">
        <f t="shared" si="30"/>
        <v>0</v>
      </c>
      <c r="J43" s="29">
        <f t="shared" si="31"/>
        <v>0</v>
      </c>
      <c r="L43" s="30">
        <f t="shared" si="29"/>
        <v>133.33333333333334</v>
      </c>
      <c r="M43" s="30">
        <f t="shared" si="29"/>
        <v>0</v>
      </c>
      <c r="N43" s="30">
        <f t="shared" si="29"/>
        <v>0</v>
      </c>
      <c r="P43" s="66"/>
      <c r="Q43" s="66"/>
      <c r="R43" s="66"/>
      <c r="T43" s="66"/>
      <c r="U43" s="66"/>
      <c r="V43" s="66"/>
    </row>
    <row r="44" spans="1:22" x14ac:dyDescent="0.25">
      <c r="A44" s="95"/>
      <c r="B44" s="46">
        <v>3.2</v>
      </c>
      <c r="C44" s="49" t="s">
        <v>100</v>
      </c>
      <c r="D44" s="40"/>
      <c r="E44" s="40"/>
      <c r="F44" s="40"/>
      <c r="G44" s="40"/>
      <c r="H44" s="29"/>
      <c r="I44" s="29"/>
      <c r="J44" s="29"/>
      <c r="L44" s="65">
        <f>SUM(L45:L68)</f>
        <v>2710</v>
      </c>
      <c r="M44" s="65">
        <f t="shared" ref="M44:N44" si="33">SUM(M45:M68)</f>
        <v>3976.666666666667</v>
      </c>
      <c r="N44" s="65">
        <f t="shared" si="33"/>
        <v>18226.666666666668</v>
      </c>
      <c r="P44" s="66"/>
      <c r="Q44" s="66"/>
      <c r="R44" s="66"/>
      <c r="T44" s="66"/>
      <c r="U44" s="66"/>
      <c r="V44" s="66"/>
    </row>
    <row r="45" spans="1:22" x14ac:dyDescent="0.25">
      <c r="A45" s="95"/>
      <c r="B45" s="50" t="s">
        <v>101</v>
      </c>
      <c r="C45" s="51" t="s">
        <v>102</v>
      </c>
      <c r="D45" s="40" t="s">
        <v>168</v>
      </c>
      <c r="E45" s="40">
        <v>360</v>
      </c>
      <c r="F45" s="40">
        <v>16</v>
      </c>
      <c r="G45" s="40">
        <f t="shared" si="13"/>
        <v>5760</v>
      </c>
      <c r="H45" s="29">
        <f>G45*0.5</f>
        <v>2880</v>
      </c>
      <c r="I45" s="29">
        <f>G45*0.5</f>
        <v>2880</v>
      </c>
      <c r="J45" s="29">
        <f>G45*0</f>
        <v>0</v>
      </c>
      <c r="L45" s="30">
        <f t="shared" si="29"/>
        <v>960</v>
      </c>
      <c r="M45" s="30">
        <f t="shared" si="29"/>
        <v>960</v>
      </c>
      <c r="N45" s="30">
        <f t="shared" si="29"/>
        <v>0</v>
      </c>
      <c r="P45" s="66"/>
      <c r="Q45" s="66"/>
      <c r="R45" s="66"/>
      <c r="T45" s="66"/>
      <c r="U45" s="66"/>
      <c r="V45" s="66"/>
    </row>
    <row r="46" spans="1:22" x14ac:dyDescent="0.25">
      <c r="A46" s="95"/>
      <c r="B46" s="50" t="s">
        <v>103</v>
      </c>
      <c r="C46" s="51" t="s">
        <v>104</v>
      </c>
      <c r="D46" s="40" t="s">
        <v>105</v>
      </c>
      <c r="E46" s="40">
        <v>15</v>
      </c>
      <c r="F46" s="40">
        <v>340</v>
      </c>
      <c r="G46" s="40">
        <f t="shared" si="13"/>
        <v>5100</v>
      </c>
      <c r="H46" s="29">
        <f t="shared" ref="H46:H53" si="34">G46*0</f>
        <v>0</v>
      </c>
      <c r="I46" s="29">
        <f t="shared" ref="I46:I68" si="35">G46*0</f>
        <v>0</v>
      </c>
      <c r="J46" s="29">
        <f>G46*1</f>
        <v>5100</v>
      </c>
      <c r="L46" s="30">
        <f t="shared" si="29"/>
        <v>0</v>
      </c>
      <c r="M46" s="30">
        <f t="shared" si="29"/>
        <v>0</v>
      </c>
      <c r="N46" s="30">
        <f t="shared" si="29"/>
        <v>1700</v>
      </c>
      <c r="P46" s="66"/>
      <c r="Q46" s="66"/>
      <c r="R46" s="66"/>
      <c r="T46" s="66"/>
      <c r="U46" s="66"/>
      <c r="V46" s="66"/>
    </row>
    <row r="47" spans="1:22" x14ac:dyDescent="0.25">
      <c r="A47" s="95"/>
      <c r="B47" s="50" t="s">
        <v>106</v>
      </c>
      <c r="C47" s="51" t="s">
        <v>107</v>
      </c>
      <c r="D47" s="40" t="s">
        <v>105</v>
      </c>
      <c r="E47" s="40">
        <v>15</v>
      </c>
      <c r="F47" s="40">
        <v>1300</v>
      </c>
      <c r="G47" s="40">
        <f t="shared" si="13"/>
        <v>19500</v>
      </c>
      <c r="H47" s="29">
        <f t="shared" si="34"/>
        <v>0</v>
      </c>
      <c r="I47" s="29">
        <f t="shared" si="35"/>
        <v>0</v>
      </c>
      <c r="J47" s="29">
        <f>G47*1</f>
        <v>19500</v>
      </c>
      <c r="L47" s="30">
        <f t="shared" si="29"/>
        <v>0</v>
      </c>
      <c r="M47" s="30">
        <f t="shared" si="29"/>
        <v>0</v>
      </c>
      <c r="N47" s="30">
        <f t="shared" si="29"/>
        <v>6500</v>
      </c>
      <c r="P47" s="66"/>
      <c r="Q47" s="66"/>
      <c r="R47" s="66"/>
      <c r="T47" s="66"/>
      <c r="U47" s="66"/>
      <c r="V47" s="66"/>
    </row>
    <row r="48" spans="1:22" x14ac:dyDescent="0.25">
      <c r="A48" s="95"/>
      <c r="B48" s="50" t="s">
        <v>108</v>
      </c>
      <c r="C48" s="51" t="s">
        <v>109</v>
      </c>
      <c r="D48" s="40" t="s">
        <v>105</v>
      </c>
      <c r="E48" s="40">
        <v>15</v>
      </c>
      <c r="F48" s="40">
        <v>200</v>
      </c>
      <c r="G48" s="40">
        <f t="shared" si="13"/>
        <v>3000</v>
      </c>
      <c r="H48" s="29">
        <f t="shared" si="34"/>
        <v>0</v>
      </c>
      <c r="I48" s="29">
        <f t="shared" si="35"/>
        <v>0</v>
      </c>
      <c r="J48" s="29">
        <f>G48*1</f>
        <v>3000</v>
      </c>
      <c r="L48" s="30">
        <f t="shared" si="29"/>
        <v>0</v>
      </c>
      <c r="M48" s="30">
        <f t="shared" si="29"/>
        <v>0</v>
      </c>
      <c r="N48" s="30">
        <f t="shared" si="29"/>
        <v>1000</v>
      </c>
      <c r="P48" s="66"/>
      <c r="Q48" s="66"/>
      <c r="R48" s="66"/>
      <c r="T48" s="66"/>
      <c r="U48" s="66"/>
      <c r="V48" s="66"/>
    </row>
    <row r="49" spans="1:22" x14ac:dyDescent="0.25">
      <c r="A49" s="95"/>
      <c r="B49" s="50" t="s">
        <v>110</v>
      </c>
      <c r="C49" s="51" t="s">
        <v>111</v>
      </c>
      <c r="D49" s="40" t="s">
        <v>105</v>
      </c>
      <c r="E49" s="40">
        <v>4</v>
      </c>
      <c r="F49" s="40">
        <v>300</v>
      </c>
      <c r="G49" s="40">
        <f t="shared" si="13"/>
        <v>1200</v>
      </c>
      <c r="H49" s="29">
        <f t="shared" si="34"/>
        <v>0</v>
      </c>
      <c r="I49" s="29">
        <f>G49*1</f>
        <v>1200</v>
      </c>
      <c r="J49" s="29">
        <f t="shared" ref="J49:J54" si="36">G49*0</f>
        <v>0</v>
      </c>
      <c r="L49" s="30">
        <f t="shared" si="29"/>
        <v>0</v>
      </c>
      <c r="M49" s="30">
        <f t="shared" si="29"/>
        <v>400</v>
      </c>
      <c r="N49" s="30">
        <f t="shared" si="29"/>
        <v>0</v>
      </c>
      <c r="P49" s="66"/>
      <c r="Q49" s="66"/>
      <c r="R49" s="66"/>
      <c r="T49" s="66"/>
      <c r="U49" s="66"/>
      <c r="V49" s="66"/>
    </row>
    <row r="50" spans="1:22" x14ac:dyDescent="0.25">
      <c r="A50" s="95"/>
      <c r="B50" s="50" t="s">
        <v>112</v>
      </c>
      <c r="C50" s="51" t="s">
        <v>113</v>
      </c>
      <c r="D50" s="40" t="s">
        <v>114</v>
      </c>
      <c r="E50" s="40">
        <v>2</v>
      </c>
      <c r="F50" s="40">
        <v>400</v>
      </c>
      <c r="G50" s="40">
        <f t="shared" si="13"/>
        <v>800</v>
      </c>
      <c r="H50" s="29">
        <f t="shared" si="34"/>
        <v>0</v>
      </c>
      <c r="I50" s="29">
        <f>G50*1</f>
        <v>800</v>
      </c>
      <c r="J50" s="29">
        <f t="shared" si="36"/>
        <v>0</v>
      </c>
      <c r="L50" s="30">
        <f t="shared" si="29"/>
        <v>0</v>
      </c>
      <c r="M50" s="30">
        <f t="shared" si="29"/>
        <v>266.66666666666669</v>
      </c>
      <c r="N50" s="30">
        <f t="shared" si="29"/>
        <v>0</v>
      </c>
      <c r="P50" s="66"/>
      <c r="Q50" s="66"/>
      <c r="R50" s="66"/>
      <c r="T50" s="66"/>
      <c r="U50" s="66"/>
      <c r="V50" s="66"/>
    </row>
    <row r="51" spans="1:22" x14ac:dyDescent="0.25">
      <c r="A51" s="95"/>
      <c r="B51" s="50" t="s">
        <v>115</v>
      </c>
      <c r="C51" s="51" t="s">
        <v>116</v>
      </c>
      <c r="D51" s="40" t="s">
        <v>105</v>
      </c>
      <c r="E51" s="40">
        <v>15</v>
      </c>
      <c r="F51" s="40">
        <v>200</v>
      </c>
      <c r="G51" s="40">
        <f t="shared" si="13"/>
        <v>3000</v>
      </c>
      <c r="H51" s="29">
        <f t="shared" si="34"/>
        <v>0</v>
      </c>
      <c r="I51" s="29">
        <f>G51*1</f>
        <v>3000</v>
      </c>
      <c r="J51" s="29">
        <f t="shared" si="36"/>
        <v>0</v>
      </c>
      <c r="L51" s="30">
        <f t="shared" si="29"/>
        <v>0</v>
      </c>
      <c r="M51" s="30">
        <f t="shared" si="29"/>
        <v>1000</v>
      </c>
      <c r="N51" s="30">
        <f t="shared" si="29"/>
        <v>0</v>
      </c>
      <c r="P51" s="66"/>
      <c r="Q51" s="66"/>
      <c r="R51" s="66"/>
      <c r="T51" s="66"/>
      <c r="U51" s="66"/>
      <c r="V51" s="66"/>
    </row>
    <row r="52" spans="1:22" x14ac:dyDescent="0.25">
      <c r="A52" s="95"/>
      <c r="B52" s="50" t="s">
        <v>117</v>
      </c>
      <c r="C52" s="51" t="s">
        <v>118</v>
      </c>
      <c r="D52" s="40" t="s">
        <v>105</v>
      </c>
      <c r="E52" s="40">
        <v>15</v>
      </c>
      <c r="F52" s="40">
        <v>150</v>
      </c>
      <c r="G52" s="40">
        <f t="shared" si="13"/>
        <v>2250</v>
      </c>
      <c r="H52" s="29">
        <f t="shared" si="34"/>
        <v>0</v>
      </c>
      <c r="I52" s="29">
        <f t="shared" ref="I52:I53" si="37">G52*1</f>
        <v>2250</v>
      </c>
      <c r="J52" s="29">
        <f t="shared" si="36"/>
        <v>0</v>
      </c>
      <c r="L52" s="30">
        <f t="shared" si="29"/>
        <v>0</v>
      </c>
      <c r="M52" s="30">
        <f t="shared" si="29"/>
        <v>750</v>
      </c>
      <c r="N52" s="30">
        <f t="shared" si="29"/>
        <v>0</v>
      </c>
      <c r="P52" s="66"/>
      <c r="Q52" s="66"/>
      <c r="R52" s="66"/>
      <c r="T52" s="66"/>
      <c r="U52" s="66"/>
      <c r="V52" s="66"/>
    </row>
    <row r="53" spans="1:22" x14ac:dyDescent="0.25">
      <c r="A53" s="95"/>
      <c r="B53" s="50" t="s">
        <v>119</v>
      </c>
      <c r="C53" s="51" t="s">
        <v>120</v>
      </c>
      <c r="D53" s="40" t="s">
        <v>105</v>
      </c>
      <c r="E53" s="40">
        <v>15</v>
      </c>
      <c r="F53" s="40">
        <v>120</v>
      </c>
      <c r="G53" s="40">
        <f t="shared" si="13"/>
        <v>1800</v>
      </c>
      <c r="H53" s="29">
        <f t="shared" si="34"/>
        <v>0</v>
      </c>
      <c r="I53" s="29">
        <f t="shared" si="37"/>
        <v>1800</v>
      </c>
      <c r="J53" s="29">
        <f t="shared" si="36"/>
        <v>0</v>
      </c>
      <c r="L53" s="30">
        <f t="shared" si="29"/>
        <v>0</v>
      </c>
      <c r="M53" s="30">
        <f t="shared" si="29"/>
        <v>600</v>
      </c>
      <c r="N53" s="30">
        <f t="shared" si="29"/>
        <v>0</v>
      </c>
      <c r="P53" s="66"/>
      <c r="Q53" s="66"/>
      <c r="R53" s="66"/>
      <c r="T53" s="66"/>
      <c r="U53" s="66"/>
      <c r="V53" s="66"/>
    </row>
    <row r="54" spans="1:22" x14ac:dyDescent="0.25">
      <c r="A54" s="95"/>
      <c r="B54" s="50" t="s">
        <v>121</v>
      </c>
      <c r="C54" s="51" t="s">
        <v>122</v>
      </c>
      <c r="D54" s="40" t="s">
        <v>105</v>
      </c>
      <c r="E54" s="40">
        <v>15</v>
      </c>
      <c r="F54" s="40">
        <v>350</v>
      </c>
      <c r="G54" s="40">
        <f t="shared" si="13"/>
        <v>5250</v>
      </c>
      <c r="H54" s="29">
        <f t="shared" ref="H54" si="38">G54*1</f>
        <v>5250</v>
      </c>
      <c r="I54" s="29">
        <f t="shared" si="35"/>
        <v>0</v>
      </c>
      <c r="J54" s="29">
        <f t="shared" si="36"/>
        <v>0</v>
      </c>
      <c r="L54" s="30">
        <f t="shared" si="29"/>
        <v>1750</v>
      </c>
      <c r="M54" s="30">
        <f t="shared" si="29"/>
        <v>0</v>
      </c>
      <c r="N54" s="30">
        <f t="shared" si="29"/>
        <v>0</v>
      </c>
      <c r="P54" s="66"/>
      <c r="Q54" s="66"/>
      <c r="R54" s="66"/>
      <c r="T54" s="66"/>
      <c r="U54" s="66"/>
      <c r="V54" s="66"/>
    </row>
    <row r="55" spans="1:22" x14ac:dyDescent="0.25">
      <c r="A55" s="95"/>
      <c r="B55" s="50" t="s">
        <v>123</v>
      </c>
      <c r="C55" s="51" t="s">
        <v>124</v>
      </c>
      <c r="D55" s="40" t="s">
        <v>105</v>
      </c>
      <c r="E55" s="40">
        <v>15</v>
      </c>
      <c r="F55" s="40">
        <v>200</v>
      </c>
      <c r="G55" s="40">
        <f t="shared" si="13"/>
        <v>3000</v>
      </c>
      <c r="H55" s="29">
        <f>G55*0</f>
        <v>0</v>
      </c>
      <c r="I55" s="29">
        <f t="shared" si="35"/>
        <v>0</v>
      </c>
      <c r="J55" s="29">
        <f>G55*1</f>
        <v>3000</v>
      </c>
      <c r="L55" s="30">
        <f t="shared" si="29"/>
        <v>0</v>
      </c>
      <c r="M55" s="30">
        <f t="shared" si="29"/>
        <v>0</v>
      </c>
      <c r="N55" s="30">
        <f t="shared" si="29"/>
        <v>1000</v>
      </c>
      <c r="P55" s="66"/>
      <c r="Q55" s="66"/>
      <c r="R55" s="66"/>
      <c r="T55" s="66"/>
      <c r="U55" s="66"/>
      <c r="V55" s="66"/>
    </row>
    <row r="56" spans="1:22" x14ac:dyDescent="0.25">
      <c r="A56" s="95"/>
      <c r="B56" s="50" t="s">
        <v>125</v>
      </c>
      <c r="C56" s="51" t="s">
        <v>126</v>
      </c>
      <c r="D56" s="40" t="s">
        <v>105</v>
      </c>
      <c r="E56" s="40">
        <v>15</v>
      </c>
      <c r="F56" s="40">
        <v>600</v>
      </c>
      <c r="G56" s="40">
        <f t="shared" si="13"/>
        <v>9000</v>
      </c>
      <c r="H56" s="29">
        <f>G56*0</f>
        <v>0</v>
      </c>
      <c r="I56" s="29">
        <f t="shared" si="35"/>
        <v>0</v>
      </c>
      <c r="J56" s="29">
        <f>G56*1</f>
        <v>9000</v>
      </c>
      <c r="L56" s="30">
        <f t="shared" si="29"/>
        <v>0</v>
      </c>
      <c r="M56" s="30">
        <f t="shared" si="29"/>
        <v>0</v>
      </c>
      <c r="N56" s="30">
        <f t="shared" si="29"/>
        <v>3000</v>
      </c>
      <c r="P56" s="66"/>
      <c r="Q56" s="66"/>
      <c r="R56" s="66"/>
      <c r="T56" s="66"/>
      <c r="U56" s="66"/>
      <c r="V56" s="66"/>
    </row>
    <row r="57" spans="1:22" x14ac:dyDescent="0.25">
      <c r="A57" s="95"/>
      <c r="B57" s="50" t="s">
        <v>127</v>
      </c>
      <c r="C57" s="51" t="s">
        <v>128</v>
      </c>
      <c r="D57" s="40" t="s">
        <v>129</v>
      </c>
      <c r="E57" s="40">
        <v>1</v>
      </c>
      <c r="F57" s="40">
        <v>40</v>
      </c>
      <c r="G57" s="40">
        <f t="shared" si="13"/>
        <v>40</v>
      </c>
      <c r="H57" s="29">
        <f t="shared" ref="H57:H68" si="39">G57*0</f>
        <v>0</v>
      </c>
      <c r="I57" s="29">
        <f t="shared" si="35"/>
        <v>0</v>
      </c>
      <c r="J57" s="29">
        <f>G57*1</f>
        <v>40</v>
      </c>
      <c r="L57" s="30">
        <f t="shared" si="29"/>
        <v>0</v>
      </c>
      <c r="M57" s="30">
        <f t="shared" si="29"/>
        <v>0</v>
      </c>
      <c r="N57" s="30">
        <f t="shared" si="29"/>
        <v>13.333333333333334</v>
      </c>
      <c r="P57" s="66"/>
      <c r="Q57" s="66"/>
      <c r="R57" s="66"/>
      <c r="T57" s="66"/>
      <c r="U57" s="66"/>
      <c r="V57" s="66"/>
    </row>
    <row r="58" spans="1:22" x14ac:dyDescent="0.25">
      <c r="A58" s="95"/>
      <c r="B58" s="50" t="s">
        <v>130</v>
      </c>
      <c r="C58" s="51" t="s">
        <v>131</v>
      </c>
      <c r="D58" s="40" t="s">
        <v>57</v>
      </c>
      <c r="E58" s="40">
        <v>1</v>
      </c>
      <c r="F58" s="40">
        <v>120</v>
      </c>
      <c r="G58" s="40">
        <f t="shared" si="13"/>
        <v>120</v>
      </c>
      <c r="H58" s="29">
        <f t="shared" si="39"/>
        <v>0</v>
      </c>
      <c r="I58" s="29">
        <f t="shared" si="35"/>
        <v>0</v>
      </c>
      <c r="J58" s="29">
        <f t="shared" ref="J58:J68" si="40">G58*1</f>
        <v>120</v>
      </c>
      <c r="L58" s="30">
        <f t="shared" ref="L58" si="41">H58/3</f>
        <v>0</v>
      </c>
      <c r="M58" s="30">
        <f t="shared" ref="M58" si="42">I58/3</f>
        <v>0</v>
      </c>
      <c r="N58" s="30">
        <f t="shared" ref="N58" si="43">J58/3</f>
        <v>40</v>
      </c>
      <c r="P58" s="66"/>
      <c r="Q58" s="66"/>
      <c r="R58" s="66"/>
      <c r="T58" s="66"/>
      <c r="U58" s="66"/>
      <c r="V58" s="66"/>
    </row>
    <row r="59" spans="1:22" x14ac:dyDescent="0.25">
      <c r="A59" s="95"/>
      <c r="B59" s="50" t="s">
        <v>132</v>
      </c>
      <c r="C59" s="51" t="s">
        <v>133</v>
      </c>
      <c r="D59" s="40" t="s">
        <v>57</v>
      </c>
      <c r="E59" s="40">
        <v>1</v>
      </c>
      <c r="F59" s="40">
        <v>1600</v>
      </c>
      <c r="G59" s="40">
        <f t="shared" si="13"/>
        <v>1600</v>
      </c>
      <c r="H59" s="29">
        <f t="shared" si="39"/>
        <v>0</v>
      </c>
      <c r="I59" s="29">
        <f t="shared" si="35"/>
        <v>0</v>
      </c>
      <c r="J59" s="29">
        <f t="shared" si="40"/>
        <v>1600</v>
      </c>
      <c r="L59" s="30">
        <f t="shared" si="29"/>
        <v>0</v>
      </c>
      <c r="M59" s="30">
        <f t="shared" si="29"/>
        <v>0</v>
      </c>
      <c r="N59" s="30">
        <f t="shared" si="29"/>
        <v>533.33333333333337</v>
      </c>
      <c r="P59" s="66"/>
      <c r="Q59" s="66"/>
      <c r="R59" s="66"/>
      <c r="T59" s="66"/>
      <c r="U59" s="66"/>
      <c r="V59" s="66"/>
    </row>
    <row r="60" spans="1:22" x14ac:dyDescent="0.25">
      <c r="A60" s="95"/>
      <c r="B60" s="50" t="s">
        <v>134</v>
      </c>
      <c r="C60" s="51" t="s">
        <v>135</v>
      </c>
      <c r="D60" s="40" t="s">
        <v>57</v>
      </c>
      <c r="E60" s="40">
        <v>1</v>
      </c>
      <c r="F60" s="40">
        <v>1500</v>
      </c>
      <c r="G60" s="40">
        <f t="shared" si="13"/>
        <v>1500</v>
      </c>
      <c r="H60" s="29">
        <f t="shared" si="39"/>
        <v>0</v>
      </c>
      <c r="I60" s="29">
        <f t="shared" si="35"/>
        <v>0</v>
      </c>
      <c r="J60" s="29">
        <f t="shared" si="40"/>
        <v>1500</v>
      </c>
      <c r="L60" s="30">
        <f t="shared" si="29"/>
        <v>0</v>
      </c>
      <c r="M60" s="30">
        <f t="shared" si="29"/>
        <v>0</v>
      </c>
      <c r="N60" s="30">
        <f t="shared" si="29"/>
        <v>500</v>
      </c>
      <c r="P60" s="66"/>
      <c r="Q60" s="66"/>
      <c r="R60" s="66"/>
      <c r="T60" s="66"/>
      <c r="U60" s="66"/>
      <c r="V60" s="66"/>
    </row>
    <row r="61" spans="1:22" x14ac:dyDescent="0.25">
      <c r="A61" s="95"/>
      <c r="B61" s="50" t="s">
        <v>136</v>
      </c>
      <c r="C61" s="51" t="s">
        <v>137</v>
      </c>
      <c r="D61" s="40" t="s">
        <v>57</v>
      </c>
      <c r="E61" s="40">
        <v>1</v>
      </c>
      <c r="F61" s="40">
        <v>3800</v>
      </c>
      <c r="G61" s="40">
        <f t="shared" si="13"/>
        <v>3800</v>
      </c>
      <c r="H61" s="29">
        <f t="shared" si="39"/>
        <v>0</v>
      </c>
      <c r="I61" s="29">
        <f t="shared" si="35"/>
        <v>0</v>
      </c>
      <c r="J61" s="29">
        <f t="shared" si="40"/>
        <v>3800</v>
      </c>
      <c r="L61" s="30">
        <f t="shared" si="29"/>
        <v>0</v>
      </c>
      <c r="M61" s="30">
        <f t="shared" si="29"/>
        <v>0</v>
      </c>
      <c r="N61" s="30">
        <f t="shared" si="29"/>
        <v>1266.6666666666667</v>
      </c>
      <c r="P61" s="66"/>
      <c r="Q61" s="66"/>
      <c r="R61" s="66"/>
      <c r="T61" s="66"/>
      <c r="U61" s="66"/>
      <c r="V61" s="66"/>
    </row>
    <row r="62" spans="1:22" x14ac:dyDescent="0.25">
      <c r="A62" s="95"/>
      <c r="B62" s="50" t="s">
        <v>138</v>
      </c>
      <c r="C62" s="51" t="s">
        <v>139</v>
      </c>
      <c r="D62" s="40" t="s">
        <v>57</v>
      </c>
      <c r="E62" s="40">
        <v>1</v>
      </c>
      <c r="F62" s="40">
        <v>600</v>
      </c>
      <c r="G62" s="40">
        <f t="shared" si="13"/>
        <v>600</v>
      </c>
      <c r="H62" s="29">
        <f t="shared" si="39"/>
        <v>0</v>
      </c>
      <c r="I62" s="29">
        <f t="shared" si="35"/>
        <v>0</v>
      </c>
      <c r="J62" s="29">
        <f t="shared" si="40"/>
        <v>600</v>
      </c>
      <c r="L62" s="30">
        <f t="shared" si="29"/>
        <v>0</v>
      </c>
      <c r="M62" s="30">
        <f t="shared" si="29"/>
        <v>0</v>
      </c>
      <c r="N62" s="30">
        <f t="shared" si="29"/>
        <v>200</v>
      </c>
      <c r="P62" s="66"/>
      <c r="Q62" s="66"/>
      <c r="R62" s="66"/>
      <c r="T62" s="66"/>
      <c r="U62" s="66"/>
      <c r="V62" s="66"/>
    </row>
    <row r="63" spans="1:22" x14ac:dyDescent="0.25">
      <c r="A63" s="95"/>
      <c r="B63" s="50" t="s">
        <v>140</v>
      </c>
      <c r="C63" s="51" t="s">
        <v>141</v>
      </c>
      <c r="D63" s="40" t="s">
        <v>57</v>
      </c>
      <c r="E63" s="40">
        <v>1</v>
      </c>
      <c r="F63" s="40">
        <v>3000</v>
      </c>
      <c r="G63" s="40">
        <f t="shared" si="13"/>
        <v>3000</v>
      </c>
      <c r="H63" s="29">
        <f t="shared" si="39"/>
        <v>0</v>
      </c>
      <c r="I63" s="29">
        <f t="shared" si="35"/>
        <v>0</v>
      </c>
      <c r="J63" s="29">
        <f t="shared" si="40"/>
        <v>3000</v>
      </c>
      <c r="L63" s="30">
        <f t="shared" si="29"/>
        <v>0</v>
      </c>
      <c r="M63" s="30">
        <f t="shared" si="29"/>
        <v>0</v>
      </c>
      <c r="N63" s="30">
        <f t="shared" si="29"/>
        <v>1000</v>
      </c>
      <c r="P63" s="66"/>
      <c r="Q63" s="66"/>
      <c r="R63" s="66"/>
      <c r="T63" s="66"/>
      <c r="U63" s="66"/>
      <c r="V63" s="66"/>
    </row>
    <row r="64" spans="1:22" x14ac:dyDescent="0.25">
      <c r="A64" s="95"/>
      <c r="B64" s="50" t="s">
        <v>142</v>
      </c>
      <c r="C64" s="51" t="s">
        <v>143</v>
      </c>
      <c r="D64" s="40" t="s">
        <v>57</v>
      </c>
      <c r="E64" s="40">
        <v>1</v>
      </c>
      <c r="F64" s="40">
        <v>2000</v>
      </c>
      <c r="G64" s="40">
        <f t="shared" si="13"/>
        <v>2000</v>
      </c>
      <c r="H64" s="29">
        <f t="shared" si="39"/>
        <v>0</v>
      </c>
      <c r="I64" s="29">
        <f t="shared" si="35"/>
        <v>0</v>
      </c>
      <c r="J64" s="29">
        <f t="shared" si="40"/>
        <v>2000</v>
      </c>
      <c r="L64" s="30">
        <f t="shared" si="29"/>
        <v>0</v>
      </c>
      <c r="M64" s="30">
        <f t="shared" si="29"/>
        <v>0</v>
      </c>
      <c r="N64" s="30">
        <f t="shared" si="29"/>
        <v>666.66666666666663</v>
      </c>
      <c r="P64" s="66"/>
      <c r="Q64" s="66"/>
      <c r="R64" s="66"/>
      <c r="T64" s="66"/>
      <c r="U64" s="66"/>
      <c r="V64" s="66"/>
    </row>
    <row r="65" spans="1:22" x14ac:dyDescent="0.25">
      <c r="A65" s="95"/>
      <c r="B65" s="50" t="s">
        <v>144</v>
      </c>
      <c r="C65" s="51" t="s">
        <v>145</v>
      </c>
      <c r="D65" s="40" t="s">
        <v>57</v>
      </c>
      <c r="E65" s="40">
        <v>1</v>
      </c>
      <c r="F65" s="40">
        <v>450</v>
      </c>
      <c r="G65" s="40">
        <f t="shared" si="13"/>
        <v>450</v>
      </c>
      <c r="H65" s="29">
        <f t="shared" si="39"/>
        <v>0</v>
      </c>
      <c r="I65" s="29">
        <f t="shared" si="35"/>
        <v>0</v>
      </c>
      <c r="J65" s="29">
        <f t="shared" si="40"/>
        <v>450</v>
      </c>
      <c r="L65" s="30">
        <f t="shared" si="29"/>
        <v>0</v>
      </c>
      <c r="M65" s="30">
        <f t="shared" si="29"/>
        <v>0</v>
      </c>
      <c r="N65" s="30">
        <f t="shared" si="29"/>
        <v>150</v>
      </c>
      <c r="P65" s="66"/>
      <c r="Q65" s="66"/>
      <c r="R65" s="66"/>
      <c r="T65" s="66"/>
      <c r="U65" s="66"/>
      <c r="V65" s="66"/>
    </row>
    <row r="66" spans="1:22" x14ac:dyDescent="0.25">
      <c r="A66" s="95"/>
      <c r="B66" s="50" t="s">
        <v>146</v>
      </c>
      <c r="C66" s="51" t="s">
        <v>147</v>
      </c>
      <c r="D66" s="40" t="s">
        <v>57</v>
      </c>
      <c r="E66" s="40">
        <v>1</v>
      </c>
      <c r="F66" s="40">
        <v>120</v>
      </c>
      <c r="G66" s="40">
        <f t="shared" si="13"/>
        <v>120</v>
      </c>
      <c r="H66" s="29">
        <f t="shared" si="39"/>
        <v>0</v>
      </c>
      <c r="I66" s="29">
        <f t="shared" si="35"/>
        <v>0</v>
      </c>
      <c r="J66" s="29">
        <f t="shared" si="40"/>
        <v>120</v>
      </c>
      <c r="L66" s="30">
        <f t="shared" si="29"/>
        <v>0</v>
      </c>
      <c r="M66" s="30">
        <f t="shared" si="29"/>
        <v>0</v>
      </c>
      <c r="N66" s="30">
        <f t="shared" si="29"/>
        <v>40</v>
      </c>
      <c r="P66" s="66"/>
      <c r="Q66" s="66"/>
      <c r="R66" s="66"/>
      <c r="T66" s="66"/>
      <c r="U66" s="66"/>
      <c r="V66" s="66"/>
    </row>
    <row r="67" spans="1:22" x14ac:dyDescent="0.25">
      <c r="A67" s="95"/>
      <c r="B67" s="50" t="s">
        <v>148</v>
      </c>
      <c r="C67" s="51" t="s">
        <v>149</v>
      </c>
      <c r="D67" s="40" t="s">
        <v>57</v>
      </c>
      <c r="E67" s="40">
        <v>1</v>
      </c>
      <c r="F67" s="40">
        <v>250</v>
      </c>
      <c r="G67" s="40">
        <f t="shared" si="13"/>
        <v>250</v>
      </c>
      <c r="H67" s="29">
        <f t="shared" si="39"/>
        <v>0</v>
      </c>
      <c r="I67" s="29">
        <f t="shared" si="35"/>
        <v>0</v>
      </c>
      <c r="J67" s="29">
        <f t="shared" si="40"/>
        <v>250</v>
      </c>
      <c r="L67" s="30">
        <f t="shared" si="29"/>
        <v>0</v>
      </c>
      <c r="M67" s="30">
        <f t="shared" si="29"/>
        <v>0</v>
      </c>
      <c r="N67" s="30">
        <f t="shared" si="29"/>
        <v>83.333333333333329</v>
      </c>
      <c r="P67" s="66"/>
      <c r="Q67" s="66"/>
      <c r="R67" s="66"/>
      <c r="T67" s="66"/>
      <c r="U67" s="66"/>
      <c r="V67" s="66"/>
    </row>
    <row r="68" spans="1:22" x14ac:dyDescent="0.25">
      <c r="A68" s="95"/>
      <c r="B68" s="50" t="s">
        <v>150</v>
      </c>
      <c r="C68" s="51" t="s">
        <v>151</v>
      </c>
      <c r="D68" s="40" t="s">
        <v>95</v>
      </c>
      <c r="E68" s="40">
        <v>1</v>
      </c>
      <c r="F68" s="40">
        <v>1600</v>
      </c>
      <c r="G68" s="40">
        <f t="shared" si="13"/>
        <v>1600</v>
      </c>
      <c r="H68" s="29">
        <f t="shared" si="39"/>
        <v>0</v>
      </c>
      <c r="I68" s="29">
        <f t="shared" si="35"/>
        <v>0</v>
      </c>
      <c r="J68" s="29">
        <f t="shared" si="40"/>
        <v>1600</v>
      </c>
      <c r="L68" s="30">
        <f t="shared" si="29"/>
        <v>0</v>
      </c>
      <c r="M68" s="30">
        <f t="shared" si="29"/>
        <v>0</v>
      </c>
      <c r="N68" s="30">
        <f t="shared" si="29"/>
        <v>533.33333333333337</v>
      </c>
      <c r="P68" s="66"/>
      <c r="Q68" s="66"/>
      <c r="R68" s="66"/>
      <c r="T68" s="66"/>
      <c r="U68" s="66"/>
      <c r="V68" s="66"/>
    </row>
    <row r="69" spans="1:22" x14ac:dyDescent="0.25">
      <c r="A69" s="95"/>
      <c r="B69" s="46">
        <v>3.3</v>
      </c>
      <c r="C69" s="49" t="s">
        <v>152</v>
      </c>
      <c r="D69" s="40"/>
      <c r="E69" s="40"/>
      <c r="F69" s="40"/>
      <c r="G69" s="40"/>
      <c r="H69" s="29"/>
      <c r="I69" s="29"/>
      <c r="J69" s="29"/>
      <c r="L69" s="64">
        <f>L70+L71+L72+L73+L74</f>
        <v>43000</v>
      </c>
      <c r="M69" s="64">
        <f t="shared" ref="M69:N69" si="44">M70+M71+M72+M73+M74</f>
        <v>22000</v>
      </c>
      <c r="N69" s="64">
        <f t="shared" si="44"/>
        <v>0</v>
      </c>
      <c r="P69" s="66"/>
      <c r="Q69" s="66"/>
      <c r="R69" s="66"/>
      <c r="T69" s="66"/>
      <c r="U69" s="66"/>
      <c r="V69" s="66"/>
    </row>
    <row r="70" spans="1:22" x14ac:dyDescent="0.25">
      <c r="A70" s="95"/>
      <c r="B70" s="50" t="s">
        <v>153</v>
      </c>
      <c r="C70" s="51" t="s">
        <v>154</v>
      </c>
      <c r="D70" s="40" t="s">
        <v>155</v>
      </c>
      <c r="E70" s="40">
        <v>15</v>
      </c>
      <c r="F70" s="40">
        <v>3200</v>
      </c>
      <c r="G70" s="40">
        <f t="shared" si="13"/>
        <v>48000</v>
      </c>
      <c r="H70" s="29">
        <f>G70*1</f>
        <v>48000</v>
      </c>
      <c r="I70" s="29">
        <f>G70*0</f>
        <v>0</v>
      </c>
      <c r="J70" s="29">
        <f>G70*0</f>
        <v>0</v>
      </c>
      <c r="L70" s="30">
        <f t="shared" si="29"/>
        <v>16000</v>
      </c>
      <c r="M70" s="30">
        <f t="shared" si="29"/>
        <v>0</v>
      </c>
      <c r="N70" s="30">
        <f t="shared" si="29"/>
        <v>0</v>
      </c>
      <c r="P70" s="66"/>
      <c r="Q70" s="66"/>
      <c r="R70" s="66"/>
      <c r="T70" s="66"/>
      <c r="U70" s="66"/>
      <c r="V70" s="66"/>
    </row>
    <row r="71" spans="1:22" x14ac:dyDescent="0.25">
      <c r="A71" s="95"/>
      <c r="B71" s="50" t="s">
        <v>156</v>
      </c>
      <c r="C71" s="51" t="s">
        <v>157</v>
      </c>
      <c r="D71" s="40" t="s">
        <v>155</v>
      </c>
      <c r="E71" s="40">
        <v>15</v>
      </c>
      <c r="F71" s="40">
        <v>3000</v>
      </c>
      <c r="G71" s="40">
        <f t="shared" si="13"/>
        <v>45000</v>
      </c>
      <c r="H71" s="29">
        <f t="shared" ref="H71:H72" si="45">G71*1</f>
        <v>45000</v>
      </c>
      <c r="I71" s="29">
        <f t="shared" ref="I71:I72" si="46">G71*0</f>
        <v>0</v>
      </c>
      <c r="J71" s="29">
        <f t="shared" ref="J71:J74" si="47">G71*0</f>
        <v>0</v>
      </c>
      <c r="L71" s="30">
        <f t="shared" si="29"/>
        <v>15000</v>
      </c>
      <c r="M71" s="30">
        <f t="shared" si="29"/>
        <v>0</v>
      </c>
      <c r="N71" s="30">
        <f t="shared" si="29"/>
        <v>0</v>
      </c>
      <c r="P71" s="66"/>
      <c r="Q71" s="66"/>
      <c r="R71" s="66"/>
      <c r="T71" s="66"/>
      <c r="U71" s="66"/>
      <c r="V71" s="66"/>
    </row>
    <row r="72" spans="1:22" x14ac:dyDescent="0.25">
      <c r="A72" s="95"/>
      <c r="B72" s="50" t="s">
        <v>158</v>
      </c>
      <c r="C72" s="51" t="s">
        <v>159</v>
      </c>
      <c r="D72" s="40"/>
      <c r="E72" s="40">
        <v>15</v>
      </c>
      <c r="F72" s="40">
        <v>2400</v>
      </c>
      <c r="G72" s="40">
        <f t="shared" si="13"/>
        <v>36000</v>
      </c>
      <c r="H72" s="29">
        <f t="shared" si="45"/>
        <v>36000</v>
      </c>
      <c r="I72" s="29">
        <f t="shared" si="46"/>
        <v>0</v>
      </c>
      <c r="J72" s="29">
        <f t="shared" si="47"/>
        <v>0</v>
      </c>
      <c r="L72" s="30">
        <f t="shared" si="29"/>
        <v>12000</v>
      </c>
      <c r="M72" s="30">
        <f t="shared" si="29"/>
        <v>0</v>
      </c>
      <c r="N72" s="30">
        <f t="shared" si="29"/>
        <v>0</v>
      </c>
      <c r="P72" s="66"/>
      <c r="Q72" s="66"/>
      <c r="R72" s="66"/>
      <c r="T72" s="66"/>
      <c r="U72" s="66"/>
      <c r="V72" s="66"/>
    </row>
    <row r="73" spans="1:22" x14ac:dyDescent="0.25">
      <c r="A73" s="95"/>
      <c r="B73" s="50" t="s">
        <v>160</v>
      </c>
      <c r="C73" s="51" t="s">
        <v>161</v>
      </c>
      <c r="D73" s="40" t="s">
        <v>155</v>
      </c>
      <c r="E73" s="40">
        <v>15</v>
      </c>
      <c r="F73" s="40">
        <v>1900</v>
      </c>
      <c r="G73" s="40">
        <f t="shared" si="13"/>
        <v>28500</v>
      </c>
      <c r="H73" s="29">
        <f>G73*0</f>
        <v>0</v>
      </c>
      <c r="I73" s="29">
        <f>G73*1</f>
        <v>28500</v>
      </c>
      <c r="J73" s="29">
        <f t="shared" si="47"/>
        <v>0</v>
      </c>
      <c r="L73" s="30">
        <f t="shared" si="29"/>
        <v>0</v>
      </c>
      <c r="M73" s="30">
        <f t="shared" si="29"/>
        <v>9500</v>
      </c>
      <c r="N73" s="30">
        <f t="shared" si="29"/>
        <v>0</v>
      </c>
      <c r="P73" s="66"/>
      <c r="Q73" s="66"/>
      <c r="R73" s="66"/>
      <c r="T73" s="66"/>
      <c r="U73" s="66"/>
      <c r="V73" s="66"/>
    </row>
    <row r="74" spans="1:22" x14ac:dyDescent="0.25">
      <c r="A74" s="95"/>
      <c r="B74" s="50" t="s">
        <v>162</v>
      </c>
      <c r="C74" s="51" t="s">
        <v>163</v>
      </c>
      <c r="D74" s="40" t="s">
        <v>155</v>
      </c>
      <c r="E74" s="40">
        <v>15</v>
      </c>
      <c r="F74" s="40">
        <v>2500</v>
      </c>
      <c r="G74" s="40">
        <f t="shared" si="13"/>
        <v>37500</v>
      </c>
      <c r="H74" s="29">
        <f>G74*0</f>
        <v>0</v>
      </c>
      <c r="I74" s="29">
        <f>G74*1</f>
        <v>37500</v>
      </c>
      <c r="J74" s="29">
        <f t="shared" si="47"/>
        <v>0</v>
      </c>
      <c r="L74" s="30">
        <f t="shared" si="29"/>
        <v>0</v>
      </c>
      <c r="M74" s="30">
        <f t="shared" si="29"/>
        <v>12500</v>
      </c>
      <c r="N74" s="30">
        <f t="shared" si="29"/>
        <v>0</v>
      </c>
      <c r="P74" s="66"/>
      <c r="Q74" s="66"/>
      <c r="R74" s="66"/>
      <c r="T74" s="66"/>
      <c r="U74" s="66"/>
      <c r="V74" s="66"/>
    </row>
    <row r="75" spans="1:22" x14ac:dyDescent="0.25">
      <c r="A75" s="96"/>
      <c r="B75" s="52"/>
      <c r="C75" s="34" t="s">
        <v>63</v>
      </c>
      <c r="D75" s="35"/>
      <c r="E75" s="35"/>
      <c r="F75" s="35"/>
      <c r="G75" s="35"/>
      <c r="H75" s="35"/>
      <c r="I75" s="35"/>
      <c r="J75" s="35"/>
      <c r="L75" s="37">
        <f>L69+L44+L39</f>
        <v>45843.333333333336</v>
      </c>
      <c r="M75" s="37">
        <f>M69+M44+M39</f>
        <v>25976.666666666668</v>
      </c>
      <c r="N75" s="37">
        <f>N69+N44+N39</f>
        <v>18226.666666666668</v>
      </c>
      <c r="P75" s="66"/>
      <c r="Q75" s="66"/>
      <c r="R75" s="66"/>
      <c r="T75" s="66"/>
      <c r="U75" s="66"/>
      <c r="V75" s="66"/>
    </row>
    <row r="76" spans="1:22" x14ac:dyDescent="0.25">
      <c r="A76" s="53"/>
      <c r="B76" s="54"/>
      <c r="C76" s="55"/>
      <c r="D76" s="55"/>
      <c r="E76" s="55"/>
      <c r="F76" s="55"/>
      <c r="G76" s="56"/>
      <c r="H76" s="55"/>
      <c r="I76" s="55"/>
      <c r="J76" s="55"/>
      <c r="L76" s="30"/>
      <c r="M76" s="30"/>
      <c r="N76" s="30"/>
      <c r="P76" s="66"/>
      <c r="Q76" s="66"/>
      <c r="R76" s="66"/>
      <c r="T76" s="66"/>
      <c r="U76" s="66"/>
      <c r="V76" s="66"/>
    </row>
    <row r="77" spans="1:22" x14ac:dyDescent="0.25">
      <c r="L77" s="57">
        <f>L75+L38+L19</f>
        <v>52893.333333333336</v>
      </c>
      <c r="M77" s="57">
        <f>M75+M38+M19</f>
        <v>33140</v>
      </c>
      <c r="N77" s="57">
        <f>N75+N38+N19</f>
        <v>20616.533333333333</v>
      </c>
      <c r="P77" s="66"/>
      <c r="Q77" s="66"/>
      <c r="R77" s="66"/>
      <c r="T77" s="66"/>
      <c r="U77" s="66"/>
      <c r="V77" s="66"/>
    </row>
    <row r="78" spans="1:22" x14ac:dyDescent="0.25">
      <c r="B78" s="58" t="s">
        <v>164</v>
      </c>
      <c r="C78" s="59"/>
      <c r="D78" s="59"/>
      <c r="E78" s="59"/>
      <c r="F78" s="59"/>
      <c r="G78" s="59"/>
      <c r="H78" s="59"/>
      <c r="I78" s="59"/>
      <c r="J78" s="60"/>
      <c r="L78" s="103">
        <f>L77+M77+N77</f>
        <v>106649.86666666667</v>
      </c>
      <c r="M78" s="104"/>
      <c r="N78" s="105"/>
      <c r="P78" s="66"/>
      <c r="Q78" s="66"/>
      <c r="R78" s="66"/>
    </row>
    <row r="79" spans="1:22" x14ac:dyDescent="0.25">
      <c r="G79" s="27"/>
      <c r="H79" s="27"/>
      <c r="I79" s="27"/>
      <c r="J79" s="27"/>
    </row>
    <row r="80" spans="1:22" x14ac:dyDescent="0.25">
      <c r="G80" s="67"/>
      <c r="H80" s="68"/>
      <c r="I80" s="68"/>
      <c r="J80" s="68"/>
      <c r="L80" s="106" t="s">
        <v>165</v>
      </c>
      <c r="M80" s="106"/>
      <c r="N80" s="106"/>
    </row>
    <row r="81" spans="5:14" x14ac:dyDescent="0.25">
      <c r="G81" s="27"/>
      <c r="H81" s="27"/>
      <c r="I81" s="27"/>
      <c r="J81" s="27"/>
      <c r="L81" s="61">
        <f>L77/L78*100</f>
        <v>49.59531126152369</v>
      </c>
      <c r="M81" s="61">
        <f>M77/L78*100</f>
        <v>31.073644098945586</v>
      </c>
      <c r="N81" s="61">
        <f>N77/L78*100</f>
        <v>19.331044639530724</v>
      </c>
    </row>
    <row r="82" spans="5:14" x14ac:dyDescent="0.25">
      <c r="E82" s="67"/>
      <c r="F82" s="68"/>
      <c r="G82" s="68"/>
      <c r="H82" s="68"/>
      <c r="I82" s="68"/>
      <c r="J82" s="68"/>
    </row>
    <row r="83" spans="5:14" x14ac:dyDescent="0.25">
      <c r="G83" s="27"/>
      <c r="H83" s="27"/>
      <c r="I83" s="27"/>
      <c r="J83" s="27"/>
    </row>
    <row r="84" spans="5:14" x14ac:dyDescent="0.25">
      <c r="G84" s="27"/>
      <c r="H84" s="27"/>
      <c r="I84" s="27"/>
      <c r="J84" s="27"/>
    </row>
    <row r="85" spans="5:14" x14ac:dyDescent="0.25">
      <c r="G85" s="27"/>
      <c r="H85" s="69"/>
      <c r="I85" s="27"/>
      <c r="J85" s="27"/>
    </row>
    <row r="86" spans="5:14" x14ac:dyDescent="0.25">
      <c r="G86" s="27"/>
      <c r="H86" s="27"/>
      <c r="I86" s="27"/>
      <c r="J86" s="70"/>
    </row>
    <row r="87" spans="5:14" x14ac:dyDescent="0.25">
      <c r="L87" s="71"/>
    </row>
    <row r="88" spans="5:14" x14ac:dyDescent="0.25">
      <c r="L88" s="72"/>
    </row>
    <row r="89" spans="5:14" x14ac:dyDescent="0.25">
      <c r="L89" s="27"/>
    </row>
    <row r="90" spans="5:14" x14ac:dyDescent="0.25">
      <c r="L90" s="27"/>
    </row>
    <row r="91" spans="5:14" x14ac:dyDescent="0.25">
      <c r="L91" s="72"/>
    </row>
    <row r="92" spans="5:14" x14ac:dyDescent="0.25">
      <c r="L92" s="27"/>
    </row>
  </sheetData>
  <mergeCells count="18">
    <mergeCell ref="L78:N78"/>
    <mergeCell ref="L80:N80"/>
    <mergeCell ref="I8:J8"/>
    <mergeCell ref="L8:L9"/>
    <mergeCell ref="M8:N8"/>
    <mergeCell ref="A11:A19"/>
    <mergeCell ref="A20:A38"/>
    <mergeCell ref="A39:A75"/>
    <mergeCell ref="A3:J3"/>
    <mergeCell ref="A4:J4"/>
    <mergeCell ref="A8:A9"/>
    <mergeCell ref="B8:B9"/>
    <mergeCell ref="C8:C9"/>
    <mergeCell ref="D8:D9"/>
    <mergeCell ref="E8:E9"/>
    <mergeCell ref="F8:F9"/>
    <mergeCell ref="G8:G9"/>
    <mergeCell ref="H8:H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Ppto por Actividades</vt:lpstr>
      <vt:lpstr>C. Unitarios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Lopez</dc:creator>
  <cp:lastModifiedBy>COMPAQ</cp:lastModifiedBy>
  <dcterms:created xsi:type="dcterms:W3CDTF">2015-04-29T20:38:38Z</dcterms:created>
  <dcterms:modified xsi:type="dcterms:W3CDTF">2015-05-15T21:38:38Z</dcterms:modified>
</cp:coreProperties>
</file>