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5. Trabalho/1. Expediente/1. Ativos/a. Economia/CONSULTORIAS/FinScore/Github/v7/FinScore-1/LEGADO/"/>
    </mc:Choice>
  </mc:AlternateContent>
  <xr:revisionPtr revIDLastSave="346" documentId="8_{AA654F53-A106-484F-BDD1-FCC332399B48}" xr6:coauthVersionLast="47" xr6:coauthVersionMax="47" xr10:uidLastSave="{B62A8C27-4DCF-4BB4-887A-4D6E1F075AFF}"/>
  <bookViews>
    <workbookView xWindow="-108" yWindow="-108" windowWidth="23256" windowHeight="12456" xr2:uid="{DE332E3F-7498-CD4F-8FB9-240A50E74B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K46" i="1"/>
  <c r="K47" i="1"/>
  <c r="K48" i="1"/>
  <c r="K4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9" i="1"/>
  <c r="H52" i="1"/>
  <c r="J49" i="1"/>
  <c r="I49" i="1"/>
  <c r="J48" i="1"/>
  <c r="H54" i="1" s="1"/>
  <c r="I48" i="1"/>
  <c r="J47" i="1"/>
  <c r="I47" i="1"/>
  <c r="H49" i="1"/>
  <c r="G49" i="1"/>
  <c r="H48" i="1"/>
  <c r="G48" i="1"/>
  <c r="H47" i="1"/>
  <c r="G47" i="1"/>
  <c r="J46" i="1"/>
  <c r="I46" i="1"/>
  <c r="H46" i="1"/>
  <c r="G46" i="1"/>
  <c r="E46" i="1"/>
  <c r="E45" i="1"/>
  <c r="E47" i="1" s="1"/>
  <c r="D46" i="1"/>
  <c r="D45" i="1"/>
  <c r="D47" i="1" s="1"/>
  <c r="K40" i="1"/>
  <c r="K39" i="1"/>
  <c r="K38" i="1"/>
  <c r="K32" i="1"/>
  <c r="K31" i="1"/>
  <c r="K30" i="1"/>
  <c r="K24" i="1"/>
  <c r="K23" i="1"/>
  <c r="K22" i="1"/>
  <c r="K16" i="1"/>
  <c r="K15" i="1"/>
  <c r="K14" i="1"/>
  <c r="K7" i="1"/>
  <c r="K8" i="1"/>
  <c r="K6" i="1"/>
  <c r="M6" i="1"/>
  <c r="P6" i="1"/>
  <c r="G6" i="1"/>
  <c r="H6" i="1"/>
  <c r="O16" i="1"/>
  <c r="O15" i="1"/>
  <c r="O14" i="1"/>
  <c r="H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Vieira</author>
  </authors>
  <commentList>
    <comment ref="K5" authorId="0" shapeId="0" xr:uid="{DB9FC599-DD58-436F-A544-3A85734C0445}">
      <text>
        <r>
          <rPr>
            <b/>
            <sz val="9"/>
            <color indexed="81"/>
            <rFont val="Segoe UI"/>
            <family val="2"/>
          </rPr>
          <t>PASSIVO EXIGÍGEL TOTAL</t>
        </r>
      </text>
    </comment>
  </commentList>
</comments>
</file>

<file path=xl/sharedStrings.xml><?xml version="1.0" encoding="utf-8"?>
<sst xmlns="http://schemas.openxmlformats.org/spreadsheetml/2006/main" count="171" uniqueCount="62">
  <si>
    <t>Ano</t>
  </si>
  <si>
    <t>Ativo Circulante</t>
  </si>
  <si>
    <t>Passivo Circulante</t>
  </si>
  <si>
    <t>Estoques</t>
  </si>
  <si>
    <t>Lucro Líquido</t>
  </si>
  <si>
    <t>Receita Total</t>
  </si>
  <si>
    <t>Ativo Total</t>
  </si>
  <si>
    <t>Patrimônio Líquido</t>
  </si>
  <si>
    <t>Passivo Total</t>
  </si>
  <si>
    <t>EBIT</t>
  </si>
  <si>
    <t>Despesa de Juros</t>
  </si>
  <si>
    <t>Contas a Receber</t>
  </si>
  <si>
    <t>Contas a Pagar</t>
  </si>
  <si>
    <t>Custos</t>
  </si>
  <si>
    <t>#</t>
  </si>
  <si>
    <t>CNPJ 1</t>
  </si>
  <si>
    <t>CNPJ 2</t>
  </si>
  <si>
    <t>CNPJ 3</t>
  </si>
  <si>
    <t>CNPJ 4</t>
  </si>
  <si>
    <t>CNPJ 5</t>
  </si>
  <si>
    <t>Razão Social</t>
  </si>
  <si>
    <t>CARGOBR TRANSPORTES</t>
  </si>
  <si>
    <t>31.548.672/0001-60</t>
  </si>
  <si>
    <t xml:space="preserve">COMPASS UOL TECNOLOGIA </t>
  </si>
  <si>
    <t>07.654.824/0001-24</t>
  </si>
  <si>
    <t xml:space="preserve">EVERYMIND SISTEMAS </t>
  </si>
  <si>
    <t>21.382/0001-08</t>
  </si>
  <si>
    <t>10.408.092/0001-05</t>
  </si>
  <si>
    <t>RESOLV HOSPITALAR</t>
  </si>
  <si>
    <t>34.656.653/0001-45</t>
  </si>
  <si>
    <t>−10089092,61</t>
  </si>
  <si>
    <t>−22174630,56</t>
  </si>
  <si>
    <t>V3</t>
  </si>
  <si>
    <t>V4</t>
  </si>
  <si>
    <t>SERASA</t>
  </si>
  <si>
    <t>Finscore Testes</t>
  </si>
  <si>
    <t>Média simples</t>
  </si>
  <si>
    <t>Produto Serasa e V5 ajustado</t>
  </si>
  <si>
    <t>Produto Serasa e V5 ajustado + méida simples</t>
  </si>
  <si>
    <t>V5 Finscore</t>
  </si>
  <si>
    <t>V5 Finscore Ajustado</t>
  </si>
  <si>
    <t>V5 Finscore Bruto</t>
  </si>
  <si>
    <t>Muito Acima do Risco</t>
  </si>
  <si>
    <t>Neutro</t>
  </si>
  <si>
    <t>Bom</t>
  </si>
  <si>
    <t>Levemente Abaixo do Risco</t>
  </si>
  <si>
    <t>Muito Abaixo do Risco</t>
  </si>
  <si>
    <t>Excelente</t>
  </si>
  <si>
    <t>Levemente Acima do Risco</t>
  </si>
  <si>
    <t>Baixa</t>
  </si>
  <si>
    <t xml:space="preserve">v6: chamar finscore de finscore líquido? </t>
  </si>
  <si>
    <t>SIMULAÇÕES FINSCORE AJUSTADO</t>
  </si>
  <si>
    <t>Finscore Bruto</t>
  </si>
  <si>
    <t>Finscore Ajustado</t>
  </si>
  <si>
    <t>V6</t>
  </si>
  <si>
    <t>v5</t>
  </si>
  <si>
    <t>Serasa com Finsc</t>
  </si>
  <si>
    <t>TRACTOR TERRA PECAS TRATORES</t>
  </si>
  <si>
    <t>Serasa com Finsc Ajust</t>
  </si>
  <si>
    <t>v6</t>
  </si>
  <si>
    <t>Finsc Ajust com Finsc</t>
  </si>
  <si>
    <t>V6 Finscore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</si>
</sst>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sz val="18"/>
      <color theme="1"/>
      <name val="Arial"/>
      <family val="2"/>
    </font>
    <font>
      <sz val="18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16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3" fontId="0" fillId="0" borderId="0" xfId="1" applyFont="1" applyAlignment="1">
      <alignment vertical="center"/>
    </xf>
    <xf numFmtId="43" fontId="1" fillId="0" borderId="0" xfId="1" applyFont="1" applyAlignment="1">
      <alignment horizontal="left" vertical="center"/>
    </xf>
    <xf numFmtId="0" fontId="3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1" applyNumberFormat="1" applyFont="1" applyFill="1" applyAlignment="1">
      <alignment horizontal="right" vertical="center"/>
    </xf>
    <xf numFmtId="0" fontId="6" fillId="4" borderId="0" xfId="1" applyNumberFormat="1" applyFont="1" applyFill="1" applyAlignment="1">
      <alignment horizontal="right" vertical="center"/>
    </xf>
    <xf numFmtId="0" fontId="6" fillId="3" borderId="0" xfId="1" applyNumberFormat="1" applyFont="1" applyFill="1" applyAlignment="1">
      <alignment vertical="center"/>
    </xf>
    <xf numFmtId="43" fontId="7" fillId="3" borderId="0" xfId="1" applyFont="1" applyFill="1" applyAlignment="1">
      <alignment horizontal="right" vertical="center"/>
    </xf>
    <xf numFmtId="43" fontId="7" fillId="4" borderId="0" xfId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0" fillId="7" borderId="0" xfId="0" applyFill="1" applyAlignment="1">
      <alignment vertical="center"/>
    </xf>
    <xf numFmtId="0" fontId="7" fillId="8" borderId="0" xfId="0" applyFont="1" applyFill="1" applyAlignment="1">
      <alignment horizontal="right"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9" borderId="0" xfId="0" applyFont="1" applyFill="1" applyAlignment="1">
      <alignment horizontal="right" vertical="center"/>
    </xf>
    <xf numFmtId="0" fontId="0" fillId="9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10" fillId="10" borderId="0" xfId="0" applyFont="1" applyFill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9CC4-D3C4-0A40-8797-047FCE820CFF}">
  <dimension ref="A1:Q75"/>
  <sheetViews>
    <sheetView tabSelected="1" topLeftCell="B13" zoomScale="50" zoomScaleNormal="50" workbookViewId="0">
      <selection activeCell="F36" sqref="F36"/>
    </sheetView>
  </sheetViews>
  <sheetFormatPr defaultColWidth="10.796875" defaultRowHeight="25.95" customHeight="1" x14ac:dyDescent="0.3"/>
  <cols>
    <col min="1" max="1" width="10.796875" style="1" hidden="1" customWidth="1"/>
    <col min="2" max="2" width="16.796875" style="1" bestFit="1" customWidth="1"/>
    <col min="3" max="3" width="43.8984375" style="1" bestFit="1" customWidth="1"/>
    <col min="4" max="4" width="25.19921875" style="1" bestFit="1" customWidth="1"/>
    <col min="5" max="5" width="26.796875" style="1" bestFit="1" customWidth="1"/>
    <col min="6" max="7" width="24.296875" style="1" bestFit="1" customWidth="1"/>
    <col min="8" max="8" width="28.69921875" style="1" customWidth="1"/>
    <col min="9" max="9" width="25.19921875" style="1" bestFit="1" customWidth="1"/>
    <col min="10" max="10" width="27.5" style="1" bestFit="1" customWidth="1"/>
    <col min="11" max="11" width="25.19921875" style="1" bestFit="1" customWidth="1"/>
    <col min="12" max="12" width="23.3984375" style="1" bestFit="1" customWidth="1"/>
    <col min="13" max="13" width="23.5" style="1" bestFit="1" customWidth="1"/>
    <col min="14" max="16" width="25.19921875" style="1" bestFit="1" customWidth="1"/>
    <col min="17" max="16384" width="10.796875" style="1"/>
  </cols>
  <sheetData>
    <row r="1" spans="2:16" ht="25.95" customHeight="1" x14ac:dyDescent="0.3">
      <c r="D1" s="7"/>
      <c r="E1" s="7"/>
    </row>
    <row r="2" spans="2:16" ht="25.95" customHeight="1" x14ac:dyDescent="0.3">
      <c r="D2" s="7"/>
      <c r="E2" s="7"/>
      <c r="F2" s="27" t="s">
        <v>44</v>
      </c>
      <c r="G2" s="28" t="s">
        <v>42</v>
      </c>
      <c r="H2" s="29" t="s">
        <v>42</v>
      </c>
      <c r="I2" s="30" t="s">
        <v>43</v>
      </c>
      <c r="J2" s="36" t="s">
        <v>43</v>
      </c>
    </row>
    <row r="3" spans="2:16" ht="25.95" customHeight="1" x14ac:dyDescent="0.3">
      <c r="B3" s="6" t="s">
        <v>20</v>
      </c>
      <c r="C3" s="12" t="s">
        <v>21</v>
      </c>
      <c r="D3" s="16" t="s">
        <v>32</v>
      </c>
      <c r="E3" s="17" t="s">
        <v>33</v>
      </c>
      <c r="F3" s="23" t="s">
        <v>34</v>
      </c>
      <c r="G3" s="25" t="s">
        <v>41</v>
      </c>
      <c r="H3" s="19" t="s">
        <v>40</v>
      </c>
      <c r="I3" s="21" t="s">
        <v>39</v>
      </c>
      <c r="J3" s="32" t="s">
        <v>54</v>
      </c>
    </row>
    <row r="4" spans="2:16" ht="25.95" customHeight="1" x14ac:dyDescent="0.3">
      <c r="B4" s="6" t="s">
        <v>15</v>
      </c>
      <c r="C4" s="3" t="s">
        <v>22</v>
      </c>
      <c r="D4" s="13">
        <v>-1</v>
      </c>
      <c r="E4" s="14">
        <v>-1.51</v>
      </c>
      <c r="F4" s="24">
        <v>550</v>
      </c>
      <c r="G4" s="26">
        <v>-1.51</v>
      </c>
      <c r="H4" s="20">
        <v>122.5</v>
      </c>
      <c r="I4" s="22">
        <v>403.62</v>
      </c>
      <c r="J4" s="33">
        <v>293.5</v>
      </c>
    </row>
    <row r="5" spans="2:16" ht="25.95" customHeight="1" x14ac:dyDescent="0.3">
      <c r="B5" s="2" t="s">
        <v>14</v>
      </c>
      <c r="C5" s="2" t="s">
        <v>0</v>
      </c>
      <c r="D5" s="8" t="s">
        <v>1</v>
      </c>
      <c r="E5" s="8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</row>
    <row r="6" spans="2:16" ht="25.95" customHeight="1" x14ac:dyDescent="0.3">
      <c r="B6" s="3">
        <v>0</v>
      </c>
      <c r="C6" s="3">
        <v>2023</v>
      </c>
      <c r="D6" s="9">
        <v>7285475.3399999999</v>
      </c>
      <c r="E6" s="10">
        <v>54559483.219999999</v>
      </c>
      <c r="F6" s="10">
        <v>0</v>
      </c>
      <c r="G6" s="10">
        <f>-2449557.58+1878116.26</f>
        <v>-571441.32000000007</v>
      </c>
      <c r="H6" s="11">
        <f>56156651.05+24416304.5</f>
        <v>80572955.549999997</v>
      </c>
      <c r="I6" s="10">
        <v>25346696.09</v>
      </c>
      <c r="J6" s="10">
        <v>-42886164.950000003</v>
      </c>
      <c r="K6" s="10">
        <f>I6-J6</f>
        <v>68232861.040000007</v>
      </c>
      <c r="L6" s="10">
        <v>927667.93</v>
      </c>
      <c r="M6" s="10">
        <f>1280554.65+218554.6</f>
        <v>1499109.25</v>
      </c>
      <c r="N6" s="10">
        <v>-649902.23</v>
      </c>
      <c r="O6" s="10">
        <v>10658341.99</v>
      </c>
      <c r="P6" s="10">
        <f>39389313.57+14995501.17</f>
        <v>54384814.740000002</v>
      </c>
    </row>
    <row r="7" spans="2:16" ht="25.95" customHeight="1" x14ac:dyDescent="0.3">
      <c r="B7" s="3">
        <v>1</v>
      </c>
      <c r="C7" s="3">
        <v>2022</v>
      </c>
      <c r="D7" s="10">
        <v>19291452.440000001</v>
      </c>
      <c r="E7" s="10">
        <v>57383223.869999997</v>
      </c>
      <c r="F7" s="10">
        <v>0</v>
      </c>
      <c r="G7" s="10">
        <v>-11518730.970000001</v>
      </c>
      <c r="H7" s="10">
        <v>132359481.39</v>
      </c>
      <c r="I7" s="10">
        <v>27268069.469999999</v>
      </c>
      <c r="J7" s="10">
        <v>-43314723.630000003</v>
      </c>
      <c r="K7" s="10">
        <f t="shared" ref="K7:K8" si="0">I7-J7</f>
        <v>70582793.099999994</v>
      </c>
      <c r="L7" s="12" t="s">
        <v>30</v>
      </c>
      <c r="M7" s="10">
        <v>1429638.36</v>
      </c>
      <c r="N7" s="10">
        <v>16680207.529999999</v>
      </c>
      <c r="O7" s="10">
        <v>10128070.74</v>
      </c>
      <c r="P7" s="10">
        <v>114179578.84999999</v>
      </c>
    </row>
    <row r="8" spans="2:16" ht="25.95" customHeight="1" x14ac:dyDescent="0.3">
      <c r="B8" s="3">
        <v>2</v>
      </c>
      <c r="C8" s="3">
        <v>2021</v>
      </c>
      <c r="D8" s="10">
        <v>37083837.780000001</v>
      </c>
      <c r="E8" s="10">
        <v>53527346.560000002</v>
      </c>
      <c r="F8" s="10">
        <v>0</v>
      </c>
      <c r="G8" s="10">
        <v>-23069680.300000001</v>
      </c>
      <c r="H8" s="10">
        <v>217574086.16</v>
      </c>
      <c r="I8" s="10">
        <v>38085440.299999997</v>
      </c>
      <c r="J8" s="10">
        <v>-38464111.719999999</v>
      </c>
      <c r="K8" s="10">
        <f t="shared" si="0"/>
        <v>76549552.019999996</v>
      </c>
      <c r="L8" s="12" t="s">
        <v>31</v>
      </c>
      <c r="M8" s="10">
        <v>895049.74</v>
      </c>
      <c r="N8" s="10">
        <v>34556084.719999999</v>
      </c>
      <c r="O8" s="10">
        <v>15700962.93</v>
      </c>
      <c r="P8" s="10">
        <v>185059478.08000001</v>
      </c>
    </row>
    <row r="9" spans="2:16" ht="25.95" customHeight="1" x14ac:dyDescent="0.3">
      <c r="B9" s="3"/>
      <c r="C9" s="3"/>
      <c r="D9" s="10"/>
      <c r="E9" s="10"/>
      <c r="F9" s="10"/>
      <c r="G9" s="10"/>
      <c r="H9" s="10"/>
      <c r="I9" s="10"/>
      <c r="J9" s="10"/>
      <c r="K9" s="10"/>
      <c r="L9" s="12"/>
      <c r="M9" s="10"/>
      <c r="N9" s="10"/>
      <c r="O9" s="10"/>
      <c r="P9" s="10"/>
    </row>
    <row r="10" spans="2:16" ht="25.95" customHeight="1" x14ac:dyDescent="0.3">
      <c r="B10" s="3"/>
      <c r="C10" s="3"/>
      <c r="D10" s="4"/>
      <c r="E10" s="4"/>
      <c r="F10" s="27"/>
      <c r="G10" s="28"/>
      <c r="H10" s="29"/>
      <c r="I10" s="30"/>
      <c r="J10" s="36"/>
      <c r="K10" s="4"/>
      <c r="L10" s="4"/>
      <c r="M10" s="4"/>
      <c r="N10" s="5"/>
      <c r="O10" s="4"/>
      <c r="P10" s="4"/>
    </row>
    <row r="11" spans="2:16" ht="25.95" customHeight="1" x14ac:dyDescent="0.3">
      <c r="B11" s="6" t="s">
        <v>20</v>
      </c>
      <c r="C11" s="12" t="s">
        <v>23</v>
      </c>
      <c r="D11" s="16" t="s">
        <v>32</v>
      </c>
      <c r="E11" s="17" t="s">
        <v>33</v>
      </c>
      <c r="F11" s="23" t="s">
        <v>34</v>
      </c>
      <c r="G11" s="25" t="s">
        <v>41</v>
      </c>
      <c r="H11" s="19" t="s">
        <v>40</v>
      </c>
      <c r="I11" s="21" t="s">
        <v>39</v>
      </c>
      <c r="J11" s="32" t="s">
        <v>54</v>
      </c>
    </row>
    <row r="12" spans="2:16" ht="25.95" customHeight="1" x14ac:dyDescent="0.3">
      <c r="B12" s="6" t="s">
        <v>16</v>
      </c>
      <c r="C12" s="3" t="s">
        <v>24</v>
      </c>
      <c r="D12" s="15">
        <v>-0.85</v>
      </c>
      <c r="E12" s="14">
        <v>-1.28</v>
      </c>
      <c r="F12" s="37"/>
      <c r="G12" s="26"/>
      <c r="H12" s="20"/>
      <c r="I12" s="22"/>
      <c r="J12" s="33"/>
    </row>
    <row r="13" spans="2:16" ht="25.95" customHeight="1" x14ac:dyDescent="0.3">
      <c r="B13" s="2" t="s">
        <v>14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</row>
    <row r="14" spans="2:16" ht="25.95" customHeight="1" x14ac:dyDescent="0.3">
      <c r="B14" s="3">
        <v>0</v>
      </c>
      <c r="C14" s="3">
        <v>2023</v>
      </c>
      <c r="D14" s="9">
        <v>211257175.61000001</v>
      </c>
      <c r="E14" s="9">
        <v>347182372.79000002</v>
      </c>
      <c r="F14" s="9">
        <v>0</v>
      </c>
      <c r="G14" s="9">
        <v>36277177.539999999</v>
      </c>
      <c r="H14" s="9">
        <v>572519640.22000003</v>
      </c>
      <c r="I14" s="9">
        <v>909291779.20000005</v>
      </c>
      <c r="J14" s="9">
        <v>257970560.21000001</v>
      </c>
      <c r="K14" s="10">
        <f>I14-J14</f>
        <v>651321218.99000001</v>
      </c>
      <c r="L14" s="9">
        <v>86396617.030000001</v>
      </c>
      <c r="M14" s="9">
        <v>50119439.490000002</v>
      </c>
      <c r="N14" s="9">
        <v>183809348.34999999</v>
      </c>
      <c r="O14" s="9">
        <f>26227985.53+215128705.58</f>
        <v>241356691.11000001</v>
      </c>
      <c r="P14" s="9">
        <v>460932909.51999998</v>
      </c>
    </row>
    <row r="15" spans="2:16" ht="25.95" customHeight="1" x14ac:dyDescent="0.3">
      <c r="B15" s="3">
        <v>1</v>
      </c>
      <c r="C15" s="3">
        <v>2022</v>
      </c>
      <c r="D15" s="9">
        <v>84138695.219999999</v>
      </c>
      <c r="E15" s="9">
        <v>253277634.18000001</v>
      </c>
      <c r="F15" s="9">
        <v>0</v>
      </c>
      <c r="G15" s="9">
        <v>51720104.880000003</v>
      </c>
      <c r="H15" s="9">
        <v>460925515.50999999</v>
      </c>
      <c r="I15" s="9">
        <v>874614102.34000003</v>
      </c>
      <c r="J15" s="9">
        <v>142194215.83000001</v>
      </c>
      <c r="K15" s="10">
        <f t="shared" ref="K15:K16" si="1">I15-J15</f>
        <v>732419886.50999999</v>
      </c>
      <c r="L15" s="9">
        <v>89699463.620000005</v>
      </c>
      <c r="M15" s="9">
        <v>37979358.740000002</v>
      </c>
      <c r="N15" s="9">
        <v>64797659.490000002</v>
      </c>
      <c r="O15" s="9">
        <f>7191217.66+163766532.85</f>
        <v>170957750.50999999</v>
      </c>
      <c r="P15" s="9">
        <v>351496752.45999998</v>
      </c>
    </row>
    <row r="16" spans="2:16" ht="25.95" customHeight="1" x14ac:dyDescent="0.3">
      <c r="B16" s="3">
        <v>2</v>
      </c>
      <c r="C16" s="3">
        <v>2021</v>
      </c>
      <c r="D16" s="9">
        <v>46305158.799999997</v>
      </c>
      <c r="E16" s="9">
        <v>171041883.33000001</v>
      </c>
      <c r="F16" s="9">
        <v>0</v>
      </c>
      <c r="G16" s="9">
        <v>47930623.770000003</v>
      </c>
      <c r="H16" s="9">
        <v>312716722.57999998</v>
      </c>
      <c r="I16" s="9">
        <v>719777524.13999999</v>
      </c>
      <c r="J16" s="9">
        <v>92238359.969999999</v>
      </c>
      <c r="K16" s="10">
        <f t="shared" si="1"/>
        <v>627539164.16999996</v>
      </c>
      <c r="L16" s="9">
        <v>52781685.979999997</v>
      </c>
      <c r="M16" s="9">
        <v>4851062.21</v>
      </c>
      <c r="N16" s="9">
        <v>40786982.990000002</v>
      </c>
      <c r="O16" s="9">
        <f>4914282.66+121992539</f>
        <v>126906821.66</v>
      </c>
      <c r="P16" s="9">
        <v>230628690.56999999</v>
      </c>
    </row>
    <row r="17" spans="2:16" ht="25.95" customHeight="1" x14ac:dyDescent="0.3">
      <c r="B17" s="3"/>
      <c r="C17" s="3"/>
      <c r="D17" s="9"/>
      <c r="E17" s="9"/>
      <c r="F17" s="9"/>
      <c r="G17" s="9"/>
      <c r="H17" s="9"/>
      <c r="I17" s="9"/>
      <c r="J17" s="9"/>
      <c r="K17" s="10"/>
      <c r="L17" s="9"/>
      <c r="M17" s="9"/>
      <c r="N17" s="9"/>
      <c r="O17" s="9"/>
      <c r="P17" s="9"/>
    </row>
    <row r="18" spans="2:16" ht="25.95" customHeight="1" x14ac:dyDescent="0.3">
      <c r="B18" s="3"/>
      <c r="C18" s="3"/>
      <c r="D18" s="4"/>
      <c r="E18" s="4"/>
      <c r="F18" s="27" t="s">
        <v>47</v>
      </c>
      <c r="G18" s="28" t="s">
        <v>43</v>
      </c>
      <c r="H18" s="29" t="s">
        <v>45</v>
      </c>
      <c r="I18" s="30" t="s">
        <v>46</v>
      </c>
      <c r="J18" s="36" t="s">
        <v>45</v>
      </c>
      <c r="K18" s="4"/>
      <c r="L18" s="4"/>
      <c r="M18" s="4"/>
      <c r="N18" s="5"/>
      <c r="O18" s="4"/>
      <c r="P18" s="4"/>
    </row>
    <row r="19" spans="2:16" ht="25.95" customHeight="1" x14ac:dyDescent="0.3">
      <c r="B19" s="6" t="s">
        <v>20</v>
      </c>
      <c r="C19" s="12" t="s">
        <v>25</v>
      </c>
      <c r="D19" s="16" t="s">
        <v>32</v>
      </c>
      <c r="E19" s="17" t="s">
        <v>33</v>
      </c>
      <c r="F19" s="23" t="s">
        <v>34</v>
      </c>
      <c r="G19" s="25" t="s">
        <v>41</v>
      </c>
      <c r="H19" s="19" t="s">
        <v>40</v>
      </c>
      <c r="I19" s="21" t="s">
        <v>39</v>
      </c>
      <c r="J19" s="32" t="s">
        <v>54</v>
      </c>
    </row>
    <row r="20" spans="2:16" ht="25.95" customHeight="1" x14ac:dyDescent="0.3">
      <c r="B20" s="6" t="s">
        <v>17</v>
      </c>
      <c r="C20" s="3" t="s">
        <v>26</v>
      </c>
      <c r="D20" s="15">
        <v>0.65</v>
      </c>
      <c r="E20" s="14">
        <v>0.9</v>
      </c>
      <c r="F20" s="24">
        <v>773</v>
      </c>
      <c r="G20" s="26">
        <v>0.9</v>
      </c>
      <c r="H20" s="20">
        <v>725</v>
      </c>
      <c r="I20" s="22">
        <v>1000</v>
      </c>
      <c r="J20" s="33">
        <v>744.2</v>
      </c>
    </row>
    <row r="21" spans="2:16" ht="25.95" customHeight="1" x14ac:dyDescent="0.3">
      <c r="B21" s="2" t="s">
        <v>14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</row>
    <row r="22" spans="2:16" ht="25.95" customHeight="1" x14ac:dyDescent="0.3">
      <c r="B22" s="3">
        <v>0</v>
      </c>
      <c r="C22" s="3">
        <v>2023</v>
      </c>
      <c r="D22" s="9">
        <v>31384711.390000001</v>
      </c>
      <c r="E22" s="9">
        <v>15202912.6</v>
      </c>
      <c r="F22" s="9">
        <v>0</v>
      </c>
      <c r="G22" s="9">
        <v>8459554.8499999996</v>
      </c>
      <c r="H22" s="9">
        <v>84125363.680000007</v>
      </c>
      <c r="I22" s="9">
        <v>33901216.810000002</v>
      </c>
      <c r="J22" s="9">
        <v>10083081.76</v>
      </c>
      <c r="K22" s="10">
        <f>I22-J22</f>
        <v>23818135.050000004</v>
      </c>
      <c r="L22" s="9">
        <v>10013500.710000001</v>
      </c>
      <c r="M22" s="9">
        <v>1553945.86</v>
      </c>
      <c r="N22" s="9">
        <v>25757962</v>
      </c>
      <c r="O22" s="9">
        <v>539176.72</v>
      </c>
      <c r="P22" s="9">
        <v>60573110.399999999</v>
      </c>
    </row>
    <row r="23" spans="2:16" ht="25.95" customHeight="1" x14ac:dyDescent="0.3">
      <c r="B23" s="3">
        <v>1</v>
      </c>
      <c r="C23" s="3">
        <v>2022</v>
      </c>
      <c r="D23" s="9">
        <v>19700716.469999999</v>
      </c>
      <c r="E23" s="9">
        <v>11010221.460000001</v>
      </c>
      <c r="F23" s="9">
        <v>0</v>
      </c>
      <c r="G23" s="9">
        <v>2415960.12</v>
      </c>
      <c r="H23" s="9">
        <v>51561239.590000004</v>
      </c>
      <c r="I23" s="9">
        <v>22170889.809999999</v>
      </c>
      <c r="J23" s="9">
        <v>1623526.91</v>
      </c>
      <c r="K23" s="10">
        <f t="shared" ref="K23:K24" si="2">I23-J23</f>
        <v>20547362.899999999</v>
      </c>
      <c r="L23" s="9">
        <v>4095919.12</v>
      </c>
      <c r="M23" s="9">
        <v>1679959</v>
      </c>
      <c r="N23" s="9">
        <v>15984589.6</v>
      </c>
      <c r="O23" s="9">
        <v>700589.94</v>
      </c>
      <c r="P23" s="9">
        <v>42014977.700000003</v>
      </c>
    </row>
    <row r="24" spans="2:16" ht="25.95" customHeight="1" x14ac:dyDescent="0.3">
      <c r="B24" s="3">
        <v>2</v>
      </c>
      <c r="C24" s="3">
        <v>2021</v>
      </c>
      <c r="D24" s="9">
        <v>14761827.359999999</v>
      </c>
      <c r="E24" s="9">
        <v>13474113.890000001</v>
      </c>
      <c r="F24" s="9">
        <v>0</v>
      </c>
      <c r="G24" s="9">
        <v>69108596.950000003</v>
      </c>
      <c r="H24" s="9">
        <v>110027854.23</v>
      </c>
      <c r="I24" s="9">
        <v>20858837.690000001</v>
      </c>
      <c r="J24" s="9">
        <v>-1160797.73</v>
      </c>
      <c r="K24" s="10">
        <f t="shared" si="2"/>
        <v>22019635.420000002</v>
      </c>
      <c r="L24" s="9">
        <v>70104729.730000004</v>
      </c>
      <c r="M24" s="9">
        <v>996132.78</v>
      </c>
      <c r="N24" s="9">
        <v>11249274.279999999</v>
      </c>
      <c r="O24" s="9">
        <v>432969.36</v>
      </c>
      <c r="P24" s="9">
        <v>34430147.549999997</v>
      </c>
    </row>
    <row r="25" spans="2:16" ht="25.95" customHeight="1" x14ac:dyDescent="0.3">
      <c r="B25" s="3"/>
      <c r="C25" s="3"/>
      <c r="D25" s="9"/>
      <c r="E25" s="9"/>
      <c r="F25" s="9"/>
      <c r="G25" s="9"/>
      <c r="H25" s="9"/>
      <c r="I25" s="9"/>
      <c r="J25" s="9"/>
      <c r="K25" s="10"/>
      <c r="L25" s="9"/>
      <c r="M25" s="9"/>
      <c r="N25" s="9"/>
      <c r="O25" s="9"/>
      <c r="P25" s="9"/>
    </row>
    <row r="26" spans="2:16" ht="25.95" customHeight="1" x14ac:dyDescent="0.3">
      <c r="B26" s="3"/>
      <c r="C26" s="3"/>
      <c r="D26" s="4"/>
      <c r="E26" s="4"/>
      <c r="F26" s="27" t="s">
        <v>47</v>
      </c>
      <c r="G26" s="28" t="s">
        <v>48</v>
      </c>
      <c r="H26" s="29" t="s">
        <v>48</v>
      </c>
      <c r="I26" s="30" t="s">
        <v>45</v>
      </c>
      <c r="J26" s="36" t="s">
        <v>43</v>
      </c>
      <c r="K26" s="4"/>
      <c r="L26" s="4"/>
      <c r="M26" s="4"/>
      <c r="N26" s="5"/>
      <c r="O26" s="4"/>
      <c r="P26" s="4"/>
    </row>
    <row r="27" spans="2:16" ht="25.95" customHeight="1" x14ac:dyDescent="0.3">
      <c r="B27" s="6" t="s">
        <v>20</v>
      </c>
      <c r="C27" s="12" t="s">
        <v>57</v>
      </c>
      <c r="D27" s="16" t="s">
        <v>32</v>
      </c>
      <c r="E27" s="17" t="s">
        <v>33</v>
      </c>
      <c r="F27" s="23" t="s">
        <v>34</v>
      </c>
      <c r="G27" s="25" t="s">
        <v>41</v>
      </c>
      <c r="H27" s="19" t="s">
        <v>40</v>
      </c>
      <c r="I27" s="21" t="s">
        <v>39</v>
      </c>
      <c r="J27" s="32" t="s">
        <v>54</v>
      </c>
    </row>
    <row r="28" spans="2:16" ht="25.95" customHeight="1" x14ac:dyDescent="0.3">
      <c r="B28" s="6" t="s">
        <v>18</v>
      </c>
      <c r="C28" s="3" t="s">
        <v>27</v>
      </c>
      <c r="D28" s="15">
        <v>-0.9</v>
      </c>
      <c r="E28" s="14">
        <v>-1.34</v>
      </c>
      <c r="F28" s="24">
        <v>1000</v>
      </c>
      <c r="G28" s="26">
        <v>-1.34</v>
      </c>
      <c r="H28" s="20">
        <v>165</v>
      </c>
      <c r="I28" s="22">
        <v>747.5</v>
      </c>
      <c r="J28" s="33">
        <v>499</v>
      </c>
    </row>
    <row r="29" spans="2:16" ht="25.95" customHeight="1" x14ac:dyDescent="0.3">
      <c r="B29" s="2" t="s">
        <v>14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  <c r="O29" s="2" t="s">
        <v>12</v>
      </c>
      <c r="P29" s="2" t="s">
        <v>13</v>
      </c>
    </row>
    <row r="30" spans="2:16" ht="25.95" customHeight="1" x14ac:dyDescent="0.3">
      <c r="B30" s="3">
        <v>0</v>
      </c>
      <c r="C30" s="3">
        <v>2023</v>
      </c>
      <c r="D30" s="9">
        <v>97369173.640000001</v>
      </c>
      <c r="E30" s="9">
        <v>60252830.009999998</v>
      </c>
      <c r="F30" s="9">
        <v>62152223.210000001</v>
      </c>
      <c r="G30" s="9">
        <v>8393965.7899999991</v>
      </c>
      <c r="H30" s="9">
        <v>104841544.72</v>
      </c>
      <c r="I30" s="9">
        <v>101709309.29000001</v>
      </c>
      <c r="J30" s="9">
        <v>41270424.619999997</v>
      </c>
      <c r="K30" s="10">
        <f>I30-J30</f>
        <v>60438884.670000009</v>
      </c>
      <c r="L30" s="9">
        <v>12230341.960000001</v>
      </c>
      <c r="M30" s="9">
        <v>3836376.17</v>
      </c>
      <c r="N30" s="9">
        <v>29961276.829999998</v>
      </c>
      <c r="O30" s="9">
        <v>15994921.210000001</v>
      </c>
      <c r="P30" s="9">
        <v>96017991.5</v>
      </c>
    </row>
    <row r="31" spans="2:16" ht="25.95" customHeight="1" x14ac:dyDescent="0.3">
      <c r="B31" s="3">
        <v>1</v>
      </c>
      <c r="C31" s="3">
        <v>2022</v>
      </c>
      <c r="D31" s="9">
        <v>76433172.069999993</v>
      </c>
      <c r="E31" s="9">
        <v>44514525.380000003</v>
      </c>
      <c r="F31" s="9">
        <v>52149084.57</v>
      </c>
      <c r="G31" s="9">
        <v>9384502.9299999997</v>
      </c>
      <c r="H31" s="9">
        <v>98773223.209999993</v>
      </c>
      <c r="I31" s="9">
        <v>79921686.829999998</v>
      </c>
      <c r="J31" s="9">
        <v>35263817.920000002</v>
      </c>
      <c r="K31" s="10">
        <f t="shared" ref="K31:K32" si="3">I31-J31</f>
        <v>44657868.909999996</v>
      </c>
      <c r="L31" s="9">
        <v>10638475.310000001</v>
      </c>
      <c r="M31" s="9">
        <v>1253972.3799999999</v>
      </c>
      <c r="N31" s="9">
        <v>20458540.879999999</v>
      </c>
      <c r="O31" s="9">
        <v>8604560.6500000004</v>
      </c>
      <c r="P31" s="9">
        <v>87908310.689999998</v>
      </c>
    </row>
    <row r="32" spans="2:16" ht="25.95" customHeight="1" x14ac:dyDescent="0.3">
      <c r="B32" s="3">
        <v>2</v>
      </c>
      <c r="C32" s="3">
        <v>2021</v>
      </c>
      <c r="D32" s="9">
        <v>58355615.560000002</v>
      </c>
      <c r="E32" s="9">
        <v>33474062.260000002</v>
      </c>
      <c r="F32" s="9">
        <v>38002758.299999997</v>
      </c>
      <c r="G32" s="9">
        <v>16381789.91</v>
      </c>
      <c r="H32" s="9">
        <v>93966817.129999995</v>
      </c>
      <c r="I32" s="9">
        <v>62472591.18</v>
      </c>
      <c r="J32" s="9">
        <v>29023034.370000001</v>
      </c>
      <c r="K32" s="10">
        <f t="shared" si="3"/>
        <v>33449556.809999999</v>
      </c>
      <c r="L32" s="9">
        <v>12230341.960000001</v>
      </c>
      <c r="M32" s="9">
        <v>983943.59</v>
      </c>
      <c r="N32" s="9">
        <v>17562561.879999999</v>
      </c>
      <c r="O32" s="9">
        <v>6470322.21</v>
      </c>
      <c r="P32" s="9">
        <v>77619824.120000005</v>
      </c>
    </row>
    <row r="33" spans="2:17" ht="25.95" customHeight="1" x14ac:dyDescent="0.3">
      <c r="B33" s="3"/>
      <c r="C33" s="3"/>
      <c r="D33" s="9"/>
      <c r="E33" s="9"/>
      <c r="F33" s="9"/>
      <c r="G33" s="9"/>
      <c r="H33" s="9"/>
      <c r="I33" s="9"/>
      <c r="J33" s="9"/>
      <c r="K33" s="10"/>
      <c r="L33" s="9"/>
      <c r="M33" s="9"/>
      <c r="N33" s="9"/>
      <c r="O33" s="9"/>
      <c r="P33" s="9"/>
    </row>
    <row r="34" spans="2:17" ht="25.95" customHeight="1" x14ac:dyDescent="0.3">
      <c r="B34" s="3"/>
      <c r="C34" s="3"/>
      <c r="D34" s="4"/>
      <c r="E34" s="4"/>
      <c r="F34" s="27" t="s">
        <v>49</v>
      </c>
      <c r="G34" s="28" t="s">
        <v>43</v>
      </c>
      <c r="H34" s="29" t="s">
        <v>43</v>
      </c>
      <c r="I34" s="30" t="s">
        <v>43</v>
      </c>
      <c r="J34" s="36"/>
      <c r="K34" s="4"/>
      <c r="L34" s="4"/>
      <c r="M34" s="4"/>
      <c r="N34" s="5"/>
      <c r="O34" s="4"/>
      <c r="P34" s="4"/>
    </row>
    <row r="35" spans="2:17" ht="25.95" customHeight="1" x14ac:dyDescent="0.3">
      <c r="B35" s="6" t="s">
        <v>20</v>
      </c>
      <c r="C35" s="12" t="s">
        <v>28</v>
      </c>
      <c r="D35" s="16" t="s">
        <v>32</v>
      </c>
      <c r="E35" s="17" t="s">
        <v>33</v>
      </c>
      <c r="F35" s="23" t="s">
        <v>34</v>
      </c>
      <c r="G35" s="25" t="s">
        <v>41</v>
      </c>
      <c r="H35" s="19" t="s">
        <v>40</v>
      </c>
      <c r="I35" s="21" t="s">
        <v>39</v>
      </c>
      <c r="J35" s="32" t="s">
        <v>54</v>
      </c>
    </row>
    <row r="36" spans="2:17" ht="25.95" customHeight="1" x14ac:dyDescent="0.3">
      <c r="B36" s="6" t="s">
        <v>19</v>
      </c>
      <c r="C36" s="3" t="s">
        <v>29</v>
      </c>
      <c r="D36" s="15">
        <v>-0.69</v>
      </c>
      <c r="E36" s="14">
        <v>-0.97</v>
      </c>
      <c r="F36" s="24">
        <v>389</v>
      </c>
      <c r="G36" s="26">
        <v>-0.97</v>
      </c>
      <c r="H36" s="20">
        <v>257.5</v>
      </c>
      <c r="I36" s="22">
        <v>423.42</v>
      </c>
      <c r="J36" s="33">
        <v>310.10000000000002</v>
      </c>
    </row>
    <row r="37" spans="2:17" ht="25.95" customHeight="1" x14ac:dyDescent="0.3">
      <c r="B37" s="2" t="s">
        <v>14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</row>
    <row r="38" spans="2:17" ht="25.95" customHeight="1" x14ac:dyDescent="0.3">
      <c r="B38" s="3">
        <v>0</v>
      </c>
      <c r="C38" s="3">
        <v>2023</v>
      </c>
      <c r="D38" s="9">
        <v>21460741.219999999</v>
      </c>
      <c r="E38" s="9">
        <v>21949637.109999999</v>
      </c>
      <c r="F38" s="9">
        <v>1382446.09</v>
      </c>
      <c r="G38" s="9">
        <v>606035.48</v>
      </c>
      <c r="H38" s="9">
        <v>22766391.829999998</v>
      </c>
      <c r="I38" s="9">
        <v>39792738.770000003</v>
      </c>
      <c r="J38" s="9">
        <v>2269527.9</v>
      </c>
      <c r="K38" s="10">
        <f>I38-J38</f>
        <v>37523210.870000005</v>
      </c>
      <c r="L38" s="9">
        <v>1748747.67</v>
      </c>
      <c r="M38" s="9">
        <v>1142712.19</v>
      </c>
      <c r="N38" s="9">
        <v>10675776.98</v>
      </c>
      <c r="O38" s="9">
        <v>2322178.4</v>
      </c>
      <c r="P38" s="9">
        <v>22566635.559999999</v>
      </c>
      <c r="Q38" s="7"/>
    </row>
    <row r="39" spans="2:17" ht="25.95" customHeight="1" x14ac:dyDescent="0.3">
      <c r="B39" s="3">
        <v>1</v>
      </c>
      <c r="C39" s="3">
        <v>2022</v>
      </c>
      <c r="D39" s="9">
        <v>22837434.77</v>
      </c>
      <c r="E39" s="9">
        <v>16619458.73</v>
      </c>
      <c r="F39" s="9">
        <v>1167040.22</v>
      </c>
      <c r="G39" s="9">
        <v>942891.16</v>
      </c>
      <c r="H39" s="9">
        <v>27654090.050000001</v>
      </c>
      <c r="I39" s="9">
        <v>27597972.68</v>
      </c>
      <c r="J39" s="9">
        <v>4570142.59</v>
      </c>
      <c r="K39" s="10">
        <f t="shared" ref="K39:K40" si="4">I39-J39</f>
        <v>23027830.09</v>
      </c>
      <c r="L39" s="9">
        <v>1158668.56</v>
      </c>
      <c r="M39" s="9">
        <v>215777.4</v>
      </c>
      <c r="N39" s="9">
        <v>15069084.73</v>
      </c>
      <c r="O39" s="9">
        <v>3271110.74</v>
      </c>
      <c r="P39" s="9">
        <v>26226216.84</v>
      </c>
      <c r="Q39" s="7"/>
    </row>
    <row r="40" spans="2:17" ht="25.95" customHeight="1" x14ac:dyDescent="0.3">
      <c r="B40" s="3">
        <v>2</v>
      </c>
      <c r="C40" s="3">
        <v>2021</v>
      </c>
      <c r="D40" s="9">
        <v>17972277.48</v>
      </c>
      <c r="E40" s="9">
        <v>11349351.49</v>
      </c>
      <c r="F40" s="9">
        <v>1434835.78</v>
      </c>
      <c r="G40" s="9">
        <v>2038769.22</v>
      </c>
      <c r="H40" s="9">
        <v>78463249.510000005</v>
      </c>
      <c r="I40" s="9">
        <v>22278928.989999998</v>
      </c>
      <c r="J40" s="9">
        <v>3387043.28</v>
      </c>
      <c r="K40" s="10">
        <f t="shared" si="4"/>
        <v>18891885.709999997</v>
      </c>
      <c r="L40" s="9">
        <v>2160654.23</v>
      </c>
      <c r="M40" s="9">
        <v>121885.01</v>
      </c>
      <c r="N40" s="9">
        <v>13432046.220000001</v>
      </c>
      <c r="O40" s="9">
        <v>2277242.5</v>
      </c>
      <c r="P40" s="9">
        <v>75490180.849999994</v>
      </c>
      <c r="Q40" s="7"/>
    </row>
    <row r="44" spans="2:17" ht="25.95" customHeight="1" x14ac:dyDescent="0.3">
      <c r="C44" s="18" t="s">
        <v>35</v>
      </c>
      <c r="D44" s="18"/>
      <c r="H44" s="1" t="s">
        <v>50</v>
      </c>
    </row>
    <row r="45" spans="2:17" ht="25.95" customHeight="1" x14ac:dyDescent="0.3">
      <c r="C45" s="1" t="s">
        <v>36</v>
      </c>
      <c r="D45" s="1">
        <f>AVERAGE(F36:H36)</f>
        <v>215.17666666666665</v>
      </c>
      <c r="E45" s="1">
        <f>AVERAGE(F36+300,H36+300)</f>
        <v>623.25</v>
      </c>
      <c r="H45" s="23" t="s">
        <v>34</v>
      </c>
      <c r="I45" s="19" t="s">
        <v>40</v>
      </c>
      <c r="J45" s="21" t="s">
        <v>39</v>
      </c>
      <c r="K45" s="32" t="s">
        <v>61</v>
      </c>
    </row>
    <row r="46" spans="2:17" ht="25.95" customHeight="1" x14ac:dyDescent="0.3">
      <c r="C46" s="1" t="s">
        <v>37</v>
      </c>
      <c r="D46" s="1">
        <f>F36*H36/1000</f>
        <v>100.1675</v>
      </c>
      <c r="E46" s="1">
        <f>(F36+300)*(H36+300)/1000</f>
        <v>384.11750000000001</v>
      </c>
      <c r="G46" s="1" t="str">
        <f>C35</f>
        <v>RESOLV HOSPITALAR</v>
      </c>
      <c r="H46" s="1">
        <f>F36</f>
        <v>389</v>
      </c>
      <c r="I46" s="1">
        <f>H36</f>
        <v>257.5</v>
      </c>
      <c r="J46" s="1">
        <f>I36</f>
        <v>423.42</v>
      </c>
      <c r="K46" s="1">
        <f>J36</f>
        <v>310.10000000000002</v>
      </c>
    </row>
    <row r="47" spans="2:17" ht="25.95" customHeight="1" x14ac:dyDescent="0.3">
      <c r="C47" s="1" t="s">
        <v>38</v>
      </c>
      <c r="D47" s="1">
        <f>D45+D46</f>
        <v>315.34416666666664</v>
      </c>
      <c r="E47" s="1">
        <f>E45+E46</f>
        <v>1007.3675000000001</v>
      </c>
      <c r="G47" s="1" t="str">
        <f>C27</f>
        <v>TRACTOR TERRA PECAS TRATORES</v>
      </c>
      <c r="H47" s="1">
        <f>F28</f>
        <v>1000</v>
      </c>
      <c r="I47" s="1">
        <f>H28</f>
        <v>165</v>
      </c>
      <c r="J47" s="1">
        <f>I28</f>
        <v>747.5</v>
      </c>
      <c r="K47" s="1">
        <f>J28</f>
        <v>499</v>
      </c>
    </row>
    <row r="48" spans="2:17" ht="25.95" customHeight="1" x14ac:dyDescent="0.3">
      <c r="G48" s="1" t="str">
        <f>C19</f>
        <v xml:space="preserve">EVERYMIND SISTEMAS </v>
      </c>
      <c r="H48" s="1">
        <f>F20</f>
        <v>773</v>
      </c>
      <c r="I48" s="1">
        <f>H20</f>
        <v>725</v>
      </c>
      <c r="J48" s="1">
        <f>I20</f>
        <v>1000</v>
      </c>
      <c r="K48" s="1">
        <f>J20</f>
        <v>744.2</v>
      </c>
    </row>
    <row r="49" spans="2:11" ht="25.95" customHeight="1" x14ac:dyDescent="0.3">
      <c r="G49" s="1" t="str">
        <f>C3</f>
        <v>CARGOBR TRANSPORTES</v>
      </c>
      <c r="H49" s="1">
        <f>F4</f>
        <v>550</v>
      </c>
      <c r="I49" s="1">
        <f>H4</f>
        <v>122.5</v>
      </c>
      <c r="J49" s="1">
        <f>I4</f>
        <v>403.62</v>
      </c>
      <c r="K49" s="1">
        <f>J4</f>
        <v>293.5</v>
      </c>
    </row>
    <row r="51" spans="2:11" ht="25.95" customHeight="1" x14ac:dyDescent="0.3">
      <c r="G51" s="34"/>
      <c r="H51" s="34"/>
      <c r="I51" s="34"/>
    </row>
    <row r="52" spans="2:11" ht="25.95" customHeight="1" x14ac:dyDescent="0.3">
      <c r="F52" s="31" t="s">
        <v>55</v>
      </c>
      <c r="G52" s="34" t="s">
        <v>58</v>
      </c>
      <c r="H52" s="35">
        <f>CORREL(H46:H49,I46:I49)</f>
        <v>0.14399573163796756</v>
      </c>
    </row>
    <row r="53" spans="2:11" ht="25.95" customHeight="1" x14ac:dyDescent="0.3">
      <c r="F53" s="31" t="s">
        <v>55</v>
      </c>
      <c r="G53" s="34" t="s">
        <v>56</v>
      </c>
      <c r="H53" s="35">
        <f>CORREL(H46:H49,J46:J49)</f>
        <v>0.70994081978477053</v>
      </c>
    </row>
    <row r="54" spans="2:11" ht="25.95" customHeight="1" x14ac:dyDescent="0.3">
      <c r="F54" s="31" t="s">
        <v>55</v>
      </c>
      <c r="G54" s="34" t="s">
        <v>60</v>
      </c>
      <c r="H54" s="35">
        <f>CORREL(I46:I49,J46:J49)</f>
        <v>0.79804681367901031</v>
      </c>
    </row>
    <row r="55" spans="2:11" ht="25.95" customHeight="1" x14ac:dyDescent="0.3">
      <c r="F55" s="31" t="s">
        <v>59</v>
      </c>
      <c r="G55" s="34" t="s">
        <v>56</v>
      </c>
      <c r="H55" s="35">
        <f>CORREL(H46:H49,K46:K49)</f>
        <v>0.62082552018372372</v>
      </c>
    </row>
    <row r="57" spans="2:11" ht="25.95" customHeight="1" x14ac:dyDescent="0.3">
      <c r="C57" s="1" t="s">
        <v>51</v>
      </c>
    </row>
    <row r="58" spans="2:11" ht="25.95" customHeight="1" x14ac:dyDescent="0.3">
      <c r="B58" s="1" t="s">
        <v>52</v>
      </c>
      <c r="C58" s="1" t="s">
        <v>53</v>
      </c>
    </row>
    <row r="59" spans="2:11" ht="25.95" customHeight="1" x14ac:dyDescent="0.3">
      <c r="B59" s="18">
        <v>-2</v>
      </c>
      <c r="C59" s="18">
        <f>((B59+2)/4)*1000</f>
        <v>0</v>
      </c>
    </row>
    <row r="60" spans="2:11" ht="25.95" customHeight="1" x14ac:dyDescent="0.3">
      <c r="B60" s="1">
        <v>-1.75</v>
      </c>
      <c r="C60" s="1">
        <f t="shared" ref="C60:C75" si="5">((B60+2)/4)*1000</f>
        <v>62.5</v>
      </c>
    </row>
    <row r="61" spans="2:11" ht="25.95" customHeight="1" x14ac:dyDescent="0.3">
      <c r="B61" s="1">
        <v>-1.5</v>
      </c>
      <c r="C61" s="1">
        <f t="shared" si="5"/>
        <v>125</v>
      </c>
    </row>
    <row r="62" spans="2:11" ht="25.95" customHeight="1" x14ac:dyDescent="0.3">
      <c r="B62" s="1">
        <v>-1.25</v>
      </c>
      <c r="C62" s="1">
        <f t="shared" si="5"/>
        <v>187.5</v>
      </c>
    </row>
    <row r="63" spans="2:11" ht="25.95" customHeight="1" x14ac:dyDescent="0.3">
      <c r="B63" s="1">
        <v>-1</v>
      </c>
      <c r="C63" s="1">
        <f t="shared" si="5"/>
        <v>250</v>
      </c>
    </row>
    <row r="64" spans="2:11" ht="25.95" customHeight="1" x14ac:dyDescent="0.3">
      <c r="B64" s="1">
        <v>-0.75</v>
      </c>
      <c r="C64" s="1">
        <f t="shared" si="5"/>
        <v>312.5</v>
      </c>
    </row>
    <row r="65" spans="2:3" ht="25.95" customHeight="1" x14ac:dyDescent="0.3">
      <c r="B65" s="1">
        <v>-0.5</v>
      </c>
      <c r="C65" s="1">
        <f t="shared" si="5"/>
        <v>375</v>
      </c>
    </row>
    <row r="66" spans="2:3" ht="25.95" customHeight="1" x14ac:dyDescent="0.3">
      <c r="B66" s="1">
        <v>-0.25</v>
      </c>
      <c r="C66" s="1">
        <f t="shared" si="5"/>
        <v>437.5</v>
      </c>
    </row>
    <row r="67" spans="2:3" ht="25.95" customHeight="1" x14ac:dyDescent="0.3">
      <c r="B67" s="1">
        <v>0</v>
      </c>
      <c r="C67" s="1">
        <f t="shared" si="5"/>
        <v>500</v>
      </c>
    </row>
    <row r="68" spans="2:3" ht="25.95" customHeight="1" x14ac:dyDescent="0.3">
      <c r="B68" s="1">
        <v>0.25</v>
      </c>
      <c r="C68" s="1">
        <f t="shared" si="5"/>
        <v>562.5</v>
      </c>
    </row>
    <row r="69" spans="2:3" ht="25.95" customHeight="1" x14ac:dyDescent="0.3">
      <c r="B69" s="1">
        <v>0.5</v>
      </c>
      <c r="C69" s="1">
        <f t="shared" si="5"/>
        <v>625</v>
      </c>
    </row>
    <row r="70" spans="2:3" ht="25.95" customHeight="1" x14ac:dyDescent="0.3">
      <c r="B70" s="1">
        <v>0.75</v>
      </c>
      <c r="C70" s="1">
        <f t="shared" si="5"/>
        <v>687.5</v>
      </c>
    </row>
    <row r="71" spans="2:3" ht="25.95" customHeight="1" x14ac:dyDescent="0.3">
      <c r="B71" s="1">
        <v>1</v>
      </c>
      <c r="C71" s="1">
        <f t="shared" si="5"/>
        <v>750</v>
      </c>
    </row>
    <row r="72" spans="2:3" ht="25.95" customHeight="1" x14ac:dyDescent="0.3">
      <c r="B72" s="1">
        <v>1.25</v>
      </c>
      <c r="C72" s="1">
        <f t="shared" si="5"/>
        <v>812.5</v>
      </c>
    </row>
    <row r="73" spans="2:3" ht="25.95" customHeight="1" x14ac:dyDescent="0.3">
      <c r="B73" s="1">
        <v>1.5</v>
      </c>
      <c r="C73" s="1">
        <f t="shared" si="5"/>
        <v>875</v>
      </c>
    </row>
    <row r="74" spans="2:3" ht="25.95" customHeight="1" x14ac:dyDescent="0.3">
      <c r="B74" s="1">
        <v>1.75</v>
      </c>
      <c r="C74" s="1">
        <f t="shared" si="5"/>
        <v>937.5</v>
      </c>
    </row>
    <row r="75" spans="2:3" ht="25.95" customHeight="1" x14ac:dyDescent="0.3">
      <c r="B75" s="18">
        <v>2</v>
      </c>
      <c r="C75" s="18">
        <f t="shared" si="5"/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Nicolella</dc:creator>
  <cp:lastModifiedBy>Fernando Vieira</cp:lastModifiedBy>
  <dcterms:created xsi:type="dcterms:W3CDTF">2025-02-11T19:46:49Z</dcterms:created>
  <dcterms:modified xsi:type="dcterms:W3CDTF">2025-03-07T05:49:01Z</dcterms:modified>
</cp:coreProperties>
</file>