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errors" sheetId="1" r:id="rId1"/>
    <sheet name="latency error" sheetId="2" r:id="rId2"/>
  </sheets>
  <calcPr calcId="145621"/>
</workbook>
</file>

<file path=xl/calcChain.xml><?xml version="1.0" encoding="utf-8"?>
<calcChain xmlns="http://schemas.openxmlformats.org/spreadsheetml/2006/main">
  <c r="H139" i="1" l="1"/>
  <c r="G139" i="1"/>
  <c r="F139" i="1"/>
  <c r="H137" i="1"/>
  <c r="H138" i="1" s="1"/>
  <c r="G137" i="1"/>
  <c r="G138" i="1" s="1"/>
  <c r="F137" i="1"/>
  <c r="F138" i="1" s="1"/>
  <c r="H136" i="1"/>
  <c r="G136" i="1"/>
  <c r="F136" i="1"/>
  <c r="H161" i="1"/>
  <c r="G161" i="1"/>
  <c r="F161" i="1"/>
  <c r="H159" i="1"/>
  <c r="H160" i="1" s="1"/>
  <c r="G159" i="1"/>
  <c r="G160" i="1" s="1"/>
  <c r="F159" i="1"/>
  <c r="F160" i="1" s="1"/>
  <c r="H158" i="1"/>
  <c r="G158" i="1"/>
  <c r="F158" i="1"/>
  <c r="H117" i="1"/>
  <c r="G117" i="1"/>
  <c r="F117" i="1"/>
  <c r="H115" i="1"/>
  <c r="H116" i="1" s="1"/>
  <c r="G115" i="1"/>
  <c r="G116" i="1" s="1"/>
  <c r="F115" i="1"/>
  <c r="F116" i="1" s="1"/>
  <c r="H114" i="1"/>
  <c r="G114" i="1"/>
  <c r="F114" i="1"/>
  <c r="J84" i="1"/>
  <c r="AZ12" i="2" l="1"/>
  <c r="AZ13" i="2" s="1"/>
  <c r="AY12" i="2"/>
  <c r="AY13" i="2" s="1"/>
  <c r="AX12" i="2"/>
  <c r="AX13" i="2" s="1"/>
  <c r="AW12" i="2"/>
  <c r="AW13" i="2" s="1"/>
  <c r="AV12" i="2"/>
  <c r="AV13" i="2" s="1"/>
  <c r="AU12" i="2"/>
  <c r="AU13" i="2" s="1"/>
  <c r="AT12" i="2"/>
  <c r="AT13" i="2" s="1"/>
  <c r="AS12" i="2"/>
  <c r="AS13" i="2" s="1"/>
  <c r="AR12" i="2"/>
  <c r="AR13" i="2" s="1"/>
  <c r="AQ12" i="2"/>
  <c r="AQ13" i="2" s="1"/>
  <c r="AP12" i="2"/>
  <c r="AP13" i="2" s="1"/>
  <c r="AO12" i="2"/>
  <c r="AO13" i="2" s="1"/>
  <c r="AN12" i="2"/>
  <c r="AN13" i="2" s="1"/>
  <c r="AM12" i="2"/>
  <c r="AM13" i="2" s="1"/>
  <c r="AL12" i="2"/>
  <c r="AL13" i="2" s="1"/>
  <c r="AK12" i="2"/>
  <c r="AK13" i="2" s="1"/>
  <c r="AJ12" i="2"/>
  <c r="AJ13" i="2" s="1"/>
  <c r="AI12" i="2"/>
  <c r="AI13" i="2" s="1"/>
  <c r="AH12" i="2"/>
  <c r="AH13" i="2" s="1"/>
  <c r="AG12" i="2"/>
  <c r="AG13" i="2" s="1"/>
  <c r="AF12" i="2"/>
  <c r="AF13" i="2" s="1"/>
  <c r="AE12" i="2"/>
  <c r="AE13" i="2" s="1"/>
  <c r="AD12" i="2"/>
  <c r="AD13" i="2" s="1"/>
  <c r="AC12" i="2"/>
  <c r="AC13" i="2" s="1"/>
  <c r="AB12" i="2"/>
  <c r="AB13" i="2" s="1"/>
  <c r="AA12" i="2"/>
  <c r="AA13" i="2" s="1"/>
  <c r="Z12" i="2"/>
  <c r="Z13" i="2" s="1"/>
  <c r="Y12" i="2"/>
  <c r="Y13" i="2" s="1"/>
  <c r="X12" i="2"/>
  <c r="X13" i="2" s="1"/>
  <c r="W12" i="2"/>
  <c r="W13" i="2" s="1"/>
  <c r="V12" i="2"/>
  <c r="V13" i="2" s="1"/>
  <c r="U12" i="2"/>
  <c r="U13" i="2" s="1"/>
  <c r="T12" i="2"/>
  <c r="T13" i="2" s="1"/>
  <c r="S12" i="2"/>
  <c r="S13" i="2" s="1"/>
  <c r="R12" i="2"/>
  <c r="R13" i="2" s="1"/>
  <c r="Q12" i="2"/>
  <c r="Q13" i="2" s="1"/>
  <c r="P12" i="2"/>
  <c r="P13" i="2" s="1"/>
  <c r="O12" i="2"/>
  <c r="O13" i="2" s="1"/>
  <c r="N12" i="2"/>
  <c r="N13" i="2" s="1"/>
  <c r="M12" i="2"/>
  <c r="M13" i="2" s="1"/>
  <c r="L12" i="2"/>
  <c r="L13" i="2" s="1"/>
  <c r="K12" i="2"/>
  <c r="K13" i="2" s="1"/>
  <c r="J12" i="2"/>
  <c r="J13" i="2" s="1"/>
  <c r="I12" i="2"/>
  <c r="I13" i="2" s="1"/>
  <c r="H12" i="2"/>
  <c r="H13" i="2" s="1"/>
  <c r="G12" i="2"/>
  <c r="G13" i="2" s="1"/>
  <c r="F12" i="2"/>
  <c r="F13" i="2" s="1"/>
  <c r="E12" i="2"/>
  <c r="E13" i="2" s="1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X57" i="2"/>
  <c r="X58" i="2" s="1"/>
  <c r="W57" i="2"/>
  <c r="W58" i="2" s="1"/>
  <c r="V57" i="2"/>
  <c r="V58" i="2" s="1"/>
  <c r="U57" i="2"/>
  <c r="U58" i="2" s="1"/>
  <c r="T57" i="2"/>
  <c r="T58" i="2" s="1"/>
  <c r="S57" i="2"/>
  <c r="S58" i="2" s="1"/>
  <c r="R57" i="2"/>
  <c r="R58" i="2" s="1"/>
  <c r="Q57" i="2"/>
  <c r="Q58" i="2" s="1"/>
  <c r="P57" i="2"/>
  <c r="P58" i="2" s="1"/>
  <c r="O57" i="2"/>
  <c r="O58" i="2" s="1"/>
  <c r="N57" i="2"/>
  <c r="N58" i="2" s="1"/>
  <c r="M57" i="2"/>
  <c r="M58" i="2" s="1"/>
  <c r="L57" i="2"/>
  <c r="L58" i="2" s="1"/>
  <c r="K57" i="2"/>
  <c r="K58" i="2" s="1"/>
  <c r="J57" i="2"/>
  <c r="J58" i="2" s="1"/>
  <c r="I57" i="2"/>
  <c r="I58" i="2" s="1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X43" i="2"/>
  <c r="X44" i="2" s="1"/>
  <c r="W43" i="2"/>
  <c r="W44" i="2" s="1"/>
  <c r="V43" i="2"/>
  <c r="V44" i="2" s="1"/>
  <c r="U43" i="2"/>
  <c r="U44" i="2" s="1"/>
  <c r="T43" i="2"/>
  <c r="T44" i="2" s="1"/>
  <c r="S43" i="2"/>
  <c r="S44" i="2" s="1"/>
  <c r="R43" i="2"/>
  <c r="R44" i="2" s="1"/>
  <c r="Q43" i="2"/>
  <c r="Q44" i="2" s="1"/>
  <c r="P43" i="2"/>
  <c r="P44" i="2" s="1"/>
  <c r="O43" i="2"/>
  <c r="O44" i="2" s="1"/>
  <c r="N43" i="2"/>
  <c r="N44" i="2" s="1"/>
  <c r="M43" i="2"/>
  <c r="M44" i="2" s="1"/>
  <c r="L43" i="2"/>
  <c r="L44" i="2" s="1"/>
  <c r="K43" i="2"/>
  <c r="K44" i="2" s="1"/>
  <c r="J43" i="2"/>
  <c r="J44" i="2" s="1"/>
  <c r="I43" i="2"/>
  <c r="I44" i="2" s="1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J29" i="2"/>
  <c r="J30" i="2" s="1"/>
  <c r="K29" i="2"/>
  <c r="K30" i="2" s="1"/>
  <c r="L29" i="2"/>
  <c r="L30" i="2" s="1"/>
  <c r="M29" i="2"/>
  <c r="M30" i="2" s="1"/>
  <c r="N29" i="2"/>
  <c r="N30" i="2" s="1"/>
  <c r="O29" i="2"/>
  <c r="O30" i="2" s="1"/>
  <c r="P29" i="2"/>
  <c r="P30" i="2" s="1"/>
  <c r="Q29" i="2"/>
  <c r="Q30" i="2" s="1"/>
  <c r="R29" i="2"/>
  <c r="R30" i="2" s="1"/>
  <c r="S29" i="2"/>
  <c r="S30" i="2" s="1"/>
  <c r="T29" i="2"/>
  <c r="T30" i="2" s="1"/>
  <c r="U29" i="2"/>
  <c r="U30" i="2" s="1"/>
  <c r="V29" i="2"/>
  <c r="V30" i="2" s="1"/>
  <c r="W29" i="2"/>
  <c r="W30" i="2" s="1"/>
  <c r="X29" i="2"/>
  <c r="X30" i="2" s="1"/>
  <c r="I29" i="2"/>
  <c r="I30" i="2" s="1"/>
  <c r="I28" i="2"/>
  <c r="L29" i="1" l="1"/>
  <c r="S29" i="1" s="1"/>
  <c r="L28" i="1"/>
  <c r="S28" i="1" s="1"/>
  <c r="L27" i="1"/>
  <c r="S27" i="1" s="1"/>
  <c r="L26" i="1"/>
  <c r="S26" i="1" s="1"/>
  <c r="L25" i="1"/>
  <c r="S25" i="1" s="1"/>
  <c r="L24" i="1"/>
  <c r="S24" i="1" s="1"/>
  <c r="W24" i="1" l="1"/>
  <c r="AA24" i="1" s="1"/>
  <c r="W29" i="1"/>
  <c r="AA29" i="1" s="1"/>
  <c r="W27" i="1"/>
  <c r="AA27" i="1" s="1"/>
  <c r="W26" i="1"/>
  <c r="AA26" i="1" s="1"/>
  <c r="W25" i="1"/>
  <c r="AA25" i="1" s="1"/>
  <c r="W28" i="1"/>
  <c r="AA28" i="1" s="1"/>
  <c r="K84" i="1"/>
  <c r="L84" i="1"/>
  <c r="K85" i="1"/>
  <c r="L85" i="1"/>
  <c r="K86" i="1"/>
  <c r="L86" i="1"/>
  <c r="K87" i="1"/>
  <c r="L87" i="1"/>
  <c r="K88" i="1"/>
  <c r="L88" i="1"/>
  <c r="K89" i="1"/>
  <c r="L89" i="1"/>
  <c r="J85" i="1"/>
  <c r="J86" i="1"/>
  <c r="J87" i="1"/>
  <c r="J88" i="1"/>
  <c r="J89" i="1"/>
  <c r="K62" i="1"/>
  <c r="L62" i="1"/>
  <c r="K63" i="1"/>
  <c r="L63" i="1"/>
  <c r="K64" i="1"/>
  <c r="L64" i="1"/>
  <c r="K65" i="1"/>
  <c r="L65" i="1"/>
  <c r="K66" i="1"/>
  <c r="L66" i="1"/>
  <c r="K67" i="1"/>
  <c r="L67" i="1"/>
  <c r="J63" i="1"/>
  <c r="J64" i="1"/>
  <c r="J65" i="1"/>
  <c r="J66" i="1"/>
  <c r="J67" i="1"/>
  <c r="J62" i="1"/>
  <c r="L46" i="1"/>
  <c r="K41" i="1"/>
  <c r="L41" i="1"/>
  <c r="K42" i="1"/>
  <c r="L42" i="1"/>
  <c r="K43" i="1"/>
  <c r="L43" i="1"/>
  <c r="K44" i="1"/>
  <c r="L44" i="1"/>
  <c r="K45" i="1"/>
  <c r="L45" i="1"/>
  <c r="K46" i="1"/>
  <c r="J42" i="1"/>
  <c r="J43" i="1"/>
  <c r="J44" i="1"/>
  <c r="J45" i="1"/>
  <c r="J46" i="1"/>
  <c r="J41" i="1"/>
  <c r="Q24" i="1"/>
  <c r="R24" i="1"/>
  <c r="Q25" i="1"/>
  <c r="R25" i="1"/>
  <c r="Q26" i="1"/>
  <c r="R26" i="1"/>
  <c r="Q27" i="1"/>
  <c r="R27" i="1"/>
  <c r="Q28" i="1"/>
  <c r="R28" i="1"/>
  <c r="Q29" i="1"/>
  <c r="R29" i="1"/>
  <c r="P25" i="1"/>
  <c r="P26" i="1"/>
  <c r="P27" i="1"/>
  <c r="P28" i="1"/>
  <c r="P29" i="1"/>
  <c r="P24" i="1"/>
  <c r="H93" i="1"/>
  <c r="G93" i="1"/>
  <c r="F93" i="1"/>
  <c r="H91" i="1"/>
  <c r="H92" i="1" s="1"/>
  <c r="G91" i="1"/>
  <c r="G92" i="1" s="1"/>
  <c r="F91" i="1"/>
  <c r="F92" i="1" s="1"/>
  <c r="H90" i="1"/>
  <c r="G90" i="1"/>
  <c r="F90" i="1"/>
  <c r="H71" i="1"/>
  <c r="G71" i="1"/>
  <c r="F71" i="1"/>
  <c r="H69" i="1"/>
  <c r="H70" i="1" s="1"/>
  <c r="G69" i="1"/>
  <c r="G70" i="1" s="1"/>
  <c r="F69" i="1"/>
  <c r="F70" i="1" s="1"/>
  <c r="H68" i="1"/>
  <c r="G68" i="1"/>
  <c r="F68" i="1"/>
  <c r="H50" i="1"/>
  <c r="G50" i="1"/>
  <c r="F50" i="1"/>
  <c r="H48" i="1"/>
  <c r="H49" i="1" s="1"/>
  <c r="G48" i="1"/>
  <c r="G49" i="1" s="1"/>
  <c r="F48" i="1"/>
  <c r="F49" i="1" s="1"/>
  <c r="H47" i="1"/>
  <c r="G47" i="1"/>
  <c r="F47" i="1"/>
  <c r="M25" i="1"/>
  <c r="T25" i="1" s="1"/>
  <c r="N25" i="1"/>
  <c r="U25" i="1" s="1"/>
  <c r="M26" i="1"/>
  <c r="T26" i="1" s="1"/>
  <c r="N26" i="1"/>
  <c r="U26" i="1" s="1"/>
  <c r="M27" i="1"/>
  <c r="T27" i="1" s="1"/>
  <c r="N27" i="1"/>
  <c r="Y27" i="1" s="1"/>
  <c r="AC27" i="1" s="1"/>
  <c r="M28" i="1"/>
  <c r="T28" i="1" s="1"/>
  <c r="N28" i="1"/>
  <c r="U28" i="1" s="1"/>
  <c r="M29" i="1"/>
  <c r="T29" i="1" s="1"/>
  <c r="N29" i="1"/>
  <c r="U29" i="1" s="1"/>
  <c r="M24" i="1"/>
  <c r="T24" i="1" s="1"/>
  <c r="N24" i="1"/>
  <c r="U24" i="1" s="1"/>
  <c r="G13" i="1"/>
  <c r="H13" i="1"/>
  <c r="G14" i="1"/>
  <c r="G15" i="1" s="1"/>
  <c r="H14" i="1"/>
  <c r="H15" i="1" s="1"/>
  <c r="F14" i="1"/>
  <c r="F15" i="1" s="1"/>
  <c r="F13" i="1"/>
  <c r="O149" i="1" l="1"/>
  <c r="O127" i="1"/>
  <c r="P34" i="1"/>
  <c r="Q34" i="1"/>
  <c r="P30" i="1"/>
  <c r="R34" i="1"/>
  <c r="O81" i="1"/>
  <c r="P88" i="1" s="1"/>
  <c r="O105" i="1"/>
  <c r="N108" i="1" s="1"/>
  <c r="AE87" i="1"/>
  <c r="AE111" i="1"/>
  <c r="U27" i="1"/>
  <c r="U30" i="1" s="1"/>
  <c r="J90" i="1"/>
  <c r="X27" i="1"/>
  <c r="AB27" i="1" s="1"/>
  <c r="X26" i="1"/>
  <c r="AB26" i="1" s="1"/>
  <c r="AA30" i="1"/>
  <c r="W30" i="1"/>
  <c r="W31" i="1"/>
  <c r="W32" i="1" s="1"/>
  <c r="Y24" i="1"/>
  <c r="W33" i="1"/>
  <c r="X25" i="1"/>
  <c r="AB25" i="1" s="1"/>
  <c r="Y25" i="1"/>
  <c r="AC25" i="1" s="1"/>
  <c r="AE109" i="1" s="1"/>
  <c r="AA33" i="1"/>
  <c r="X24" i="1"/>
  <c r="AB24" i="1" s="1"/>
  <c r="Y26" i="1"/>
  <c r="AC26" i="1" s="1"/>
  <c r="X29" i="1"/>
  <c r="AB29" i="1" s="1"/>
  <c r="Y28" i="1"/>
  <c r="AC28" i="1" s="1"/>
  <c r="X28" i="1"/>
  <c r="AB28" i="1" s="1"/>
  <c r="Y29" i="1"/>
  <c r="AC29" i="1" s="1"/>
  <c r="AA31" i="1"/>
  <c r="AA32" i="1" s="1"/>
  <c r="R30" i="1"/>
  <c r="L71" i="1"/>
  <c r="L48" i="1"/>
  <c r="L49" i="1" s="1"/>
  <c r="P33" i="1"/>
  <c r="R33" i="1"/>
  <c r="K69" i="1"/>
  <c r="K70" i="1" s="1"/>
  <c r="J93" i="1"/>
  <c r="K48" i="1"/>
  <c r="K49" i="1" s="1"/>
  <c r="Q33" i="1"/>
  <c r="J71" i="1"/>
  <c r="K71" i="1"/>
  <c r="J50" i="1"/>
  <c r="L93" i="1"/>
  <c r="K93" i="1"/>
  <c r="U33" i="1"/>
  <c r="N89" i="1"/>
  <c r="O86" i="1"/>
  <c r="O85" i="1"/>
  <c r="P86" i="1"/>
  <c r="N86" i="1"/>
  <c r="N88" i="1"/>
  <c r="S31" i="1"/>
  <c r="S32" i="1" s="1"/>
  <c r="T31" i="1"/>
  <c r="T32" i="1" s="1"/>
  <c r="K91" i="1"/>
  <c r="K92" i="1" s="1"/>
  <c r="L50" i="1"/>
  <c r="Q30" i="1"/>
  <c r="O38" i="1"/>
  <c r="J48" i="1"/>
  <c r="J49" i="1" s="1"/>
  <c r="R31" i="1"/>
  <c r="R32" i="1" s="1"/>
  <c r="O59" i="1"/>
  <c r="L90" i="1"/>
  <c r="Q31" i="1"/>
  <c r="Q32" i="1" s="1"/>
  <c r="K50" i="1"/>
  <c r="T33" i="1"/>
  <c r="S30" i="1"/>
  <c r="T30" i="1"/>
  <c r="S33" i="1"/>
  <c r="L91" i="1"/>
  <c r="L92" i="1" s="1"/>
  <c r="K90" i="1"/>
  <c r="J91" i="1"/>
  <c r="J92" i="1" s="1"/>
  <c r="L69" i="1"/>
  <c r="L70" i="1" s="1"/>
  <c r="J68" i="1"/>
  <c r="L68" i="1"/>
  <c r="K68" i="1"/>
  <c r="J69" i="1"/>
  <c r="J70" i="1" s="1"/>
  <c r="P31" i="1"/>
  <c r="P32" i="1" s="1"/>
  <c r="J47" i="1"/>
  <c r="K47" i="1"/>
  <c r="L47" i="1"/>
  <c r="N30" i="1"/>
  <c r="M30" i="1"/>
  <c r="L31" i="1"/>
  <c r="L32" i="1" s="1"/>
  <c r="N31" i="1"/>
  <c r="N32" i="1" s="1"/>
  <c r="M31" i="1"/>
  <c r="M32" i="1" s="1"/>
  <c r="L30" i="1"/>
  <c r="U31" i="1" l="1"/>
  <c r="U32" i="1" s="1"/>
  <c r="P89" i="1"/>
  <c r="O88" i="1"/>
  <c r="N85" i="1"/>
  <c r="V85" i="1" s="1"/>
  <c r="AA85" i="1" s="1"/>
  <c r="O89" i="1"/>
  <c r="W89" i="1" s="1"/>
  <c r="AB89" i="1" s="1"/>
  <c r="O84" i="1"/>
  <c r="O93" i="1" s="1"/>
  <c r="N84" i="1"/>
  <c r="V84" i="1" s="1"/>
  <c r="AA84" i="1" s="1"/>
  <c r="O130" i="1"/>
  <c r="O134" i="1"/>
  <c r="W134" i="1" s="1"/>
  <c r="AB134" i="1" s="1"/>
  <c r="N135" i="1"/>
  <c r="V135" i="1" s="1"/>
  <c r="AA135" i="1" s="1"/>
  <c r="P130" i="1"/>
  <c r="P134" i="1"/>
  <c r="X134" i="1" s="1"/>
  <c r="AC134" i="1" s="1"/>
  <c r="N130" i="1"/>
  <c r="P131" i="1"/>
  <c r="X131" i="1" s="1"/>
  <c r="AC131" i="1" s="1"/>
  <c r="N131" i="1"/>
  <c r="V131" i="1" s="1"/>
  <c r="AA131" i="1" s="1"/>
  <c r="P135" i="1"/>
  <c r="X135" i="1" s="1"/>
  <c r="AC135" i="1" s="1"/>
  <c r="O131" i="1"/>
  <c r="W131" i="1" s="1"/>
  <c r="AB131" i="1" s="1"/>
  <c r="O135" i="1"/>
  <c r="W135" i="1" s="1"/>
  <c r="AB135" i="1" s="1"/>
  <c r="P132" i="1"/>
  <c r="X132" i="1" s="1"/>
  <c r="AC132" i="1" s="1"/>
  <c r="N132" i="1"/>
  <c r="V132" i="1" s="1"/>
  <c r="AA132" i="1" s="1"/>
  <c r="O133" i="1"/>
  <c r="W133" i="1" s="1"/>
  <c r="AB133" i="1" s="1"/>
  <c r="N133" i="1"/>
  <c r="V133" i="1" s="1"/>
  <c r="AA133" i="1" s="1"/>
  <c r="P133" i="1"/>
  <c r="X133" i="1" s="1"/>
  <c r="AC133" i="1" s="1"/>
  <c r="N134" i="1"/>
  <c r="V134" i="1" s="1"/>
  <c r="AA134" i="1" s="1"/>
  <c r="O132" i="1"/>
  <c r="W132" i="1" s="1"/>
  <c r="AB132" i="1" s="1"/>
  <c r="P87" i="1"/>
  <c r="P85" i="1"/>
  <c r="T85" i="1" s="1"/>
  <c r="N87" i="1"/>
  <c r="V87" i="1" s="1"/>
  <c r="AA87" i="1" s="1"/>
  <c r="O87" i="1"/>
  <c r="W87" i="1" s="1"/>
  <c r="AB87" i="1" s="1"/>
  <c r="P84" i="1"/>
  <c r="P93" i="1" s="1"/>
  <c r="O154" i="1"/>
  <c r="N152" i="1"/>
  <c r="V152" i="1" s="1"/>
  <c r="AA152" i="1" s="1"/>
  <c r="N155" i="1"/>
  <c r="V155" i="1" s="1"/>
  <c r="AA155" i="1" s="1"/>
  <c r="O157" i="1"/>
  <c r="O155" i="1"/>
  <c r="O153" i="1"/>
  <c r="N154" i="1"/>
  <c r="V154" i="1" s="1"/>
  <c r="AA154" i="1" s="1"/>
  <c r="N157" i="1"/>
  <c r="V157" i="1" s="1"/>
  <c r="AA157" i="1" s="1"/>
  <c r="P154" i="1"/>
  <c r="P157" i="1"/>
  <c r="X157" i="1" s="1"/>
  <c r="AC157" i="1" s="1"/>
  <c r="O156" i="1"/>
  <c r="N153" i="1"/>
  <c r="P156" i="1"/>
  <c r="X156" i="1" s="1"/>
  <c r="AC156" i="1" s="1"/>
  <c r="O152" i="1"/>
  <c r="P153" i="1"/>
  <c r="X153" i="1" s="1"/>
  <c r="AC153" i="1" s="1"/>
  <c r="N156" i="1"/>
  <c r="V156" i="1" s="1"/>
  <c r="AA156" i="1" s="1"/>
  <c r="P152" i="1"/>
  <c r="P155" i="1"/>
  <c r="X155" i="1" s="1"/>
  <c r="AC155" i="1" s="1"/>
  <c r="AE155" i="1"/>
  <c r="AE133" i="1"/>
  <c r="AE131" i="1"/>
  <c r="AE153" i="1"/>
  <c r="AE89" i="1"/>
  <c r="AE113" i="1"/>
  <c r="AE88" i="1"/>
  <c r="AE112" i="1"/>
  <c r="W157" i="1"/>
  <c r="AB157" i="1" s="1"/>
  <c r="V153" i="1"/>
  <c r="AA153" i="1" s="1"/>
  <c r="W156" i="1"/>
  <c r="AB156" i="1" s="1"/>
  <c r="W155" i="1"/>
  <c r="AB155" i="1" s="1"/>
  <c r="W154" i="1"/>
  <c r="AB154" i="1" s="1"/>
  <c r="X154" i="1"/>
  <c r="AC154" i="1" s="1"/>
  <c r="W153" i="1"/>
  <c r="AB153" i="1" s="1"/>
  <c r="AE86" i="1"/>
  <c r="AE110" i="1"/>
  <c r="P111" i="1"/>
  <c r="X111" i="1" s="1"/>
  <c r="AC111" i="1" s="1"/>
  <c r="N112" i="1"/>
  <c r="V112" i="1" s="1"/>
  <c r="AA112" i="1" s="1"/>
  <c r="P113" i="1"/>
  <c r="X113" i="1" s="1"/>
  <c r="AC113" i="1" s="1"/>
  <c r="N109" i="1"/>
  <c r="V109" i="1" s="1"/>
  <c r="AA109" i="1" s="1"/>
  <c r="N110" i="1"/>
  <c r="V110" i="1" s="1"/>
  <c r="AA110" i="1" s="1"/>
  <c r="O111" i="1"/>
  <c r="W111" i="1" s="1"/>
  <c r="AB111" i="1" s="1"/>
  <c r="O108" i="1"/>
  <c r="O112" i="1"/>
  <c r="W112" i="1" s="1"/>
  <c r="AB112" i="1" s="1"/>
  <c r="N113" i="1"/>
  <c r="V113" i="1" s="1"/>
  <c r="AA113" i="1" s="1"/>
  <c r="O110" i="1"/>
  <c r="W110" i="1" s="1"/>
  <c r="AB110" i="1" s="1"/>
  <c r="P108" i="1"/>
  <c r="P112" i="1"/>
  <c r="X112" i="1" s="1"/>
  <c r="AC112" i="1" s="1"/>
  <c r="O109" i="1"/>
  <c r="W109" i="1" s="1"/>
  <c r="AB109" i="1" s="1"/>
  <c r="O113" i="1"/>
  <c r="W113" i="1" s="1"/>
  <c r="AB113" i="1" s="1"/>
  <c r="P109" i="1"/>
  <c r="P110" i="1"/>
  <c r="X110" i="1" s="1"/>
  <c r="AC110" i="1" s="1"/>
  <c r="N111" i="1"/>
  <c r="V111" i="1" s="1"/>
  <c r="AA111" i="1" s="1"/>
  <c r="X85" i="1"/>
  <c r="AE85" i="1"/>
  <c r="R86" i="1"/>
  <c r="V86" i="1"/>
  <c r="AA86" i="1" s="1"/>
  <c r="AC24" i="1"/>
  <c r="Y30" i="1"/>
  <c r="Y31" i="1"/>
  <c r="Y32" i="1" s="1"/>
  <c r="X86" i="1"/>
  <c r="AC86" i="1" s="1"/>
  <c r="T86" i="1"/>
  <c r="S86" i="1"/>
  <c r="W86" i="1"/>
  <c r="S87" i="1"/>
  <c r="T89" i="1"/>
  <c r="X89" i="1"/>
  <c r="AC89" i="1" s="1"/>
  <c r="V89" i="1"/>
  <c r="AA89" i="1" s="1"/>
  <c r="R89" i="1"/>
  <c r="X33" i="1"/>
  <c r="R87" i="1"/>
  <c r="S89" i="1"/>
  <c r="W88" i="1"/>
  <c r="AB88" i="1" s="1"/>
  <c r="S88" i="1"/>
  <c r="X30" i="1"/>
  <c r="AB31" i="1"/>
  <c r="AB32" i="1" s="1"/>
  <c r="AB30" i="1"/>
  <c r="AB33" i="1"/>
  <c r="X87" i="1"/>
  <c r="AC87" i="1" s="1"/>
  <c r="T87" i="1"/>
  <c r="R84" i="1"/>
  <c r="T88" i="1"/>
  <c r="X88" i="1"/>
  <c r="AC88" i="1" s="1"/>
  <c r="R85" i="1"/>
  <c r="V88" i="1"/>
  <c r="AA88" i="1" s="1"/>
  <c r="R88" i="1"/>
  <c r="S85" i="1"/>
  <c r="W85" i="1"/>
  <c r="AB85" i="1" s="1"/>
  <c r="Y33" i="1"/>
  <c r="X31" i="1"/>
  <c r="X32" i="1" s="1"/>
  <c r="N90" i="1"/>
  <c r="N91" i="1"/>
  <c r="N92" i="1" s="1"/>
  <c r="O42" i="1"/>
  <c r="O45" i="1"/>
  <c r="P46" i="1"/>
  <c r="P42" i="1"/>
  <c r="P45" i="1"/>
  <c r="O43" i="1"/>
  <c r="P43" i="1"/>
  <c r="N43" i="1"/>
  <c r="N46" i="1"/>
  <c r="O46" i="1"/>
  <c r="N44" i="1"/>
  <c r="O41" i="1"/>
  <c r="O44" i="1"/>
  <c r="P44" i="1"/>
  <c r="P41" i="1"/>
  <c r="N42" i="1"/>
  <c r="N45" i="1"/>
  <c r="N41" i="1"/>
  <c r="P64" i="1"/>
  <c r="N64" i="1"/>
  <c r="O62" i="1"/>
  <c r="P62" i="1"/>
  <c r="N62" i="1"/>
  <c r="O65" i="1"/>
  <c r="N65" i="1"/>
  <c r="N67" i="1"/>
  <c r="P65" i="1"/>
  <c r="N66" i="1"/>
  <c r="O66" i="1"/>
  <c r="P66" i="1"/>
  <c r="O63" i="1"/>
  <c r="O67" i="1"/>
  <c r="P63" i="1"/>
  <c r="P67" i="1"/>
  <c r="O64" i="1"/>
  <c r="N63" i="1"/>
  <c r="N93" i="1"/>
  <c r="P91" i="1" l="1"/>
  <c r="P92" i="1" s="1"/>
  <c r="O91" i="1"/>
  <c r="O92" i="1" s="1"/>
  <c r="T84" i="1"/>
  <c r="W130" i="1"/>
  <c r="O137" i="1"/>
  <c r="O138" i="1" s="1"/>
  <c r="O139" i="1"/>
  <c r="O136" i="1"/>
  <c r="X84" i="1"/>
  <c r="AC84" i="1" s="1"/>
  <c r="P90" i="1"/>
  <c r="S84" i="1"/>
  <c r="S93" i="1" s="1"/>
  <c r="O90" i="1"/>
  <c r="W84" i="1"/>
  <c r="W91" i="1" s="1"/>
  <c r="W92" i="1" s="1"/>
  <c r="X130" i="1"/>
  <c r="P139" i="1"/>
  <c r="P137" i="1"/>
  <c r="P138" i="1" s="1"/>
  <c r="P136" i="1"/>
  <c r="V130" i="1"/>
  <c r="N137" i="1"/>
  <c r="N138" i="1" s="1"/>
  <c r="N139" i="1"/>
  <c r="N136" i="1"/>
  <c r="AE154" i="1"/>
  <c r="AE132" i="1"/>
  <c r="AE156" i="1"/>
  <c r="AE134" i="1"/>
  <c r="AE157" i="1"/>
  <c r="AE135" i="1"/>
  <c r="N159" i="1"/>
  <c r="N160" i="1" s="1"/>
  <c r="N158" i="1"/>
  <c r="N161" i="1"/>
  <c r="W108" i="1"/>
  <c r="O114" i="1"/>
  <c r="O115" i="1"/>
  <c r="O116" i="1" s="1"/>
  <c r="O117" i="1"/>
  <c r="X152" i="1"/>
  <c r="AC152" i="1" s="1"/>
  <c r="P158" i="1"/>
  <c r="P159" i="1"/>
  <c r="P160" i="1" s="1"/>
  <c r="P161" i="1"/>
  <c r="N117" i="1"/>
  <c r="V108" i="1"/>
  <c r="N114" i="1"/>
  <c r="N115" i="1"/>
  <c r="N116" i="1" s="1"/>
  <c r="W152" i="1"/>
  <c r="AB152" i="1" s="1"/>
  <c r="O161" i="1"/>
  <c r="O159" i="1"/>
  <c r="O160" i="1" s="1"/>
  <c r="O158" i="1"/>
  <c r="AC33" i="1"/>
  <c r="AE108" i="1"/>
  <c r="AE84" i="1"/>
  <c r="X108" i="1"/>
  <c r="AC108" i="1" s="1"/>
  <c r="P114" i="1"/>
  <c r="P115" i="1"/>
  <c r="P116" i="1" s="1"/>
  <c r="P117" i="1"/>
  <c r="X109" i="1"/>
  <c r="AC109" i="1" s="1"/>
  <c r="V64" i="1"/>
  <c r="AA64" i="1" s="1"/>
  <c r="R64" i="1"/>
  <c r="AB86" i="1"/>
  <c r="W64" i="1"/>
  <c r="S64" i="1"/>
  <c r="T65" i="1"/>
  <c r="X65" i="1"/>
  <c r="AC65" i="1" s="1"/>
  <c r="X64" i="1"/>
  <c r="T64" i="1"/>
  <c r="W41" i="1"/>
  <c r="S41" i="1"/>
  <c r="X42" i="1"/>
  <c r="T42" i="1"/>
  <c r="AB84" i="1"/>
  <c r="R93" i="1"/>
  <c r="R90" i="1"/>
  <c r="R91" i="1"/>
  <c r="R92" i="1" s="1"/>
  <c r="T67" i="1"/>
  <c r="X67" i="1"/>
  <c r="AC67" i="1" s="1"/>
  <c r="R67" i="1"/>
  <c r="V67" i="1"/>
  <c r="V44" i="1"/>
  <c r="AA44" i="1" s="1"/>
  <c r="R44" i="1"/>
  <c r="X46" i="1"/>
  <c r="AC46" i="1" s="1"/>
  <c r="T46" i="1"/>
  <c r="S91" i="1"/>
  <c r="S92" i="1" s="1"/>
  <c r="S90" i="1"/>
  <c r="V91" i="1"/>
  <c r="V92" i="1" s="1"/>
  <c r="V93" i="1"/>
  <c r="V90" i="1"/>
  <c r="V63" i="1"/>
  <c r="AA63" i="1" s="1"/>
  <c r="R63" i="1"/>
  <c r="S44" i="1"/>
  <c r="W44" i="1"/>
  <c r="AB44" i="1" s="1"/>
  <c r="V65" i="1"/>
  <c r="AA65" i="1" s="1"/>
  <c r="R65" i="1"/>
  <c r="S45" i="1"/>
  <c r="W45" i="1"/>
  <c r="AB45" i="1" s="1"/>
  <c r="S65" i="1"/>
  <c r="W65" i="1"/>
  <c r="AB65" i="1" s="1"/>
  <c r="R46" i="1"/>
  <c r="V46" i="1"/>
  <c r="AA46" i="1" s="1"/>
  <c r="S63" i="1"/>
  <c r="W63" i="1"/>
  <c r="AB63" i="1" s="1"/>
  <c r="V62" i="1"/>
  <c r="R62" i="1"/>
  <c r="V42" i="1"/>
  <c r="R42" i="1"/>
  <c r="R43" i="1"/>
  <c r="V43" i="1"/>
  <c r="AA43" i="1" s="1"/>
  <c r="T90" i="1"/>
  <c r="R66" i="1"/>
  <c r="V66" i="1"/>
  <c r="X45" i="1"/>
  <c r="AC45" i="1" s="1"/>
  <c r="T45" i="1"/>
  <c r="T66" i="1"/>
  <c r="X66" i="1"/>
  <c r="AC66" i="1" s="1"/>
  <c r="T62" i="1"/>
  <c r="X62" i="1"/>
  <c r="X41" i="1"/>
  <c r="T41" i="1"/>
  <c r="T43" i="1"/>
  <c r="X43" i="1"/>
  <c r="AC43" i="1" s="1"/>
  <c r="AC31" i="1"/>
  <c r="AC32" i="1" s="1"/>
  <c r="AC30" i="1"/>
  <c r="T91" i="1"/>
  <c r="T92" i="1" s="1"/>
  <c r="X91" i="1"/>
  <c r="X92" i="1" s="1"/>
  <c r="AC85" i="1"/>
  <c r="X63" i="1"/>
  <c r="AC63" i="1" s="1"/>
  <c r="T63" i="1"/>
  <c r="V41" i="1"/>
  <c r="R41" i="1"/>
  <c r="W46" i="1"/>
  <c r="AB46" i="1" s="1"/>
  <c r="S46" i="1"/>
  <c r="W67" i="1"/>
  <c r="AB67" i="1" s="1"/>
  <c r="S67" i="1"/>
  <c r="R45" i="1"/>
  <c r="V45" i="1"/>
  <c r="W42" i="1"/>
  <c r="AB42" i="1" s="1"/>
  <c r="S42" i="1"/>
  <c r="S66" i="1"/>
  <c r="W66" i="1"/>
  <c r="AB66" i="1" s="1"/>
  <c r="S62" i="1"/>
  <c r="W62" i="1"/>
  <c r="T44" i="1"/>
  <c r="X44" i="1"/>
  <c r="AC44" i="1" s="1"/>
  <c r="W43" i="1"/>
  <c r="S43" i="1"/>
  <c r="X93" i="1"/>
  <c r="T93" i="1"/>
  <c r="N50" i="1"/>
  <c r="N48" i="1"/>
  <c r="N49" i="1" s="1"/>
  <c r="N68" i="1"/>
  <c r="N69" i="1"/>
  <c r="N70" i="1" s="1"/>
  <c r="N71" i="1"/>
  <c r="N47" i="1"/>
  <c r="P71" i="1"/>
  <c r="P69" i="1"/>
  <c r="P70" i="1" s="1"/>
  <c r="P68" i="1"/>
  <c r="P48" i="1"/>
  <c r="P49" i="1" s="1"/>
  <c r="P50" i="1"/>
  <c r="P47" i="1"/>
  <c r="O69" i="1"/>
  <c r="O70" i="1" s="1"/>
  <c r="O68" i="1"/>
  <c r="O71" i="1"/>
  <c r="O50" i="1"/>
  <c r="O47" i="1"/>
  <c r="O48" i="1"/>
  <c r="O49" i="1" s="1"/>
  <c r="W93" i="1" l="1"/>
  <c r="W90" i="1"/>
  <c r="AC130" i="1"/>
  <c r="X136" i="1"/>
  <c r="X139" i="1"/>
  <c r="X137" i="1"/>
  <c r="X138" i="1" s="1"/>
  <c r="X90" i="1"/>
  <c r="AB93" i="1"/>
  <c r="AB130" i="1"/>
  <c r="W139" i="1"/>
  <c r="W137" i="1"/>
  <c r="W138" i="1" s="1"/>
  <c r="W136" i="1"/>
  <c r="AA130" i="1"/>
  <c r="V136" i="1"/>
  <c r="V137" i="1"/>
  <c r="V138" i="1" s="1"/>
  <c r="V139" i="1"/>
  <c r="AE130" i="1"/>
  <c r="AE136" i="1" s="1"/>
  <c r="AE152" i="1"/>
  <c r="AE114" i="1"/>
  <c r="AE115" i="1"/>
  <c r="AE116" i="1" s="1"/>
  <c r="AA108" i="1"/>
  <c r="V115" i="1"/>
  <c r="V116" i="1" s="1"/>
  <c r="V117" i="1"/>
  <c r="V114" i="1"/>
  <c r="AB108" i="1"/>
  <c r="W117" i="1"/>
  <c r="W115" i="1"/>
  <c r="W116" i="1" s="1"/>
  <c r="W114" i="1"/>
  <c r="X117" i="1"/>
  <c r="X115" i="1"/>
  <c r="X116" i="1" s="1"/>
  <c r="X114" i="1"/>
  <c r="W161" i="1"/>
  <c r="W158" i="1"/>
  <c r="W159" i="1"/>
  <c r="W160" i="1" s="1"/>
  <c r="X158" i="1"/>
  <c r="X159" i="1"/>
  <c r="X160" i="1" s="1"/>
  <c r="X161" i="1"/>
  <c r="V158" i="1"/>
  <c r="V159" i="1"/>
  <c r="V160" i="1" s="1"/>
  <c r="V161" i="1"/>
  <c r="V47" i="1"/>
  <c r="AA45" i="1"/>
  <c r="AC62" i="1"/>
  <c r="X68" i="1"/>
  <c r="X69" i="1"/>
  <c r="X70" i="1" s="1"/>
  <c r="X47" i="1"/>
  <c r="AC42" i="1"/>
  <c r="W71" i="1"/>
  <c r="AB64" i="1"/>
  <c r="T71" i="1"/>
  <c r="T69" i="1"/>
  <c r="T70" i="1" s="1"/>
  <c r="T68" i="1"/>
  <c r="V69" i="1"/>
  <c r="V70" i="1" s="1"/>
  <c r="AA66" i="1"/>
  <c r="S47" i="1"/>
  <c r="S50" i="1"/>
  <c r="W69" i="1"/>
  <c r="W70" i="1" s="1"/>
  <c r="AB62" i="1"/>
  <c r="AB68" i="1" s="1"/>
  <c r="W68" i="1"/>
  <c r="R47" i="1"/>
  <c r="R50" i="1"/>
  <c r="R48" i="1"/>
  <c r="R49" i="1" s="1"/>
  <c r="AA91" i="1"/>
  <c r="AA92" i="1" s="1"/>
  <c r="AA93" i="1"/>
  <c r="AA90" i="1"/>
  <c r="AB41" i="1"/>
  <c r="W48" i="1"/>
  <c r="W49" i="1" s="1"/>
  <c r="W47" i="1"/>
  <c r="AE90" i="1"/>
  <c r="AE91" i="1"/>
  <c r="AE92" i="1" s="1"/>
  <c r="R69" i="1"/>
  <c r="R70" i="1" s="1"/>
  <c r="R68" i="1"/>
  <c r="R71" i="1"/>
  <c r="AA62" i="1"/>
  <c r="V71" i="1"/>
  <c r="V68" i="1"/>
  <c r="AA67" i="1"/>
  <c r="S69" i="1"/>
  <c r="S70" i="1" s="1"/>
  <c r="S68" i="1"/>
  <c r="S71" i="1"/>
  <c r="AA41" i="1"/>
  <c r="V48" i="1"/>
  <c r="V49" i="1" s="1"/>
  <c r="V50" i="1"/>
  <c r="AA42" i="1"/>
  <c r="X71" i="1"/>
  <c r="AC64" i="1"/>
  <c r="AC93" i="1"/>
  <c r="AE93" i="1"/>
  <c r="AC90" i="1"/>
  <c r="AC91" i="1"/>
  <c r="AC92" i="1" s="1"/>
  <c r="S48" i="1"/>
  <c r="S49" i="1" s="1"/>
  <c r="T48" i="1"/>
  <c r="T49" i="1" s="1"/>
  <c r="T50" i="1"/>
  <c r="T47" i="1"/>
  <c r="AB90" i="1"/>
  <c r="AB91" i="1"/>
  <c r="AB92" i="1" s="1"/>
  <c r="W50" i="1"/>
  <c r="AB43" i="1"/>
  <c r="AB50" i="1" s="1"/>
  <c r="AC41" i="1"/>
  <c r="X50" i="1"/>
  <c r="X48" i="1"/>
  <c r="X49" i="1" s="1"/>
  <c r="AA139" i="1" l="1"/>
  <c r="AA136" i="1"/>
  <c r="AA137" i="1"/>
  <c r="AA138" i="1" s="1"/>
  <c r="AC136" i="1"/>
  <c r="AC139" i="1"/>
  <c r="AC137" i="1"/>
  <c r="AC138" i="1" s="1"/>
  <c r="AB136" i="1"/>
  <c r="AB139" i="1"/>
  <c r="AB137" i="1"/>
  <c r="AB138" i="1" s="1"/>
  <c r="AE137" i="1"/>
  <c r="AE138" i="1" s="1"/>
  <c r="AE139" i="1"/>
  <c r="AB161" i="1"/>
  <c r="AB159" i="1"/>
  <c r="AB160" i="1" s="1"/>
  <c r="AB158" i="1"/>
  <c r="AB115" i="1"/>
  <c r="AB116" i="1" s="1"/>
  <c r="AB117" i="1"/>
  <c r="AB114" i="1"/>
  <c r="AA158" i="1"/>
  <c r="AA159" i="1"/>
  <c r="AA160" i="1" s="1"/>
  <c r="AA161" i="1"/>
  <c r="AC158" i="1"/>
  <c r="AC161" i="1"/>
  <c r="AC159" i="1"/>
  <c r="AC160" i="1" s="1"/>
  <c r="AE117" i="1"/>
  <c r="AC117" i="1"/>
  <c r="AC115" i="1"/>
  <c r="AC116" i="1" s="1"/>
  <c r="AC114" i="1"/>
  <c r="AA115" i="1"/>
  <c r="AA116" i="1" s="1"/>
  <c r="AA114" i="1"/>
  <c r="AA117" i="1"/>
  <c r="AC50" i="1"/>
  <c r="AC48" i="1"/>
  <c r="AC47" i="1"/>
  <c r="AC71" i="1"/>
  <c r="AC69" i="1"/>
  <c r="AC70" i="1" s="1"/>
  <c r="AC68" i="1"/>
  <c r="AA69" i="1"/>
  <c r="AA70" i="1" s="1"/>
  <c r="AA68" i="1"/>
  <c r="AA71" i="1"/>
  <c r="AB47" i="1"/>
  <c r="AB48" i="1"/>
  <c r="AB49" i="1" s="1"/>
  <c r="AB69" i="1"/>
  <c r="AB70" i="1" s="1"/>
  <c r="AB71" i="1"/>
  <c r="AA48" i="1"/>
  <c r="AA49" i="1" s="1"/>
  <c r="AA50" i="1"/>
  <c r="AA47" i="1"/>
  <c r="AE161" i="1" l="1"/>
  <c r="AE159" i="1"/>
  <c r="AE160" i="1" s="1"/>
  <c r="AE158" i="1"/>
  <c r="AC49" i="1"/>
</calcChain>
</file>

<file path=xl/sharedStrings.xml><?xml version="1.0" encoding="utf-8"?>
<sst xmlns="http://schemas.openxmlformats.org/spreadsheetml/2006/main" count="478" uniqueCount="60">
  <si>
    <t>TEA</t>
  </si>
  <si>
    <t>0.5 amp</t>
  </si>
  <si>
    <t>1.0 amp</t>
  </si>
  <si>
    <t>2.0 amp</t>
  </si>
  <si>
    <t>lat</t>
  </si>
  <si>
    <t>mag</t>
  </si>
  <si>
    <t>trial 1</t>
  </si>
  <si>
    <t>trial 2</t>
  </si>
  <si>
    <t>trial 3</t>
  </si>
  <si>
    <t>trial 4</t>
  </si>
  <si>
    <t>trial 5</t>
  </si>
  <si>
    <t>trial 6</t>
  </si>
  <si>
    <t>WSA template 1</t>
  </si>
  <si>
    <t>target signal</t>
  </si>
  <si>
    <t>TEA evaluation</t>
  </si>
  <si>
    <t>WSA: correct template</t>
  </si>
  <si>
    <t>target signal (peak-to-peak)</t>
  </si>
  <si>
    <t>target signal latency</t>
  </si>
  <si>
    <t>mean</t>
  </si>
  <si>
    <t>SD</t>
  </si>
  <si>
    <t>SEM</t>
  </si>
  <si>
    <t>peak (max)</t>
  </si>
  <si>
    <t>peak (min)</t>
  </si>
  <si>
    <t>signal of interest (peak-to-peak)</t>
  </si>
  <si>
    <t>latency error</t>
  </si>
  <si>
    <t>varience</t>
  </si>
  <si>
    <t>magnitude error</t>
  </si>
  <si>
    <t xml:space="preserve">scale factor: </t>
  </si>
  <si>
    <t>WSA: incorrect template by 0.5* frequency</t>
  </si>
  <si>
    <t>WSA: incorrect template by 2.0* frequency</t>
  </si>
  <si>
    <t>magnitude abs(error)</t>
  </si>
  <si>
    <t>magnitude</t>
  </si>
  <si>
    <t>% magnitude error</t>
  </si>
  <si>
    <t xml:space="preserve">freq multiple: </t>
  </si>
  <si>
    <t>Latency errors</t>
  </si>
  <si>
    <t>TEA (abs% mag error)</t>
  </si>
  <si>
    <t>WSA: incorrect template by 0.6* frequency</t>
  </si>
  <si>
    <t>WSA: incorrect template by 0.7* frequency</t>
  </si>
  <si>
    <t>WSA: incorrect template by 0.65* frequency</t>
  </si>
  <si>
    <t>Anova: Single Factor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</si>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</sst>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00"/>
    <numFmt numFmtId="166" formatCode="0.0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8" xfId="0" applyBorder="1" applyAlignment="1">
      <alignment horizontal="center"/>
    </xf>
    <xf numFmtId="0" fontId="1" fillId="0" borderId="0" xfId="0" applyFont="1"/>
    <xf numFmtId="0" fontId="0" fillId="0" borderId="0" xfId="0" applyFill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5" fontId="0" fillId="0" borderId="10" xfId="0" applyNumberFormat="1" applyBorder="1"/>
    <xf numFmtId="165" fontId="0" fillId="0" borderId="0" xfId="0" applyNumberFormat="1" applyBorder="1"/>
    <xf numFmtId="165" fontId="0" fillId="0" borderId="11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6" xfId="0" applyNumberFormat="1" applyBorder="1"/>
    <xf numFmtId="165" fontId="1" fillId="0" borderId="0" xfId="0" applyNumberFormat="1" applyFont="1"/>
    <xf numFmtId="165" fontId="0" fillId="0" borderId="0" xfId="0" applyNumberFormat="1"/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5" fontId="1" fillId="0" borderId="10" xfId="0" applyNumberFormat="1" applyFont="1" applyBorder="1"/>
    <xf numFmtId="165" fontId="1" fillId="0" borderId="0" xfId="0" applyNumberFormat="1" applyFont="1" applyBorder="1"/>
    <xf numFmtId="165" fontId="1" fillId="0" borderId="11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0" fontId="1" fillId="0" borderId="0" xfId="0" applyFont="1" applyFill="1" applyBorder="1"/>
    <xf numFmtId="0" fontId="0" fillId="0" borderId="0" xfId="0" applyAlignment="1">
      <alignment horizontal="right"/>
    </xf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0" fillId="2" borderId="0" xfId="0" applyFill="1" applyBorder="1"/>
    <xf numFmtId="0" fontId="0" fillId="2" borderId="11" xfId="0" applyFill="1" applyBorder="1"/>
    <xf numFmtId="0" fontId="0" fillId="2" borderId="4" xfId="0" applyFill="1" applyBorder="1"/>
    <xf numFmtId="0" fontId="0" fillId="2" borderId="5" xfId="0" applyFill="1" applyBorder="1"/>
    <xf numFmtId="166" fontId="1" fillId="2" borderId="10" xfId="0" applyNumberFormat="1" applyFont="1" applyFill="1" applyBorder="1"/>
    <xf numFmtId="166" fontId="1" fillId="2" borderId="0" xfId="0" applyNumberFormat="1" applyFont="1" applyFill="1" applyBorder="1"/>
    <xf numFmtId="166" fontId="1" fillId="2" borderId="11" xfId="0" applyNumberFormat="1" applyFont="1" applyFill="1" applyBorder="1"/>
    <xf numFmtId="166" fontId="0" fillId="2" borderId="10" xfId="0" applyNumberFormat="1" applyFill="1" applyBorder="1"/>
    <xf numFmtId="166" fontId="0" fillId="2" borderId="0" xfId="0" applyNumberFormat="1" applyFill="1" applyBorder="1"/>
    <xf numFmtId="166" fontId="0" fillId="2" borderId="11" xfId="0" applyNumberFormat="1" applyFill="1" applyBorder="1"/>
    <xf numFmtId="166" fontId="1" fillId="2" borderId="4" xfId="0" applyNumberFormat="1" applyFont="1" applyFill="1" applyBorder="1"/>
    <xf numFmtId="166" fontId="1" fillId="2" borderId="5" xfId="0" applyNumberFormat="1" applyFont="1" applyFill="1" applyBorder="1"/>
    <xf numFmtId="166" fontId="1" fillId="2" borderId="6" xfId="0" applyNumberFormat="1" applyFont="1" applyFill="1" applyBorder="1"/>
    <xf numFmtId="166" fontId="0" fillId="2" borderId="0" xfId="0" applyNumberFormat="1" applyFill="1"/>
    <xf numFmtId="0" fontId="0" fillId="2" borderId="6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1" xfId="0" applyFill="1" applyBorder="1"/>
    <xf numFmtId="165" fontId="0" fillId="3" borderId="1" xfId="0" applyNumberFormat="1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165" fontId="0" fillId="3" borderId="10" xfId="0" applyNumberFormat="1" applyFill="1" applyBorder="1"/>
    <xf numFmtId="165" fontId="0" fillId="3" borderId="0" xfId="0" applyNumberFormat="1" applyFill="1" applyBorder="1"/>
    <xf numFmtId="165" fontId="0" fillId="3" borderId="11" xfId="0" applyNumberFormat="1" applyFill="1" applyBorder="1"/>
    <xf numFmtId="165" fontId="0" fillId="3" borderId="4" xfId="0" applyNumberFormat="1" applyFill="1" applyBorder="1"/>
    <xf numFmtId="165" fontId="0" fillId="3" borderId="5" xfId="0" applyNumberFormat="1" applyFill="1" applyBorder="1"/>
    <xf numFmtId="165" fontId="0" fillId="3" borderId="6" xfId="0" applyNumberFormat="1" applyFill="1" applyBorder="1"/>
    <xf numFmtId="165" fontId="1" fillId="3" borderId="1" xfId="0" applyNumberFormat="1" applyFont="1" applyFill="1" applyBorder="1"/>
    <xf numFmtId="165" fontId="1" fillId="3" borderId="2" xfId="0" applyNumberFormat="1" applyFont="1" applyFill="1" applyBorder="1"/>
    <xf numFmtId="165" fontId="1" fillId="3" borderId="3" xfId="0" applyNumberFormat="1" applyFont="1" applyFill="1" applyBorder="1"/>
    <xf numFmtId="165" fontId="1" fillId="3" borderId="4" xfId="0" applyNumberFormat="1" applyFont="1" applyFill="1" applyBorder="1"/>
    <xf numFmtId="165" fontId="1" fillId="3" borderId="5" xfId="0" applyNumberFormat="1" applyFont="1" applyFill="1" applyBorder="1"/>
    <xf numFmtId="165" fontId="1" fillId="3" borderId="6" xfId="0" applyNumberFormat="1" applyFont="1" applyFill="1" applyBorder="1"/>
    <xf numFmtId="165" fontId="0" fillId="3" borderId="0" xfId="0" applyNumberFormat="1" applyFill="1"/>
    <xf numFmtId="165" fontId="1" fillId="3" borderId="10" xfId="0" applyNumberFormat="1" applyFont="1" applyFill="1" applyBorder="1"/>
    <xf numFmtId="165" fontId="1" fillId="3" borderId="0" xfId="0" applyNumberFormat="1" applyFont="1" applyFill="1" applyBorder="1"/>
    <xf numFmtId="165" fontId="1" fillId="3" borderId="11" xfId="0" applyNumberFormat="1" applyFont="1" applyFill="1" applyBorder="1"/>
    <xf numFmtId="166" fontId="1" fillId="0" borderId="1" xfId="0" applyNumberFormat="1" applyFont="1" applyBorder="1"/>
    <xf numFmtId="166" fontId="1" fillId="0" borderId="2" xfId="0" applyNumberFormat="1" applyFont="1" applyBorder="1"/>
    <xf numFmtId="166" fontId="1" fillId="0" borderId="3" xfId="0" applyNumberFormat="1" applyFont="1" applyBorder="1"/>
    <xf numFmtId="166" fontId="0" fillId="0" borderId="10" xfId="0" applyNumberFormat="1" applyBorder="1"/>
    <xf numFmtId="166" fontId="0" fillId="0" borderId="0" xfId="0" applyNumberFormat="1" applyBorder="1"/>
    <xf numFmtId="166" fontId="0" fillId="0" borderId="11" xfId="0" applyNumberFormat="1" applyBorder="1"/>
    <xf numFmtId="166" fontId="1" fillId="0" borderId="4" xfId="0" applyNumberFormat="1" applyFont="1" applyBorder="1"/>
    <xf numFmtId="166" fontId="1" fillId="0" borderId="5" xfId="0" applyNumberFormat="1" applyFont="1" applyBorder="1"/>
    <xf numFmtId="166" fontId="1" fillId="0" borderId="6" xfId="0" applyNumberFormat="1" applyFont="1" applyBorder="1"/>
    <xf numFmtId="166" fontId="1" fillId="0" borderId="0" xfId="0" applyNumberFormat="1" applyFont="1" applyBorder="1"/>
    <xf numFmtId="167" fontId="0" fillId="0" borderId="0" xfId="0" applyNumberFormat="1" applyBorder="1"/>
    <xf numFmtId="2" fontId="0" fillId="3" borderId="1" xfId="0" applyNumberFormat="1" applyFill="1" applyBorder="1"/>
    <xf numFmtId="2" fontId="0" fillId="3" borderId="2" xfId="0" applyNumberFormat="1" applyFill="1" applyBorder="1"/>
    <xf numFmtId="2" fontId="0" fillId="3" borderId="3" xfId="0" applyNumberFormat="1" applyFill="1" applyBorder="1"/>
    <xf numFmtId="2" fontId="0" fillId="3" borderId="10" xfId="0" applyNumberFormat="1" applyFill="1" applyBorder="1"/>
    <xf numFmtId="2" fontId="0" fillId="3" borderId="0" xfId="0" applyNumberFormat="1" applyFill="1" applyBorder="1"/>
    <xf numFmtId="2" fontId="0" fillId="3" borderId="11" xfId="0" applyNumberFormat="1" applyFill="1" applyBorder="1"/>
    <xf numFmtId="2" fontId="0" fillId="3" borderId="4" xfId="0" applyNumberFormat="1" applyFill="1" applyBorder="1"/>
    <xf numFmtId="2" fontId="0" fillId="3" borderId="5" xfId="0" applyNumberFormat="1" applyFill="1" applyBorder="1"/>
    <xf numFmtId="2" fontId="0" fillId="3" borderId="6" xfId="0" applyNumberFormat="1" applyFill="1" applyBorder="1"/>
    <xf numFmtId="2" fontId="1" fillId="3" borderId="10" xfId="0" applyNumberFormat="1" applyFont="1" applyFill="1" applyBorder="1"/>
    <xf numFmtId="2" fontId="1" fillId="3" borderId="0" xfId="0" applyNumberFormat="1" applyFont="1" applyFill="1" applyBorder="1"/>
    <xf numFmtId="2" fontId="1" fillId="3" borderId="11" xfId="0" applyNumberFormat="1" applyFont="1" applyFill="1" applyBorder="1"/>
    <xf numFmtId="2" fontId="1" fillId="3" borderId="4" xfId="0" applyNumberFormat="1" applyFont="1" applyFill="1" applyBorder="1"/>
    <xf numFmtId="2" fontId="1" fillId="3" borderId="5" xfId="0" applyNumberFormat="1" applyFont="1" applyFill="1" applyBorder="1"/>
    <xf numFmtId="2" fontId="1" fillId="3" borderId="6" xfId="0" applyNumberFormat="1" applyFont="1" applyFill="1" applyBorder="1"/>
    <xf numFmtId="2" fontId="0" fillId="3" borderId="0" xfId="0" applyNumberFormat="1" applyFill="1"/>
    <xf numFmtId="2" fontId="0" fillId="0" borderId="0" xfId="0" applyNumberFormat="1"/>
    <xf numFmtId="0" fontId="0" fillId="0" borderId="0" xfId="0" applyFill="1" applyBorder="1" applyAlignment="1"/>
    <xf numFmtId="0" fontId="0" fillId="0" borderId="12" xfId="0" applyFill="1" applyBorder="1" applyAlignment="1"/>
    <xf numFmtId="0" fontId="2" fillId="0" borderId="13" xfId="0" applyFont="1" applyFill="1" applyBorder="1" applyAlignment="1">
      <alignment horizontal="center"/>
    </xf>
    <xf numFmtId="165" fontId="0" fillId="4" borderId="0" xfId="0" applyNumberFormat="1" applyFill="1"/>
    <xf numFmtId="0" fontId="0" fillId="0" borderId="0" xfId="0" applyFill="1"/>
    <xf numFmtId="165" fontId="0" fillId="0" borderId="0" xfId="0" applyNumberFormat="1" applyFill="1"/>
    <xf numFmtId="166" fontId="1" fillId="0" borderId="0" xfId="0" applyNumberFormat="1" applyFont="1" applyFill="1" applyBorder="1"/>
    <xf numFmtId="166" fontId="0" fillId="0" borderId="0" xfId="0" applyNumberFormat="1" applyFill="1" applyBorder="1"/>
    <xf numFmtId="165" fontId="0" fillId="0" borderId="0" xfId="0" applyNumberFormat="1" applyFill="1" applyBorder="1"/>
    <xf numFmtId="165" fontId="1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latency error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errors!$E$19</c:f>
              <c:strCache>
                <c:ptCount val="1"/>
                <c:pt idx="0">
                  <c:v>TEA evaluation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errors!$P$32:$R$32</c:f>
                <c:numCache>
                  <c:formatCode>General</c:formatCode>
                  <c:ptCount val="3"/>
                  <c:pt idx="0">
                    <c:v>1.7126976771553508</c:v>
                  </c:pt>
                  <c:pt idx="1">
                    <c:v>2.5121924908555702</c:v>
                  </c:pt>
                  <c:pt idx="2">
                    <c:v>1.3763881881375053</c:v>
                  </c:pt>
                </c:numCache>
              </c:numRef>
            </c:plus>
            <c:minus>
              <c:numRef>
                <c:f>errors!$P$32:$R$32</c:f>
                <c:numCache>
                  <c:formatCode>General</c:formatCode>
                  <c:ptCount val="3"/>
                  <c:pt idx="0">
                    <c:v>1.7126976771553508</c:v>
                  </c:pt>
                  <c:pt idx="1">
                    <c:v>2.5121924908555702</c:v>
                  </c:pt>
                  <c:pt idx="2">
                    <c:v>1.3763881881375053</c:v>
                  </c:pt>
                </c:numCache>
              </c:numRef>
            </c:minus>
          </c:errBars>
          <c:cat>
            <c:strRef>
              <c:f>errors!$C$6:$E$6</c:f>
              <c:strCache>
                <c:ptCount val="3"/>
                <c:pt idx="0">
                  <c:v>0.5 amp</c:v>
                </c:pt>
                <c:pt idx="1">
                  <c:v>1.0 amp</c:v>
                </c:pt>
                <c:pt idx="2">
                  <c:v>2.0 amp</c:v>
                </c:pt>
              </c:strCache>
            </c:strRef>
          </c:cat>
          <c:val>
            <c:numRef>
              <c:f>errors!$P$30:$R$30</c:f>
              <c:numCache>
                <c:formatCode>0.0</c:formatCode>
                <c:ptCount val="3"/>
                <c:pt idx="0">
                  <c:v>-1</c:v>
                </c:pt>
                <c:pt idx="1">
                  <c:v>-0.33333333333333331</c:v>
                </c:pt>
                <c:pt idx="2">
                  <c:v>0.83333333333333337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errors!$E$36</c:f>
              <c:strCache>
                <c:ptCount val="1"/>
                <c:pt idx="0">
                  <c:v>WSA: correct template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errors!$J$49:$L$49</c:f>
                <c:numCache>
                  <c:formatCode>General</c:formatCode>
                  <c:ptCount val="3"/>
                  <c:pt idx="0">
                    <c:v>0.4281744192888377</c:v>
                  </c:pt>
                  <c:pt idx="1">
                    <c:v>0.25819888974716115</c:v>
                  </c:pt>
                  <c:pt idx="2">
                    <c:v>0.16666666666666666</c:v>
                  </c:pt>
                </c:numCache>
              </c:numRef>
            </c:plus>
            <c:minus>
              <c:numRef>
                <c:f>errors!$J$49:$L$49</c:f>
                <c:numCache>
                  <c:formatCode>General</c:formatCode>
                  <c:ptCount val="3"/>
                  <c:pt idx="0">
                    <c:v>0.4281744192888377</c:v>
                  </c:pt>
                  <c:pt idx="1">
                    <c:v>0.25819888974716115</c:v>
                  </c:pt>
                  <c:pt idx="2">
                    <c:v>0.16666666666666666</c:v>
                  </c:pt>
                </c:numCache>
              </c:numRef>
            </c:minus>
          </c:errBars>
          <c:cat>
            <c:strRef>
              <c:f>errors!$C$6:$E$6</c:f>
              <c:strCache>
                <c:ptCount val="3"/>
                <c:pt idx="0">
                  <c:v>0.5 amp</c:v>
                </c:pt>
                <c:pt idx="1">
                  <c:v>1.0 amp</c:v>
                </c:pt>
                <c:pt idx="2">
                  <c:v>2.0 amp</c:v>
                </c:pt>
              </c:strCache>
            </c:strRef>
          </c:cat>
          <c:val>
            <c:numRef>
              <c:f>errors!$J$47:$L$47</c:f>
              <c:numCache>
                <c:formatCode>0.0</c:formatCode>
                <c:ptCount val="3"/>
                <c:pt idx="0">
                  <c:v>-0.5</c:v>
                </c:pt>
                <c:pt idx="1">
                  <c:v>-1</c:v>
                </c:pt>
                <c:pt idx="2">
                  <c:v>-0.83333333333333337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errors!$E$57</c:f>
              <c:strCache>
                <c:ptCount val="1"/>
                <c:pt idx="0">
                  <c:v>WSA: incorrect template by 2.0* frequency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errors!$J$70:$L$70</c:f>
                <c:numCache>
                  <c:formatCode>General</c:formatCode>
                  <c:ptCount val="3"/>
                  <c:pt idx="0">
                    <c:v>1.6815997674172585</c:v>
                  </c:pt>
                  <c:pt idx="1">
                    <c:v>0.79232428826698054</c:v>
                  </c:pt>
                  <c:pt idx="2">
                    <c:v>0.44721359549995793</c:v>
                  </c:pt>
                </c:numCache>
              </c:numRef>
            </c:plus>
            <c:minus>
              <c:numRef>
                <c:f>errors!$J$70:$L$70</c:f>
                <c:numCache>
                  <c:formatCode>General</c:formatCode>
                  <c:ptCount val="3"/>
                  <c:pt idx="0">
                    <c:v>1.6815997674172585</c:v>
                  </c:pt>
                  <c:pt idx="1">
                    <c:v>0.79232428826698054</c:v>
                  </c:pt>
                  <c:pt idx="2">
                    <c:v>0.44721359549995793</c:v>
                  </c:pt>
                </c:numCache>
              </c:numRef>
            </c:minus>
          </c:errBars>
          <c:cat>
            <c:strRef>
              <c:f>errors!$C$6:$E$6</c:f>
              <c:strCache>
                <c:ptCount val="3"/>
                <c:pt idx="0">
                  <c:v>0.5 amp</c:v>
                </c:pt>
                <c:pt idx="1">
                  <c:v>1.0 amp</c:v>
                </c:pt>
                <c:pt idx="2">
                  <c:v>2.0 amp</c:v>
                </c:pt>
              </c:strCache>
            </c:strRef>
          </c:cat>
          <c:val>
            <c:numRef>
              <c:f>errors!$J$68:$L$68</c:f>
              <c:numCache>
                <c:formatCode>0.0</c:formatCode>
                <c:ptCount val="3"/>
                <c:pt idx="0">
                  <c:v>-7.833333333333333</c:v>
                </c:pt>
                <c:pt idx="1">
                  <c:v>-8.1666666666666661</c:v>
                </c:pt>
                <c:pt idx="2">
                  <c:v>-8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errors!$E$79</c:f>
              <c:strCache>
                <c:ptCount val="1"/>
                <c:pt idx="0">
                  <c:v>WSA: incorrect template by 0.5* frequency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errors!$J$92:$L$92</c:f>
                <c:numCache>
                  <c:formatCode>General</c:formatCode>
                  <c:ptCount val="3"/>
                  <c:pt idx="0">
                    <c:v>1.400396769173333</c:v>
                  </c:pt>
                  <c:pt idx="1">
                    <c:v>0.56273143387113778</c:v>
                  </c:pt>
                  <c:pt idx="2">
                    <c:v>0.55777335102271708</c:v>
                  </c:pt>
                </c:numCache>
              </c:numRef>
            </c:plus>
            <c:minus>
              <c:numRef>
                <c:f>errors!$J$92:$L$92</c:f>
                <c:numCache>
                  <c:formatCode>General</c:formatCode>
                  <c:ptCount val="3"/>
                  <c:pt idx="0">
                    <c:v>1.400396769173333</c:v>
                  </c:pt>
                  <c:pt idx="1">
                    <c:v>0.56273143387113778</c:v>
                  </c:pt>
                  <c:pt idx="2">
                    <c:v>0.55777335102271708</c:v>
                  </c:pt>
                </c:numCache>
              </c:numRef>
            </c:minus>
          </c:errBars>
          <c:cat>
            <c:strRef>
              <c:f>errors!$C$6:$E$6</c:f>
              <c:strCache>
                <c:ptCount val="3"/>
                <c:pt idx="0">
                  <c:v>0.5 amp</c:v>
                </c:pt>
                <c:pt idx="1">
                  <c:v>1.0 amp</c:v>
                </c:pt>
                <c:pt idx="2">
                  <c:v>2.0 amp</c:v>
                </c:pt>
              </c:strCache>
            </c:strRef>
          </c:cat>
          <c:val>
            <c:numRef>
              <c:f>errors!$J$90:$L$90</c:f>
              <c:numCache>
                <c:formatCode>0.0</c:formatCode>
                <c:ptCount val="3"/>
                <c:pt idx="0">
                  <c:v>18.166666666666668</c:v>
                </c:pt>
                <c:pt idx="1">
                  <c:v>16.5</c:v>
                </c:pt>
                <c:pt idx="2">
                  <c:v>16.666666666666668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761984"/>
        <c:axId val="102763904"/>
      </c:lineChart>
      <c:catAx>
        <c:axId val="102761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target</a:t>
                </a:r>
                <a:r>
                  <a:rPr lang="en-AU" baseline="0"/>
                  <a:t> signal amplitude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2763904"/>
        <c:crossesAt val="-10"/>
        <c:auto val="1"/>
        <c:lblAlgn val="ctr"/>
        <c:lblOffset val="100"/>
        <c:noMultiLvlLbl val="0"/>
      </c:catAx>
      <c:valAx>
        <c:axId val="102763904"/>
        <c:scaling>
          <c:orientation val="minMax"/>
          <c:max val="2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error (ms)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2761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51389744065979"/>
          <c:y val="0.1088079615048119"/>
          <c:w val="0.34171754083981004"/>
          <c:h val="0.851828521434820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magnitude error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errors!$E$19</c:f>
              <c:strCache>
                <c:ptCount val="1"/>
                <c:pt idx="0">
                  <c:v>TEA evaluation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errors!$W$32:$Y$32</c:f>
                <c:numCache>
                  <c:formatCode>General</c:formatCode>
                  <c:ptCount val="3"/>
                  <c:pt idx="0">
                    <c:v>5.6330063021445054E-2</c:v>
                  </c:pt>
                  <c:pt idx="1">
                    <c:v>0.13348986228674231</c:v>
                  </c:pt>
                  <c:pt idx="2">
                    <c:v>8.700906721588092E-2</c:v>
                  </c:pt>
                </c:numCache>
              </c:numRef>
            </c:plus>
            <c:minus>
              <c:numRef>
                <c:f>errors!$W$32:$Y$32</c:f>
                <c:numCache>
                  <c:formatCode>General</c:formatCode>
                  <c:ptCount val="3"/>
                  <c:pt idx="0">
                    <c:v>5.6330063021445054E-2</c:v>
                  </c:pt>
                  <c:pt idx="1">
                    <c:v>0.13348986228674231</c:v>
                  </c:pt>
                  <c:pt idx="2">
                    <c:v>8.700906721588092E-2</c:v>
                  </c:pt>
                </c:numCache>
              </c:numRef>
            </c:minus>
          </c:errBars>
          <c:cat>
            <c:strRef>
              <c:f>errors!$C$6:$E$6</c:f>
              <c:strCache>
                <c:ptCount val="3"/>
                <c:pt idx="0">
                  <c:v>0.5 amp</c:v>
                </c:pt>
                <c:pt idx="1">
                  <c:v>1.0 amp</c:v>
                </c:pt>
                <c:pt idx="2">
                  <c:v>2.0 amp</c:v>
                </c:pt>
              </c:strCache>
            </c:strRef>
          </c:cat>
          <c:val>
            <c:numRef>
              <c:f>errors!$W$30:$Y$30</c:f>
              <c:numCache>
                <c:formatCode>0.000</c:formatCode>
                <c:ptCount val="3"/>
                <c:pt idx="0">
                  <c:v>-1.1475</c:v>
                </c:pt>
                <c:pt idx="1">
                  <c:v>-0.99979999999999991</c:v>
                </c:pt>
                <c:pt idx="2">
                  <c:v>-1.0163333333333335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errors!$E$36</c:f>
              <c:strCache>
                <c:ptCount val="1"/>
                <c:pt idx="0">
                  <c:v>WSA: correct template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errors!$V$49:$X$49</c:f>
                <c:numCache>
                  <c:formatCode>General</c:formatCode>
                  <c:ptCount val="3"/>
                  <c:pt idx="0">
                    <c:v>2.9515371771687927E-2</c:v>
                  </c:pt>
                  <c:pt idx="1">
                    <c:v>5.440399928305132E-2</c:v>
                  </c:pt>
                  <c:pt idx="2">
                    <c:v>3.1456242703874759E-2</c:v>
                  </c:pt>
                </c:numCache>
              </c:numRef>
            </c:plus>
            <c:minus>
              <c:numRef>
                <c:f>errors!$V$49:$X$49</c:f>
                <c:numCache>
                  <c:formatCode>General</c:formatCode>
                  <c:ptCount val="3"/>
                  <c:pt idx="0">
                    <c:v>2.9515371771687927E-2</c:v>
                  </c:pt>
                  <c:pt idx="1">
                    <c:v>5.440399928305132E-2</c:v>
                  </c:pt>
                  <c:pt idx="2">
                    <c:v>3.1456242703874759E-2</c:v>
                  </c:pt>
                </c:numCache>
              </c:numRef>
            </c:minus>
          </c:errBars>
          <c:cat>
            <c:strRef>
              <c:f>errors!$C$6:$E$6</c:f>
              <c:strCache>
                <c:ptCount val="3"/>
                <c:pt idx="0">
                  <c:v>0.5 amp</c:v>
                </c:pt>
                <c:pt idx="1">
                  <c:v>1.0 amp</c:v>
                </c:pt>
                <c:pt idx="2">
                  <c:v>2.0 amp</c:v>
                </c:pt>
              </c:strCache>
            </c:strRef>
          </c:cat>
          <c:val>
            <c:numRef>
              <c:f>errors!$V$47:$X$47</c:f>
              <c:numCache>
                <c:formatCode>0.000</c:formatCode>
                <c:ptCount val="3"/>
                <c:pt idx="0">
                  <c:v>-2.3591973751973489E-2</c:v>
                </c:pt>
                <c:pt idx="1">
                  <c:v>1.4802973661668753E-16</c:v>
                </c:pt>
                <c:pt idx="2">
                  <c:v>0.19167678369798344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errors!$E$57</c:f>
              <c:strCache>
                <c:ptCount val="1"/>
                <c:pt idx="0">
                  <c:v>WSA: incorrect template by 2.0* frequency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errors!$V$70:$X$70</c:f>
                <c:numCache>
                  <c:formatCode>General</c:formatCode>
                  <c:ptCount val="3"/>
                  <c:pt idx="0">
                    <c:v>7.3386469202342389E-2</c:v>
                  </c:pt>
                  <c:pt idx="1">
                    <c:v>0.11414496068898687</c:v>
                  </c:pt>
                  <c:pt idx="2">
                    <c:v>7.3801627774951195E-2</c:v>
                  </c:pt>
                </c:numCache>
              </c:numRef>
            </c:plus>
            <c:minus>
              <c:numRef>
                <c:f>errors!$V$70:$X$70</c:f>
                <c:numCache>
                  <c:formatCode>General</c:formatCode>
                  <c:ptCount val="3"/>
                  <c:pt idx="0">
                    <c:v>7.3386469202342389E-2</c:v>
                  </c:pt>
                  <c:pt idx="1">
                    <c:v>0.11414496068898687</c:v>
                  </c:pt>
                  <c:pt idx="2">
                    <c:v>7.3801627774951195E-2</c:v>
                  </c:pt>
                </c:numCache>
              </c:numRef>
            </c:minus>
          </c:errBars>
          <c:cat>
            <c:strRef>
              <c:f>errors!$C$6:$E$6</c:f>
              <c:strCache>
                <c:ptCount val="3"/>
                <c:pt idx="0">
                  <c:v>0.5 amp</c:v>
                </c:pt>
                <c:pt idx="1">
                  <c:v>1.0 amp</c:v>
                </c:pt>
                <c:pt idx="2">
                  <c:v>2.0 amp</c:v>
                </c:pt>
              </c:strCache>
            </c:strRef>
          </c:cat>
          <c:val>
            <c:numRef>
              <c:f>errors!$V$68:$X$68</c:f>
              <c:numCache>
                <c:formatCode>0.000</c:formatCode>
                <c:ptCount val="3"/>
                <c:pt idx="0">
                  <c:v>-0.12167355956100258</c:v>
                </c:pt>
                <c:pt idx="1">
                  <c:v>0</c:v>
                </c:pt>
                <c:pt idx="2">
                  <c:v>0.3075448977698218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errors!$E$79</c:f>
              <c:strCache>
                <c:ptCount val="1"/>
                <c:pt idx="0">
                  <c:v>WSA: incorrect template by 0.5* frequency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errors!$V$92:$X$92</c:f>
                <c:numCache>
                  <c:formatCode>General</c:formatCode>
                  <c:ptCount val="3"/>
                  <c:pt idx="0">
                    <c:v>6.4379216995533964E-2</c:v>
                  </c:pt>
                  <c:pt idx="1">
                    <c:v>6.309180454379909E-2</c:v>
                  </c:pt>
                  <c:pt idx="2">
                    <c:v>6.2493874655795277E-2</c:v>
                  </c:pt>
                </c:numCache>
              </c:numRef>
            </c:plus>
            <c:minus>
              <c:numRef>
                <c:f>errors!$V$92:$X$92</c:f>
                <c:numCache>
                  <c:formatCode>General</c:formatCode>
                  <c:ptCount val="3"/>
                  <c:pt idx="0">
                    <c:v>6.4379216995533964E-2</c:v>
                  </c:pt>
                  <c:pt idx="1">
                    <c:v>6.309180454379909E-2</c:v>
                  </c:pt>
                  <c:pt idx="2">
                    <c:v>6.2493874655795277E-2</c:v>
                  </c:pt>
                </c:numCache>
              </c:numRef>
            </c:minus>
          </c:errBars>
          <c:cat>
            <c:strRef>
              <c:f>errors!$C$6:$E$6</c:f>
              <c:strCache>
                <c:ptCount val="3"/>
                <c:pt idx="0">
                  <c:v>0.5 amp</c:v>
                </c:pt>
                <c:pt idx="1">
                  <c:v>1.0 amp</c:v>
                </c:pt>
                <c:pt idx="2">
                  <c:v>2.0 amp</c:v>
                </c:pt>
              </c:strCache>
            </c:strRef>
          </c:cat>
          <c:val>
            <c:numRef>
              <c:f>errors!$V$90:$X$90</c:f>
              <c:numCache>
                <c:formatCode>0.000</c:formatCode>
                <c:ptCount val="3"/>
                <c:pt idx="0">
                  <c:v>2.8888831962900929E-2</c:v>
                </c:pt>
                <c:pt idx="1">
                  <c:v>2.5905203907920321E-16</c:v>
                </c:pt>
                <c:pt idx="2">
                  <c:v>0.45622438699492968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22272"/>
        <c:axId val="102824192"/>
      </c:lineChart>
      <c:catAx>
        <c:axId val="10282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target</a:t>
                </a:r>
                <a:r>
                  <a:rPr lang="en-AU" baseline="0"/>
                  <a:t> signal amplitude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2824192"/>
        <c:crossesAt val="-1.4"/>
        <c:auto val="1"/>
        <c:lblAlgn val="ctr"/>
        <c:lblOffset val="100"/>
        <c:noMultiLvlLbl val="0"/>
      </c:catAx>
      <c:valAx>
        <c:axId val="102824192"/>
        <c:scaling>
          <c:orientation val="minMax"/>
          <c:max val="0.60000000000000009"/>
          <c:min val="-1.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error (mV)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02822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51389744065979"/>
          <c:y val="0.1088079615048119"/>
          <c:w val="0.34171754083981004"/>
          <c:h val="0.851828521434820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% magnitude error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errors!$E$19</c:f>
              <c:strCache>
                <c:ptCount val="1"/>
                <c:pt idx="0">
                  <c:v>TEA evaluation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errors!$AA$32:$AC$32</c:f>
                <c:numCache>
                  <c:formatCode>General</c:formatCode>
                  <c:ptCount val="3"/>
                  <c:pt idx="0">
                    <c:v>5.634133128770249</c:v>
                  </c:pt>
                  <c:pt idx="1">
                    <c:v>6.6761621548758079</c:v>
                  </c:pt>
                  <c:pt idx="2">
                    <c:v>2.1757706230527996</c:v>
                  </c:pt>
                </c:numCache>
              </c:numRef>
            </c:plus>
            <c:minus>
              <c:numRef>
                <c:f>errors!$AA$32:$AC$32</c:f>
                <c:numCache>
                  <c:formatCode>General</c:formatCode>
                  <c:ptCount val="3"/>
                  <c:pt idx="0">
                    <c:v>5.634133128770249</c:v>
                  </c:pt>
                  <c:pt idx="1">
                    <c:v>6.6761621548758079</c:v>
                  </c:pt>
                  <c:pt idx="2">
                    <c:v>2.1757706230527996</c:v>
                  </c:pt>
                </c:numCache>
              </c:numRef>
            </c:minus>
          </c:errBars>
          <c:cat>
            <c:strRef>
              <c:f>errors!$C$6:$E$6</c:f>
              <c:strCache>
                <c:ptCount val="3"/>
                <c:pt idx="0">
                  <c:v>0.5 amp</c:v>
                </c:pt>
                <c:pt idx="1">
                  <c:v>1.0 amp</c:v>
                </c:pt>
                <c:pt idx="2">
                  <c:v>2.0 amp</c:v>
                </c:pt>
              </c:strCache>
            </c:strRef>
          </c:cat>
          <c:val>
            <c:numRef>
              <c:f>errors!$AA$30:$AC$30</c:f>
              <c:numCache>
                <c:formatCode>0.00</c:formatCode>
                <c:ptCount val="3"/>
                <c:pt idx="0">
                  <c:v>-114.77295459091818</c:v>
                </c:pt>
                <c:pt idx="1">
                  <c:v>-50.002500625156294</c:v>
                </c:pt>
                <c:pt idx="2">
                  <c:v>-25.414687005084602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errors!$E$36</c:f>
              <c:strCache>
                <c:ptCount val="1"/>
                <c:pt idx="0">
                  <c:v>WSA: correct template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errors!$AA$49:$AC$49</c:f>
                <c:numCache>
                  <c:formatCode>General</c:formatCode>
                  <c:ptCount val="3"/>
                  <c:pt idx="0">
                    <c:v>2.9521276026893304</c:v>
                  </c:pt>
                  <c:pt idx="1">
                    <c:v>2.7208801841986161</c:v>
                  </c:pt>
                  <c:pt idx="2">
                    <c:v>0.78660271827643724</c:v>
                  </c:pt>
                </c:numCache>
              </c:numRef>
            </c:plus>
            <c:minus>
              <c:numRef>
                <c:f>errors!$AA$49:$AC$49</c:f>
                <c:numCache>
                  <c:formatCode>General</c:formatCode>
                  <c:ptCount val="3"/>
                  <c:pt idx="0">
                    <c:v>2.9521276026893304</c:v>
                  </c:pt>
                  <c:pt idx="1">
                    <c:v>2.7208801841986161</c:v>
                  </c:pt>
                  <c:pt idx="2">
                    <c:v>0.78660271827643724</c:v>
                  </c:pt>
                </c:numCache>
              </c:numRef>
            </c:minus>
          </c:errBars>
          <c:cat>
            <c:strRef>
              <c:f>errors!$C$6:$E$6</c:f>
              <c:strCache>
                <c:ptCount val="3"/>
                <c:pt idx="0">
                  <c:v>0.5 amp</c:v>
                </c:pt>
                <c:pt idx="1">
                  <c:v>1.0 amp</c:v>
                </c:pt>
                <c:pt idx="2">
                  <c:v>2.0 amp</c:v>
                </c:pt>
              </c:strCache>
            </c:strRef>
          </c:cat>
          <c:val>
            <c:numRef>
              <c:f>errors!$AA$47:$AC$47</c:f>
              <c:numCache>
                <c:formatCode>0.000</c:formatCode>
                <c:ptCount val="3"/>
                <c:pt idx="0">
                  <c:v>-2.3596693090591594</c:v>
                </c:pt>
                <c:pt idx="1">
                  <c:v>7.4014868308343775E-15</c:v>
                </c:pt>
                <c:pt idx="2">
                  <c:v>4.7931178719175653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errors!$E$57</c:f>
              <c:strCache>
                <c:ptCount val="1"/>
                <c:pt idx="0">
                  <c:v>WSA: incorrect template by 2.0* frequency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errors!$AA$70:$AC$70</c:f>
                <c:numCache>
                  <c:formatCode>General</c:formatCode>
                  <c:ptCount val="3"/>
                  <c:pt idx="0">
                    <c:v>7.3401149432228836</c:v>
                  </c:pt>
                  <c:pt idx="1">
                    <c:v>5.7086752032501566</c:v>
                  </c:pt>
                  <c:pt idx="2">
                    <c:v>1.8455020698912519</c:v>
                  </c:pt>
                </c:numCache>
              </c:numRef>
            </c:plus>
            <c:minus>
              <c:numRef>
                <c:f>errors!$AA$70:$AC$70</c:f>
                <c:numCache>
                  <c:formatCode>General</c:formatCode>
                  <c:ptCount val="3"/>
                  <c:pt idx="0">
                    <c:v>7.3401149432228836</c:v>
                  </c:pt>
                  <c:pt idx="1">
                    <c:v>5.7086752032501566</c:v>
                  </c:pt>
                  <c:pt idx="2">
                    <c:v>1.8455020698912519</c:v>
                  </c:pt>
                </c:numCache>
              </c:numRef>
            </c:minus>
          </c:errBars>
          <c:cat>
            <c:strRef>
              <c:f>errors!$C$6:$E$6</c:f>
              <c:strCache>
                <c:ptCount val="3"/>
                <c:pt idx="0">
                  <c:v>0.5 amp</c:v>
                </c:pt>
                <c:pt idx="1">
                  <c:v>1.0 amp</c:v>
                </c:pt>
                <c:pt idx="2">
                  <c:v>2.0 amp</c:v>
                </c:pt>
              </c:strCache>
            </c:strRef>
          </c:cat>
          <c:val>
            <c:numRef>
              <c:f>errors!$AA$68:$AC$68</c:f>
              <c:numCache>
                <c:formatCode>0.000</c:formatCode>
                <c:ptCount val="3"/>
                <c:pt idx="0">
                  <c:v>-12.169789914083076</c:v>
                </c:pt>
                <c:pt idx="1">
                  <c:v>0</c:v>
                </c:pt>
                <c:pt idx="2">
                  <c:v>7.6905450805156734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errors!$E$79</c:f>
              <c:strCache>
                <c:ptCount val="1"/>
                <c:pt idx="0">
                  <c:v>WSA: incorrect template by 0.5* frequency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errors!$AA$92:$AC$92</c:f>
                <c:numCache>
                  <c:formatCode>General</c:formatCode>
                  <c:ptCount val="3"/>
                  <c:pt idx="0">
                    <c:v>6.4379216995533968</c:v>
                  </c:pt>
                  <c:pt idx="1">
                    <c:v>6.3091804543799093</c:v>
                  </c:pt>
                  <c:pt idx="2">
                    <c:v>6.2493874655795221</c:v>
                  </c:pt>
                </c:numCache>
              </c:numRef>
            </c:plus>
            <c:minus>
              <c:numRef>
                <c:f>errors!$AA$92:$AC$92</c:f>
                <c:numCache>
                  <c:formatCode>General</c:formatCode>
                  <c:ptCount val="3"/>
                  <c:pt idx="0">
                    <c:v>6.4379216995533968</c:v>
                  </c:pt>
                  <c:pt idx="1">
                    <c:v>6.3091804543799093</c:v>
                  </c:pt>
                  <c:pt idx="2">
                    <c:v>6.2493874655795221</c:v>
                  </c:pt>
                </c:numCache>
              </c:numRef>
            </c:minus>
          </c:errBars>
          <c:cat>
            <c:strRef>
              <c:f>errors!$C$6:$E$6</c:f>
              <c:strCache>
                <c:ptCount val="3"/>
                <c:pt idx="0">
                  <c:v>0.5 amp</c:v>
                </c:pt>
                <c:pt idx="1">
                  <c:v>1.0 amp</c:v>
                </c:pt>
                <c:pt idx="2">
                  <c:v>2.0 amp</c:v>
                </c:pt>
              </c:strCache>
            </c:strRef>
          </c:cat>
          <c:val>
            <c:numRef>
              <c:f>errors!$AA$90:$AC$90</c:f>
              <c:numCache>
                <c:formatCode>0.000</c:formatCode>
                <c:ptCount val="3"/>
                <c:pt idx="0">
                  <c:v>1.8890831962900929</c:v>
                </c:pt>
                <c:pt idx="1">
                  <c:v>-1.9994999999999745</c:v>
                </c:pt>
                <c:pt idx="2">
                  <c:v>41.623438699492965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97984"/>
        <c:axId val="109973888"/>
      </c:lineChart>
      <c:catAx>
        <c:axId val="10989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target</a:t>
                </a:r>
                <a:r>
                  <a:rPr lang="en-AU" baseline="0"/>
                  <a:t> signal amplitude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09973888"/>
        <c:crossesAt val="-1.4"/>
        <c:auto val="1"/>
        <c:lblAlgn val="ctr"/>
        <c:lblOffset val="100"/>
        <c:noMultiLvlLbl val="0"/>
      </c:catAx>
      <c:valAx>
        <c:axId val="109973888"/>
        <c:scaling>
          <c:orientation val="minMax"/>
          <c:max val="50"/>
          <c:min val="-12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% </a:t>
                </a:r>
                <a:r>
                  <a:rPr lang="en-AU" baseline="0"/>
                  <a:t> error</a:t>
                </a:r>
                <a:endParaRPr lang="en-AU"/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109897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151389744065979"/>
          <c:y val="0.1088079615048119"/>
          <c:w val="0.34171754083981004"/>
          <c:h val="0.8518285214348206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Effect of template frequency missmatch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'latency error'!$I$21</c:f>
              <c:strCache>
                <c:ptCount val="1"/>
                <c:pt idx="0">
                  <c:v>0.5 amp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'latency error'!$I$30:$X$30</c:f>
                <c:numCache>
                  <c:formatCode>General</c:formatCode>
                  <c:ptCount val="16"/>
                  <c:pt idx="0">
                    <c:v>0.5</c:v>
                  </c:pt>
                  <c:pt idx="1">
                    <c:v>0.34156502553198664</c:v>
                  </c:pt>
                  <c:pt idx="2">
                    <c:v>0.56273143387113778</c:v>
                  </c:pt>
                  <c:pt idx="3">
                    <c:v>0.21081851067789273</c:v>
                  </c:pt>
                  <c:pt idx="4">
                    <c:v>0.2108185106778919</c:v>
                  </c:pt>
                  <c:pt idx="5">
                    <c:v>0</c:v>
                  </c:pt>
                  <c:pt idx="6">
                    <c:v>0.16666666666666674</c:v>
                  </c:pt>
                  <c:pt idx="7">
                    <c:v>0.16666666666666691</c:v>
                  </c:pt>
                  <c:pt idx="8">
                    <c:v>0.47726070210921195</c:v>
                  </c:pt>
                  <c:pt idx="9">
                    <c:v>0.61463629715285917</c:v>
                  </c:pt>
                  <c:pt idx="10">
                    <c:v>0.16666666666666669</c:v>
                  </c:pt>
                  <c:pt idx="11">
                    <c:v>0.65404722901161971</c:v>
                  </c:pt>
                  <c:pt idx="12">
                    <c:v>0.5</c:v>
                  </c:pt>
                  <c:pt idx="13">
                    <c:v>0.44721359549995793</c:v>
                  </c:pt>
                  <c:pt idx="14">
                    <c:v>1.1450376024878444</c:v>
                  </c:pt>
                  <c:pt idx="15">
                    <c:v>1.3519533193782167</c:v>
                  </c:pt>
                </c:numCache>
              </c:numRef>
            </c:plus>
            <c:minus>
              <c:numRef>
                <c:f>'latency error'!$I$30:$X$30</c:f>
                <c:numCache>
                  <c:formatCode>General</c:formatCode>
                  <c:ptCount val="16"/>
                  <c:pt idx="0">
                    <c:v>0.5</c:v>
                  </c:pt>
                  <c:pt idx="1">
                    <c:v>0.34156502553198664</c:v>
                  </c:pt>
                  <c:pt idx="2">
                    <c:v>0.56273143387113778</c:v>
                  </c:pt>
                  <c:pt idx="3">
                    <c:v>0.21081851067789273</c:v>
                  </c:pt>
                  <c:pt idx="4">
                    <c:v>0.2108185106778919</c:v>
                  </c:pt>
                  <c:pt idx="5">
                    <c:v>0</c:v>
                  </c:pt>
                  <c:pt idx="6">
                    <c:v>0.16666666666666674</c:v>
                  </c:pt>
                  <c:pt idx="7">
                    <c:v>0.16666666666666691</c:v>
                  </c:pt>
                  <c:pt idx="8">
                    <c:v>0.47726070210921195</c:v>
                  </c:pt>
                  <c:pt idx="9">
                    <c:v>0.61463629715285917</c:v>
                  </c:pt>
                  <c:pt idx="10">
                    <c:v>0.16666666666666669</c:v>
                  </c:pt>
                  <c:pt idx="11">
                    <c:v>0.65404722901161971</c:v>
                  </c:pt>
                  <c:pt idx="12">
                    <c:v>0.5</c:v>
                  </c:pt>
                  <c:pt idx="13">
                    <c:v>0.44721359549995793</c:v>
                  </c:pt>
                  <c:pt idx="14">
                    <c:v>1.1450376024878444</c:v>
                  </c:pt>
                  <c:pt idx="15">
                    <c:v>1.3519533193782167</c:v>
                  </c:pt>
                </c:numCache>
              </c:numRef>
            </c:minus>
          </c:errBars>
          <c:cat>
            <c:numRef>
              <c:f>'latency error'!$I$20:$X$20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cat>
          <c:val>
            <c:numRef>
              <c:f>'latency error'!$I$28:$X$28</c:f>
              <c:numCache>
                <c:formatCode>0.0</c:formatCode>
                <c:ptCount val="16"/>
                <c:pt idx="0">
                  <c:v>17.5</c:v>
                </c:pt>
                <c:pt idx="1">
                  <c:v>11.5</c:v>
                </c:pt>
                <c:pt idx="2">
                  <c:v>7.5</c:v>
                </c:pt>
                <c:pt idx="3">
                  <c:v>4.666666666666667</c:v>
                </c:pt>
                <c:pt idx="4">
                  <c:v>1.6666666666666667</c:v>
                </c:pt>
                <c:pt idx="5">
                  <c:v>0</c:v>
                </c:pt>
                <c:pt idx="6">
                  <c:v>-1.1666666666666667</c:v>
                </c:pt>
                <c:pt idx="7">
                  <c:v>-3.1666666666666665</c:v>
                </c:pt>
                <c:pt idx="8">
                  <c:v>-3.1666666666666665</c:v>
                </c:pt>
                <c:pt idx="9">
                  <c:v>-3.6666666666666665</c:v>
                </c:pt>
                <c:pt idx="10">
                  <c:v>-5.166666666666667</c:v>
                </c:pt>
                <c:pt idx="11">
                  <c:v>-5.166666666666667</c:v>
                </c:pt>
                <c:pt idx="12">
                  <c:v>-7.5</c:v>
                </c:pt>
                <c:pt idx="13">
                  <c:v>-8</c:v>
                </c:pt>
                <c:pt idx="14">
                  <c:v>-6.666666666666667</c:v>
                </c:pt>
                <c:pt idx="15">
                  <c:v>-6.166666666666667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'latency error'!$I$35</c:f>
              <c:strCache>
                <c:ptCount val="1"/>
                <c:pt idx="0">
                  <c:v>1.0 amp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'latency error'!$I$44:$X$44</c:f>
                <c:numCache>
                  <c:formatCode>General</c:formatCode>
                  <c:ptCount val="16"/>
                  <c:pt idx="0">
                    <c:v>2.2310934040908679</c:v>
                  </c:pt>
                  <c:pt idx="1">
                    <c:v>1.1761519176251567</c:v>
                  </c:pt>
                  <c:pt idx="2">
                    <c:v>0.68313005106397329</c:v>
                  </c:pt>
                  <c:pt idx="3">
                    <c:v>0.33333333333333381</c:v>
                  </c:pt>
                  <c:pt idx="4">
                    <c:v>0.30731814857642958</c:v>
                  </c:pt>
                  <c:pt idx="5">
                    <c:v>0</c:v>
                  </c:pt>
                  <c:pt idx="6">
                    <c:v>0.16666666666666674</c:v>
                  </c:pt>
                  <c:pt idx="7">
                    <c:v>0.4281744192888377</c:v>
                  </c:pt>
                  <c:pt idx="8">
                    <c:v>0.25819888974716115</c:v>
                  </c:pt>
                  <c:pt idx="9">
                    <c:v>0.33333333333333381</c:v>
                  </c:pt>
                  <c:pt idx="10">
                    <c:v>0.16666666666666669</c:v>
                  </c:pt>
                  <c:pt idx="11">
                    <c:v>0.30731814857643008</c:v>
                  </c:pt>
                  <c:pt idx="12">
                    <c:v>0.56273143387113778</c:v>
                  </c:pt>
                  <c:pt idx="13">
                    <c:v>0.57735026918962584</c:v>
                  </c:pt>
                  <c:pt idx="14">
                    <c:v>0.94575073060740678</c:v>
                  </c:pt>
                  <c:pt idx="15">
                    <c:v>1.0461569884316808</c:v>
                  </c:pt>
                </c:numCache>
              </c:numRef>
            </c:plus>
            <c:minus>
              <c:numRef>
                <c:f>'latency error'!$I$44:$X$44</c:f>
                <c:numCache>
                  <c:formatCode>General</c:formatCode>
                  <c:ptCount val="16"/>
                  <c:pt idx="0">
                    <c:v>2.2310934040908679</c:v>
                  </c:pt>
                  <c:pt idx="1">
                    <c:v>1.1761519176251567</c:v>
                  </c:pt>
                  <c:pt idx="2">
                    <c:v>0.68313005106397329</c:v>
                  </c:pt>
                  <c:pt idx="3">
                    <c:v>0.33333333333333381</c:v>
                  </c:pt>
                  <c:pt idx="4">
                    <c:v>0.30731814857642958</c:v>
                  </c:pt>
                  <c:pt idx="5">
                    <c:v>0</c:v>
                  </c:pt>
                  <c:pt idx="6">
                    <c:v>0.16666666666666674</c:v>
                  </c:pt>
                  <c:pt idx="7">
                    <c:v>0.4281744192888377</c:v>
                  </c:pt>
                  <c:pt idx="8">
                    <c:v>0.25819888974716115</c:v>
                  </c:pt>
                  <c:pt idx="9">
                    <c:v>0.33333333333333381</c:v>
                  </c:pt>
                  <c:pt idx="10">
                    <c:v>0.16666666666666669</c:v>
                  </c:pt>
                  <c:pt idx="11">
                    <c:v>0.30731814857643008</c:v>
                  </c:pt>
                  <c:pt idx="12">
                    <c:v>0.56273143387113778</c:v>
                  </c:pt>
                  <c:pt idx="13">
                    <c:v>0.57735026918962584</c:v>
                  </c:pt>
                  <c:pt idx="14">
                    <c:v>0.94575073060740678</c:v>
                  </c:pt>
                  <c:pt idx="15">
                    <c:v>1.0461569884316808</c:v>
                  </c:pt>
                </c:numCache>
              </c:numRef>
            </c:minus>
          </c:errBars>
          <c:cat>
            <c:numRef>
              <c:f>'latency error'!$I$20:$X$20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cat>
          <c:val>
            <c:numRef>
              <c:f>'latency error'!$I$42:$X$42</c:f>
              <c:numCache>
                <c:formatCode>0.0</c:formatCode>
                <c:ptCount val="16"/>
                <c:pt idx="0">
                  <c:v>16.666666666666668</c:v>
                </c:pt>
                <c:pt idx="1">
                  <c:v>11.5</c:v>
                </c:pt>
                <c:pt idx="2">
                  <c:v>8</c:v>
                </c:pt>
                <c:pt idx="3">
                  <c:v>4.666666666666667</c:v>
                </c:pt>
                <c:pt idx="4">
                  <c:v>1.8333333333333333</c:v>
                </c:pt>
                <c:pt idx="5">
                  <c:v>0</c:v>
                </c:pt>
                <c:pt idx="6">
                  <c:v>-1.1666666666666667</c:v>
                </c:pt>
                <c:pt idx="7">
                  <c:v>-2.5</c:v>
                </c:pt>
                <c:pt idx="8">
                  <c:v>-4</c:v>
                </c:pt>
                <c:pt idx="9">
                  <c:v>-4.666666666666667</c:v>
                </c:pt>
                <c:pt idx="10">
                  <c:v>-4.833333333333333</c:v>
                </c:pt>
                <c:pt idx="11">
                  <c:v>-4.833333333333333</c:v>
                </c:pt>
                <c:pt idx="12">
                  <c:v>-6.5</c:v>
                </c:pt>
                <c:pt idx="13">
                  <c:v>-7</c:v>
                </c:pt>
                <c:pt idx="14">
                  <c:v>-8.1666666666666661</c:v>
                </c:pt>
                <c:pt idx="15">
                  <c:v>-8.1666666666666661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'latency error'!$I$49</c:f>
              <c:strCache>
                <c:ptCount val="1"/>
                <c:pt idx="0">
                  <c:v>2.0 amp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'latency error'!$I$58:$X$58</c:f>
                <c:numCache>
                  <c:formatCode>General</c:formatCode>
                  <c:ptCount val="16"/>
                  <c:pt idx="0">
                    <c:v>0.84656167328001963</c:v>
                  </c:pt>
                  <c:pt idx="1">
                    <c:v>0.73029674334022154</c:v>
                  </c:pt>
                  <c:pt idx="2">
                    <c:v>0.40138648595974241</c:v>
                  </c:pt>
                  <c:pt idx="3">
                    <c:v>0.25819888974716115</c:v>
                  </c:pt>
                  <c:pt idx="4">
                    <c:v>0.40138648595974313</c:v>
                  </c:pt>
                  <c:pt idx="5">
                    <c:v>0</c:v>
                  </c:pt>
                  <c:pt idx="6">
                    <c:v>0</c:v>
                  </c:pt>
                  <c:pt idx="7">
                    <c:v>0.30731814857642958</c:v>
                  </c:pt>
                  <c:pt idx="8">
                    <c:v>0.25819888974716115</c:v>
                  </c:pt>
                  <c:pt idx="9">
                    <c:v>0.4281744192888377</c:v>
                  </c:pt>
                  <c:pt idx="10">
                    <c:v>0.54262735320332389</c:v>
                  </c:pt>
                  <c:pt idx="11">
                    <c:v>0.79232428826698109</c:v>
                  </c:pt>
                  <c:pt idx="12">
                    <c:v>0.71492035298424017</c:v>
                  </c:pt>
                  <c:pt idx="13">
                    <c:v>0.95452140421842335</c:v>
                  </c:pt>
                  <c:pt idx="14">
                    <c:v>0.67082039324993703</c:v>
                  </c:pt>
                  <c:pt idx="15">
                    <c:v>0.71492035298424084</c:v>
                  </c:pt>
                </c:numCache>
              </c:numRef>
            </c:plus>
            <c:minus>
              <c:numRef>
                <c:f>'latency error'!$I$58:$X$58</c:f>
                <c:numCache>
                  <c:formatCode>General</c:formatCode>
                  <c:ptCount val="16"/>
                  <c:pt idx="0">
                    <c:v>0.84656167328001963</c:v>
                  </c:pt>
                  <c:pt idx="1">
                    <c:v>0.73029674334022154</c:v>
                  </c:pt>
                  <c:pt idx="2">
                    <c:v>0.40138648595974241</c:v>
                  </c:pt>
                  <c:pt idx="3">
                    <c:v>0.25819888974716115</c:v>
                  </c:pt>
                  <c:pt idx="4">
                    <c:v>0.40138648595974313</c:v>
                  </c:pt>
                  <c:pt idx="5">
                    <c:v>0</c:v>
                  </c:pt>
                  <c:pt idx="6">
                    <c:v>0</c:v>
                  </c:pt>
                  <c:pt idx="7">
                    <c:v>0.30731814857642958</c:v>
                  </c:pt>
                  <c:pt idx="8">
                    <c:v>0.25819888974716115</c:v>
                  </c:pt>
                  <c:pt idx="9">
                    <c:v>0.4281744192888377</c:v>
                  </c:pt>
                  <c:pt idx="10">
                    <c:v>0.54262735320332389</c:v>
                  </c:pt>
                  <c:pt idx="11">
                    <c:v>0.79232428826698109</c:v>
                  </c:pt>
                  <c:pt idx="12">
                    <c:v>0.71492035298424017</c:v>
                  </c:pt>
                  <c:pt idx="13">
                    <c:v>0.95452140421842335</c:v>
                  </c:pt>
                  <c:pt idx="14">
                    <c:v>0.67082039324993703</c:v>
                  </c:pt>
                  <c:pt idx="15">
                    <c:v>0.71492035298424084</c:v>
                  </c:pt>
                </c:numCache>
              </c:numRef>
            </c:minus>
          </c:errBars>
          <c:cat>
            <c:numRef>
              <c:f>'latency error'!$I$20:$X$20</c:f>
              <c:numCache>
                <c:formatCode>General</c:formatCode>
                <c:ptCount val="16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</c:numCache>
            </c:numRef>
          </c:cat>
          <c:val>
            <c:numRef>
              <c:f>'latency error'!$I$56:$X$56</c:f>
              <c:numCache>
                <c:formatCode>0.0</c:formatCode>
                <c:ptCount val="16"/>
                <c:pt idx="0">
                  <c:v>16.5</c:v>
                </c:pt>
                <c:pt idx="1">
                  <c:v>11</c:v>
                </c:pt>
                <c:pt idx="2">
                  <c:v>6.833333333333333</c:v>
                </c:pt>
                <c:pt idx="3">
                  <c:v>4</c:v>
                </c:pt>
                <c:pt idx="4">
                  <c:v>2.1666666666666665</c:v>
                </c:pt>
                <c:pt idx="5">
                  <c:v>0</c:v>
                </c:pt>
                <c:pt idx="6">
                  <c:v>-1</c:v>
                </c:pt>
                <c:pt idx="7">
                  <c:v>-2.1666666666666665</c:v>
                </c:pt>
                <c:pt idx="8">
                  <c:v>-3</c:v>
                </c:pt>
                <c:pt idx="9">
                  <c:v>-3.5</c:v>
                </c:pt>
                <c:pt idx="10">
                  <c:v>-4.833333333333333</c:v>
                </c:pt>
                <c:pt idx="11">
                  <c:v>-5.833333333333333</c:v>
                </c:pt>
                <c:pt idx="12">
                  <c:v>-7.333333333333333</c:v>
                </c:pt>
                <c:pt idx="13">
                  <c:v>-7.666666666666667</c:v>
                </c:pt>
                <c:pt idx="14">
                  <c:v>-6.5</c:v>
                </c:pt>
                <c:pt idx="15">
                  <c:v>-6.333333333333333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31456"/>
        <c:axId val="110133632"/>
      </c:lineChart>
      <c:catAx>
        <c:axId val="11013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  <a:r>
                  <a:rPr lang="en-AU" baseline="0"/>
                  <a:t> multiple of missmatch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133632"/>
        <c:crossesAt val="-10"/>
        <c:auto val="1"/>
        <c:lblAlgn val="ctr"/>
        <c:lblOffset val="100"/>
        <c:noMultiLvlLbl val="0"/>
      </c:catAx>
      <c:valAx>
        <c:axId val="110133632"/>
        <c:scaling>
          <c:orientation val="minMax"/>
          <c:max val="20"/>
          <c:min val="-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AU"/>
                  <a:t>Latency error (ms)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1013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600174351239354"/>
          <c:y val="9.9497441873351328E-2"/>
          <c:w val="0.12469156267685"/>
          <c:h val="0.3862586277754478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107155</xdr:colOff>
      <xdr:row>2</xdr:row>
      <xdr:rowOff>154782</xdr:rowOff>
    </xdr:from>
    <xdr:to>
      <xdr:col>18</xdr:col>
      <xdr:colOff>396874</xdr:colOff>
      <xdr:row>17</xdr:row>
      <xdr:rowOff>40482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361950</xdr:colOff>
      <xdr:row>2</xdr:row>
      <xdr:rowOff>155575</xdr:rowOff>
    </xdr:from>
    <xdr:to>
      <xdr:col>29</xdr:col>
      <xdr:colOff>42069</xdr:colOff>
      <xdr:row>17</xdr:row>
      <xdr:rowOff>41275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3</xdr:row>
      <xdr:rowOff>0</xdr:rowOff>
    </xdr:from>
    <xdr:to>
      <xdr:col>39</xdr:col>
      <xdr:colOff>293953</xdr:colOff>
      <xdr:row>17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121583</xdr:colOff>
      <xdr:row>19</xdr:row>
      <xdr:rowOff>161925</xdr:rowOff>
    </xdr:from>
    <xdr:to>
      <xdr:col>35</xdr:col>
      <xdr:colOff>438150</xdr:colOff>
      <xdr:row>47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M164"/>
  <sheetViews>
    <sheetView topLeftCell="A121" zoomScale="60" zoomScaleNormal="60" workbookViewId="0">
      <selection activeCell="S141" sqref="S141"/>
    </sheetView>
  </sheetViews>
  <sheetFormatPr defaultRowHeight="15" x14ac:dyDescent="0.25"/>
  <cols>
    <col min="6" max="6" width="9.7109375" customWidth="1"/>
  </cols>
  <sheetData>
    <row r="2" spans="2:8" x14ac:dyDescent="0.25">
      <c r="E2" t="s">
        <v>13</v>
      </c>
    </row>
    <row r="4" spans="2:8" x14ac:dyDescent="0.25">
      <c r="C4" s="8"/>
      <c r="D4" s="9" t="s">
        <v>17</v>
      </c>
      <c r="E4" s="9"/>
      <c r="F4" s="8"/>
      <c r="G4" s="14" t="s">
        <v>16</v>
      </c>
      <c r="H4" s="10"/>
    </row>
    <row r="5" spans="2:8" x14ac:dyDescent="0.25">
      <c r="C5" s="12"/>
      <c r="E5" s="13"/>
      <c r="H5" s="13"/>
    </row>
    <row r="6" spans="2:8" x14ac:dyDescent="0.25">
      <c r="C6" s="12" t="s">
        <v>1</v>
      </c>
      <c r="D6" s="7" t="s">
        <v>2</v>
      </c>
      <c r="E6" s="13" t="s">
        <v>3</v>
      </c>
      <c r="F6" s="12" t="s">
        <v>1</v>
      </c>
      <c r="G6" s="7" t="s">
        <v>2</v>
      </c>
      <c r="H6" s="13" t="s">
        <v>3</v>
      </c>
    </row>
    <row r="7" spans="2:8" x14ac:dyDescent="0.25">
      <c r="B7" s="12" t="s">
        <v>6</v>
      </c>
      <c r="C7" s="12">
        <v>617</v>
      </c>
      <c r="D7" s="7">
        <v>883</v>
      </c>
      <c r="E7" s="13">
        <v>1149</v>
      </c>
      <c r="F7" s="20">
        <v>0.99980000000000002</v>
      </c>
      <c r="G7" s="21">
        <v>1.9995000000000001</v>
      </c>
      <c r="H7" s="22">
        <v>3.9990000000000001</v>
      </c>
    </row>
    <row r="8" spans="2:8" x14ac:dyDescent="0.25">
      <c r="B8" s="12" t="s">
        <v>7</v>
      </c>
      <c r="C8" s="12">
        <v>1415</v>
      </c>
      <c r="D8" s="7">
        <v>1681</v>
      </c>
      <c r="E8" s="13">
        <v>1947</v>
      </c>
      <c r="F8" s="20">
        <v>0.99980000000000002</v>
      </c>
      <c r="G8" s="21">
        <v>1.9995000000000001</v>
      </c>
      <c r="H8" s="22">
        <v>3.9990000000000001</v>
      </c>
    </row>
    <row r="9" spans="2:8" x14ac:dyDescent="0.25">
      <c r="B9" s="12" t="s">
        <v>8</v>
      </c>
      <c r="C9" s="12">
        <v>2213</v>
      </c>
      <c r="D9" s="7">
        <v>2479</v>
      </c>
      <c r="E9" s="13">
        <v>2745</v>
      </c>
      <c r="F9" s="20">
        <v>0.99980000000000002</v>
      </c>
      <c r="G9" s="21">
        <v>1.9995000000000001</v>
      </c>
      <c r="H9" s="22">
        <v>3.9990000000000001</v>
      </c>
    </row>
    <row r="10" spans="2:8" x14ac:dyDescent="0.25">
      <c r="B10" s="12" t="s">
        <v>9</v>
      </c>
      <c r="C10" s="12">
        <v>3011</v>
      </c>
      <c r="D10" s="7">
        <v>3277</v>
      </c>
      <c r="E10" s="13">
        <v>3543</v>
      </c>
      <c r="F10" s="20">
        <v>0.99980000000000002</v>
      </c>
      <c r="G10" s="21">
        <v>1.9995000000000001</v>
      </c>
      <c r="H10" s="22">
        <v>3.9990000000000001</v>
      </c>
    </row>
    <row r="11" spans="2:8" x14ac:dyDescent="0.25">
      <c r="B11" s="12" t="s">
        <v>10</v>
      </c>
      <c r="C11" s="12">
        <v>3809</v>
      </c>
      <c r="D11" s="7">
        <v>4075</v>
      </c>
      <c r="E11" s="13">
        <v>4341</v>
      </c>
      <c r="F11" s="20">
        <v>0.99980000000000002</v>
      </c>
      <c r="G11" s="21">
        <v>1.9995000000000001</v>
      </c>
      <c r="H11" s="22">
        <v>3.9990000000000001</v>
      </c>
    </row>
    <row r="12" spans="2:8" x14ac:dyDescent="0.25">
      <c r="B12" s="4" t="s">
        <v>11</v>
      </c>
      <c r="C12" s="4">
        <v>4607</v>
      </c>
      <c r="D12" s="5">
        <v>4873</v>
      </c>
      <c r="E12" s="6">
        <v>5139</v>
      </c>
      <c r="F12" s="23">
        <v>0.99980000000000002</v>
      </c>
      <c r="G12" s="24">
        <v>1.9995000000000001</v>
      </c>
      <c r="H12" s="25">
        <v>3.9990000000000001</v>
      </c>
    </row>
    <row r="13" spans="2:8" x14ac:dyDescent="0.25">
      <c r="B13" s="15" t="s">
        <v>18</v>
      </c>
      <c r="F13" s="26">
        <f>AVERAGE(F7:F12)</f>
        <v>0.99980000000000013</v>
      </c>
      <c r="G13" s="26">
        <f t="shared" ref="G13:H13" si="0">AVERAGE(G7:G12)</f>
        <v>1.9995000000000001</v>
      </c>
      <c r="H13" s="26">
        <f t="shared" si="0"/>
        <v>3.9990000000000001</v>
      </c>
    </row>
    <row r="14" spans="2:8" x14ac:dyDescent="0.25">
      <c r="B14" t="s">
        <v>19</v>
      </c>
      <c r="F14" s="27">
        <f>STDEV(F7:F12)</f>
        <v>1.2161883888976234E-16</v>
      </c>
      <c r="G14" s="27">
        <f t="shared" ref="G14:H14" si="1">STDEV(G7:G12)</f>
        <v>0</v>
      </c>
      <c r="H14" s="27">
        <f t="shared" si="1"/>
        <v>0</v>
      </c>
    </row>
    <row r="15" spans="2:8" x14ac:dyDescent="0.25">
      <c r="B15" s="15" t="s">
        <v>20</v>
      </c>
      <c r="F15" s="26">
        <f>F14/SQRT(COUNT(F7:F12))</f>
        <v>4.9650683064945459E-17</v>
      </c>
      <c r="G15" s="26">
        <f t="shared" ref="G15:H15" si="2">G14/SQRT(COUNT(G7:G12))</f>
        <v>0</v>
      </c>
      <c r="H15" s="26">
        <f t="shared" si="2"/>
        <v>0</v>
      </c>
    </row>
    <row r="19" spans="2:38" x14ac:dyDescent="0.25">
      <c r="E19" t="s">
        <v>14</v>
      </c>
    </row>
    <row r="21" spans="2:38" x14ac:dyDescent="0.25">
      <c r="C21" s="8"/>
      <c r="D21" s="9" t="s">
        <v>4</v>
      </c>
      <c r="E21" s="9"/>
      <c r="F21" s="9"/>
      <c r="G21" s="9" t="s">
        <v>21</v>
      </c>
      <c r="H21" s="10"/>
      <c r="I21" s="8"/>
      <c r="J21" s="9" t="s">
        <v>22</v>
      </c>
      <c r="K21" s="10"/>
      <c r="L21" s="1"/>
      <c r="M21" s="11" t="s">
        <v>23</v>
      </c>
      <c r="N21" s="3"/>
      <c r="AF21" t="s">
        <v>39</v>
      </c>
    </row>
    <row r="22" spans="2:38" x14ac:dyDescent="0.25">
      <c r="C22" s="1"/>
      <c r="D22" s="2" t="s">
        <v>0</v>
      </c>
      <c r="E22" s="3"/>
      <c r="F22" s="1"/>
      <c r="G22" s="2" t="s">
        <v>0</v>
      </c>
      <c r="H22" s="3"/>
      <c r="I22" s="1"/>
      <c r="J22" s="2" t="s">
        <v>0</v>
      </c>
      <c r="K22" s="3"/>
      <c r="L22" s="1"/>
      <c r="M22" s="2"/>
      <c r="N22" s="3"/>
      <c r="P22" s="45"/>
      <c r="Q22" s="46" t="s">
        <v>24</v>
      </c>
      <c r="R22" s="47"/>
      <c r="S22" s="1"/>
      <c r="T22" s="11" t="s">
        <v>30</v>
      </c>
      <c r="U22" s="3"/>
      <c r="W22" s="64"/>
      <c r="X22" s="65" t="s">
        <v>26</v>
      </c>
      <c r="Y22" s="66"/>
      <c r="AA22" s="64"/>
      <c r="AB22" s="65" t="s">
        <v>32</v>
      </c>
      <c r="AC22" s="66"/>
    </row>
    <row r="23" spans="2:38" ht="15.75" thickBot="1" x14ac:dyDescent="0.3">
      <c r="C23" s="4" t="s">
        <v>1</v>
      </c>
      <c r="D23" s="5" t="s">
        <v>2</v>
      </c>
      <c r="E23" s="6" t="s">
        <v>3</v>
      </c>
      <c r="F23" s="4" t="s">
        <v>1</v>
      </c>
      <c r="G23" s="5" t="s">
        <v>2</v>
      </c>
      <c r="H23" s="6" t="s">
        <v>3</v>
      </c>
      <c r="I23" s="4" t="s">
        <v>1</v>
      </c>
      <c r="J23" s="5" t="s">
        <v>2</v>
      </c>
      <c r="K23" s="6" t="s">
        <v>3</v>
      </c>
      <c r="L23" s="4" t="s">
        <v>1</v>
      </c>
      <c r="M23" s="5" t="s">
        <v>2</v>
      </c>
      <c r="N23" s="6" t="s">
        <v>3</v>
      </c>
      <c r="P23" s="48" t="s">
        <v>1</v>
      </c>
      <c r="Q23" s="49" t="s">
        <v>2</v>
      </c>
      <c r="R23" s="50" t="s">
        <v>3</v>
      </c>
      <c r="S23" s="12" t="s">
        <v>1</v>
      </c>
      <c r="T23" s="7" t="s">
        <v>2</v>
      </c>
      <c r="U23" s="13" t="s">
        <v>3</v>
      </c>
      <c r="W23" s="67" t="s">
        <v>1</v>
      </c>
      <c r="X23" s="68" t="s">
        <v>2</v>
      </c>
      <c r="Y23" s="69" t="s">
        <v>3</v>
      </c>
      <c r="AA23" s="67" t="s">
        <v>1</v>
      </c>
      <c r="AB23" s="68" t="s">
        <v>2</v>
      </c>
      <c r="AC23" s="69" t="s">
        <v>3</v>
      </c>
      <c r="AF23" t="s">
        <v>40</v>
      </c>
    </row>
    <row r="24" spans="2:38" x14ac:dyDescent="0.25">
      <c r="B24" t="s">
        <v>6</v>
      </c>
      <c r="C24" s="12">
        <v>621</v>
      </c>
      <c r="D24" s="7">
        <v>885</v>
      </c>
      <c r="E24" s="13">
        <v>1150</v>
      </c>
      <c r="F24" s="12">
        <v>1.19</v>
      </c>
      <c r="G24" s="7">
        <v>1.2829999999999999</v>
      </c>
      <c r="H24" s="13">
        <v>2.2869999999999999</v>
      </c>
      <c r="I24" s="12">
        <v>-1.083</v>
      </c>
      <c r="J24" s="7">
        <v>-1.4990000000000001</v>
      </c>
      <c r="K24" s="16">
        <v>-2.5489999999999999</v>
      </c>
      <c r="L24" s="20">
        <f t="shared" ref="L24:L29" si="3">F24-I24</f>
        <v>2.2729999999999997</v>
      </c>
      <c r="M24" s="21">
        <f t="shared" ref="M24:N24" si="4">G24-J24</f>
        <v>2.782</v>
      </c>
      <c r="N24" s="22">
        <f t="shared" si="4"/>
        <v>4.8360000000000003</v>
      </c>
      <c r="P24" s="45">
        <f>(C7-C24)</f>
        <v>-4</v>
      </c>
      <c r="Q24" s="46">
        <f t="shared" ref="Q24:R29" si="5">(D7-D24)</f>
        <v>-2</v>
      </c>
      <c r="R24" s="47">
        <f t="shared" si="5"/>
        <v>-1</v>
      </c>
      <c r="S24" s="43">
        <f t="shared" ref="S24:S29" si="6">ABS(F7-L24)</f>
        <v>1.2731999999999997</v>
      </c>
      <c r="T24" s="43">
        <f t="shared" ref="T24:U29" si="7">ABS(G7-M24)</f>
        <v>0.78249999999999997</v>
      </c>
      <c r="U24" s="44">
        <f t="shared" si="7"/>
        <v>0.83700000000000019</v>
      </c>
      <c r="W24" s="70">
        <f>F7-L24</f>
        <v>-1.2731999999999997</v>
      </c>
      <c r="X24" s="71">
        <f t="shared" ref="X24:X29" si="8">G7-M24</f>
        <v>-0.78249999999999997</v>
      </c>
      <c r="Y24" s="72">
        <f t="shared" ref="Y24:Y29" si="9">H7-N24</f>
        <v>-0.83700000000000019</v>
      </c>
      <c r="AA24" s="100">
        <f>W24*100/F7</f>
        <v>-127.34546909381872</v>
      </c>
      <c r="AB24" s="101">
        <f t="shared" ref="AB24:AC29" si="10">X24*100/G7</f>
        <v>-39.134783695923979</v>
      </c>
      <c r="AC24" s="102">
        <f t="shared" si="10"/>
        <v>-20.93023255813954</v>
      </c>
      <c r="AF24" s="119" t="s">
        <v>41</v>
      </c>
      <c r="AG24" s="119" t="s">
        <v>42</v>
      </c>
      <c r="AH24" s="119" t="s">
        <v>43</v>
      </c>
      <c r="AI24" s="119" t="s">
        <v>44</v>
      </c>
      <c r="AJ24" s="119" t="s">
        <v>45</v>
      </c>
    </row>
    <row r="25" spans="2:38" x14ac:dyDescent="0.25">
      <c r="B25" t="s">
        <v>7</v>
      </c>
      <c r="C25" s="12">
        <v>1419</v>
      </c>
      <c r="D25" s="7">
        <v>1678</v>
      </c>
      <c r="E25" s="13">
        <v>1947</v>
      </c>
      <c r="F25" s="12">
        <v>1.0289999999999999</v>
      </c>
      <c r="G25" s="16">
        <v>1.597</v>
      </c>
      <c r="H25" s="13">
        <v>2.5739999999999998</v>
      </c>
      <c r="I25" s="12">
        <v>-0.96889999999999998</v>
      </c>
      <c r="J25" s="16">
        <v>-1.5860000000000001</v>
      </c>
      <c r="K25" s="16">
        <v>-2.8029999999999999</v>
      </c>
      <c r="L25" s="20">
        <f t="shared" si="3"/>
        <v>1.9979</v>
      </c>
      <c r="M25" s="21">
        <f t="shared" ref="M25:M29" si="11">G25-J25</f>
        <v>3.1829999999999998</v>
      </c>
      <c r="N25" s="22">
        <f t="shared" ref="N25:N29" si="12">H25-K25</f>
        <v>5.3769999999999998</v>
      </c>
      <c r="P25" s="48">
        <f t="shared" ref="P25:P29" si="13">(C8-C25)</f>
        <v>-4</v>
      </c>
      <c r="Q25" s="49">
        <f t="shared" si="5"/>
        <v>3</v>
      </c>
      <c r="R25" s="50">
        <f t="shared" si="5"/>
        <v>0</v>
      </c>
      <c r="S25" s="21">
        <f t="shared" si="6"/>
        <v>0.99809999999999999</v>
      </c>
      <c r="T25" s="21">
        <f t="shared" si="7"/>
        <v>1.1834999999999998</v>
      </c>
      <c r="U25" s="22">
        <f t="shared" si="7"/>
        <v>1.3779999999999997</v>
      </c>
      <c r="W25" s="73">
        <f>F8-L25</f>
        <v>-0.99809999999999999</v>
      </c>
      <c r="X25" s="74">
        <f t="shared" si="8"/>
        <v>-1.1834999999999998</v>
      </c>
      <c r="Y25" s="75">
        <f t="shared" si="9"/>
        <v>-1.3779999999999997</v>
      </c>
      <c r="AA25" s="103">
        <f t="shared" ref="AA25:AA29" si="14">W25*100/F8</f>
        <v>-99.829965993198641</v>
      </c>
      <c r="AB25" s="104">
        <f t="shared" si="10"/>
        <v>-59.189797449362331</v>
      </c>
      <c r="AC25" s="105">
        <f t="shared" si="10"/>
        <v>-34.458614653663403</v>
      </c>
      <c r="AF25" s="117" t="s">
        <v>46</v>
      </c>
      <c r="AG25" s="117">
        <v>6</v>
      </c>
      <c r="AH25" s="117">
        <v>-6</v>
      </c>
      <c r="AI25" s="117">
        <v>-1</v>
      </c>
      <c r="AJ25" s="117">
        <v>17.600000000000001</v>
      </c>
    </row>
    <row r="26" spans="2:38" x14ac:dyDescent="0.25">
      <c r="B26" t="s">
        <v>8</v>
      </c>
      <c r="C26" s="12">
        <v>2207</v>
      </c>
      <c r="D26" s="7">
        <v>2487</v>
      </c>
      <c r="E26" s="13">
        <v>2743</v>
      </c>
      <c r="F26" s="12">
        <v>1.07</v>
      </c>
      <c r="G26" s="16">
        <v>1.5960000000000001</v>
      </c>
      <c r="H26" s="13">
        <v>2.5529999999999999</v>
      </c>
      <c r="I26" s="12">
        <v>-1.1659999999999999</v>
      </c>
      <c r="J26" s="16">
        <v>-1.9570000000000001</v>
      </c>
      <c r="K26" s="16">
        <v>-2.3929999999999998</v>
      </c>
      <c r="L26" s="20">
        <f t="shared" si="3"/>
        <v>2.2359999999999998</v>
      </c>
      <c r="M26" s="21">
        <f t="shared" si="11"/>
        <v>3.5529999999999999</v>
      </c>
      <c r="N26" s="22">
        <f t="shared" si="12"/>
        <v>4.9459999999999997</v>
      </c>
      <c r="P26" s="48">
        <f t="shared" si="13"/>
        <v>6</v>
      </c>
      <c r="Q26" s="49">
        <f t="shared" si="5"/>
        <v>-8</v>
      </c>
      <c r="R26" s="50">
        <f t="shared" si="5"/>
        <v>2</v>
      </c>
      <c r="S26" s="21">
        <f t="shared" si="6"/>
        <v>1.2361999999999997</v>
      </c>
      <c r="T26" s="21">
        <f t="shared" si="7"/>
        <v>1.5534999999999999</v>
      </c>
      <c r="U26" s="22">
        <f t="shared" si="7"/>
        <v>0.94699999999999962</v>
      </c>
      <c r="W26" s="73">
        <f>F9-L26</f>
        <v>-1.2361999999999997</v>
      </c>
      <c r="X26" s="74">
        <f t="shared" si="8"/>
        <v>-1.5534999999999999</v>
      </c>
      <c r="Y26" s="75">
        <f t="shared" si="9"/>
        <v>-0.94699999999999962</v>
      </c>
      <c r="AA26" s="103">
        <f t="shared" si="14"/>
        <v>-123.64472894578913</v>
      </c>
      <c r="AB26" s="104">
        <f t="shared" si="10"/>
        <v>-77.694423605901477</v>
      </c>
      <c r="AC26" s="105">
        <f t="shared" si="10"/>
        <v>-23.680920230057502</v>
      </c>
      <c r="AF26" s="117" t="s">
        <v>47</v>
      </c>
      <c r="AG26" s="117">
        <v>6</v>
      </c>
      <c r="AH26" s="117">
        <v>-2</v>
      </c>
      <c r="AI26" s="117">
        <v>-0.33333333333333331</v>
      </c>
      <c r="AJ26" s="117">
        <v>37.866666666666667</v>
      </c>
    </row>
    <row r="27" spans="2:38" ht="15.75" thickBot="1" x14ac:dyDescent="0.3">
      <c r="B27" t="s">
        <v>9</v>
      </c>
      <c r="C27" s="12">
        <v>3011</v>
      </c>
      <c r="D27" s="16">
        <v>3279</v>
      </c>
      <c r="E27" s="13">
        <v>3537</v>
      </c>
      <c r="F27" s="12">
        <v>1.1830000000000001</v>
      </c>
      <c r="G27" s="16">
        <v>1.1517999999999999</v>
      </c>
      <c r="H27" s="13">
        <v>2.5009999999999999</v>
      </c>
      <c r="I27" s="12">
        <v>-0.99399999999999999</v>
      </c>
      <c r="J27" s="16">
        <v>-1.48</v>
      </c>
      <c r="K27" s="16">
        <v>-2.3479999999999999</v>
      </c>
      <c r="L27" s="20">
        <f t="shared" si="3"/>
        <v>2.177</v>
      </c>
      <c r="M27" s="21">
        <f t="shared" si="11"/>
        <v>2.6318000000000001</v>
      </c>
      <c r="N27" s="22">
        <f t="shared" si="12"/>
        <v>4.8490000000000002</v>
      </c>
      <c r="P27" s="48">
        <f t="shared" si="13"/>
        <v>0</v>
      </c>
      <c r="Q27" s="49">
        <f t="shared" si="5"/>
        <v>-2</v>
      </c>
      <c r="R27" s="50">
        <f t="shared" si="5"/>
        <v>6</v>
      </c>
      <c r="S27" s="21">
        <f t="shared" si="6"/>
        <v>1.1772</v>
      </c>
      <c r="T27" s="21">
        <f t="shared" si="7"/>
        <v>0.63230000000000008</v>
      </c>
      <c r="U27" s="22">
        <f t="shared" si="7"/>
        <v>0.85000000000000009</v>
      </c>
      <c r="W27" s="73">
        <f>F10-L27</f>
        <v>-1.1772</v>
      </c>
      <c r="X27" s="74">
        <f t="shared" si="8"/>
        <v>-0.63230000000000008</v>
      </c>
      <c r="Y27" s="75">
        <f t="shared" si="9"/>
        <v>-0.85000000000000009</v>
      </c>
      <c r="AA27" s="103">
        <f t="shared" si="14"/>
        <v>-117.74354870974194</v>
      </c>
      <c r="AB27" s="104">
        <f t="shared" si="10"/>
        <v>-31.622905726431611</v>
      </c>
      <c r="AC27" s="105">
        <f t="shared" si="10"/>
        <v>-21.255313828457115</v>
      </c>
      <c r="AF27" s="118" t="s">
        <v>48</v>
      </c>
      <c r="AG27" s="118">
        <v>6</v>
      </c>
      <c r="AH27" s="118">
        <v>5</v>
      </c>
      <c r="AI27" s="118">
        <v>0.83333333333333337</v>
      </c>
      <c r="AJ27" s="118">
        <v>11.366666666666667</v>
      </c>
    </row>
    <row r="28" spans="2:38" x14ac:dyDescent="0.25">
      <c r="B28" t="s">
        <v>10</v>
      </c>
      <c r="C28" s="12">
        <v>3814</v>
      </c>
      <c r="D28" s="16">
        <v>4078</v>
      </c>
      <c r="E28" s="13">
        <v>4345</v>
      </c>
      <c r="F28" s="12">
        <v>1.1559999999999999</v>
      </c>
      <c r="G28" s="16">
        <v>1.3759999999999999</v>
      </c>
      <c r="H28" s="13">
        <v>2.5249999999999999</v>
      </c>
      <c r="I28" s="12">
        <v>-1.0920000000000001</v>
      </c>
      <c r="J28" s="16">
        <v>-1.534</v>
      </c>
      <c r="K28" s="16">
        <v>-2.3940000000000001</v>
      </c>
      <c r="L28" s="20">
        <f t="shared" si="3"/>
        <v>2.2480000000000002</v>
      </c>
      <c r="M28" s="21">
        <f t="shared" si="11"/>
        <v>2.91</v>
      </c>
      <c r="N28" s="22">
        <f t="shared" si="12"/>
        <v>4.9190000000000005</v>
      </c>
      <c r="P28" s="48">
        <f t="shared" si="13"/>
        <v>-5</v>
      </c>
      <c r="Q28" s="49">
        <f t="shared" si="5"/>
        <v>-3</v>
      </c>
      <c r="R28" s="50">
        <f t="shared" si="5"/>
        <v>-4</v>
      </c>
      <c r="S28" s="21">
        <f t="shared" si="6"/>
        <v>1.2482000000000002</v>
      </c>
      <c r="T28" s="21">
        <f t="shared" si="7"/>
        <v>0.91050000000000009</v>
      </c>
      <c r="U28" s="22">
        <f t="shared" si="7"/>
        <v>0.92000000000000037</v>
      </c>
      <c r="W28" s="73">
        <f t="shared" ref="W28" si="15">F11-L28</f>
        <v>-1.2482000000000002</v>
      </c>
      <c r="X28" s="74">
        <f t="shared" si="8"/>
        <v>-0.91050000000000009</v>
      </c>
      <c r="Y28" s="75">
        <f t="shared" si="9"/>
        <v>-0.92000000000000037</v>
      </c>
      <c r="AA28" s="103">
        <f t="shared" si="14"/>
        <v>-124.84496899379877</v>
      </c>
      <c r="AB28" s="104">
        <f t="shared" si="10"/>
        <v>-45.536384096024008</v>
      </c>
      <c r="AC28" s="105">
        <f t="shared" si="10"/>
        <v>-23.005751437859473</v>
      </c>
    </row>
    <row r="29" spans="2:38" x14ac:dyDescent="0.25">
      <c r="B29" t="s">
        <v>11</v>
      </c>
      <c r="C29" s="4">
        <v>4606</v>
      </c>
      <c r="D29" s="5">
        <v>4863</v>
      </c>
      <c r="E29" s="6">
        <v>5137</v>
      </c>
      <c r="F29" s="4">
        <v>0.93389999999999995</v>
      </c>
      <c r="G29" s="5">
        <v>1.3859999999999999</v>
      </c>
      <c r="H29" s="6">
        <v>2.2930000000000001</v>
      </c>
      <c r="I29" s="4">
        <v>-1.018</v>
      </c>
      <c r="J29" s="5">
        <v>-1.55</v>
      </c>
      <c r="K29" s="5">
        <v>-2.8719999999999999</v>
      </c>
      <c r="L29" s="23">
        <f t="shared" si="3"/>
        <v>1.9519</v>
      </c>
      <c r="M29" s="24">
        <f t="shared" si="11"/>
        <v>2.9359999999999999</v>
      </c>
      <c r="N29" s="25">
        <f t="shared" si="12"/>
        <v>5.165</v>
      </c>
      <c r="P29" s="51">
        <f t="shared" si="13"/>
        <v>1</v>
      </c>
      <c r="Q29" s="52">
        <f t="shared" si="5"/>
        <v>10</v>
      </c>
      <c r="R29" s="63">
        <f t="shared" si="5"/>
        <v>2</v>
      </c>
      <c r="S29" s="24">
        <f t="shared" si="6"/>
        <v>0.95209999999999995</v>
      </c>
      <c r="T29" s="24">
        <f t="shared" si="7"/>
        <v>0.93649999999999989</v>
      </c>
      <c r="U29" s="25">
        <f t="shared" si="7"/>
        <v>1.1659999999999999</v>
      </c>
      <c r="W29" s="76">
        <f>F12-L29</f>
        <v>-0.95209999999999995</v>
      </c>
      <c r="X29" s="77">
        <f t="shared" si="8"/>
        <v>-0.93649999999999989</v>
      </c>
      <c r="Y29" s="78">
        <f t="shared" si="9"/>
        <v>-1.1659999999999999</v>
      </c>
      <c r="AA29" s="106">
        <f t="shared" si="14"/>
        <v>-95.229045809161818</v>
      </c>
      <c r="AB29" s="107">
        <f t="shared" si="10"/>
        <v>-46.836709177294317</v>
      </c>
      <c r="AC29" s="108">
        <f t="shared" si="10"/>
        <v>-29.15728932233058</v>
      </c>
    </row>
    <row r="30" spans="2:38" ht="15.75" thickBot="1" x14ac:dyDescent="0.3">
      <c r="B30" s="15" t="s">
        <v>18</v>
      </c>
      <c r="L30" s="26">
        <f>AVERAGE(L24:L29)</f>
        <v>2.1473</v>
      </c>
      <c r="M30" s="26">
        <f t="shared" ref="M30" si="16">AVERAGE(M24:M29)</f>
        <v>2.9993000000000003</v>
      </c>
      <c r="N30" s="26">
        <f t="shared" ref="N30" si="17">AVERAGE(N24:N29)</f>
        <v>5.0153333333333334</v>
      </c>
      <c r="P30" s="53">
        <f>AVERAGE(P24:P29)</f>
        <v>-1</v>
      </c>
      <c r="Q30" s="54">
        <f t="shared" ref="Q30:U30" si="18">AVERAGE(Q24:Q29)</f>
        <v>-0.33333333333333331</v>
      </c>
      <c r="R30" s="55">
        <f t="shared" si="18"/>
        <v>0.83333333333333337</v>
      </c>
      <c r="S30" s="34">
        <f t="shared" si="18"/>
        <v>1.1475</v>
      </c>
      <c r="T30" s="35">
        <f t="shared" si="18"/>
        <v>0.99979999999999991</v>
      </c>
      <c r="U30" s="36">
        <f t="shared" si="18"/>
        <v>1.0163333333333335</v>
      </c>
      <c r="W30" s="86">
        <f>AVERAGE(W24:W29)</f>
        <v>-1.1475</v>
      </c>
      <c r="X30" s="87">
        <f>AVERAGE(X24:X29)</f>
        <v>-0.99979999999999991</v>
      </c>
      <c r="Y30" s="88">
        <f>AVERAGE(Y24:Y29)</f>
        <v>-1.0163333333333335</v>
      </c>
      <c r="AA30" s="109">
        <f>AVERAGE(AA24:AA29)</f>
        <v>-114.77295459091818</v>
      </c>
      <c r="AB30" s="110">
        <f>AVERAGE(AB24:AB29)</f>
        <v>-50.002500625156294</v>
      </c>
      <c r="AC30" s="111">
        <f>AVERAGE(AC24:AC29)</f>
        <v>-25.414687005084602</v>
      </c>
      <c r="AF30" t="s">
        <v>49</v>
      </c>
    </row>
    <row r="31" spans="2:38" x14ac:dyDescent="0.25">
      <c r="B31" t="s">
        <v>19</v>
      </c>
      <c r="L31" s="27">
        <f>STDEV(L24:L29)</f>
        <v>0.13797991158136025</v>
      </c>
      <c r="M31" s="27">
        <f t="shared" ref="M31:N31" si="19">STDEV(M24:M29)</f>
        <v>0.32698204843691336</v>
      </c>
      <c r="N31" s="27">
        <f t="shared" si="19"/>
        <v>0.21312781767443356</v>
      </c>
      <c r="P31" s="56">
        <f t="shared" ref="P31:U31" si="20">STDEV(P24:P29)</f>
        <v>4.1952353926806065</v>
      </c>
      <c r="Q31" s="57">
        <f t="shared" si="20"/>
        <v>6.153589738247641</v>
      </c>
      <c r="R31" s="58">
        <f t="shared" si="20"/>
        <v>3.3714487489307423</v>
      </c>
      <c r="S31" s="20">
        <f t="shared" si="20"/>
        <v>0.13797991158135964</v>
      </c>
      <c r="T31" s="21">
        <f t="shared" si="20"/>
        <v>0.32698204843691425</v>
      </c>
      <c r="U31" s="22">
        <f t="shared" si="20"/>
        <v>0.2131278176744324</v>
      </c>
      <c r="W31" s="73">
        <f>STDEV(W24:W29)</f>
        <v>0.13797991158135964</v>
      </c>
      <c r="X31" s="74">
        <f>STDEV(X24:X29)</f>
        <v>0.32698204843691425</v>
      </c>
      <c r="Y31" s="75">
        <f>STDEV(Y24:Y29)</f>
        <v>0.2131278176744324</v>
      </c>
      <c r="AA31" s="103">
        <f>STDEV(AA24:AA29)</f>
        <v>13.800751308397619</v>
      </c>
      <c r="AB31" s="104">
        <f>STDEV(AB24:AB29)</f>
        <v>16.353190719525529</v>
      </c>
      <c r="AC31" s="105">
        <f>STDEV(AC24:AC29)</f>
        <v>5.3295278238167967</v>
      </c>
      <c r="AF31" s="119" t="s">
        <v>50</v>
      </c>
      <c r="AG31" s="119" t="s">
        <v>51</v>
      </c>
      <c r="AH31" s="119" t="s">
        <v>52</v>
      </c>
      <c r="AI31" s="119" t="s">
        <v>53</v>
      </c>
      <c r="AJ31" s="119" t="s">
        <v>54</v>
      </c>
      <c r="AK31" s="119" t="s">
        <v>55</v>
      </c>
      <c r="AL31" s="119" t="s">
        <v>56</v>
      </c>
    </row>
    <row r="32" spans="2:38" x14ac:dyDescent="0.25">
      <c r="B32" s="15" t="s">
        <v>20</v>
      </c>
      <c r="L32" s="26">
        <f>L31/SQRT(COUNT(L24:L29))</f>
        <v>5.6330063021445304E-2</v>
      </c>
      <c r="M32" s="26">
        <f t="shared" ref="M32" si="21">M31/SQRT(COUNT(M24:M29))</f>
        <v>0.13348986228674195</v>
      </c>
      <c r="N32" s="26">
        <f t="shared" ref="N32" si="22">N31/SQRT(COUNT(N24:N29))</f>
        <v>8.7009067215881392E-2</v>
      </c>
      <c r="P32" s="59">
        <f t="shared" ref="P32:U32" si="23">P31/SQRT(COUNT(P24:P29))</f>
        <v>1.7126976771553508</v>
      </c>
      <c r="Q32" s="60">
        <f t="shared" si="23"/>
        <v>2.5121924908555702</v>
      </c>
      <c r="R32" s="61">
        <f t="shared" si="23"/>
        <v>1.3763881881375053</v>
      </c>
      <c r="S32" s="37">
        <f t="shared" si="23"/>
        <v>5.6330063021445054E-2</v>
      </c>
      <c r="T32" s="38">
        <f t="shared" si="23"/>
        <v>0.13348986228674231</v>
      </c>
      <c r="U32" s="39">
        <f t="shared" si="23"/>
        <v>8.700906721588092E-2</v>
      </c>
      <c r="W32" s="82">
        <f>W31/SQRT(COUNT(W24:W29))</f>
        <v>5.6330063021445054E-2</v>
      </c>
      <c r="X32" s="83">
        <f>X31/SQRT(COUNT(X24:X29))</f>
        <v>0.13348986228674231</v>
      </c>
      <c r="Y32" s="84">
        <f>Y31/SQRT(COUNT(Y24:Y29))</f>
        <v>8.700906721588092E-2</v>
      </c>
      <c r="AA32" s="112">
        <f>AA31/SQRT(COUNT(AA24:AA29))</f>
        <v>5.634133128770249</v>
      </c>
      <c r="AB32" s="113">
        <f>AB31/SQRT(COUNT(AB24:AB29))</f>
        <v>6.6761621548758079</v>
      </c>
      <c r="AC32" s="114">
        <f>AC31/SQRT(COUNT(AC24:AC29))</f>
        <v>2.1757706230527996</v>
      </c>
      <c r="AF32" s="117" t="s">
        <v>57</v>
      </c>
      <c r="AG32" s="117">
        <v>10.333333333333314</v>
      </c>
      <c r="AH32" s="117">
        <v>2</v>
      </c>
      <c r="AI32" s="117">
        <v>5.1666666666666572</v>
      </c>
      <c r="AJ32" s="117">
        <v>0.23192019950124645</v>
      </c>
      <c r="AK32" s="117">
        <v>0.79580058207305759</v>
      </c>
      <c r="AL32" s="117">
        <v>3.6823203436732408</v>
      </c>
    </row>
    <row r="33" spans="2:38" x14ac:dyDescent="0.25">
      <c r="B33" t="s">
        <v>25</v>
      </c>
      <c r="P33" s="62">
        <f>VAR(P24:P29)</f>
        <v>17.600000000000001</v>
      </c>
      <c r="Q33" s="62">
        <f t="shared" ref="Q33:R33" si="24">VAR(Q24:Q29)</f>
        <v>37.866666666666667</v>
      </c>
      <c r="R33" s="62">
        <f t="shared" si="24"/>
        <v>11.366666666666667</v>
      </c>
      <c r="S33" s="27">
        <f>VAR(S24:S29)</f>
        <v>1.9038455999999825E-2</v>
      </c>
      <c r="T33" s="27">
        <f t="shared" ref="T33:U33" si="25">VAR(T24:T29)</f>
        <v>0.10691726000000053</v>
      </c>
      <c r="U33" s="27">
        <f t="shared" si="25"/>
        <v>4.54234666666661E-2</v>
      </c>
      <c r="W33" s="85">
        <f>VAR(W24:W29)</f>
        <v>1.9038455999999825E-2</v>
      </c>
      <c r="X33" s="85">
        <f t="shared" ref="X33:Y33" si="26">VAR(X24:X29)</f>
        <v>0.10691726000000053</v>
      </c>
      <c r="Y33" s="85">
        <f t="shared" si="26"/>
        <v>4.54234666666661E-2</v>
      </c>
      <c r="AA33" s="115">
        <f>VAR(AA24:AA29)</f>
        <v>190.46073667623858</v>
      </c>
      <c r="AB33" s="115">
        <f t="shared" ref="AB33:AC33" si="27">VAR(AB24:AB29)</f>
        <v>267.42684670917589</v>
      </c>
      <c r="AC33" s="115">
        <f t="shared" si="27"/>
        <v>28.403866824837404</v>
      </c>
      <c r="AF33" s="117" t="s">
        <v>58</v>
      </c>
      <c r="AG33" s="117">
        <v>334.16666666666669</v>
      </c>
      <c r="AH33" s="117">
        <v>15</v>
      </c>
      <c r="AI33" s="117">
        <v>22.277777777777779</v>
      </c>
      <c r="AJ33" s="117"/>
      <c r="AK33" s="117"/>
      <c r="AL33" s="117"/>
    </row>
    <row r="34" spans="2:38" x14ac:dyDescent="0.25">
      <c r="B34" s="40"/>
      <c r="P34">
        <f>TTEST(P24:P29,Q24:Q29,2,2)</f>
        <v>0.83085470301499231</v>
      </c>
      <c r="Q34">
        <f>TTEST(Q24:Q29,R24:R29,2,2)</f>
        <v>0.692384042783182</v>
      </c>
      <c r="R34">
        <f>TTEST(P24:P29, R24:R29, 2,2)</f>
        <v>0.42354683433680862</v>
      </c>
      <c r="S34" s="27"/>
      <c r="T34" s="27"/>
      <c r="U34" s="27"/>
      <c r="W34" s="120"/>
      <c r="X34" s="120"/>
      <c r="Y34" s="120"/>
      <c r="AF34" s="117"/>
      <c r="AG34" s="117"/>
      <c r="AH34" s="117"/>
      <c r="AI34" s="117"/>
      <c r="AJ34" s="117"/>
      <c r="AK34" s="117"/>
      <c r="AL34" s="117"/>
    </row>
    <row r="35" spans="2:38" ht="15.75" thickBot="1" x14ac:dyDescent="0.3">
      <c r="AF35" s="118" t="s">
        <v>59</v>
      </c>
      <c r="AG35" s="118">
        <v>344.5</v>
      </c>
      <c r="AH35" s="118">
        <v>17</v>
      </c>
      <c r="AI35" s="118"/>
      <c r="AJ35" s="118"/>
      <c r="AK35" s="118"/>
      <c r="AL35" s="118"/>
    </row>
    <row r="36" spans="2:38" x14ac:dyDescent="0.25">
      <c r="E36" t="s">
        <v>15</v>
      </c>
    </row>
    <row r="38" spans="2:38" x14ac:dyDescent="0.25">
      <c r="C38" s="8"/>
      <c r="D38" s="9" t="s">
        <v>4</v>
      </c>
      <c r="E38" s="9"/>
      <c r="F38" s="9"/>
      <c r="G38" s="9" t="s">
        <v>5</v>
      </c>
      <c r="H38" s="10"/>
      <c r="N38" s="41" t="s">
        <v>27</v>
      </c>
      <c r="O38">
        <f>G13/G47</f>
        <v>5.8013554388009467E-2</v>
      </c>
    </row>
    <row r="39" spans="2:38" x14ac:dyDescent="0.25">
      <c r="C39" s="1"/>
      <c r="D39" s="2" t="s">
        <v>12</v>
      </c>
      <c r="E39" s="3"/>
      <c r="F39" s="1"/>
      <c r="G39" s="2" t="s">
        <v>12</v>
      </c>
      <c r="H39" s="3"/>
      <c r="J39" s="45"/>
      <c r="K39" s="46" t="s">
        <v>24</v>
      </c>
      <c r="L39" s="47"/>
      <c r="N39" s="1"/>
      <c r="O39" s="2" t="s">
        <v>31</v>
      </c>
      <c r="P39" s="3"/>
      <c r="R39" s="1"/>
      <c r="S39" s="11" t="s">
        <v>30</v>
      </c>
      <c r="T39" s="3"/>
      <c r="V39" s="64"/>
      <c r="W39" s="65" t="s">
        <v>26</v>
      </c>
      <c r="X39" s="66"/>
      <c r="AA39" s="64"/>
      <c r="AB39" s="65" t="s">
        <v>32</v>
      </c>
      <c r="AC39" s="66"/>
      <c r="AF39" t="s">
        <v>39</v>
      </c>
    </row>
    <row r="40" spans="2:38" x14ac:dyDescent="0.25">
      <c r="C40" s="4" t="s">
        <v>1</v>
      </c>
      <c r="D40" s="5" t="s">
        <v>2</v>
      </c>
      <c r="E40" s="6" t="s">
        <v>3</v>
      </c>
      <c r="F40" s="4" t="s">
        <v>1</v>
      </c>
      <c r="G40" s="5" t="s">
        <v>2</v>
      </c>
      <c r="H40" s="6" t="s">
        <v>3</v>
      </c>
      <c r="J40" s="48" t="s">
        <v>1</v>
      </c>
      <c r="K40" s="49" t="s">
        <v>2</v>
      </c>
      <c r="L40" s="50" t="s">
        <v>3</v>
      </c>
      <c r="N40" s="12" t="s">
        <v>1</v>
      </c>
      <c r="O40" s="7" t="s">
        <v>2</v>
      </c>
      <c r="P40" s="13" t="s">
        <v>3</v>
      </c>
      <c r="R40" s="12" t="s">
        <v>1</v>
      </c>
      <c r="S40" s="7" t="s">
        <v>2</v>
      </c>
      <c r="T40" s="13" t="s">
        <v>3</v>
      </c>
      <c r="V40" s="67" t="s">
        <v>1</v>
      </c>
      <c r="W40" s="68" t="s">
        <v>2</v>
      </c>
      <c r="X40" s="69" t="s">
        <v>3</v>
      </c>
      <c r="AA40" s="67" t="s">
        <v>1</v>
      </c>
      <c r="AB40" s="68" t="s">
        <v>2</v>
      </c>
      <c r="AC40" s="69" t="s">
        <v>3</v>
      </c>
    </row>
    <row r="41" spans="2:38" ht="15.75" thickBot="1" x14ac:dyDescent="0.3">
      <c r="B41" t="s">
        <v>6</v>
      </c>
      <c r="C41" s="12">
        <v>617</v>
      </c>
      <c r="D41" s="7">
        <v>884</v>
      </c>
      <c r="E41" s="13">
        <v>1149</v>
      </c>
      <c r="F41" s="12">
        <v>19.422799999999999</v>
      </c>
      <c r="G41" s="7">
        <v>35.2684</v>
      </c>
      <c r="H41" s="13">
        <v>64.546000000000006</v>
      </c>
      <c r="J41" s="45">
        <f>(C7-C41)</f>
        <v>0</v>
      </c>
      <c r="K41" s="46">
        <f t="shared" ref="K41:L46" si="28">(D7-D41)</f>
        <v>-1</v>
      </c>
      <c r="L41" s="47">
        <f t="shared" si="28"/>
        <v>0</v>
      </c>
      <c r="N41" s="20">
        <f>$O$38*F41</f>
        <v>1.1267856641674301</v>
      </c>
      <c r="O41" s="21">
        <f t="shared" ref="O41:P41" si="29">$O$38*G41</f>
        <v>2.046045241578073</v>
      </c>
      <c r="P41" s="22">
        <f t="shared" si="29"/>
        <v>3.7445428815284596</v>
      </c>
      <c r="R41" s="42">
        <f>ABS(F7-N41)</f>
        <v>0.12698566416743007</v>
      </c>
      <c r="S41" s="43">
        <f t="shared" ref="S41:T46" si="30">ABS(G7-O41)</f>
        <v>4.6545241578072938E-2</v>
      </c>
      <c r="T41" s="44">
        <f t="shared" si="30"/>
        <v>0.25445711847154051</v>
      </c>
      <c r="V41" s="70">
        <f>F7-N41</f>
        <v>-0.12698566416743007</v>
      </c>
      <c r="W41" s="71">
        <f t="shared" ref="W41:X46" si="31">G7-O41</f>
        <v>-4.6545241578072938E-2</v>
      </c>
      <c r="X41" s="72">
        <f t="shared" si="31"/>
        <v>0.25445711847154051</v>
      </c>
      <c r="AA41" s="70">
        <f>V41*100/F7</f>
        <v>-12.70110663807062</v>
      </c>
      <c r="AB41" s="71">
        <f t="shared" ref="AB41:AC46" si="32">W41*100/G7</f>
        <v>-2.3278440399136251</v>
      </c>
      <c r="AC41" s="72">
        <f t="shared" si="32"/>
        <v>6.3630187164676295</v>
      </c>
      <c r="AF41" t="s">
        <v>40</v>
      </c>
    </row>
    <row r="42" spans="2:38" x14ac:dyDescent="0.25">
      <c r="B42" t="s">
        <v>7</v>
      </c>
      <c r="C42" s="12">
        <v>1415</v>
      </c>
      <c r="D42" s="7">
        <v>1682</v>
      </c>
      <c r="E42" s="13">
        <v>1948</v>
      </c>
      <c r="F42" s="12">
        <v>17.868600000000001</v>
      </c>
      <c r="G42" s="7">
        <v>35.784399999999998</v>
      </c>
      <c r="H42" s="13">
        <v>65.277000000000001</v>
      </c>
      <c r="J42" s="48">
        <f t="shared" ref="J42:J46" si="33">(C8-C42)</f>
        <v>0</v>
      </c>
      <c r="K42" s="49">
        <f t="shared" si="28"/>
        <v>-1</v>
      </c>
      <c r="L42" s="50">
        <f t="shared" si="28"/>
        <v>-1</v>
      </c>
      <c r="N42" s="20">
        <f t="shared" ref="N42:N46" si="34">$O$38*F42</f>
        <v>1.036620997937586</v>
      </c>
      <c r="O42" s="21">
        <f>$O$38*G42</f>
        <v>2.0759802356422861</v>
      </c>
      <c r="P42" s="22">
        <f t="shared" ref="P42:P46" si="35">$O$38*H42</f>
        <v>3.7869507897860939</v>
      </c>
      <c r="R42" s="20">
        <f t="shared" ref="R42:R46" si="36">ABS(F8-N42)</f>
        <v>3.6820997937585975E-2</v>
      </c>
      <c r="S42" s="21">
        <f t="shared" si="30"/>
        <v>7.648023564228601E-2</v>
      </c>
      <c r="T42" s="22">
        <f t="shared" si="30"/>
        <v>0.21204921021390621</v>
      </c>
      <c r="V42" s="73">
        <f t="shared" ref="V42:V46" si="37">F8-N42</f>
        <v>-3.6820997937585975E-2</v>
      </c>
      <c r="W42" s="74">
        <f t="shared" si="31"/>
        <v>-7.648023564228601E-2</v>
      </c>
      <c r="X42" s="75">
        <f t="shared" si="31"/>
        <v>0.21204921021390621</v>
      </c>
      <c r="AA42" s="73">
        <f t="shared" ref="AA42:AA46" si="38">V42*100/F8</f>
        <v>-3.6828363610308035</v>
      </c>
      <c r="AB42" s="74">
        <f t="shared" si="32"/>
        <v>-3.8249680241203303</v>
      </c>
      <c r="AC42" s="75">
        <f t="shared" si="32"/>
        <v>5.3025558943212356</v>
      </c>
      <c r="AF42" s="119" t="s">
        <v>41</v>
      </c>
      <c r="AG42" s="119" t="s">
        <v>42</v>
      </c>
      <c r="AH42" s="119" t="s">
        <v>43</v>
      </c>
      <c r="AI42" s="119" t="s">
        <v>44</v>
      </c>
      <c r="AJ42" s="119" t="s">
        <v>45</v>
      </c>
    </row>
    <row r="43" spans="2:38" x14ac:dyDescent="0.25">
      <c r="B43" t="s">
        <v>8</v>
      </c>
      <c r="C43" s="12">
        <v>2214</v>
      </c>
      <c r="D43" s="7">
        <v>2481</v>
      </c>
      <c r="E43" s="13">
        <v>2746</v>
      </c>
      <c r="F43" s="12">
        <v>18.306799999999999</v>
      </c>
      <c r="G43" s="7">
        <v>37.0687</v>
      </c>
      <c r="H43" s="13">
        <v>68.229200000000006</v>
      </c>
      <c r="J43" s="48">
        <f t="shared" si="33"/>
        <v>-1</v>
      </c>
      <c r="K43" s="49">
        <f t="shared" si="28"/>
        <v>-2</v>
      </c>
      <c r="L43" s="50">
        <f t="shared" si="28"/>
        <v>-1</v>
      </c>
      <c r="N43" s="20">
        <f t="shared" si="34"/>
        <v>1.0620425374704117</v>
      </c>
      <c r="O43" s="21">
        <f>$O$38*G43</f>
        <v>2.1504870435428063</v>
      </c>
      <c r="P43" s="22">
        <f t="shared" si="35"/>
        <v>3.9582184050503759</v>
      </c>
      <c r="R43" s="20">
        <f t="shared" si="36"/>
        <v>6.2242537470411641E-2</v>
      </c>
      <c r="S43" s="21">
        <f t="shared" si="30"/>
        <v>0.15098704354280623</v>
      </c>
      <c r="T43" s="22">
        <f t="shared" si="30"/>
        <v>4.0781594949624189E-2</v>
      </c>
      <c r="V43" s="73">
        <f t="shared" si="37"/>
        <v>-6.2242537470411641E-2</v>
      </c>
      <c r="W43" s="74">
        <f t="shared" si="31"/>
        <v>-0.15098704354280623</v>
      </c>
      <c r="X43" s="75">
        <f t="shared" si="31"/>
        <v>4.0781594949624189E-2</v>
      </c>
      <c r="AA43" s="73">
        <f t="shared" si="38"/>
        <v>-6.2254988468105257</v>
      </c>
      <c r="AB43" s="74">
        <f t="shared" si="32"/>
        <v>-7.5512399871370963</v>
      </c>
      <c r="AC43" s="75">
        <f t="shared" si="32"/>
        <v>1.0197948224462163</v>
      </c>
      <c r="AF43" s="117" t="s">
        <v>46</v>
      </c>
      <c r="AG43" s="117">
        <v>6</v>
      </c>
      <c r="AH43" s="117">
        <v>-3</v>
      </c>
      <c r="AI43" s="117">
        <v>-0.5</v>
      </c>
      <c r="AJ43" s="117">
        <v>1.1000000000000001</v>
      </c>
    </row>
    <row r="44" spans="2:38" x14ac:dyDescent="0.25">
      <c r="B44" t="s">
        <v>9</v>
      </c>
      <c r="C44" s="12">
        <v>3013</v>
      </c>
      <c r="D44" s="7">
        <v>3277</v>
      </c>
      <c r="E44" s="13">
        <v>3544</v>
      </c>
      <c r="F44" s="12">
        <v>17.799900000000001</v>
      </c>
      <c r="G44" s="7">
        <v>34.732199999999999</v>
      </c>
      <c r="H44" s="13">
        <v>64.920699999999997</v>
      </c>
      <c r="J44" s="48">
        <f t="shared" si="33"/>
        <v>-2</v>
      </c>
      <c r="K44" s="49">
        <f t="shared" si="28"/>
        <v>0</v>
      </c>
      <c r="L44" s="50">
        <f t="shared" si="28"/>
        <v>-1</v>
      </c>
      <c r="N44" s="20">
        <f t="shared" si="34"/>
        <v>1.0326354667511297</v>
      </c>
      <c r="O44" s="21">
        <f>$O$38*G44</f>
        <v>2.0149383737152222</v>
      </c>
      <c r="P44" s="22">
        <f t="shared" si="35"/>
        <v>3.7662805603576461</v>
      </c>
      <c r="R44" s="20">
        <f t="shared" si="36"/>
        <v>3.2835466751129694E-2</v>
      </c>
      <c r="S44" s="21">
        <f t="shared" si="30"/>
        <v>1.5438373715222165E-2</v>
      </c>
      <c r="T44" s="22">
        <f t="shared" si="30"/>
        <v>0.23271943964235398</v>
      </c>
      <c r="V44" s="73">
        <f t="shared" si="37"/>
        <v>-3.2835466751129694E-2</v>
      </c>
      <c r="W44" s="74">
        <f t="shared" si="31"/>
        <v>-1.5438373715222165E-2</v>
      </c>
      <c r="X44" s="75">
        <f t="shared" si="31"/>
        <v>0.23271943964235398</v>
      </c>
      <c r="AA44" s="73">
        <f t="shared" si="38"/>
        <v>-3.2842035158161327</v>
      </c>
      <c r="AB44" s="74">
        <f t="shared" si="32"/>
        <v>-0.77211171368953058</v>
      </c>
      <c r="AC44" s="75">
        <f t="shared" si="32"/>
        <v>5.8194408512716675</v>
      </c>
      <c r="AF44" s="117" t="s">
        <v>47</v>
      </c>
      <c r="AG44" s="117">
        <v>6</v>
      </c>
      <c r="AH44" s="117">
        <v>-6</v>
      </c>
      <c r="AI44" s="117">
        <v>-1</v>
      </c>
      <c r="AJ44" s="117">
        <v>0.4</v>
      </c>
    </row>
    <row r="45" spans="2:38" ht="15.75" thickBot="1" x14ac:dyDescent="0.3">
      <c r="B45" t="s">
        <v>10</v>
      </c>
      <c r="C45" s="12">
        <v>3808</v>
      </c>
      <c r="D45" s="7">
        <v>4076</v>
      </c>
      <c r="E45" s="13">
        <v>4342</v>
      </c>
      <c r="F45" s="12">
        <v>16.375499999999999</v>
      </c>
      <c r="G45" s="7">
        <v>33.506</v>
      </c>
      <c r="H45" s="13">
        <v>65.120599999999996</v>
      </c>
      <c r="J45" s="48">
        <f t="shared" si="33"/>
        <v>1</v>
      </c>
      <c r="K45" s="49">
        <f t="shared" si="28"/>
        <v>-1</v>
      </c>
      <c r="L45" s="50">
        <f t="shared" si="28"/>
        <v>-1</v>
      </c>
      <c r="N45" s="20">
        <f t="shared" si="34"/>
        <v>0.95000095988084898</v>
      </c>
      <c r="O45" s="21">
        <f>$O$38*G45</f>
        <v>1.9438021533246452</v>
      </c>
      <c r="P45" s="22">
        <f t="shared" si="35"/>
        <v>3.777877469879809</v>
      </c>
      <c r="R45" s="20">
        <f t="shared" si="36"/>
        <v>4.9799040119151039E-2</v>
      </c>
      <c r="S45" s="21">
        <f t="shared" si="30"/>
        <v>5.5697846675354823E-2</v>
      </c>
      <c r="T45" s="22">
        <f t="shared" si="30"/>
        <v>0.22112253012019112</v>
      </c>
      <c r="V45" s="73">
        <f t="shared" si="37"/>
        <v>4.9799040119151039E-2</v>
      </c>
      <c r="W45" s="74">
        <f t="shared" si="31"/>
        <v>5.5697846675354823E-2</v>
      </c>
      <c r="X45" s="75">
        <f t="shared" si="31"/>
        <v>0.22112253012019112</v>
      </c>
      <c r="AA45" s="73">
        <f t="shared" si="38"/>
        <v>4.9809001919534941</v>
      </c>
      <c r="AB45" s="74">
        <f t="shared" si="32"/>
        <v>2.7855887309504785</v>
      </c>
      <c r="AC45" s="75">
        <f t="shared" si="32"/>
        <v>5.5294456144083792</v>
      </c>
      <c r="AF45" s="118" t="s">
        <v>48</v>
      </c>
      <c r="AG45" s="118">
        <v>6</v>
      </c>
      <c r="AH45" s="118">
        <v>-5</v>
      </c>
      <c r="AI45" s="118">
        <v>-0.83333333333333337</v>
      </c>
      <c r="AJ45" s="118">
        <v>0.1666666666666666</v>
      </c>
    </row>
    <row r="46" spans="2:38" x14ac:dyDescent="0.25">
      <c r="B46" t="s">
        <v>11</v>
      </c>
      <c r="C46" s="4">
        <v>4608</v>
      </c>
      <c r="D46" s="5">
        <v>4874</v>
      </c>
      <c r="E46" s="6">
        <v>5140</v>
      </c>
      <c r="F46" s="4">
        <v>16.069800000000001</v>
      </c>
      <c r="G46" s="5">
        <v>30.436800000000002</v>
      </c>
      <c r="H46" s="6">
        <v>65.6755</v>
      </c>
      <c r="J46" s="51">
        <f t="shared" si="33"/>
        <v>-1</v>
      </c>
      <c r="K46" s="52">
        <f t="shared" si="28"/>
        <v>-1</v>
      </c>
      <c r="L46" s="63">
        <f>(E12-E46)</f>
        <v>-1</v>
      </c>
      <c r="N46" s="23">
        <f t="shared" si="34"/>
        <v>0.93226621630443463</v>
      </c>
      <c r="O46" s="24">
        <f>$O$38*G46</f>
        <v>1.7657469521969666</v>
      </c>
      <c r="P46" s="25">
        <f t="shared" si="35"/>
        <v>3.8100691912097155</v>
      </c>
      <c r="R46" s="23">
        <f t="shared" si="36"/>
        <v>6.7533783695565397E-2</v>
      </c>
      <c r="S46" s="24">
        <f t="shared" si="30"/>
        <v>0.23375304780303341</v>
      </c>
      <c r="T46" s="25">
        <f t="shared" si="30"/>
        <v>0.18893080879028457</v>
      </c>
      <c r="V46" s="76">
        <f t="shared" si="37"/>
        <v>6.7533783695565397E-2</v>
      </c>
      <c r="W46" s="77">
        <f t="shared" si="31"/>
        <v>0.23375304780303341</v>
      </c>
      <c r="X46" s="78">
        <f t="shared" si="31"/>
        <v>0.18893080879028457</v>
      </c>
      <c r="AA46" s="76">
        <f t="shared" si="38"/>
        <v>6.7547293154196231</v>
      </c>
      <c r="AB46" s="77">
        <f t="shared" si="32"/>
        <v>11.690575033910148</v>
      </c>
      <c r="AC46" s="78">
        <f t="shared" si="32"/>
        <v>4.7244513325902613</v>
      </c>
    </row>
    <row r="47" spans="2:38" x14ac:dyDescent="0.25">
      <c r="B47" s="15" t="s">
        <v>18</v>
      </c>
      <c r="F47" s="28">
        <f>AVERAGE(F41:F46)</f>
        <v>17.640566666666668</v>
      </c>
      <c r="G47" s="29">
        <f>AVERAGE(G41:G46)</f>
        <v>34.466083333333337</v>
      </c>
      <c r="H47" s="30">
        <f>AVERAGE(H41:H46)</f>
        <v>65.628166666666672</v>
      </c>
      <c r="J47" s="53">
        <f>AVERAGE(J41:J46)</f>
        <v>-0.5</v>
      </c>
      <c r="K47" s="54">
        <f>AVERAGE(K41:K46)</f>
        <v>-1</v>
      </c>
      <c r="L47" s="55">
        <f>AVERAGE(L41:L46)</f>
        <v>-0.83333333333333337</v>
      </c>
      <c r="N47" s="34">
        <f>AVERAGE(N41:N46)</f>
        <v>1.0233919737519734</v>
      </c>
      <c r="O47" s="35">
        <f>AVERAGE(O41:O46)</f>
        <v>1.9994999999999996</v>
      </c>
      <c r="P47" s="36">
        <f>AVERAGE(P41:P46)</f>
        <v>3.807323216302017</v>
      </c>
      <c r="R47" s="34">
        <f>AVERAGE(R41:R46)</f>
        <v>6.2702915023545636E-2</v>
      </c>
      <c r="S47" s="35">
        <f>AVERAGE(S41:S46)</f>
        <v>9.6483631492795929E-2</v>
      </c>
      <c r="T47" s="36">
        <f>AVERAGE(T41:T46)</f>
        <v>0.19167678369798344</v>
      </c>
      <c r="V47" s="79">
        <f>AVERAGE(V41:V46)</f>
        <v>-2.3591973751973489E-2</v>
      </c>
      <c r="W47" s="80">
        <f>AVERAGE(W41:W46)</f>
        <v>1.4802973661668753E-16</v>
      </c>
      <c r="X47" s="81">
        <f>AVERAGE(X41:X46)</f>
        <v>0.19167678369798344</v>
      </c>
      <c r="AA47" s="86">
        <f>AVERAGE(AA41:AA46)</f>
        <v>-2.3596693090591594</v>
      </c>
      <c r="AB47" s="87">
        <f>AVERAGE(AB41:AB46)</f>
        <v>7.4014868308343775E-15</v>
      </c>
      <c r="AC47" s="88">
        <f>AVERAGE(AC41:AC46)</f>
        <v>4.7931178719175653</v>
      </c>
    </row>
    <row r="48" spans="2:38" ht="15.75" thickBot="1" x14ac:dyDescent="0.3">
      <c r="B48" t="s">
        <v>19</v>
      </c>
      <c r="F48" s="17">
        <f>STDEV(F41:F46)</f>
        <v>1.2462191150302044</v>
      </c>
      <c r="G48" s="18">
        <f>STDEV(G41:G46)</f>
        <v>2.2970845281936541</v>
      </c>
      <c r="H48" s="19">
        <f>STDEV(H41:H46)</f>
        <v>1.3281679542387219</v>
      </c>
      <c r="J48" s="56">
        <f>STDEV(J41:J46)</f>
        <v>1.0488088481701516</v>
      </c>
      <c r="K48" s="57">
        <f>STDEV(K41:K46)</f>
        <v>0.63245553203367588</v>
      </c>
      <c r="L48" s="58">
        <f>STDEV(L41:L46)</f>
        <v>0.40824829046386296</v>
      </c>
      <c r="N48" s="20">
        <f>STDEV(N41:N46)</f>
        <v>7.2297600409181734E-2</v>
      </c>
      <c r="O48" s="21">
        <f>STDEV(O41:O46)</f>
        <v>0.13326203821021756</v>
      </c>
      <c r="P48" s="22">
        <f>STDEV(P41:P46)</f>
        <v>7.7051743849639351E-2</v>
      </c>
      <c r="R48" s="20">
        <f>STDEV(R41:R46)</f>
        <v>3.430530327226828E-2</v>
      </c>
      <c r="S48" s="21">
        <f>STDEV(S41:S46)</f>
        <v>8.1165642070375563E-2</v>
      </c>
      <c r="T48" s="22">
        <f>STDEV(T41:T46)</f>
        <v>7.7051743849639406E-2</v>
      </c>
      <c r="V48" s="73">
        <f>STDEV(V41:V46)</f>
        <v>7.2297600409181734E-2</v>
      </c>
      <c r="W48" s="74">
        <f>STDEV(W41:W46)</f>
        <v>0.13326203821021756</v>
      </c>
      <c r="X48" s="75">
        <f>STDEV(X41:X46)</f>
        <v>7.7051743849639406E-2</v>
      </c>
      <c r="AA48" s="73">
        <f>STDEV(AA41:AA46)</f>
        <v>7.2312062821746075</v>
      </c>
      <c r="AB48" s="74">
        <f>STDEV(AB41:AB46)</f>
        <v>6.664768102536514</v>
      </c>
      <c r="AC48" s="75">
        <f>STDEV(AC41:AC46)</f>
        <v>1.9267752900634987</v>
      </c>
      <c r="AF48" t="s">
        <v>49</v>
      </c>
    </row>
    <row r="49" spans="2:38" x14ac:dyDescent="0.25">
      <c r="B49" s="15" t="s">
        <v>20</v>
      </c>
      <c r="F49" s="31">
        <f>F48/SQRT(COUNT(F41:F46))</f>
        <v>0.50876682325446931</v>
      </c>
      <c r="G49" s="32">
        <f>G48/SQRT(COUNT(G41:G46))</f>
        <v>0.93778083168604864</v>
      </c>
      <c r="H49" s="33">
        <f>H48/SQRT(COUNT(H41:H46))</f>
        <v>0.54222229676684452</v>
      </c>
      <c r="J49" s="59">
        <f>J48/SQRT(COUNT(J41:J46))</f>
        <v>0.4281744192888377</v>
      </c>
      <c r="K49" s="60">
        <f>K48/SQRT(COUNT(K41:K46))</f>
        <v>0.25819888974716115</v>
      </c>
      <c r="L49" s="61">
        <f>L48/SQRT(COUNT(L41:L46))</f>
        <v>0.16666666666666666</v>
      </c>
      <c r="N49" s="37">
        <f>N48/SQRT(COUNT(N41:N46))</f>
        <v>2.9515371771687927E-2</v>
      </c>
      <c r="O49" s="38">
        <f>O48/SQRT(COUNT(O41:O46))</f>
        <v>5.440399928305132E-2</v>
      </c>
      <c r="P49" s="39">
        <f>P48/SQRT(COUNT(P41:P46))</f>
        <v>3.1456242703874739E-2</v>
      </c>
      <c r="R49" s="37">
        <f>R48/SQRT(COUNT(R41:R46))</f>
        <v>1.4005081414747893E-2</v>
      </c>
      <c r="S49" s="38">
        <f>S48/SQRT(COUNT(S41:S46))</f>
        <v>3.3135734619632623E-2</v>
      </c>
      <c r="T49" s="39">
        <f>T48/SQRT(COUNT(T41:T46))</f>
        <v>3.1456242703874759E-2</v>
      </c>
      <c r="V49" s="82">
        <f>V48/SQRT(COUNT(V41:V46))</f>
        <v>2.9515371771687927E-2</v>
      </c>
      <c r="W49" s="83">
        <f>W48/SQRT(COUNT(W41:W46))</f>
        <v>5.440399928305132E-2</v>
      </c>
      <c r="X49" s="84">
        <f>X48/SQRT(COUNT(X41:X46))</f>
        <v>3.1456242703874759E-2</v>
      </c>
      <c r="AA49" s="82">
        <f>AA48/SQRT(COUNT(AA41:AA46))</f>
        <v>2.9521276026893304</v>
      </c>
      <c r="AB49" s="83">
        <f>AB48/SQRT(COUNT(AB41:AB46))</f>
        <v>2.7208801841986161</v>
      </c>
      <c r="AC49" s="84">
        <f>AC48/SQRT(COUNT(AC41:AC46))</f>
        <v>0.78660271827643724</v>
      </c>
      <c r="AF49" s="119" t="s">
        <v>50</v>
      </c>
      <c r="AG49" s="119" t="s">
        <v>51</v>
      </c>
      <c r="AH49" s="119" t="s">
        <v>52</v>
      </c>
      <c r="AI49" s="119" t="s">
        <v>53</v>
      </c>
      <c r="AJ49" s="119" t="s">
        <v>54</v>
      </c>
      <c r="AK49" s="119" t="s">
        <v>55</v>
      </c>
      <c r="AL49" s="119" t="s">
        <v>56</v>
      </c>
    </row>
    <row r="50" spans="2:38" x14ac:dyDescent="0.25">
      <c r="B50" t="s">
        <v>25</v>
      </c>
      <c r="F50" s="27">
        <f>VAR(F41:F46)</f>
        <v>1.5530620826666659</v>
      </c>
      <c r="G50" s="27">
        <f t="shared" ref="G50:H50" si="39">VAR(G41:G46)</f>
        <v>5.2765973296666626</v>
      </c>
      <c r="H50" s="27">
        <f t="shared" si="39"/>
        <v>1.7640301146666715</v>
      </c>
      <c r="J50" s="62">
        <f>VAR(J41:J46)</f>
        <v>1.1000000000000001</v>
      </c>
      <c r="K50" s="62">
        <f t="shared" ref="K50:L50" si="40">VAR(K41:K46)</f>
        <v>0.4</v>
      </c>
      <c r="L50" s="62">
        <f t="shared" si="40"/>
        <v>0.1666666666666666</v>
      </c>
      <c r="N50" s="27">
        <f>VAR(N41:N46)</f>
        <v>5.2269430249257147E-3</v>
      </c>
      <c r="O50" s="27">
        <f t="shared" ref="O50:P50" si="41">VAR(O41:O46)</f>
        <v>1.775877082794149E-2</v>
      </c>
      <c r="P50" s="27">
        <f t="shared" si="41"/>
        <v>5.9369712302704356E-3</v>
      </c>
      <c r="R50" s="27">
        <f>VAR(R41:R46)</f>
        <v>1.176853832602301E-3</v>
      </c>
      <c r="S50" s="27">
        <f t="shared" ref="S50:T50" si="42">VAR(S41:S46)</f>
        <v>6.5878614526963183E-3</v>
      </c>
      <c r="T50" s="27">
        <f t="shared" si="42"/>
        <v>5.9369712302704434E-3</v>
      </c>
      <c r="V50" s="85">
        <f>VAR(V41:V46)</f>
        <v>5.2269430249257155E-3</v>
      </c>
      <c r="W50" s="85">
        <f t="shared" ref="W50:X50" si="43">VAR(W41:W46)</f>
        <v>1.775877082794149E-2</v>
      </c>
      <c r="X50" s="85">
        <f t="shared" si="43"/>
        <v>5.9369712302704434E-3</v>
      </c>
      <c r="AA50" s="85">
        <f>VAR(AA41:AA46)</f>
        <v>52.290344295361514</v>
      </c>
      <c r="AB50" s="85">
        <f t="shared" ref="AB50:AC50" si="44">VAR(AB41:AB46)</f>
        <v>44.419133860588161</v>
      </c>
      <c r="AC50" s="85">
        <f t="shared" si="44"/>
        <v>3.7124630183992791</v>
      </c>
      <c r="AF50" s="117" t="s">
        <v>57</v>
      </c>
      <c r="AG50" s="117">
        <v>0.77777777777778034</v>
      </c>
      <c r="AH50" s="117">
        <v>2</v>
      </c>
      <c r="AI50" s="117">
        <v>0.38888888888889017</v>
      </c>
      <c r="AJ50" s="117">
        <v>0.70000000000000229</v>
      </c>
      <c r="AK50" s="117">
        <v>0.51210095125431776</v>
      </c>
      <c r="AL50" s="117">
        <v>3.6823203436732408</v>
      </c>
    </row>
    <row r="51" spans="2:38" x14ac:dyDescent="0.25">
      <c r="B51" s="40"/>
      <c r="F51" s="27"/>
      <c r="G51" s="27"/>
      <c r="H51" s="27"/>
      <c r="N51" s="27"/>
      <c r="O51" s="27"/>
      <c r="P51" s="27"/>
      <c r="R51" s="27"/>
      <c r="S51" s="27"/>
      <c r="T51" s="27"/>
      <c r="V51" s="122"/>
      <c r="W51" s="122"/>
      <c r="X51" s="122"/>
      <c r="AF51" s="117" t="s">
        <v>58</v>
      </c>
      <c r="AG51" s="117">
        <v>8.3333333333333339</v>
      </c>
      <c r="AH51" s="117">
        <v>15</v>
      </c>
      <c r="AI51" s="117">
        <v>0.55555555555555558</v>
      </c>
      <c r="AJ51" s="117"/>
      <c r="AK51" s="117"/>
      <c r="AL51" s="117"/>
    </row>
    <row r="52" spans="2:38" x14ac:dyDescent="0.25">
      <c r="B52" s="40"/>
      <c r="F52" s="27"/>
      <c r="G52" s="27"/>
      <c r="H52" s="27"/>
      <c r="N52" s="27"/>
      <c r="O52" s="27"/>
      <c r="P52" s="27"/>
      <c r="R52" s="27"/>
      <c r="S52" s="27"/>
      <c r="T52" s="27"/>
      <c r="V52" s="122"/>
      <c r="W52" s="122"/>
      <c r="X52" s="122"/>
      <c r="AF52" s="117"/>
      <c r="AG52" s="117"/>
      <c r="AH52" s="117"/>
      <c r="AI52" s="117"/>
      <c r="AJ52" s="117"/>
      <c r="AK52" s="117"/>
      <c r="AL52" s="117"/>
    </row>
    <row r="53" spans="2:38" ht="15.75" thickBot="1" x14ac:dyDescent="0.3">
      <c r="B53" s="40"/>
      <c r="F53" s="27"/>
      <c r="G53" s="27"/>
      <c r="H53" s="27"/>
      <c r="N53" s="27"/>
      <c r="O53" s="27"/>
      <c r="P53" s="27"/>
      <c r="R53" s="27"/>
      <c r="S53" s="27"/>
      <c r="T53" s="27"/>
      <c r="V53" s="122"/>
      <c r="W53" s="122"/>
      <c r="X53" s="122"/>
      <c r="AF53" s="118" t="s">
        <v>59</v>
      </c>
      <c r="AG53" s="118">
        <v>9.1111111111111143</v>
      </c>
      <c r="AH53" s="118">
        <v>17</v>
      </c>
      <c r="AI53" s="118"/>
      <c r="AJ53" s="118"/>
      <c r="AK53" s="118"/>
      <c r="AL53" s="118"/>
    </row>
    <row r="54" spans="2:38" x14ac:dyDescent="0.25">
      <c r="B54" s="40"/>
      <c r="F54" s="27"/>
      <c r="G54" s="27"/>
      <c r="H54" s="27"/>
      <c r="N54" s="27"/>
      <c r="O54" s="27"/>
      <c r="P54" s="27"/>
      <c r="R54" s="27"/>
      <c r="S54" s="27"/>
      <c r="T54" s="27"/>
      <c r="V54" s="122"/>
      <c r="W54" s="122"/>
      <c r="X54" s="122"/>
    </row>
    <row r="57" spans="2:38" x14ac:dyDescent="0.25">
      <c r="E57" t="s">
        <v>29</v>
      </c>
    </row>
    <row r="59" spans="2:38" x14ac:dyDescent="0.25">
      <c r="C59" s="8"/>
      <c r="D59" s="9" t="s">
        <v>4</v>
      </c>
      <c r="E59" s="9"/>
      <c r="F59" s="9"/>
      <c r="G59" s="9" t="s">
        <v>5</v>
      </c>
      <c r="H59" s="10"/>
      <c r="N59" s="41" t="s">
        <v>27</v>
      </c>
      <c r="O59">
        <f>G13/G68</f>
        <v>0.13575244330635333</v>
      </c>
    </row>
    <row r="60" spans="2:38" x14ac:dyDescent="0.25">
      <c r="C60" s="1"/>
      <c r="D60" s="2" t="s">
        <v>12</v>
      </c>
      <c r="E60" s="3"/>
      <c r="F60" s="1"/>
      <c r="G60" s="2" t="s">
        <v>12</v>
      </c>
      <c r="H60" s="3"/>
      <c r="J60" s="45"/>
      <c r="K60" s="46" t="s">
        <v>24</v>
      </c>
      <c r="L60" s="47"/>
      <c r="N60" s="1"/>
      <c r="O60" s="2" t="s">
        <v>31</v>
      </c>
      <c r="P60" s="3"/>
      <c r="R60" s="1"/>
      <c r="S60" s="11" t="s">
        <v>30</v>
      </c>
      <c r="T60" s="3"/>
      <c r="V60" s="64"/>
      <c r="W60" s="65" t="s">
        <v>26</v>
      </c>
      <c r="X60" s="66"/>
      <c r="AA60" s="64"/>
      <c r="AB60" s="65" t="s">
        <v>32</v>
      </c>
      <c r="AC60" s="66"/>
      <c r="AF60" t="s">
        <v>39</v>
      </c>
    </row>
    <row r="61" spans="2:38" x14ac:dyDescent="0.25">
      <c r="C61" s="4" t="s">
        <v>1</v>
      </c>
      <c r="D61" s="5" t="s">
        <v>2</v>
      </c>
      <c r="E61" s="6" t="s">
        <v>3</v>
      </c>
      <c r="F61" s="4" t="s">
        <v>1</v>
      </c>
      <c r="G61" s="5" t="s">
        <v>2</v>
      </c>
      <c r="H61" s="6" t="s">
        <v>3</v>
      </c>
      <c r="J61" s="48" t="s">
        <v>1</v>
      </c>
      <c r="K61" s="49" t="s">
        <v>2</v>
      </c>
      <c r="L61" s="50" t="s">
        <v>3</v>
      </c>
      <c r="N61" s="12" t="s">
        <v>1</v>
      </c>
      <c r="O61" s="7" t="s">
        <v>2</v>
      </c>
      <c r="P61" s="13" t="s">
        <v>3</v>
      </c>
      <c r="R61" s="12" t="s">
        <v>1</v>
      </c>
      <c r="S61" s="7" t="s">
        <v>2</v>
      </c>
      <c r="T61" s="13" t="s">
        <v>3</v>
      </c>
      <c r="V61" s="67" t="s">
        <v>1</v>
      </c>
      <c r="W61" s="68" t="s">
        <v>2</v>
      </c>
      <c r="X61" s="69" t="s">
        <v>3</v>
      </c>
      <c r="AA61" s="67" t="s">
        <v>1</v>
      </c>
      <c r="AB61" s="68" t="s">
        <v>2</v>
      </c>
      <c r="AC61" s="69" t="s">
        <v>3</v>
      </c>
    </row>
    <row r="62" spans="2:38" ht="15.75" thickBot="1" x14ac:dyDescent="0.3">
      <c r="B62" t="s">
        <v>6</v>
      </c>
      <c r="C62" s="12">
        <v>625</v>
      </c>
      <c r="D62" s="7">
        <v>891</v>
      </c>
      <c r="E62" s="13">
        <v>1157</v>
      </c>
      <c r="F62" s="12">
        <v>9.7992000000000008</v>
      </c>
      <c r="G62" s="7">
        <v>15.876899999999999</v>
      </c>
      <c r="H62" s="13">
        <v>26.389099999999999</v>
      </c>
      <c r="J62" s="45">
        <f t="shared" ref="J62:L67" si="45">(C7-C62)</f>
        <v>-8</v>
      </c>
      <c r="K62" s="46">
        <f t="shared" si="45"/>
        <v>-8</v>
      </c>
      <c r="L62" s="47">
        <f t="shared" si="45"/>
        <v>-8</v>
      </c>
      <c r="N62" s="20">
        <f>$O$59*F62</f>
        <v>1.3302653424476176</v>
      </c>
      <c r="O62" s="21">
        <f t="shared" ref="O62:P67" si="46">$O$59*G62</f>
        <v>2.1553279671306411</v>
      </c>
      <c r="P62" s="22">
        <f t="shared" si="46"/>
        <v>3.5823848016556887</v>
      </c>
      <c r="R62" s="42">
        <f t="shared" ref="R62:T67" si="47">ABS(F7-N62)</f>
        <v>0.3304653424476176</v>
      </c>
      <c r="S62" s="43">
        <f t="shared" si="47"/>
        <v>0.15582796713064107</v>
      </c>
      <c r="T62" s="44">
        <f t="shared" si="47"/>
        <v>0.41661519834431138</v>
      </c>
      <c r="V62" s="70">
        <f t="shared" ref="V62:X67" si="48">F7-N62</f>
        <v>-0.3304653424476176</v>
      </c>
      <c r="W62" s="71">
        <f t="shared" si="48"/>
        <v>-0.15582796713064107</v>
      </c>
      <c r="X62" s="72">
        <f t="shared" si="48"/>
        <v>0.41661519834431138</v>
      </c>
      <c r="AA62" s="70">
        <f t="shared" ref="AA62:AC67" si="49">V62*100/F7</f>
        <v>-33.053144873736507</v>
      </c>
      <c r="AB62" s="71">
        <f t="shared" si="49"/>
        <v>-7.7933466932053541</v>
      </c>
      <c r="AC62" s="72">
        <f t="shared" si="49"/>
        <v>10.417984454721465</v>
      </c>
      <c r="AF62" t="s">
        <v>40</v>
      </c>
    </row>
    <row r="63" spans="2:38" x14ac:dyDescent="0.25">
      <c r="B63" t="s">
        <v>7</v>
      </c>
      <c r="C63" s="12">
        <v>1419</v>
      </c>
      <c r="D63" s="7">
        <v>1690</v>
      </c>
      <c r="E63" s="13">
        <v>1955</v>
      </c>
      <c r="F63" s="12">
        <v>8.6856000000000009</v>
      </c>
      <c r="G63" s="7">
        <v>15.7256</v>
      </c>
      <c r="H63" s="13">
        <v>27.289400000000001</v>
      </c>
      <c r="J63" s="48">
        <f t="shared" si="45"/>
        <v>-4</v>
      </c>
      <c r="K63" s="49">
        <f t="shared" si="45"/>
        <v>-9</v>
      </c>
      <c r="L63" s="50">
        <f t="shared" si="45"/>
        <v>-8</v>
      </c>
      <c r="N63" s="20">
        <f t="shared" ref="N63:N67" si="50">$O$59*F63</f>
        <v>1.1790914215816626</v>
      </c>
      <c r="O63" s="21">
        <f t="shared" si="46"/>
        <v>2.1347886224583901</v>
      </c>
      <c r="P63" s="22">
        <f t="shared" si="46"/>
        <v>3.7046027263643988</v>
      </c>
      <c r="R63" s="20">
        <f t="shared" si="47"/>
        <v>0.17929142158166256</v>
      </c>
      <c r="S63" s="21">
        <f t="shared" si="47"/>
        <v>0.13528862245839002</v>
      </c>
      <c r="T63" s="22">
        <f t="shared" si="47"/>
        <v>0.29439727363560131</v>
      </c>
      <c r="V63" s="73">
        <f t="shared" si="48"/>
        <v>-0.17929142158166256</v>
      </c>
      <c r="W63" s="74">
        <f t="shared" si="48"/>
        <v>-0.13528862245839002</v>
      </c>
      <c r="X63" s="75">
        <f t="shared" si="48"/>
        <v>0.29439727363560131</v>
      </c>
      <c r="AA63" s="73">
        <f t="shared" si="49"/>
        <v>-17.932728703907038</v>
      </c>
      <c r="AB63" s="74">
        <f t="shared" si="49"/>
        <v>-6.7661226535828956</v>
      </c>
      <c r="AC63" s="75">
        <f t="shared" si="49"/>
        <v>7.3617722839610229</v>
      </c>
      <c r="AF63" s="119" t="s">
        <v>41</v>
      </c>
      <c r="AG63" s="119" t="s">
        <v>42</v>
      </c>
      <c r="AH63" s="119" t="s">
        <v>43</v>
      </c>
      <c r="AI63" s="119" t="s">
        <v>44</v>
      </c>
      <c r="AJ63" s="119" t="s">
        <v>45</v>
      </c>
    </row>
    <row r="64" spans="2:38" x14ac:dyDescent="0.25">
      <c r="B64" t="s">
        <v>8</v>
      </c>
      <c r="C64" s="12">
        <v>2225</v>
      </c>
      <c r="D64" s="7">
        <v>2486</v>
      </c>
      <c r="E64" s="13">
        <v>2754</v>
      </c>
      <c r="F64" s="12">
        <v>7.3095999999999997</v>
      </c>
      <c r="G64" s="7">
        <v>17.0975</v>
      </c>
      <c r="H64" s="13">
        <v>29.480499999999999</v>
      </c>
      <c r="J64" s="48">
        <f t="shared" si="45"/>
        <v>-12</v>
      </c>
      <c r="K64" s="49">
        <f t="shared" si="45"/>
        <v>-7</v>
      </c>
      <c r="L64" s="50">
        <f t="shared" si="45"/>
        <v>-9</v>
      </c>
      <c r="N64" s="20">
        <f t="shared" si="50"/>
        <v>0.99229605959212031</v>
      </c>
      <c r="O64" s="21">
        <f t="shared" si="46"/>
        <v>2.3210273994303763</v>
      </c>
      <c r="P64" s="22">
        <f t="shared" si="46"/>
        <v>4.0020499048929494</v>
      </c>
      <c r="R64" s="20">
        <f t="shared" si="47"/>
        <v>7.5039404078797167E-3</v>
      </c>
      <c r="S64" s="21">
        <f t="shared" si="47"/>
        <v>0.32152739943037623</v>
      </c>
      <c r="T64" s="22">
        <f t="shared" si="47"/>
        <v>3.0499048929493178E-3</v>
      </c>
      <c r="V64" s="73">
        <f t="shared" si="48"/>
        <v>7.5039404078797167E-3</v>
      </c>
      <c r="W64" s="74">
        <f t="shared" si="48"/>
        <v>-0.32152739943037623</v>
      </c>
      <c r="X64" s="75">
        <f t="shared" si="48"/>
        <v>-3.0499048929493178E-3</v>
      </c>
      <c r="AA64" s="73">
        <f t="shared" si="49"/>
        <v>0.75054414961789528</v>
      </c>
      <c r="AB64" s="74">
        <f t="shared" si="49"/>
        <v>-16.080390069036071</v>
      </c>
      <c r="AC64" s="75">
        <f t="shared" si="49"/>
        <v>-7.6266688995981935E-2</v>
      </c>
      <c r="AF64" s="117" t="s">
        <v>46</v>
      </c>
      <c r="AG64" s="117">
        <v>6</v>
      </c>
      <c r="AH64" s="117">
        <v>-47</v>
      </c>
      <c r="AI64" s="117">
        <v>-7.833333333333333</v>
      </c>
      <c r="AJ64" s="117">
        <v>16.966666666666661</v>
      </c>
    </row>
    <row r="65" spans="2:38" x14ac:dyDescent="0.25">
      <c r="B65" t="s">
        <v>9</v>
      </c>
      <c r="C65" s="12">
        <v>3023</v>
      </c>
      <c r="D65" s="7">
        <v>3287</v>
      </c>
      <c r="E65" s="13">
        <v>3552</v>
      </c>
      <c r="F65" s="12">
        <v>8.0294000000000008</v>
      </c>
      <c r="G65" s="7">
        <v>14.097099999999999</v>
      </c>
      <c r="H65" s="13">
        <v>27.332000000000001</v>
      </c>
      <c r="J65" s="48">
        <f t="shared" si="45"/>
        <v>-12</v>
      </c>
      <c r="K65" s="49">
        <f t="shared" si="45"/>
        <v>-10</v>
      </c>
      <c r="L65" s="50">
        <f t="shared" si="45"/>
        <v>-9</v>
      </c>
      <c r="N65" s="20">
        <f t="shared" si="50"/>
        <v>1.0900106682840336</v>
      </c>
      <c r="O65" s="21">
        <f t="shared" si="46"/>
        <v>1.9137157685339934</v>
      </c>
      <c r="P65" s="22">
        <f t="shared" si="46"/>
        <v>3.7103857804492493</v>
      </c>
      <c r="R65" s="20">
        <f t="shared" si="47"/>
        <v>9.0210668284033568E-2</v>
      </c>
      <c r="S65" s="21">
        <f t="shared" si="47"/>
        <v>8.5784231466006666E-2</v>
      </c>
      <c r="T65" s="22">
        <f t="shared" si="47"/>
        <v>0.28861421955075084</v>
      </c>
      <c r="V65" s="73">
        <f t="shared" si="48"/>
        <v>-9.0210668284033568E-2</v>
      </c>
      <c r="W65" s="74">
        <f t="shared" si="48"/>
        <v>8.5784231466006666E-2</v>
      </c>
      <c r="X65" s="75">
        <f t="shared" si="48"/>
        <v>0.28861421955075084</v>
      </c>
      <c r="AA65" s="73">
        <f t="shared" si="49"/>
        <v>-9.0228714026838919</v>
      </c>
      <c r="AB65" s="74">
        <f t="shared" si="49"/>
        <v>4.2902841443364172</v>
      </c>
      <c r="AC65" s="75">
        <f t="shared" si="49"/>
        <v>7.2171597787134489</v>
      </c>
      <c r="AF65" s="117" t="s">
        <v>47</v>
      </c>
      <c r="AG65" s="117">
        <v>6</v>
      </c>
      <c r="AH65" s="117">
        <v>-49</v>
      </c>
      <c r="AI65" s="117">
        <v>-8.1666666666666661</v>
      </c>
      <c r="AJ65" s="117">
        <v>3.7666666666666631</v>
      </c>
    </row>
    <row r="66" spans="2:38" ht="15.75" thickBot="1" x14ac:dyDescent="0.3">
      <c r="B66" t="s">
        <v>10</v>
      </c>
      <c r="C66" s="12">
        <v>3811</v>
      </c>
      <c r="D66" s="7">
        <v>4080</v>
      </c>
      <c r="E66" s="13">
        <v>4347</v>
      </c>
      <c r="F66" s="12">
        <v>9.4461999999999993</v>
      </c>
      <c r="G66" s="7">
        <v>14.4254</v>
      </c>
      <c r="H66" s="13">
        <v>25.472799999999999</v>
      </c>
      <c r="J66" s="48">
        <f t="shared" si="45"/>
        <v>-2</v>
      </c>
      <c r="K66" s="49">
        <f t="shared" si="45"/>
        <v>-5</v>
      </c>
      <c r="L66" s="50">
        <f t="shared" si="45"/>
        <v>-6</v>
      </c>
      <c r="N66" s="20">
        <f t="shared" si="50"/>
        <v>1.2823447299604747</v>
      </c>
      <c r="O66" s="21">
        <f t="shared" si="46"/>
        <v>1.9582832956714693</v>
      </c>
      <c r="P66" s="22">
        <f t="shared" si="46"/>
        <v>3.457994837854077</v>
      </c>
      <c r="R66" s="20">
        <f t="shared" si="47"/>
        <v>0.28254472996047464</v>
      </c>
      <c r="S66" s="21">
        <f t="shared" si="47"/>
        <v>4.1216704328530751E-2</v>
      </c>
      <c r="T66" s="22">
        <f t="shared" si="47"/>
        <v>0.54100516214592309</v>
      </c>
      <c r="V66" s="73">
        <f t="shared" si="48"/>
        <v>-0.28254472996047464</v>
      </c>
      <c r="W66" s="74">
        <f t="shared" si="48"/>
        <v>4.1216704328530751E-2</v>
      </c>
      <c r="X66" s="75">
        <f t="shared" si="48"/>
        <v>0.54100516214592309</v>
      </c>
      <c r="AA66" s="73">
        <f t="shared" si="49"/>
        <v>-28.260125021051675</v>
      </c>
      <c r="AB66" s="74">
        <f t="shared" si="49"/>
        <v>2.0613505540650539</v>
      </c>
      <c r="AC66" s="75">
        <f t="shared" si="49"/>
        <v>13.528511181443438</v>
      </c>
      <c r="AF66" s="118" t="s">
        <v>48</v>
      </c>
      <c r="AG66" s="118">
        <v>6</v>
      </c>
      <c r="AH66" s="118">
        <v>-48</v>
      </c>
      <c r="AI66" s="118">
        <v>-8</v>
      </c>
      <c r="AJ66" s="118">
        <v>1.2</v>
      </c>
    </row>
    <row r="67" spans="2:38" x14ac:dyDescent="0.25">
      <c r="B67" t="s">
        <v>11</v>
      </c>
      <c r="C67" s="4">
        <v>4616</v>
      </c>
      <c r="D67" s="5">
        <v>4883</v>
      </c>
      <c r="E67" s="6">
        <v>5147</v>
      </c>
      <c r="F67" s="4">
        <v>6.2969999999999997</v>
      </c>
      <c r="G67" s="5">
        <v>11.1516</v>
      </c>
      <c r="H67" s="6">
        <v>27.191500000000001</v>
      </c>
      <c r="J67" s="51">
        <f t="shared" si="45"/>
        <v>-9</v>
      </c>
      <c r="K67" s="52">
        <f t="shared" si="45"/>
        <v>-10</v>
      </c>
      <c r="L67" s="63">
        <f t="shared" si="45"/>
        <v>-8</v>
      </c>
      <c r="N67" s="23">
        <f t="shared" si="50"/>
        <v>0.85483313550010687</v>
      </c>
      <c r="O67" s="24">
        <f t="shared" si="46"/>
        <v>1.5138569467751299</v>
      </c>
      <c r="P67" s="25">
        <f t="shared" si="46"/>
        <v>3.6913125621647067</v>
      </c>
      <c r="R67" s="23">
        <f t="shared" si="47"/>
        <v>0.14496686449989316</v>
      </c>
      <c r="S67" s="24">
        <f t="shared" si="47"/>
        <v>0.48564305322487011</v>
      </c>
      <c r="T67" s="25">
        <f t="shared" si="47"/>
        <v>0.3076874378352934</v>
      </c>
      <c r="V67" s="76">
        <f t="shared" si="48"/>
        <v>0.14496686449989316</v>
      </c>
      <c r="W67" s="77">
        <f t="shared" si="48"/>
        <v>0.48564305322487011</v>
      </c>
      <c r="X67" s="78">
        <f t="shared" si="48"/>
        <v>0.3076874378352934</v>
      </c>
      <c r="AA67" s="76">
        <f t="shared" si="49"/>
        <v>14.499586367262769</v>
      </c>
      <c r="AB67" s="77">
        <f t="shared" si="49"/>
        <v>24.28822471742286</v>
      </c>
      <c r="AC67" s="78">
        <f t="shared" si="49"/>
        <v>7.6941094732506468</v>
      </c>
    </row>
    <row r="68" spans="2:38" x14ac:dyDescent="0.25">
      <c r="B68" s="15" t="s">
        <v>18</v>
      </c>
      <c r="F68" s="28">
        <f>AVERAGE(F62:F67)</f>
        <v>8.2611666666666661</v>
      </c>
      <c r="G68" s="29">
        <f>AVERAGE(G62:G67)</f>
        <v>14.729016666666666</v>
      </c>
      <c r="H68" s="30">
        <f>AVERAGE(H62:H67)</f>
        <v>27.192549999999997</v>
      </c>
      <c r="J68" s="53">
        <f>AVERAGE(J62:J67)</f>
        <v>-7.833333333333333</v>
      </c>
      <c r="K68" s="54">
        <f>AVERAGE(K62:K67)</f>
        <v>-8.1666666666666661</v>
      </c>
      <c r="L68" s="55">
        <f>AVERAGE(L62:L67)</f>
        <v>-8</v>
      </c>
      <c r="N68" s="34">
        <f>AVERAGE(N62:N67)</f>
        <v>1.1214735595610026</v>
      </c>
      <c r="O68" s="35">
        <f>AVERAGE(O62:O67)</f>
        <v>1.9995000000000001</v>
      </c>
      <c r="P68" s="36">
        <f>AVERAGE(P62:P67)</f>
        <v>3.6914551022301789</v>
      </c>
      <c r="R68" s="34">
        <f>AVERAGE(R62:R67)</f>
        <v>0.1724971611969269</v>
      </c>
      <c r="S68" s="35">
        <f>AVERAGE(S62:S67)</f>
        <v>0.20421466300646915</v>
      </c>
      <c r="T68" s="36">
        <f>AVERAGE(T62:T67)</f>
        <v>0.30856153273413822</v>
      </c>
      <c r="V68" s="79">
        <f>AVERAGE(V62:V67)</f>
        <v>-0.12167355956100258</v>
      </c>
      <c r="W68" s="80">
        <f>AVERAGE(W62:W67)</f>
        <v>0</v>
      </c>
      <c r="X68" s="81">
        <f>AVERAGE(X62:X67)</f>
        <v>0.3075448977698218</v>
      </c>
      <c r="AA68" s="86">
        <f>AVERAGE(AA62:AA67)</f>
        <v>-12.169789914083076</v>
      </c>
      <c r="AB68" s="87">
        <f>AVERAGE(AB62:AB67)</f>
        <v>0</v>
      </c>
      <c r="AC68" s="88">
        <f>AVERAGE(AC62:AC67)</f>
        <v>7.6905450805156734</v>
      </c>
    </row>
    <row r="69" spans="2:38" ht="15.75" thickBot="1" x14ac:dyDescent="0.3">
      <c r="B69" t="s">
        <v>19</v>
      </c>
      <c r="F69" s="17">
        <f>STDEV(F62:F67)</f>
        <v>1.3241706682549279</v>
      </c>
      <c r="G69" s="18">
        <f>STDEV(G62:G67)</f>
        <v>2.0596086787704744</v>
      </c>
      <c r="H69" s="19">
        <f>STDEV(H62:H67)</f>
        <v>1.3316617059148319</v>
      </c>
      <c r="J69" s="56">
        <f>STDEV(J62:J67)</f>
        <v>4.1190613817551522</v>
      </c>
      <c r="K69" s="57">
        <f>STDEV(K62:K67)</f>
        <v>1.9407902170679507</v>
      </c>
      <c r="L69" s="58">
        <f>STDEV(L62:L67)</f>
        <v>1.0954451150103321</v>
      </c>
      <c r="N69" s="20">
        <f>STDEV(N62:N67)</f>
        <v>0.17975940357021178</v>
      </c>
      <c r="O69" s="21">
        <f>STDEV(O62:O67)</f>
        <v>0.27959691039806261</v>
      </c>
      <c r="P69" s="22">
        <f>STDEV(P62:P67)</f>
        <v>0.18077633023544501</v>
      </c>
      <c r="R69" s="20">
        <f>STDEV(R62:R67)</f>
        <v>0.11988521402664133</v>
      </c>
      <c r="S69" s="21">
        <f>STDEV(S62:S67)</f>
        <v>0.16772023729987745</v>
      </c>
      <c r="T69" s="22">
        <f>STDEV(T62:T67)</f>
        <v>0.17868535241201516</v>
      </c>
      <c r="V69" s="73">
        <f>STDEV(V62:V67)</f>
        <v>0.17975940357021128</v>
      </c>
      <c r="W69" s="74">
        <f>STDEV(W62:W67)</f>
        <v>0.27959691039806239</v>
      </c>
      <c r="X69" s="75">
        <f>STDEV(X62:X67)</f>
        <v>0.18077633023544504</v>
      </c>
      <c r="AA69" s="73">
        <f>STDEV(AA62:AA67)</f>
        <v>17.979536264273982</v>
      </c>
      <c r="AB69" s="74">
        <f>STDEV(AB62:AB67)</f>
        <v>13.983341355241931</v>
      </c>
      <c r="AC69" s="75">
        <f>STDEV(AC62:AC67)</f>
        <v>4.5205383904837451</v>
      </c>
      <c r="AF69" t="s">
        <v>49</v>
      </c>
    </row>
    <row r="70" spans="2:38" x14ac:dyDescent="0.25">
      <c r="B70" s="15" t="s">
        <v>20</v>
      </c>
      <c r="F70" s="31">
        <f>F69/SQRT(COUNT(F62:F67))</f>
        <v>0.54059041159746546</v>
      </c>
      <c r="G70" s="32">
        <f>G69/SQRT(COUNT(G62:G67))</f>
        <v>0.84083172213258184</v>
      </c>
      <c r="H70" s="33">
        <f>H69/SQRT(COUNT(H62:H67))</f>
        <v>0.54364861491592165</v>
      </c>
      <c r="J70" s="59">
        <f>J69/SQRT(COUNT(J62:J67))</f>
        <v>1.6815997674172585</v>
      </c>
      <c r="K70" s="60">
        <f>K69/SQRT(COUNT(K62:K67))</f>
        <v>0.79232428826698054</v>
      </c>
      <c r="L70" s="61">
        <f>L69/SQRT(COUNT(L62:L67))</f>
        <v>0.44721359549995793</v>
      </c>
      <c r="N70" s="37">
        <f>N69/SQRT(COUNT(N62:N67))</f>
        <v>7.3386469202342597E-2</v>
      </c>
      <c r="O70" s="38">
        <f>O69/SQRT(COUNT(O62:O67))</f>
        <v>0.11414496068898695</v>
      </c>
      <c r="P70" s="39">
        <f>P69/SQRT(COUNT(P62:P67))</f>
        <v>7.3801627774951181E-2</v>
      </c>
      <c r="R70" s="37">
        <f>R69/SQRT(COUNT(R62:R67))</f>
        <v>4.8942933678270663E-2</v>
      </c>
      <c r="S70" s="38">
        <f>S69/SQRT(COUNT(S62:S67))</f>
        <v>6.8471500153868409E-2</v>
      </c>
      <c r="T70" s="39">
        <f>T69/SQRT(COUNT(T62:T67))</f>
        <v>7.2947989653138104E-2</v>
      </c>
      <c r="V70" s="82">
        <f>V69/SQRT(COUNT(V62:V67))</f>
        <v>7.3386469202342389E-2</v>
      </c>
      <c r="W70" s="83">
        <f>W69/SQRT(COUNT(W62:W67))</f>
        <v>0.11414496068898687</v>
      </c>
      <c r="X70" s="84">
        <f>X69/SQRT(COUNT(X62:X67))</f>
        <v>7.3801627774951195E-2</v>
      </c>
      <c r="AA70" s="82">
        <f>AA69/SQRT(COUNT(AA62:AA67))</f>
        <v>7.3401149432228836</v>
      </c>
      <c r="AB70" s="83">
        <f>AB69/SQRT(COUNT(AB62:AB67))</f>
        <v>5.7086752032501566</v>
      </c>
      <c r="AC70" s="84">
        <f>AC69/SQRT(COUNT(AC62:AC67))</f>
        <v>1.8455020698912519</v>
      </c>
      <c r="AF70" s="119" t="s">
        <v>50</v>
      </c>
      <c r="AG70" s="119" t="s">
        <v>51</v>
      </c>
      <c r="AH70" s="119" t="s">
        <v>52</v>
      </c>
      <c r="AI70" s="119" t="s">
        <v>53</v>
      </c>
      <c r="AJ70" s="119" t="s">
        <v>54</v>
      </c>
      <c r="AK70" s="119" t="s">
        <v>55</v>
      </c>
      <c r="AL70" s="119" t="s">
        <v>56</v>
      </c>
    </row>
    <row r="71" spans="2:38" x14ac:dyDescent="0.25">
      <c r="B71" t="s">
        <v>25</v>
      </c>
      <c r="F71" s="27">
        <f>VAR(F62:F67)</f>
        <v>1.7534279586667025</v>
      </c>
      <c r="G71" s="27">
        <f t="shared" ref="G71:H71" si="51">VAR(G62:G67)</f>
        <v>4.2419879096666593</v>
      </c>
      <c r="H71" s="27">
        <f t="shared" si="51"/>
        <v>1.7733228990000005</v>
      </c>
      <c r="J71" s="62">
        <f>VAR(J62:J67)</f>
        <v>16.966666666666661</v>
      </c>
      <c r="K71" s="62">
        <f t="shared" ref="K71:L71" si="52">VAR(K62:K67)</f>
        <v>3.7666666666666631</v>
      </c>
      <c r="L71" s="62">
        <f t="shared" si="52"/>
        <v>1.2</v>
      </c>
      <c r="N71" s="27">
        <f>VAR(N62:N67)</f>
        <v>3.2313443171918269E-2</v>
      </c>
      <c r="O71" s="27">
        <f t="shared" ref="O71:P71" si="53">VAR(O62:O67)</f>
        <v>7.8174432304142269E-2</v>
      </c>
      <c r="P71" s="27">
        <f t="shared" si="53"/>
        <v>3.2680081573394672E-2</v>
      </c>
      <c r="R71" s="27">
        <f>VAR(R62:R67)</f>
        <v>1.4372464542213598E-2</v>
      </c>
      <c r="S71" s="27">
        <f t="shared" ref="S71:T71" si="54">VAR(S62:S67)</f>
        <v>2.8130077999927207E-2</v>
      </c>
      <c r="T71" s="27">
        <f t="shared" si="54"/>
        <v>3.192845516660605E-2</v>
      </c>
      <c r="V71" s="85">
        <f>VAR(V62:V67)</f>
        <v>3.2313443171918088E-2</v>
      </c>
      <c r="W71" s="85">
        <f t="shared" ref="W71:X71" si="55">VAR(W62:W67)</f>
        <v>7.8174432304142116E-2</v>
      </c>
      <c r="X71" s="85">
        <f t="shared" si="55"/>
        <v>3.2680081573394679E-2</v>
      </c>
      <c r="AA71" s="85">
        <f>VAR(AA62:AA67)</f>
        <v>323.26372427834315</v>
      </c>
      <c r="AB71" s="85">
        <f t="shared" ref="AB71:AC71" si="56">VAR(AB62:AB67)</f>
        <v>195.53383545721923</v>
      </c>
      <c r="AC71" s="85">
        <f t="shared" si="56"/>
        <v>20.435267339837367</v>
      </c>
      <c r="AF71" s="117" t="s">
        <v>57</v>
      </c>
      <c r="AG71" s="117">
        <v>0.3333333333333286</v>
      </c>
      <c r="AH71" s="117">
        <v>2</v>
      </c>
      <c r="AI71" s="117">
        <v>0.1666666666666643</v>
      </c>
      <c r="AJ71" s="117">
        <v>2.27963525835863E-2</v>
      </c>
      <c r="AK71" s="117">
        <v>0.97749531720847638</v>
      </c>
      <c r="AL71" s="117">
        <v>3.6823203436732408</v>
      </c>
    </row>
    <row r="72" spans="2:38" x14ac:dyDescent="0.25">
      <c r="B72" s="40"/>
      <c r="F72" s="27"/>
      <c r="G72" s="27"/>
      <c r="H72" s="27"/>
      <c r="N72" s="27"/>
      <c r="O72" s="27"/>
      <c r="P72" s="27"/>
      <c r="R72" s="27"/>
      <c r="S72" s="27"/>
      <c r="T72" s="27"/>
      <c r="U72" s="121"/>
      <c r="V72" s="122"/>
      <c r="W72" s="122"/>
      <c r="X72" s="122"/>
      <c r="AF72" s="117" t="s">
        <v>58</v>
      </c>
      <c r="AG72" s="117">
        <v>109.66666666666667</v>
      </c>
      <c r="AH72" s="117">
        <v>15</v>
      </c>
      <c r="AI72" s="117">
        <v>7.3111111111111118</v>
      </c>
      <c r="AJ72" s="117"/>
      <c r="AK72" s="117"/>
      <c r="AL72" s="117"/>
    </row>
    <row r="73" spans="2:38" x14ac:dyDescent="0.25">
      <c r="B73" s="40"/>
      <c r="F73" s="27"/>
      <c r="G73" s="27"/>
      <c r="H73" s="27"/>
      <c r="N73" s="27"/>
      <c r="O73" s="27"/>
      <c r="P73" s="27"/>
      <c r="R73" s="27"/>
      <c r="S73" s="27"/>
      <c r="T73" s="27"/>
      <c r="U73" s="121"/>
      <c r="V73" s="122"/>
      <c r="W73" s="122"/>
      <c r="X73" s="122"/>
      <c r="AF73" s="117"/>
      <c r="AG73" s="117"/>
      <c r="AH73" s="117"/>
      <c r="AI73" s="117"/>
      <c r="AJ73" s="117"/>
      <c r="AK73" s="117"/>
      <c r="AL73" s="117"/>
    </row>
    <row r="74" spans="2:38" ht="15.75" thickBot="1" x14ac:dyDescent="0.3">
      <c r="B74" s="40"/>
      <c r="F74" s="27"/>
      <c r="G74" s="27"/>
      <c r="H74" s="27"/>
      <c r="N74" s="27"/>
      <c r="O74" s="27"/>
      <c r="P74" s="27"/>
      <c r="R74" s="27"/>
      <c r="S74" s="27"/>
      <c r="T74" s="27"/>
      <c r="U74" s="121"/>
      <c r="V74" s="122"/>
      <c r="W74" s="122"/>
      <c r="X74" s="122"/>
      <c r="AF74" s="118" t="s">
        <v>59</v>
      </c>
      <c r="AG74" s="118">
        <v>110</v>
      </c>
      <c r="AH74" s="118">
        <v>17</v>
      </c>
      <c r="AI74" s="118"/>
      <c r="AJ74" s="118"/>
      <c r="AK74" s="118"/>
      <c r="AL74" s="118"/>
    </row>
    <row r="75" spans="2:38" x14ac:dyDescent="0.25">
      <c r="B75" s="40"/>
      <c r="F75" s="27"/>
      <c r="G75" s="27"/>
      <c r="H75" s="27"/>
      <c r="N75" s="27"/>
      <c r="O75" s="27"/>
      <c r="P75" s="27"/>
      <c r="R75" s="27"/>
      <c r="S75" s="27"/>
      <c r="T75" s="27"/>
      <c r="U75" s="121"/>
      <c r="V75" s="122"/>
      <c r="W75" s="122"/>
      <c r="X75" s="122"/>
    </row>
    <row r="76" spans="2:38" x14ac:dyDescent="0.25">
      <c r="B76" s="40"/>
      <c r="F76" s="27"/>
      <c r="G76" s="27"/>
      <c r="H76" s="27"/>
      <c r="N76" s="27"/>
      <c r="O76" s="27"/>
      <c r="P76" s="27"/>
      <c r="R76" s="27"/>
      <c r="S76" s="27"/>
      <c r="T76" s="27"/>
      <c r="U76" s="121"/>
      <c r="V76" s="122"/>
      <c r="W76" s="122"/>
      <c r="X76" s="122"/>
    </row>
    <row r="77" spans="2:38" x14ac:dyDescent="0.25">
      <c r="B77" s="40"/>
      <c r="F77" s="27"/>
      <c r="G77" s="27"/>
      <c r="H77" s="27"/>
      <c r="N77" s="27"/>
      <c r="O77" s="27"/>
      <c r="P77" s="27"/>
      <c r="R77" s="27"/>
      <c r="S77" s="27"/>
      <c r="T77" s="27"/>
      <c r="U77" s="121"/>
      <c r="V77" s="122"/>
      <c r="W77" s="122"/>
      <c r="X77" s="122"/>
    </row>
    <row r="79" spans="2:38" x14ac:dyDescent="0.25">
      <c r="E79" t="s">
        <v>28</v>
      </c>
    </row>
    <row r="80" spans="2:38" x14ac:dyDescent="0.25">
      <c r="AE80" s="121"/>
    </row>
    <row r="81" spans="2:39" x14ac:dyDescent="0.25">
      <c r="C81" s="8"/>
      <c r="D81" s="9" t="s">
        <v>4</v>
      </c>
      <c r="E81" s="9"/>
      <c r="F81" s="9"/>
      <c r="G81" s="9" t="s">
        <v>5</v>
      </c>
      <c r="H81" s="10"/>
      <c r="N81" s="41" t="s">
        <v>27</v>
      </c>
      <c r="O81">
        <f>G13/G90</f>
        <v>6.5576333267922796E-2</v>
      </c>
      <c r="AE81" s="121"/>
    </row>
    <row r="82" spans="2:39" x14ac:dyDescent="0.25">
      <c r="C82" s="1"/>
      <c r="D82" s="2" t="s">
        <v>12</v>
      </c>
      <c r="E82" s="3"/>
      <c r="F82" s="1"/>
      <c r="G82" s="2" t="s">
        <v>12</v>
      </c>
      <c r="H82" s="3"/>
      <c r="J82" s="45"/>
      <c r="K82" s="46" t="s">
        <v>24</v>
      </c>
      <c r="L82" s="47"/>
      <c r="N82" s="1"/>
      <c r="O82" s="2" t="s">
        <v>31</v>
      </c>
      <c r="P82" s="3"/>
      <c r="R82" s="1"/>
      <c r="S82" s="11" t="s">
        <v>30</v>
      </c>
      <c r="T82" s="3"/>
      <c r="V82" s="64"/>
      <c r="W82" s="65" t="s">
        <v>26</v>
      </c>
      <c r="X82" s="66"/>
      <c r="AA82" s="64"/>
      <c r="AB82" s="65" t="s">
        <v>32</v>
      </c>
      <c r="AC82" s="66"/>
      <c r="AE82" s="16"/>
      <c r="AG82" t="s">
        <v>39</v>
      </c>
    </row>
    <row r="83" spans="2:39" x14ac:dyDescent="0.25">
      <c r="C83" s="4" t="s">
        <v>1</v>
      </c>
      <c r="D83" s="5" t="s">
        <v>2</v>
      </c>
      <c r="E83" s="6" t="s">
        <v>3</v>
      </c>
      <c r="F83" s="4" t="s">
        <v>1</v>
      </c>
      <c r="G83" s="5" t="s">
        <v>2</v>
      </c>
      <c r="H83" s="6" t="s">
        <v>3</v>
      </c>
      <c r="J83" s="48" t="s">
        <v>1</v>
      </c>
      <c r="K83" s="49" t="s">
        <v>2</v>
      </c>
      <c r="L83" s="50" t="s">
        <v>3</v>
      </c>
      <c r="N83" s="12" t="s">
        <v>1</v>
      </c>
      <c r="O83" s="7" t="s">
        <v>2</v>
      </c>
      <c r="P83" s="13" t="s">
        <v>3</v>
      </c>
      <c r="R83" s="12" t="s">
        <v>1</v>
      </c>
      <c r="S83" s="7" t="s">
        <v>2</v>
      </c>
      <c r="T83" s="13" t="s">
        <v>3</v>
      </c>
      <c r="V83" s="67" t="s">
        <v>1</v>
      </c>
      <c r="W83" s="68" t="s">
        <v>2</v>
      </c>
      <c r="X83" s="69" t="s">
        <v>3</v>
      </c>
      <c r="AA83" s="67" t="s">
        <v>1</v>
      </c>
      <c r="AB83" s="68" t="s">
        <v>2</v>
      </c>
      <c r="AC83" s="69" t="s">
        <v>3</v>
      </c>
      <c r="AE83" s="16" t="s">
        <v>35</v>
      </c>
    </row>
    <row r="84" spans="2:39" ht="15.75" thickBot="1" x14ac:dyDescent="0.3">
      <c r="B84" t="s">
        <v>6</v>
      </c>
      <c r="C84" s="12">
        <v>603</v>
      </c>
      <c r="D84" s="7">
        <v>866</v>
      </c>
      <c r="E84" s="13">
        <v>1132</v>
      </c>
      <c r="F84" s="12">
        <v>16.1465</v>
      </c>
      <c r="G84" s="7">
        <v>31.34</v>
      </c>
      <c r="H84" s="13">
        <v>53.722799999999999</v>
      </c>
      <c r="J84" s="45">
        <f t="shared" ref="J84:L89" si="57">(C7-C84)</f>
        <v>14</v>
      </c>
      <c r="K84" s="46">
        <f t="shared" si="57"/>
        <v>17</v>
      </c>
      <c r="L84" s="47">
        <f t="shared" si="57"/>
        <v>17</v>
      </c>
      <c r="N84" s="20">
        <f>$O$81*F84</f>
        <v>1.0588282651105154</v>
      </c>
      <c r="O84" s="21">
        <f t="shared" ref="O84:P89" si="58">$O$81*G84</f>
        <v>2.0551622846167006</v>
      </c>
      <c r="P84" s="22">
        <f t="shared" si="58"/>
        <v>3.5229442368859627</v>
      </c>
      <c r="R84" s="42">
        <f t="shared" ref="R84:T89" si="59">ABS(F7-N84)</f>
        <v>5.9028265110515399E-2</v>
      </c>
      <c r="S84" s="43">
        <f t="shared" si="59"/>
        <v>5.566228461670053E-2</v>
      </c>
      <c r="T84" s="44">
        <f t="shared" si="59"/>
        <v>0.47605576311403741</v>
      </c>
      <c r="V84" s="70">
        <f t="shared" ref="V84:X89" si="60">F7-N84</f>
        <v>-5.9028265110515399E-2</v>
      </c>
      <c r="W84" s="71">
        <f t="shared" si="60"/>
        <v>-5.566228461670053E-2</v>
      </c>
      <c r="X84" s="72">
        <f t="shared" si="60"/>
        <v>0.47605576311403741</v>
      </c>
      <c r="AA84" s="70">
        <f t="shared" ref="AA84:AC89" si="61">V84*100-F7</f>
        <v>-6.9026265110515403</v>
      </c>
      <c r="AB84" s="71">
        <f t="shared" si="61"/>
        <v>-7.5657284616700533</v>
      </c>
      <c r="AC84" s="72">
        <f t="shared" si="61"/>
        <v>43.606576311403735</v>
      </c>
      <c r="AE84" s="128">
        <f t="shared" ref="AE84:AE89" si="62">-AC24</f>
        <v>20.93023255813954</v>
      </c>
      <c r="AG84" t="s">
        <v>40</v>
      </c>
    </row>
    <row r="85" spans="2:39" x14ac:dyDescent="0.25">
      <c r="B85" t="s">
        <v>7</v>
      </c>
      <c r="C85" s="12">
        <v>1393</v>
      </c>
      <c r="D85" s="7">
        <v>1663</v>
      </c>
      <c r="E85" s="13">
        <v>1930</v>
      </c>
      <c r="F85" s="12">
        <v>15.848699999999999</v>
      </c>
      <c r="G85" s="7">
        <v>32.192</v>
      </c>
      <c r="H85" s="13">
        <v>54.330199999999998</v>
      </c>
      <c r="J85" s="48">
        <f t="shared" si="57"/>
        <v>22</v>
      </c>
      <c r="K85" s="49">
        <f t="shared" si="57"/>
        <v>18</v>
      </c>
      <c r="L85" s="50">
        <f t="shared" si="57"/>
        <v>17</v>
      </c>
      <c r="N85" s="20">
        <f t="shared" ref="N85:N89" si="63">$O$81*F85</f>
        <v>1.039299633063328</v>
      </c>
      <c r="O85" s="21">
        <f t="shared" si="58"/>
        <v>2.1110333205609706</v>
      </c>
      <c r="P85" s="22">
        <f t="shared" si="58"/>
        <v>3.5627753017128989</v>
      </c>
      <c r="R85" s="20">
        <f t="shared" si="59"/>
        <v>3.9499633063327932E-2</v>
      </c>
      <c r="S85" s="21">
        <f t="shared" si="59"/>
        <v>0.11153332056097054</v>
      </c>
      <c r="T85" s="22">
        <f t="shared" si="59"/>
        <v>0.4362246982871012</v>
      </c>
      <c r="V85" s="73">
        <f t="shared" si="60"/>
        <v>-3.9499633063327932E-2</v>
      </c>
      <c r="W85" s="74">
        <f t="shared" si="60"/>
        <v>-0.11153332056097054</v>
      </c>
      <c r="X85" s="75">
        <f t="shared" si="60"/>
        <v>0.4362246982871012</v>
      </c>
      <c r="AA85" s="73">
        <f t="shared" si="61"/>
        <v>-4.9497633063327928</v>
      </c>
      <c r="AB85" s="74">
        <f t="shared" si="61"/>
        <v>-13.152832056097052</v>
      </c>
      <c r="AC85" s="75">
        <f t="shared" si="61"/>
        <v>39.623469828710121</v>
      </c>
      <c r="AE85" s="128">
        <f t="shared" si="62"/>
        <v>34.458614653663403</v>
      </c>
      <c r="AG85" s="119" t="s">
        <v>41</v>
      </c>
      <c r="AH85" s="119" t="s">
        <v>42</v>
      </c>
      <c r="AI85" s="119" t="s">
        <v>43</v>
      </c>
      <c r="AJ85" s="119" t="s">
        <v>44</v>
      </c>
      <c r="AK85" s="119" t="s">
        <v>45</v>
      </c>
    </row>
    <row r="86" spans="2:39" x14ac:dyDescent="0.25">
      <c r="B86" t="s">
        <v>8</v>
      </c>
      <c r="C86" s="12">
        <v>2194</v>
      </c>
      <c r="D86" s="7">
        <v>2463</v>
      </c>
      <c r="E86" s="13">
        <v>2730</v>
      </c>
      <c r="F86" s="12">
        <v>17.1525</v>
      </c>
      <c r="G86" s="7">
        <v>32.597200000000001</v>
      </c>
      <c r="H86" s="13">
        <v>56.4559</v>
      </c>
      <c r="J86" s="48">
        <f t="shared" si="57"/>
        <v>19</v>
      </c>
      <c r="K86" s="49">
        <f t="shared" si="57"/>
        <v>16</v>
      </c>
      <c r="L86" s="50">
        <f t="shared" si="57"/>
        <v>15</v>
      </c>
      <c r="N86" s="20">
        <f t="shared" si="63"/>
        <v>1.1247980563780458</v>
      </c>
      <c r="O86" s="21">
        <f t="shared" si="58"/>
        <v>2.1376048508011332</v>
      </c>
      <c r="P86" s="22">
        <f t="shared" si="58"/>
        <v>3.7021709133405225</v>
      </c>
      <c r="R86" s="20">
        <f t="shared" si="59"/>
        <v>0.12499805637804573</v>
      </c>
      <c r="S86" s="21">
        <f t="shared" si="59"/>
        <v>0.13810485080113311</v>
      </c>
      <c r="T86" s="22">
        <f t="shared" si="59"/>
        <v>0.2968290866594776</v>
      </c>
      <c r="V86" s="73">
        <f t="shared" si="60"/>
        <v>-0.12499805637804573</v>
      </c>
      <c r="W86" s="74">
        <f t="shared" si="60"/>
        <v>-0.13810485080113311</v>
      </c>
      <c r="X86" s="75">
        <f t="shared" si="60"/>
        <v>0.2968290866594776</v>
      </c>
      <c r="AA86" s="73">
        <f t="shared" si="61"/>
        <v>-13.499605637804574</v>
      </c>
      <c r="AB86" s="74">
        <f t="shared" si="61"/>
        <v>-15.809985080113309</v>
      </c>
      <c r="AC86" s="75">
        <f t="shared" si="61"/>
        <v>25.683908665947762</v>
      </c>
      <c r="AE86" s="128">
        <f t="shared" si="62"/>
        <v>23.680920230057502</v>
      </c>
      <c r="AG86" s="117" t="s">
        <v>46</v>
      </c>
      <c r="AH86" s="117">
        <v>6</v>
      </c>
      <c r="AI86" s="117">
        <v>109</v>
      </c>
      <c r="AJ86" s="117">
        <v>18.166666666666668</v>
      </c>
      <c r="AK86" s="117">
        <v>11.766666666666652</v>
      </c>
    </row>
    <row r="87" spans="2:39" x14ac:dyDescent="0.25">
      <c r="B87" t="s">
        <v>9</v>
      </c>
      <c r="C87" s="12">
        <v>2996</v>
      </c>
      <c r="D87" s="7">
        <v>3260</v>
      </c>
      <c r="E87" s="13">
        <v>3524</v>
      </c>
      <c r="F87" s="12">
        <v>15.917199999999999</v>
      </c>
      <c r="G87" s="7">
        <v>31.706199999999999</v>
      </c>
      <c r="H87" s="13">
        <v>51.079700000000003</v>
      </c>
      <c r="J87" s="48">
        <f t="shared" si="57"/>
        <v>15</v>
      </c>
      <c r="K87" s="49">
        <f t="shared" si="57"/>
        <v>17</v>
      </c>
      <c r="L87" s="50">
        <f t="shared" si="57"/>
        <v>19</v>
      </c>
      <c r="N87" s="20">
        <f t="shared" si="63"/>
        <v>1.0437916118921806</v>
      </c>
      <c r="O87" s="21">
        <f t="shared" si="58"/>
        <v>2.0791763378594137</v>
      </c>
      <c r="P87" s="22">
        <f t="shared" si="58"/>
        <v>3.3496194304255162</v>
      </c>
      <c r="R87" s="20">
        <f t="shared" si="59"/>
        <v>4.3991611892180593E-2</v>
      </c>
      <c r="S87" s="21">
        <f t="shared" si="59"/>
        <v>7.9676337859413637E-2</v>
      </c>
      <c r="T87" s="22">
        <f t="shared" si="59"/>
        <v>0.64938056957448387</v>
      </c>
      <c r="V87" s="73">
        <f t="shared" si="60"/>
        <v>-4.3991611892180593E-2</v>
      </c>
      <c r="W87" s="74">
        <f t="shared" si="60"/>
        <v>-7.9676337859413637E-2</v>
      </c>
      <c r="X87" s="75">
        <f t="shared" si="60"/>
        <v>0.64938056957448387</v>
      </c>
      <c r="AA87" s="73">
        <f t="shared" si="61"/>
        <v>-5.3989611892180598</v>
      </c>
      <c r="AB87" s="74">
        <f t="shared" si="61"/>
        <v>-9.967133785941364</v>
      </c>
      <c r="AC87" s="75">
        <f t="shared" si="61"/>
        <v>60.939056957448379</v>
      </c>
      <c r="AE87" s="128">
        <f t="shared" si="62"/>
        <v>21.255313828457115</v>
      </c>
      <c r="AG87" s="117" t="s">
        <v>47</v>
      </c>
      <c r="AH87" s="117">
        <v>6</v>
      </c>
      <c r="AI87" s="117">
        <v>99</v>
      </c>
      <c r="AJ87" s="117">
        <v>16.5</v>
      </c>
      <c r="AK87" s="117">
        <v>1.9</v>
      </c>
    </row>
    <row r="88" spans="2:39" ht="15.75" thickBot="1" x14ac:dyDescent="0.3">
      <c r="B88" t="s">
        <v>10</v>
      </c>
      <c r="C88" s="12">
        <v>3792</v>
      </c>
      <c r="D88" s="7">
        <v>4058</v>
      </c>
      <c r="E88" s="13">
        <v>4325</v>
      </c>
      <c r="F88" s="12">
        <v>10.8302</v>
      </c>
      <c r="G88" s="7">
        <v>28.267399999999999</v>
      </c>
      <c r="H88" s="13">
        <v>56.765900000000002</v>
      </c>
      <c r="J88" s="48">
        <f t="shared" si="57"/>
        <v>17</v>
      </c>
      <c r="K88" s="49">
        <f t="shared" si="57"/>
        <v>17</v>
      </c>
      <c r="L88" s="50">
        <f t="shared" si="57"/>
        <v>16</v>
      </c>
      <c r="N88" s="20">
        <f t="shared" si="63"/>
        <v>0.71020480455825741</v>
      </c>
      <c r="O88" s="21">
        <f t="shared" si="58"/>
        <v>1.8536724430176807</v>
      </c>
      <c r="P88" s="22">
        <f t="shared" si="58"/>
        <v>3.7224995766535787</v>
      </c>
      <c r="R88" s="20">
        <f t="shared" si="59"/>
        <v>0.28959519544174261</v>
      </c>
      <c r="S88" s="21">
        <f t="shared" si="59"/>
        <v>0.14582755698231931</v>
      </c>
      <c r="T88" s="22">
        <f t="shared" si="59"/>
        <v>0.27650042334642144</v>
      </c>
      <c r="V88" s="73">
        <f t="shared" si="60"/>
        <v>0.28959519544174261</v>
      </c>
      <c r="W88" s="74">
        <f t="shared" si="60"/>
        <v>0.14582755698231931</v>
      </c>
      <c r="X88" s="75">
        <f t="shared" si="60"/>
        <v>0.27650042334642144</v>
      </c>
      <c r="AA88" s="73">
        <f t="shared" si="61"/>
        <v>27.959719544174263</v>
      </c>
      <c r="AB88" s="74">
        <f t="shared" si="61"/>
        <v>12.583255698231932</v>
      </c>
      <c r="AC88" s="75">
        <f t="shared" si="61"/>
        <v>23.651042334642145</v>
      </c>
      <c r="AE88" s="128">
        <f t="shared" si="62"/>
        <v>23.005751437859473</v>
      </c>
      <c r="AG88" s="118" t="s">
        <v>48</v>
      </c>
      <c r="AH88" s="118">
        <v>6</v>
      </c>
      <c r="AI88" s="118">
        <v>100</v>
      </c>
      <c r="AJ88" s="118">
        <v>16.666666666666668</v>
      </c>
      <c r="AK88" s="118">
        <v>1.8666666666666667</v>
      </c>
    </row>
    <row r="89" spans="2:39" x14ac:dyDescent="0.25">
      <c r="B89" t="s">
        <v>11</v>
      </c>
      <c r="C89" s="4">
        <v>4585</v>
      </c>
      <c r="D89" s="5">
        <v>4859</v>
      </c>
      <c r="E89" s="6">
        <v>5123</v>
      </c>
      <c r="F89" s="4">
        <v>12.9398</v>
      </c>
      <c r="G89" s="5">
        <v>26.8443</v>
      </c>
      <c r="H89" s="6">
        <v>51.796799999999998</v>
      </c>
      <c r="J89" s="51">
        <f t="shared" si="57"/>
        <v>22</v>
      </c>
      <c r="K89" s="52">
        <f t="shared" si="57"/>
        <v>14</v>
      </c>
      <c r="L89" s="63">
        <f t="shared" si="57"/>
        <v>16</v>
      </c>
      <c r="N89" s="23">
        <f t="shared" si="63"/>
        <v>0.84854463722026741</v>
      </c>
      <c r="O89" s="24">
        <f t="shared" si="58"/>
        <v>1.7603507631441</v>
      </c>
      <c r="P89" s="25">
        <f t="shared" si="58"/>
        <v>3.3966442190119435</v>
      </c>
      <c r="R89" s="23">
        <f t="shared" si="59"/>
        <v>0.15125536277973262</v>
      </c>
      <c r="S89" s="24">
        <f t="shared" si="59"/>
        <v>0.23914923685590006</v>
      </c>
      <c r="T89" s="25">
        <f t="shared" si="59"/>
        <v>0.60235578098805664</v>
      </c>
      <c r="V89" s="76">
        <f t="shared" si="60"/>
        <v>0.15125536277973262</v>
      </c>
      <c r="W89" s="77">
        <f t="shared" si="60"/>
        <v>0.23914923685590006</v>
      </c>
      <c r="X89" s="78">
        <f t="shared" si="60"/>
        <v>0.60235578098805664</v>
      </c>
      <c r="AA89" s="76">
        <f t="shared" si="61"/>
        <v>14.12573627797326</v>
      </c>
      <c r="AB89" s="77">
        <f t="shared" si="61"/>
        <v>21.915423685590003</v>
      </c>
      <c r="AC89" s="78">
        <f t="shared" si="61"/>
        <v>56.236578098805658</v>
      </c>
      <c r="AE89" s="128">
        <f t="shared" si="62"/>
        <v>29.15728932233058</v>
      </c>
    </row>
    <row r="90" spans="2:39" x14ac:dyDescent="0.25">
      <c r="B90" s="15" t="s">
        <v>18</v>
      </c>
      <c r="F90" s="28">
        <f>AVERAGE(F84:F89)</f>
        <v>14.805816666666667</v>
      </c>
      <c r="G90" s="29">
        <f>AVERAGE(G84:G89)</f>
        <v>30.491183333333336</v>
      </c>
      <c r="H90" s="30">
        <f>AVERAGE(H84:H89)</f>
        <v>54.025216666666665</v>
      </c>
      <c r="J90" s="53">
        <f>AVERAGE(J84:J89)</f>
        <v>18.166666666666668</v>
      </c>
      <c r="K90" s="54">
        <f>AVERAGE(K84:K89)</f>
        <v>16.5</v>
      </c>
      <c r="L90" s="55">
        <f>AVERAGE(L84:L89)</f>
        <v>16.666666666666668</v>
      </c>
      <c r="N90" s="34">
        <f>AVERAGE(N84:N89)</f>
        <v>0.97091116803709909</v>
      </c>
      <c r="O90" s="35">
        <f>AVERAGE(O84:O89)</f>
        <v>1.9994999999999996</v>
      </c>
      <c r="P90" s="36">
        <f>AVERAGE(P84:P89)</f>
        <v>3.54277561300507</v>
      </c>
      <c r="R90" s="34">
        <f>AVERAGE(R84:R89)</f>
        <v>0.11806135411092415</v>
      </c>
      <c r="S90" s="35">
        <f>AVERAGE(S84:S89)</f>
        <v>0.12832559794607287</v>
      </c>
      <c r="T90" s="36">
        <f>AVERAGE(T84:T89)</f>
        <v>0.45622438699492968</v>
      </c>
      <c r="V90" s="79">
        <f>AVERAGE(V84:V89)</f>
        <v>2.8888831962900929E-2</v>
      </c>
      <c r="W90" s="80">
        <f>AVERAGE(W84:W89)</f>
        <v>2.5905203907920321E-16</v>
      </c>
      <c r="X90" s="81">
        <f>AVERAGE(X84:X89)</f>
        <v>0.45622438699492968</v>
      </c>
      <c r="AA90" s="86">
        <f>AVERAGE(AA84:AA89)</f>
        <v>1.8890831962900929</v>
      </c>
      <c r="AB90" s="87">
        <f>AVERAGE(AB84:AB89)</f>
        <v>-1.9994999999999745</v>
      </c>
      <c r="AC90" s="88">
        <f>AVERAGE(AC84:AC89)</f>
        <v>41.623438699492965</v>
      </c>
      <c r="AE90" s="126">
        <f>AVERAGE(AE84:AE89)</f>
        <v>25.414687005084602</v>
      </c>
    </row>
    <row r="91" spans="2:39" ht="15.75" thickBot="1" x14ac:dyDescent="0.3">
      <c r="B91" t="s">
        <v>19</v>
      </c>
      <c r="F91" s="17">
        <f>STDEV(F84:F89)</f>
        <v>2.4047735489369089</v>
      </c>
      <c r="G91" s="18">
        <f>STDEV(G84:G89)</f>
        <v>2.3566844985416835</v>
      </c>
      <c r="H91" s="19">
        <f>STDEV(H84:H89)</f>
        <v>2.3343498687357616</v>
      </c>
      <c r="J91" s="56">
        <f>STDEV(J84:J89)</f>
        <v>3.4302575219167806</v>
      </c>
      <c r="K91" s="57">
        <f>STDEV(K84:K89)</f>
        <v>1.3784048752090221</v>
      </c>
      <c r="L91" s="58">
        <f>STDEV(L84:L89)</f>
        <v>1.3662601021279464</v>
      </c>
      <c r="N91" s="20">
        <f>STDEV(N84:N89)</f>
        <v>0.15769623167897254</v>
      </c>
      <c r="O91" s="21">
        <f>STDEV(O84:O89)</f>
        <v>0.15454272808371697</v>
      </c>
      <c r="P91" s="22">
        <f>STDEV(P84:P89)</f>
        <v>0.15307810495614807</v>
      </c>
      <c r="R91" s="20">
        <f>STDEV(R84:R89)</f>
        <v>9.5621122242730089E-2</v>
      </c>
      <c r="S91" s="21">
        <f>STDEV(S84:S89)</f>
        <v>6.4206727822690976E-2</v>
      </c>
      <c r="T91" s="22">
        <f>STDEV(T84:T89)</f>
        <v>0.15307810495614813</v>
      </c>
      <c r="V91" s="73">
        <f>STDEV(V84:V89)</f>
        <v>0.1576962316789729</v>
      </c>
      <c r="W91" s="74">
        <f>STDEV(W84:W89)</f>
        <v>0.15454272808371697</v>
      </c>
      <c r="X91" s="75">
        <f>STDEV(X84:X89)</f>
        <v>0.15307810495614813</v>
      </c>
      <c r="AA91" s="73">
        <f>STDEV(AA84:AA89)</f>
        <v>15.769623167897288</v>
      </c>
      <c r="AB91" s="74">
        <f>STDEV(AB84:AB89)</f>
        <v>15.454272808371696</v>
      </c>
      <c r="AC91" s="75">
        <f>STDEV(AC84:AC89)</f>
        <v>15.307810495614799</v>
      </c>
      <c r="AE91" s="125">
        <f>STDEV(AE84:AE89)</f>
        <v>5.3295278238167967</v>
      </c>
      <c r="AG91" t="s">
        <v>49</v>
      </c>
    </row>
    <row r="92" spans="2:39" x14ac:dyDescent="0.25">
      <c r="B92" s="15" t="s">
        <v>20</v>
      </c>
      <c r="F92" s="31">
        <f>F91/SQRT(COUNT(F84:F89))</f>
        <v>0.98174469030620992</v>
      </c>
      <c r="G92" s="32">
        <f>G91/SQRT(COUNT(G84:G89))</f>
        <v>0.96211241769232869</v>
      </c>
      <c r="H92" s="33">
        <f>H91/SQRT(COUNT(H84:H89))</f>
        <v>0.95299434325591781</v>
      </c>
      <c r="J92" s="59">
        <f>J91/SQRT(COUNT(J84:J89))</f>
        <v>1.400396769173333</v>
      </c>
      <c r="K92" s="60">
        <f>K91/SQRT(COUNT(K84:K89))</f>
        <v>0.56273143387113778</v>
      </c>
      <c r="L92" s="61">
        <f>L91/SQRT(COUNT(L84:L89))</f>
        <v>0.55777335102271708</v>
      </c>
      <c r="N92" s="37">
        <f>N91/SQRT(COUNT(N84:N89))</f>
        <v>6.4379216995533825E-2</v>
      </c>
      <c r="O92" s="38">
        <f>O91/SQRT(COUNT(O84:O89))</f>
        <v>6.309180454379909E-2</v>
      </c>
      <c r="P92" s="39">
        <f>P91/SQRT(COUNT(P84:P89))</f>
        <v>6.2493874655795249E-2</v>
      </c>
      <c r="R92" s="37">
        <f>R91/SQRT(COUNT(R84:R89))</f>
        <v>3.9037159687830628E-2</v>
      </c>
      <c r="S92" s="38">
        <f>S91/SQRT(COUNT(S84:S89))</f>
        <v>2.6212286869892142E-2</v>
      </c>
      <c r="T92" s="39">
        <f>T91/SQRT(COUNT(T84:T89))</f>
        <v>6.2493874655795277E-2</v>
      </c>
      <c r="V92" s="82">
        <f>V91/SQRT(COUNT(V84:V89))</f>
        <v>6.4379216995533964E-2</v>
      </c>
      <c r="W92" s="83">
        <f>W91/SQRT(COUNT(W84:W89))</f>
        <v>6.309180454379909E-2</v>
      </c>
      <c r="X92" s="84">
        <f>X91/SQRT(COUNT(X84:X89))</f>
        <v>6.2493874655795277E-2</v>
      </c>
      <c r="AA92" s="82">
        <f>AA91/SQRT(COUNT(AA84:AA89))</f>
        <v>6.4379216995533968</v>
      </c>
      <c r="AB92" s="83">
        <f>AB91/SQRT(COUNT(AB84:AB89))</f>
        <v>6.3091804543799093</v>
      </c>
      <c r="AC92" s="84">
        <f>AC91/SQRT(COUNT(AC84:AC89))</f>
        <v>6.2493874655795221</v>
      </c>
      <c r="AE92" s="126">
        <f>AE91/SQRT(COUNT(AE84:AE89))</f>
        <v>2.1757706230527996</v>
      </c>
      <c r="AG92" s="119" t="s">
        <v>50</v>
      </c>
      <c r="AH92" s="119" t="s">
        <v>51</v>
      </c>
      <c r="AI92" s="119" t="s">
        <v>52</v>
      </c>
      <c r="AJ92" s="119" t="s">
        <v>53</v>
      </c>
      <c r="AK92" s="119" t="s">
        <v>54</v>
      </c>
      <c r="AL92" s="119" t="s">
        <v>55</v>
      </c>
      <c r="AM92" s="119" t="s">
        <v>56</v>
      </c>
    </row>
    <row r="93" spans="2:39" x14ac:dyDescent="0.25">
      <c r="B93" t="s">
        <v>25</v>
      </c>
      <c r="F93" s="27">
        <f>VAR(F84:F89)</f>
        <v>5.7829358216666149</v>
      </c>
      <c r="G93" s="27">
        <f t="shared" ref="G93:H93" si="64">VAR(G84:G89)</f>
        <v>5.5539618256666667</v>
      </c>
      <c r="H93" s="27">
        <f t="shared" si="64"/>
        <v>5.449189309666667</v>
      </c>
      <c r="J93" s="62">
        <f>VAR(J84:J89)</f>
        <v>11.766666666666652</v>
      </c>
      <c r="K93" s="62">
        <f t="shared" ref="K93:L93" si="65">VAR(K84:K89)</f>
        <v>1.9</v>
      </c>
      <c r="L93" s="62">
        <f t="shared" si="65"/>
        <v>1.8666666666666667</v>
      </c>
      <c r="N93" s="27">
        <f>VAR(N84:N89)</f>
        <v>2.4868101485748185E-2</v>
      </c>
      <c r="O93" s="27">
        <f t="shared" ref="O93:P93" si="66">VAR(O84:O89)</f>
        <v>2.3883454803557684E-2</v>
      </c>
      <c r="P93" s="27">
        <f t="shared" si="66"/>
        <v>2.3432906216965484E-2</v>
      </c>
      <c r="R93" s="27">
        <f>VAR(R84:R89)</f>
        <v>9.1433990189591311E-3</v>
      </c>
      <c r="S93" s="27">
        <f t="shared" ref="S93:T93" si="67">VAR(S84:S89)</f>
        <v>4.1225038976971193E-3</v>
      </c>
      <c r="T93" s="27">
        <f t="shared" si="67"/>
        <v>2.3432906216965498E-2</v>
      </c>
      <c r="V93" s="85">
        <f>VAR(V84:V89)</f>
        <v>2.4868101485748292E-2</v>
      </c>
      <c r="W93" s="85">
        <f t="shared" ref="W93:X93" si="68">VAR(W84:W89)</f>
        <v>2.3883454803557684E-2</v>
      </c>
      <c r="X93" s="85">
        <f t="shared" si="68"/>
        <v>2.3432906216965498E-2</v>
      </c>
      <c r="AA93" s="85">
        <f>VAR(AA84:AA89)</f>
        <v>248.68101485748292</v>
      </c>
      <c r="AB93" s="85">
        <f t="shared" ref="AB93:AC93" si="69">VAR(AB84:AB89)</f>
        <v>238.8345480355768</v>
      </c>
      <c r="AC93" s="85">
        <f t="shared" si="69"/>
        <v>234.32906216965458</v>
      </c>
      <c r="AE93" s="128">
        <f>TTEST(AC84:AC89, AE84:AE89, 2,2)</f>
        <v>3.4290249536607052E-2</v>
      </c>
      <c r="AG93" s="117" t="s">
        <v>57</v>
      </c>
      <c r="AH93" s="117">
        <v>10.111111111111143</v>
      </c>
      <c r="AI93" s="117">
        <v>2</v>
      </c>
      <c r="AJ93" s="117">
        <v>5.0555555555555713</v>
      </c>
      <c r="AK93" s="117">
        <v>0.97639484978541069</v>
      </c>
      <c r="AL93" s="117">
        <v>0.39937017943142777</v>
      </c>
      <c r="AM93" s="117">
        <v>3.6823203436732408</v>
      </c>
    </row>
    <row r="94" spans="2:39" x14ac:dyDescent="0.25">
      <c r="B94" s="40"/>
      <c r="F94" s="27"/>
      <c r="G94" s="27"/>
      <c r="H94" s="27"/>
      <c r="N94" s="27"/>
      <c r="O94" s="27"/>
      <c r="P94" s="27"/>
      <c r="R94" s="27"/>
      <c r="S94" s="27"/>
      <c r="T94" s="27"/>
      <c r="V94" s="122"/>
      <c r="W94" s="122"/>
      <c r="X94" s="122"/>
      <c r="AE94" s="16"/>
      <c r="AG94" s="117" t="s">
        <v>58</v>
      </c>
      <c r="AH94" s="117">
        <v>77.666666666666671</v>
      </c>
      <c r="AI94" s="117">
        <v>15</v>
      </c>
      <c r="AJ94" s="117">
        <v>5.177777777777778</v>
      </c>
      <c r="AK94" s="117"/>
      <c r="AL94" s="117"/>
      <c r="AM94" s="117"/>
    </row>
    <row r="95" spans="2:39" x14ac:dyDescent="0.25">
      <c r="AE95" s="16"/>
      <c r="AG95" s="117"/>
      <c r="AH95" s="117"/>
      <c r="AI95" s="117"/>
      <c r="AJ95" s="117"/>
      <c r="AK95" s="117"/>
      <c r="AL95" s="117"/>
      <c r="AM95" s="117"/>
    </row>
    <row r="96" spans="2:39" ht="15.75" thickBot="1" x14ac:dyDescent="0.3">
      <c r="AE96" s="7"/>
      <c r="AG96" s="118" t="s">
        <v>59</v>
      </c>
      <c r="AH96" s="118">
        <v>87.777777777777814</v>
      </c>
      <c r="AI96" s="118">
        <v>17</v>
      </c>
      <c r="AJ96" s="118"/>
      <c r="AK96" s="118"/>
      <c r="AL96" s="118"/>
      <c r="AM96" s="118"/>
    </row>
    <row r="97" spans="2:31" x14ac:dyDescent="0.25">
      <c r="AE97" s="7"/>
    </row>
    <row r="98" spans="2:31" x14ac:dyDescent="0.25">
      <c r="AE98" s="7"/>
    </row>
    <row r="99" spans="2:31" x14ac:dyDescent="0.25">
      <c r="AE99" s="7"/>
    </row>
    <row r="100" spans="2:31" x14ac:dyDescent="0.25">
      <c r="AE100" s="7"/>
    </row>
    <row r="101" spans="2:31" x14ac:dyDescent="0.25">
      <c r="AE101" s="7"/>
    </row>
    <row r="102" spans="2:31" x14ac:dyDescent="0.25">
      <c r="R102" s="16"/>
      <c r="S102" s="16"/>
      <c r="T102" s="16"/>
      <c r="AE102" s="7"/>
    </row>
    <row r="103" spans="2:31" x14ac:dyDescent="0.25">
      <c r="E103" t="s">
        <v>36</v>
      </c>
      <c r="R103" s="16"/>
      <c r="S103" s="16"/>
      <c r="T103" s="16"/>
      <c r="AE103" s="7"/>
    </row>
    <row r="104" spans="2:31" x14ac:dyDescent="0.25">
      <c r="R104" s="16"/>
      <c r="S104" s="16"/>
      <c r="T104" s="16"/>
      <c r="AE104" s="16"/>
    </row>
    <row r="105" spans="2:31" x14ac:dyDescent="0.25">
      <c r="C105" s="8"/>
      <c r="D105" s="9" t="s">
        <v>4</v>
      </c>
      <c r="E105" s="9"/>
      <c r="F105" s="9"/>
      <c r="G105" s="9" t="s">
        <v>5</v>
      </c>
      <c r="H105" s="10"/>
      <c r="J105" s="16"/>
      <c r="K105" s="16"/>
      <c r="L105" s="16"/>
      <c r="N105" s="41" t="s">
        <v>27</v>
      </c>
      <c r="O105">
        <f>G13/G114</f>
        <v>5.8923551149591254E-2</v>
      </c>
      <c r="R105" s="16"/>
      <c r="S105" s="16"/>
      <c r="T105" s="16"/>
      <c r="AE105" s="16"/>
    </row>
    <row r="106" spans="2:31" x14ac:dyDescent="0.25">
      <c r="C106" s="1"/>
      <c r="D106" s="2" t="s">
        <v>12</v>
      </c>
      <c r="E106" s="3"/>
      <c r="F106" s="1"/>
      <c r="G106" s="2" t="s">
        <v>12</v>
      </c>
      <c r="H106" s="3"/>
      <c r="J106" s="16"/>
      <c r="K106" s="16"/>
      <c r="L106" s="16"/>
      <c r="N106" s="1"/>
      <c r="O106" s="2" t="s">
        <v>31</v>
      </c>
      <c r="P106" s="3"/>
      <c r="R106" s="16"/>
      <c r="S106" s="127"/>
      <c r="T106" s="16"/>
      <c r="V106" s="64"/>
      <c r="W106" s="65" t="s">
        <v>26</v>
      </c>
      <c r="X106" s="66"/>
      <c r="AA106" s="64"/>
      <c r="AB106" s="65" t="s">
        <v>32</v>
      </c>
      <c r="AC106" s="66"/>
      <c r="AE106" s="16"/>
    </row>
    <row r="107" spans="2:31" x14ac:dyDescent="0.25">
      <c r="C107" s="4" t="s">
        <v>1</v>
      </c>
      <c r="D107" s="5" t="s">
        <v>2</v>
      </c>
      <c r="E107" s="6" t="s">
        <v>3</v>
      </c>
      <c r="F107" s="4" t="s">
        <v>1</v>
      </c>
      <c r="G107" s="5" t="s">
        <v>2</v>
      </c>
      <c r="H107" s="6" t="s">
        <v>3</v>
      </c>
      <c r="J107" s="16"/>
      <c r="K107" s="16"/>
      <c r="L107" s="16"/>
      <c r="N107" s="12" t="s">
        <v>1</v>
      </c>
      <c r="O107" s="7" t="s">
        <v>2</v>
      </c>
      <c r="P107" s="13" t="s">
        <v>3</v>
      </c>
      <c r="R107" s="16"/>
      <c r="S107" s="16"/>
      <c r="T107" s="16"/>
      <c r="V107" s="67" t="s">
        <v>1</v>
      </c>
      <c r="W107" s="68" t="s">
        <v>2</v>
      </c>
      <c r="X107" s="69" t="s">
        <v>3</v>
      </c>
      <c r="AA107" s="67" t="s">
        <v>1</v>
      </c>
      <c r="AB107" s="68" t="s">
        <v>2</v>
      </c>
      <c r="AC107" s="69" t="s">
        <v>3</v>
      </c>
      <c r="AE107" s="16" t="s">
        <v>35</v>
      </c>
    </row>
    <row r="108" spans="2:31" x14ac:dyDescent="0.25">
      <c r="B108" t="s">
        <v>6</v>
      </c>
      <c r="F108" s="1">
        <v>18.0868</v>
      </c>
      <c r="G108" s="2">
        <v>34.652900000000002</v>
      </c>
      <c r="H108" s="3">
        <v>59.994</v>
      </c>
      <c r="J108" s="16"/>
      <c r="K108" s="16"/>
      <c r="L108" s="16"/>
      <c r="N108" s="42">
        <f>$O$105*F108</f>
        <v>1.0657384849324272</v>
      </c>
      <c r="O108" s="43">
        <f t="shared" ref="O108:P113" si="70">$O$105*G108</f>
        <v>2.0418719256316709</v>
      </c>
      <c r="P108" s="44">
        <f t="shared" si="70"/>
        <v>3.5350595276685777</v>
      </c>
      <c r="R108" s="125"/>
      <c r="S108" s="125"/>
      <c r="T108" s="125"/>
      <c r="V108" s="70">
        <f t="shared" ref="V108:X113" si="71">F7-N108</f>
        <v>-6.5938484932427155E-2</v>
      </c>
      <c r="W108" s="71">
        <f t="shared" si="71"/>
        <v>-4.2371925631670804E-2</v>
      </c>
      <c r="X108" s="72">
        <f t="shared" si="71"/>
        <v>0.46394047233142244</v>
      </c>
      <c r="AA108" s="100">
        <f t="shared" ref="AA108:AC113" si="72">V108*100-F7</f>
        <v>-7.593648493242716</v>
      </c>
      <c r="AB108" s="101">
        <f t="shared" si="72"/>
        <v>-6.2366925631670806</v>
      </c>
      <c r="AC108" s="102">
        <f t="shared" si="72"/>
        <v>42.395047233142243</v>
      </c>
      <c r="AD108" s="116"/>
      <c r="AE108" s="128">
        <f t="shared" ref="AE108:AE113" si="73">-AC24</f>
        <v>20.93023255813954</v>
      </c>
    </row>
    <row r="109" spans="2:31" x14ac:dyDescent="0.25">
      <c r="B109" t="s">
        <v>7</v>
      </c>
      <c r="F109" s="12">
        <v>18.146100000000001</v>
      </c>
      <c r="G109" s="7">
        <v>34.415900000000001</v>
      </c>
      <c r="H109" s="13">
        <v>59.462000000000003</v>
      </c>
      <c r="J109" s="16"/>
      <c r="K109" s="16"/>
      <c r="L109" s="16"/>
      <c r="N109" s="20">
        <f t="shared" ref="N109:N113" si="74">$O$105*F109</f>
        <v>1.0692326515155979</v>
      </c>
      <c r="O109" s="21">
        <f t="shared" si="70"/>
        <v>2.0279070440092175</v>
      </c>
      <c r="P109" s="22">
        <f t="shared" si="70"/>
        <v>3.5037121984569954</v>
      </c>
      <c r="R109" s="125"/>
      <c r="S109" s="125"/>
      <c r="T109" s="125"/>
      <c r="V109" s="73">
        <f t="shared" si="71"/>
        <v>-6.9432651515597854E-2</v>
      </c>
      <c r="W109" s="74">
        <f t="shared" si="71"/>
        <v>-2.8407044009217453E-2</v>
      </c>
      <c r="X109" s="75">
        <f t="shared" si="71"/>
        <v>0.49528780154300467</v>
      </c>
      <c r="AA109" s="103">
        <f t="shared" si="72"/>
        <v>-7.9430651515597859</v>
      </c>
      <c r="AB109" s="104">
        <f t="shared" si="72"/>
        <v>-4.8402044009217455</v>
      </c>
      <c r="AC109" s="105">
        <f t="shared" si="72"/>
        <v>45.529780154300461</v>
      </c>
      <c r="AD109" s="116"/>
      <c r="AE109" s="128">
        <f t="shared" si="73"/>
        <v>34.458614653663403</v>
      </c>
    </row>
    <row r="110" spans="2:31" x14ac:dyDescent="0.25">
      <c r="B110" t="s">
        <v>8</v>
      </c>
      <c r="F110" s="12">
        <v>18.418700000000001</v>
      </c>
      <c r="G110" s="7">
        <v>36.531300000000002</v>
      </c>
      <c r="H110" s="13">
        <v>63.479500000000002</v>
      </c>
      <c r="J110" s="16"/>
      <c r="K110" s="16"/>
      <c r="L110" s="16"/>
      <c r="N110" s="20">
        <f t="shared" si="74"/>
        <v>1.0852952115589765</v>
      </c>
      <c r="O110" s="21">
        <f t="shared" si="70"/>
        <v>2.1525539241110629</v>
      </c>
      <c r="P110" s="22">
        <f t="shared" si="70"/>
        <v>3.740437565200478</v>
      </c>
      <c r="R110" s="125"/>
      <c r="S110" s="125"/>
      <c r="T110" s="125"/>
      <c r="V110" s="73">
        <f t="shared" si="71"/>
        <v>-8.5495211558976436E-2</v>
      </c>
      <c r="W110" s="74">
        <f t="shared" si="71"/>
        <v>-0.15305392411106289</v>
      </c>
      <c r="X110" s="75">
        <f t="shared" si="71"/>
        <v>0.25856243479952212</v>
      </c>
      <c r="AA110" s="103">
        <f t="shared" si="72"/>
        <v>-9.5493211558976441</v>
      </c>
      <c r="AB110" s="104">
        <f t="shared" si="72"/>
        <v>-17.304892411106291</v>
      </c>
      <c r="AC110" s="105">
        <f t="shared" si="72"/>
        <v>21.857243479952214</v>
      </c>
      <c r="AD110" s="116"/>
      <c r="AE110" s="128">
        <f t="shared" si="73"/>
        <v>23.680920230057502</v>
      </c>
    </row>
    <row r="111" spans="2:31" x14ac:dyDescent="0.25">
      <c r="B111" t="s">
        <v>9</v>
      </c>
      <c r="F111" s="12">
        <v>18.627400000000002</v>
      </c>
      <c r="G111" s="7">
        <v>36.318199999999997</v>
      </c>
      <c r="H111" s="13">
        <v>57.418100000000003</v>
      </c>
      <c r="J111" s="16"/>
      <c r="K111" s="16"/>
      <c r="L111" s="16"/>
      <c r="N111" s="20">
        <f t="shared" si="74"/>
        <v>1.0975925566838962</v>
      </c>
      <c r="O111" s="21">
        <f t="shared" si="70"/>
        <v>2.139997315361085</v>
      </c>
      <c r="P111" s="22">
        <f t="shared" si="70"/>
        <v>3.3832783522623457</v>
      </c>
      <c r="R111" s="125"/>
      <c r="S111" s="125"/>
      <c r="T111" s="125"/>
      <c r="V111" s="73">
        <f t="shared" si="71"/>
        <v>-9.7792556683896192E-2</v>
      </c>
      <c r="W111" s="74">
        <f t="shared" si="71"/>
        <v>-0.1404973153610849</v>
      </c>
      <c r="X111" s="75">
        <f t="shared" si="71"/>
        <v>0.61572164773765437</v>
      </c>
      <c r="AA111" s="103">
        <f t="shared" si="72"/>
        <v>-10.779055668389621</v>
      </c>
      <c r="AB111" s="104">
        <f t="shared" si="72"/>
        <v>-16.04923153610849</v>
      </c>
      <c r="AC111" s="105">
        <f t="shared" si="72"/>
        <v>57.573164773765434</v>
      </c>
      <c r="AD111" s="116"/>
      <c r="AE111" s="128">
        <f t="shared" si="73"/>
        <v>21.255313828457115</v>
      </c>
    </row>
    <row r="112" spans="2:31" x14ac:dyDescent="0.25">
      <c r="B112" t="s">
        <v>10</v>
      </c>
      <c r="F112" s="12">
        <v>13.263</v>
      </c>
      <c r="G112" s="7">
        <v>32.235100000000003</v>
      </c>
      <c r="H112" s="13">
        <v>63.102899999999998</v>
      </c>
      <c r="J112" s="16"/>
      <c r="K112" s="16"/>
      <c r="L112" s="16"/>
      <c r="N112" s="20">
        <f t="shared" si="74"/>
        <v>0.78150305889702876</v>
      </c>
      <c r="O112" s="21">
        <f t="shared" si="70"/>
        <v>1.8994065636621891</v>
      </c>
      <c r="P112" s="22">
        <f t="shared" si="70"/>
        <v>3.7182469558375417</v>
      </c>
      <c r="R112" s="125"/>
      <c r="S112" s="125"/>
      <c r="T112" s="125"/>
      <c r="V112" s="73">
        <f t="shared" si="71"/>
        <v>0.21829694110297126</v>
      </c>
      <c r="W112" s="74">
        <f t="shared" si="71"/>
        <v>0.10009343633781098</v>
      </c>
      <c r="X112" s="75">
        <f t="shared" si="71"/>
        <v>0.28075304416245839</v>
      </c>
      <c r="AA112" s="103">
        <f t="shared" si="72"/>
        <v>20.829894110297126</v>
      </c>
      <c r="AB112" s="104">
        <f t="shared" si="72"/>
        <v>8.0098436337810988</v>
      </c>
      <c r="AC112" s="105">
        <f t="shared" si="72"/>
        <v>24.07630441624584</v>
      </c>
      <c r="AD112" s="116"/>
      <c r="AE112" s="128">
        <f t="shared" si="73"/>
        <v>23.005751437859473</v>
      </c>
    </row>
    <row r="113" spans="2:31" x14ac:dyDescent="0.25">
      <c r="B113" t="s">
        <v>11</v>
      </c>
      <c r="F113" s="4">
        <v>14.5572</v>
      </c>
      <c r="G113" s="5">
        <v>29.449400000000001</v>
      </c>
      <c r="H113" s="6">
        <v>59.347799999999999</v>
      </c>
      <c r="J113" s="16"/>
      <c r="K113" s="16"/>
      <c r="L113" s="16"/>
      <c r="N113" s="23">
        <f t="shared" si="74"/>
        <v>0.85776191879482977</v>
      </c>
      <c r="O113" s="24">
        <f t="shared" si="70"/>
        <v>1.7352632272247728</v>
      </c>
      <c r="P113" s="25">
        <f t="shared" si="70"/>
        <v>3.4969831289157116</v>
      </c>
      <c r="R113" s="125"/>
      <c r="S113" s="125"/>
      <c r="T113" s="125"/>
      <c r="V113" s="76">
        <f t="shared" si="71"/>
        <v>0.14203808120517025</v>
      </c>
      <c r="W113" s="77">
        <f t="shared" si="71"/>
        <v>0.26423677277522728</v>
      </c>
      <c r="X113" s="78">
        <f t="shared" si="71"/>
        <v>0.5020168710842885</v>
      </c>
      <c r="AA113" s="106">
        <f t="shared" si="72"/>
        <v>13.204008120517024</v>
      </c>
      <c r="AB113" s="107">
        <f t="shared" si="72"/>
        <v>24.424177277522727</v>
      </c>
      <c r="AC113" s="108">
        <f t="shared" si="72"/>
        <v>46.202687108428847</v>
      </c>
      <c r="AD113" s="116"/>
      <c r="AE113" s="128">
        <f t="shared" si="73"/>
        <v>29.15728932233058</v>
      </c>
    </row>
    <row r="114" spans="2:31" x14ac:dyDescent="0.25">
      <c r="B114" s="15" t="s">
        <v>18</v>
      </c>
      <c r="F114" s="28">
        <f>AVERAGE(F108:F113)</f>
        <v>16.849866666666667</v>
      </c>
      <c r="G114" s="29">
        <f>AVERAGE(G108:G113)</f>
        <v>33.933800000000005</v>
      </c>
      <c r="H114" s="30">
        <f>AVERAGE(H108:H113)</f>
        <v>60.467383333333338</v>
      </c>
      <c r="J114" s="123"/>
      <c r="K114" s="123"/>
      <c r="L114" s="123"/>
      <c r="N114" s="34">
        <f>AVERAGE(N108:N113)</f>
        <v>0.99285398039712591</v>
      </c>
      <c r="O114" s="35">
        <f>AVERAGE(O108:O113)</f>
        <v>1.9994999999999996</v>
      </c>
      <c r="P114" s="36">
        <f>AVERAGE(P108:P113)</f>
        <v>3.5629529547236083</v>
      </c>
      <c r="R114" s="126"/>
      <c r="S114" s="126"/>
      <c r="T114" s="126"/>
      <c r="V114" s="86">
        <f>AVERAGE(V108:V113)</f>
        <v>6.9460196028739802E-3</v>
      </c>
      <c r="W114" s="87">
        <f>AVERAGE(W108:W113)</f>
        <v>3.7007434154171886E-16</v>
      </c>
      <c r="X114" s="88">
        <f>AVERAGE(X108:X113)</f>
        <v>0.43604704527639176</v>
      </c>
      <c r="AA114" s="109">
        <f>AVERAGE(AA108:AA113)</f>
        <v>-0.30519803971260256</v>
      </c>
      <c r="AB114" s="110">
        <f>AVERAGE(AB108:AB113)</f>
        <v>-1.9994999999999628</v>
      </c>
      <c r="AC114" s="111">
        <f>AVERAGE(AC108:AC113)</f>
        <v>39.605704527639176</v>
      </c>
      <c r="AD114" s="116"/>
      <c r="AE114" s="129">
        <f>AVERAGE(AE108:AE113)</f>
        <v>25.414687005084602</v>
      </c>
    </row>
    <row r="115" spans="2:31" x14ac:dyDescent="0.25">
      <c r="B115" t="s">
        <v>19</v>
      </c>
      <c r="F115" s="17">
        <f>STDEV(F108:F113)</f>
        <v>2.3217674574915481</v>
      </c>
      <c r="G115" s="18">
        <f>STDEV(G108:G113)</f>
        <v>2.689881777327769</v>
      </c>
      <c r="H115" s="19">
        <f>STDEV(H108:H113)</f>
        <v>2.3581890521471474</v>
      </c>
      <c r="J115" s="124"/>
      <c r="K115" s="124"/>
      <c r="L115" s="124"/>
      <c r="N115" s="20">
        <f>STDEV(N108:N113)</f>
        <v>0.13680678353896067</v>
      </c>
      <c r="O115" s="21">
        <f>STDEV(O108:O113)</f>
        <v>0.15849738649272618</v>
      </c>
      <c r="P115" s="22">
        <f>STDEV(P108:P113)</f>
        <v>0.13895287323459851</v>
      </c>
      <c r="R115" s="125"/>
      <c r="S115" s="125"/>
      <c r="T115" s="125"/>
      <c r="V115" s="73">
        <f>STDEV(V108:V113)</f>
        <v>0.13680678353895845</v>
      </c>
      <c r="W115" s="74">
        <f>STDEV(W108:W113)</f>
        <v>0.15849738649272618</v>
      </c>
      <c r="X115" s="75">
        <f>STDEV(X108:X113)</f>
        <v>0.13895287323459851</v>
      </c>
      <c r="AA115" s="103">
        <f>STDEV(AA108:AA113)</f>
        <v>13.680678353895845</v>
      </c>
      <c r="AB115" s="104">
        <f>STDEV(AB108:AB113)</f>
        <v>15.849738649272618</v>
      </c>
      <c r="AC115" s="105">
        <f>STDEV(AC108:AC113)</f>
        <v>13.89528732345984</v>
      </c>
      <c r="AD115" s="116"/>
      <c r="AE115" s="128">
        <f>STDEV(AE108:AE113)</f>
        <v>5.3295278238167967</v>
      </c>
    </row>
    <row r="116" spans="2:31" x14ac:dyDescent="0.25">
      <c r="B116" s="15" t="s">
        <v>20</v>
      </c>
      <c r="F116" s="31">
        <f>F115/SQRT(COUNT(F108:F113))</f>
        <v>0.94785759537555436</v>
      </c>
      <c r="G116" s="32">
        <f>G115/SQRT(COUNT(G108:G113))</f>
        <v>1.0981396371439593</v>
      </c>
      <c r="H116" s="33">
        <f>H115/SQRT(COUNT(H108:H113))</f>
        <v>0.96272664912967054</v>
      </c>
      <c r="J116" s="123"/>
      <c r="K116" s="123"/>
      <c r="L116" s="123"/>
      <c r="N116" s="37">
        <f>N115/SQRT(COUNT(N108:N113))</f>
        <v>5.5851135503640452E-2</v>
      </c>
      <c r="O116" s="38">
        <f>O115/SQRT(COUNT(O108:O113))</f>
        <v>6.4706287078645647E-2</v>
      </c>
      <c r="P116" s="39">
        <f>P115/SQRT(COUNT(P108:P113))</f>
        <v>5.6727272953066718E-2</v>
      </c>
      <c r="R116" s="126"/>
      <c r="S116" s="126"/>
      <c r="T116" s="126"/>
      <c r="V116" s="82">
        <f>V115/SQRT(COUNT(V108:V113))</f>
        <v>5.585113550363955E-2</v>
      </c>
      <c r="W116" s="83">
        <f>W115/SQRT(COUNT(W108:W113))</f>
        <v>6.4706287078645647E-2</v>
      </c>
      <c r="X116" s="84">
        <f>X115/SQRT(COUNT(X108:X113))</f>
        <v>5.6727272953066718E-2</v>
      </c>
      <c r="AA116" s="112">
        <f>AA115/SQRT(COUNT(AA108:AA113))</f>
        <v>5.5851135503639542</v>
      </c>
      <c r="AB116" s="113">
        <f>AB115/SQRT(COUNT(AB108:AB113))</f>
        <v>6.4706287078645639</v>
      </c>
      <c r="AC116" s="114">
        <f>AC115/SQRT(COUNT(AC108:AC113))</f>
        <v>5.6727272953066672</v>
      </c>
      <c r="AD116" s="116"/>
      <c r="AE116" s="129">
        <f>AE115/SQRT(COUNT(AE108:AE113))</f>
        <v>2.1757706230527996</v>
      </c>
    </row>
    <row r="117" spans="2:31" x14ac:dyDescent="0.25">
      <c r="B117" t="s">
        <v>25</v>
      </c>
      <c r="F117" s="27">
        <f>VAR(F108:F113)</f>
        <v>5.3906041266667675</v>
      </c>
      <c r="G117" s="27">
        <f t="shared" ref="G117:H117" si="75">VAR(G108:G113)</f>
        <v>7.2354639759999966</v>
      </c>
      <c r="H117" s="27">
        <f t="shared" si="75"/>
        <v>5.5610556056666622</v>
      </c>
      <c r="J117" s="124"/>
      <c r="K117" s="124"/>
      <c r="L117" s="124"/>
      <c r="N117" s="27">
        <f>VAR(N108:N113)</f>
        <v>1.871609602227604E-2</v>
      </c>
      <c r="O117" s="27">
        <f t="shared" ref="O117:P117" si="76">VAR(O108:O113)</f>
        <v>2.5121421525024622E-2</v>
      </c>
      <c r="P117" s="27">
        <f t="shared" si="76"/>
        <v>1.9307900980150405E-2</v>
      </c>
      <c r="R117" s="125"/>
      <c r="S117" s="125"/>
      <c r="T117" s="125"/>
      <c r="V117" s="85">
        <f>VAR(V108:V113)</f>
        <v>1.8716096022275433E-2</v>
      </c>
      <c r="W117" s="85">
        <f t="shared" ref="W117:X117" si="77">VAR(W108:W113)</f>
        <v>2.5121421525024622E-2</v>
      </c>
      <c r="X117" s="85">
        <f t="shared" si="77"/>
        <v>1.9307900980150405E-2</v>
      </c>
      <c r="AA117" s="85">
        <f>VAR(AA108:AA113)</f>
        <v>187.16096022275431</v>
      </c>
      <c r="AB117" s="85">
        <f t="shared" ref="AB117:AC117" si="78">VAR(AB108:AB113)</f>
        <v>251.21421525024621</v>
      </c>
      <c r="AC117" s="85">
        <f t="shared" si="78"/>
        <v>193.0790098015037</v>
      </c>
      <c r="AE117" s="128">
        <f>TTEST(AC108:AC113, AE108:AE113, 2,2)</f>
        <v>4.1642921358997297E-2</v>
      </c>
    </row>
    <row r="118" spans="2:31" x14ac:dyDescent="0.25">
      <c r="B118" s="40"/>
      <c r="F118" s="27"/>
      <c r="G118" s="27"/>
      <c r="H118" s="27"/>
      <c r="J118" s="16"/>
      <c r="K118" s="16"/>
      <c r="L118" s="16"/>
      <c r="N118" s="27"/>
      <c r="O118" s="27"/>
      <c r="P118" s="27"/>
      <c r="R118" s="125"/>
      <c r="S118" s="125"/>
      <c r="T118" s="125"/>
      <c r="V118" s="122"/>
      <c r="W118" s="122"/>
      <c r="X118" s="122"/>
      <c r="AE118" s="16"/>
    </row>
    <row r="119" spans="2:31" x14ac:dyDescent="0.25">
      <c r="J119" s="16"/>
      <c r="K119" s="16"/>
      <c r="L119" s="16"/>
      <c r="R119" s="16"/>
      <c r="S119" s="16"/>
      <c r="T119" s="16"/>
      <c r="AE119" s="16"/>
    </row>
    <row r="120" spans="2:31" x14ac:dyDescent="0.25">
      <c r="J120" s="16"/>
      <c r="K120" s="16"/>
      <c r="L120" s="16"/>
      <c r="R120" s="16"/>
      <c r="S120" s="16"/>
      <c r="T120" s="16"/>
      <c r="AE120" s="16"/>
    </row>
    <row r="121" spans="2:31" x14ac:dyDescent="0.25">
      <c r="J121" s="16"/>
      <c r="K121" s="16"/>
      <c r="L121" s="16"/>
      <c r="R121" s="16"/>
      <c r="S121" s="16"/>
      <c r="T121" s="16"/>
      <c r="AE121" s="16"/>
    </row>
    <row r="122" spans="2:31" x14ac:dyDescent="0.25">
      <c r="J122" s="16"/>
      <c r="K122" s="16"/>
      <c r="L122" s="16"/>
      <c r="R122" s="16"/>
      <c r="S122" s="16"/>
      <c r="T122" s="16"/>
      <c r="AE122" s="16"/>
    </row>
    <row r="123" spans="2:31" x14ac:dyDescent="0.25">
      <c r="J123" s="16"/>
      <c r="K123" s="16"/>
      <c r="L123" s="16"/>
      <c r="R123" s="16"/>
      <c r="S123" s="16"/>
      <c r="T123" s="16"/>
      <c r="AE123" s="16"/>
    </row>
    <row r="124" spans="2:31" x14ac:dyDescent="0.25">
      <c r="J124" s="16"/>
      <c r="K124" s="16"/>
      <c r="L124" s="16"/>
      <c r="R124" s="16"/>
      <c r="S124" s="16"/>
      <c r="T124" s="16"/>
      <c r="AE124" s="16"/>
    </row>
    <row r="125" spans="2:31" x14ac:dyDescent="0.25">
      <c r="E125" t="s">
        <v>38</v>
      </c>
      <c r="J125" s="16"/>
      <c r="K125" s="16"/>
      <c r="L125" s="16"/>
      <c r="R125" s="16"/>
      <c r="S125" s="16"/>
      <c r="T125" s="16"/>
      <c r="AE125" s="16"/>
    </row>
    <row r="126" spans="2:31" x14ac:dyDescent="0.25">
      <c r="J126" s="16"/>
      <c r="K126" s="16"/>
      <c r="L126" s="16"/>
      <c r="R126" s="16"/>
      <c r="S126" s="16"/>
      <c r="T126" s="16"/>
      <c r="AE126" s="16"/>
    </row>
    <row r="127" spans="2:31" x14ac:dyDescent="0.25">
      <c r="C127" s="8"/>
      <c r="D127" s="9" t="s">
        <v>4</v>
      </c>
      <c r="E127" s="9"/>
      <c r="F127" s="9"/>
      <c r="G127" s="9" t="s">
        <v>5</v>
      </c>
      <c r="H127" s="10"/>
      <c r="J127" s="16"/>
      <c r="K127" s="16"/>
      <c r="L127" s="16"/>
      <c r="N127" s="41" t="s">
        <v>27</v>
      </c>
      <c r="O127">
        <f>G13/G136</f>
        <v>6.1293618760537474E-2</v>
      </c>
      <c r="R127" s="16"/>
      <c r="S127" s="16"/>
      <c r="T127" s="16"/>
      <c r="AE127" s="16"/>
    </row>
    <row r="128" spans="2:31" x14ac:dyDescent="0.25">
      <c r="C128" s="1"/>
      <c r="D128" s="2" t="s">
        <v>12</v>
      </c>
      <c r="E128" s="3"/>
      <c r="F128" s="1"/>
      <c r="G128" s="2" t="s">
        <v>12</v>
      </c>
      <c r="H128" s="3"/>
      <c r="J128" s="16"/>
      <c r="K128" s="16"/>
      <c r="L128" s="16"/>
      <c r="N128" s="1"/>
      <c r="O128" s="2" t="s">
        <v>31</v>
      </c>
      <c r="P128" s="3"/>
      <c r="R128" s="16"/>
      <c r="S128" s="127"/>
      <c r="T128" s="16"/>
      <c r="V128" s="64"/>
      <c r="W128" s="65" t="s">
        <v>26</v>
      </c>
      <c r="X128" s="66"/>
      <c r="AA128" s="64"/>
      <c r="AB128" s="65" t="s">
        <v>32</v>
      </c>
      <c r="AC128" s="66"/>
      <c r="AE128" s="16"/>
    </row>
    <row r="129" spans="2:31" x14ac:dyDescent="0.25">
      <c r="C129" s="4" t="s">
        <v>1</v>
      </c>
      <c r="D129" s="5" t="s">
        <v>2</v>
      </c>
      <c r="E129" s="6" t="s">
        <v>3</v>
      </c>
      <c r="F129" s="4" t="s">
        <v>1</v>
      </c>
      <c r="G129" s="5" t="s">
        <v>2</v>
      </c>
      <c r="H129" s="6" t="s">
        <v>3</v>
      </c>
      <c r="J129" s="16"/>
      <c r="K129" s="16"/>
      <c r="L129" s="16"/>
      <c r="N129" s="12" t="s">
        <v>1</v>
      </c>
      <c r="O129" s="7" t="s">
        <v>2</v>
      </c>
      <c r="P129" s="13" t="s">
        <v>3</v>
      </c>
      <c r="R129" s="16"/>
      <c r="S129" s="16"/>
      <c r="T129" s="16"/>
      <c r="V129" s="67" t="s">
        <v>1</v>
      </c>
      <c r="W129" s="68" t="s">
        <v>2</v>
      </c>
      <c r="X129" s="69" t="s">
        <v>3</v>
      </c>
      <c r="AA129" s="67" t="s">
        <v>1</v>
      </c>
      <c r="AB129" s="68" t="s">
        <v>2</v>
      </c>
      <c r="AC129" s="69" t="s">
        <v>3</v>
      </c>
      <c r="AE129" s="16" t="s">
        <v>35</v>
      </c>
    </row>
    <row r="130" spans="2:31" x14ac:dyDescent="0.25">
      <c r="B130" t="s">
        <v>6</v>
      </c>
      <c r="F130" s="1">
        <v>18.4177</v>
      </c>
      <c r="G130" s="2">
        <v>35.737200000000001</v>
      </c>
      <c r="H130" s="3">
        <v>61.632899999999999</v>
      </c>
      <c r="J130" s="16"/>
      <c r="K130" s="16"/>
      <c r="L130" s="16"/>
      <c r="N130" s="42">
        <f>$O$127*F130</f>
        <v>1.1288874822459511</v>
      </c>
      <c r="O130" s="43">
        <f t="shared" ref="O130:P135" si="79">$O$127*G130</f>
        <v>2.1904623123690801</v>
      </c>
      <c r="P130" s="44">
        <f t="shared" si="79"/>
        <v>3.7777034757063301</v>
      </c>
      <c r="R130" s="125"/>
      <c r="S130" s="125"/>
      <c r="T130" s="125"/>
      <c r="V130" s="70">
        <f t="shared" ref="V130:X135" si="80">F7-N130</f>
        <v>-0.12908748224595112</v>
      </c>
      <c r="W130" s="71">
        <f t="shared" si="80"/>
        <v>-0.19096231236908001</v>
      </c>
      <c r="X130" s="72">
        <f t="shared" si="80"/>
        <v>0.22129652429366997</v>
      </c>
      <c r="AA130" s="100">
        <f t="shared" ref="AA130:AC135" si="81">V130*100-F7</f>
        <v>-13.908548224595112</v>
      </c>
      <c r="AB130" s="101">
        <f t="shared" si="81"/>
        <v>-21.095731236908001</v>
      </c>
      <c r="AC130" s="102">
        <f t="shared" si="81"/>
        <v>18.130652429367</v>
      </c>
      <c r="AD130" s="116"/>
      <c r="AE130" s="128">
        <f>AE108</f>
        <v>20.93023255813954</v>
      </c>
    </row>
    <row r="131" spans="2:31" x14ac:dyDescent="0.25">
      <c r="B131" t="s">
        <v>7</v>
      </c>
      <c r="F131" s="12">
        <v>17.663499999999999</v>
      </c>
      <c r="G131" s="7">
        <v>33.915700000000001</v>
      </c>
      <c r="H131" s="13">
        <v>64.864500000000007</v>
      </c>
      <c r="J131" s="16"/>
      <c r="K131" s="16"/>
      <c r="L131" s="16"/>
      <c r="N131" s="20">
        <f t="shared" ref="N131:N135" si="82">$O$127*F131</f>
        <v>1.0826598349767536</v>
      </c>
      <c r="O131" s="21">
        <f t="shared" si="79"/>
        <v>2.0788159857967607</v>
      </c>
      <c r="P131" s="22">
        <f t="shared" si="79"/>
        <v>3.9757799340928832</v>
      </c>
      <c r="R131" s="125"/>
      <c r="S131" s="125"/>
      <c r="T131" s="125"/>
      <c r="V131" s="73">
        <f t="shared" si="80"/>
        <v>-8.2859834976753532E-2</v>
      </c>
      <c r="W131" s="74">
        <f t="shared" si="80"/>
        <v>-7.9315985796760691E-2</v>
      </c>
      <c r="X131" s="75">
        <f t="shared" si="80"/>
        <v>2.3220065907116894E-2</v>
      </c>
      <c r="AA131" s="103">
        <f t="shared" si="81"/>
        <v>-9.2857834976753537</v>
      </c>
      <c r="AB131" s="104">
        <f t="shared" si="81"/>
        <v>-9.9310985796760693</v>
      </c>
      <c r="AC131" s="105">
        <f t="shared" si="81"/>
        <v>-1.6769934092883108</v>
      </c>
      <c r="AD131" s="116"/>
      <c r="AE131" s="128">
        <f t="shared" ref="AE131:AE135" si="83">AE109</f>
        <v>34.458614653663403</v>
      </c>
    </row>
    <row r="132" spans="2:31" x14ac:dyDescent="0.25">
      <c r="B132" t="s">
        <v>8</v>
      </c>
      <c r="F132" s="12">
        <v>14.9678</v>
      </c>
      <c r="G132" s="7">
        <v>32.2121</v>
      </c>
      <c r="H132" s="13">
        <v>66.844399999999993</v>
      </c>
      <c r="J132" s="16"/>
      <c r="K132" s="16"/>
      <c r="L132" s="16"/>
      <c r="N132" s="20">
        <f t="shared" si="82"/>
        <v>0.91743062688397281</v>
      </c>
      <c r="O132" s="21">
        <f t="shared" si="79"/>
        <v>1.9743961768763092</v>
      </c>
      <c r="P132" s="22">
        <f t="shared" si="79"/>
        <v>4.0971351698768705</v>
      </c>
      <c r="R132" s="125"/>
      <c r="S132" s="125"/>
      <c r="T132" s="125"/>
      <c r="V132" s="73">
        <f t="shared" si="80"/>
        <v>8.2369373116027211E-2</v>
      </c>
      <c r="W132" s="74">
        <f t="shared" si="80"/>
        <v>2.510382312369086E-2</v>
      </c>
      <c r="X132" s="75">
        <f t="shared" si="80"/>
        <v>-9.8135169876870432E-2</v>
      </c>
      <c r="AA132" s="103">
        <f t="shared" si="81"/>
        <v>7.2371373116027211</v>
      </c>
      <c r="AB132" s="104">
        <f t="shared" si="81"/>
        <v>0.51088231236908599</v>
      </c>
      <c r="AC132" s="105">
        <f t="shared" si="81"/>
        <v>-13.812516987687044</v>
      </c>
      <c r="AD132" s="116"/>
      <c r="AE132" s="128">
        <f t="shared" si="83"/>
        <v>23.680920230057502</v>
      </c>
    </row>
    <row r="133" spans="2:31" x14ac:dyDescent="0.25">
      <c r="B133" t="s">
        <v>9</v>
      </c>
      <c r="F133" s="12">
        <v>13.571099999999999</v>
      </c>
      <c r="G133" s="7">
        <v>28.125</v>
      </c>
      <c r="H133" s="13">
        <v>66.743700000000004</v>
      </c>
      <c r="J133" s="16"/>
      <c r="K133" s="16"/>
      <c r="L133" s="16"/>
      <c r="N133" s="20">
        <f t="shared" si="82"/>
        <v>0.83182182956113004</v>
      </c>
      <c r="O133" s="21">
        <f t="shared" si="79"/>
        <v>1.7238830276401165</v>
      </c>
      <c r="P133" s="22">
        <f t="shared" si="79"/>
        <v>4.0909629024676857</v>
      </c>
      <c r="R133" s="125"/>
      <c r="S133" s="125"/>
      <c r="T133" s="125"/>
      <c r="V133" s="73">
        <f t="shared" si="80"/>
        <v>0.16797817043886998</v>
      </c>
      <c r="W133" s="74">
        <f t="shared" si="80"/>
        <v>0.27561697235988358</v>
      </c>
      <c r="X133" s="75">
        <f t="shared" si="80"/>
        <v>-9.196290246768557E-2</v>
      </c>
      <c r="AA133" s="103">
        <f t="shared" si="81"/>
        <v>15.798017043886997</v>
      </c>
      <c r="AB133" s="104">
        <f t="shared" si="81"/>
        <v>25.562197235988357</v>
      </c>
      <c r="AC133" s="105">
        <f t="shared" si="81"/>
        <v>-13.195290246768558</v>
      </c>
      <c r="AD133" s="116"/>
      <c r="AE133" s="128">
        <f t="shared" si="83"/>
        <v>21.255313828457115</v>
      </c>
    </row>
    <row r="134" spans="2:31" x14ac:dyDescent="0.25">
      <c r="B134" t="s">
        <v>10</v>
      </c>
      <c r="F134" s="12">
        <v>15.200799999999999</v>
      </c>
      <c r="G134" s="7">
        <v>35.874499999999998</v>
      </c>
      <c r="H134" s="13">
        <v>68.907399999999996</v>
      </c>
      <c r="J134" s="16"/>
      <c r="K134" s="16"/>
      <c r="L134" s="16"/>
      <c r="N134" s="20">
        <f t="shared" si="82"/>
        <v>0.93171204005517794</v>
      </c>
      <c r="O134" s="21">
        <f t="shared" si="79"/>
        <v>2.1988779262249016</v>
      </c>
      <c r="P134" s="22">
        <f t="shared" si="79"/>
        <v>4.2235839053798596</v>
      </c>
      <c r="R134" s="125"/>
      <c r="S134" s="125"/>
      <c r="T134" s="125"/>
      <c r="V134" s="73">
        <f t="shared" si="80"/>
        <v>6.8087959944822085E-2</v>
      </c>
      <c r="W134" s="74">
        <f t="shared" si="80"/>
        <v>-0.19937792622490158</v>
      </c>
      <c r="X134" s="75">
        <f t="shared" si="80"/>
        <v>-0.22458390537985951</v>
      </c>
      <c r="AA134" s="103">
        <f t="shared" si="81"/>
        <v>5.808995994482208</v>
      </c>
      <c r="AB134" s="104">
        <f t="shared" si="81"/>
        <v>-21.937292622490158</v>
      </c>
      <c r="AC134" s="105">
        <f t="shared" si="81"/>
        <v>-26.457390537985948</v>
      </c>
      <c r="AD134" s="116"/>
      <c r="AE134" s="128">
        <f t="shared" si="83"/>
        <v>23.005751437859473</v>
      </c>
    </row>
    <row r="135" spans="2:31" x14ac:dyDescent="0.25">
      <c r="B135" t="s">
        <v>11</v>
      </c>
      <c r="F135" s="4">
        <v>18.3277</v>
      </c>
      <c r="G135" s="5">
        <v>29.865500000000001</v>
      </c>
      <c r="H135" s="6">
        <v>67.784300000000002</v>
      </c>
      <c r="J135" s="16"/>
      <c r="K135" s="16"/>
      <c r="L135" s="16"/>
      <c r="N135" s="23">
        <f t="shared" si="82"/>
        <v>1.1233710565575026</v>
      </c>
      <c r="O135" s="24">
        <f t="shared" si="79"/>
        <v>1.830564571092832</v>
      </c>
      <c r="P135" s="25">
        <f t="shared" si="79"/>
        <v>4.1547450421499006</v>
      </c>
      <c r="R135" s="125"/>
      <c r="S135" s="125"/>
      <c r="T135" s="125"/>
      <c r="V135" s="76">
        <f t="shared" si="80"/>
        <v>-0.12357105655750256</v>
      </c>
      <c r="W135" s="77">
        <f t="shared" si="80"/>
        <v>0.16893542890716806</v>
      </c>
      <c r="X135" s="78">
        <f t="shared" si="80"/>
        <v>-0.15574504214990048</v>
      </c>
      <c r="AA135" s="106">
        <f t="shared" si="81"/>
        <v>-13.356905655750257</v>
      </c>
      <c r="AB135" s="107">
        <f t="shared" si="81"/>
        <v>14.894042890716806</v>
      </c>
      <c r="AC135" s="108">
        <f t="shared" si="81"/>
        <v>-19.573504214990049</v>
      </c>
      <c r="AD135" s="116"/>
      <c r="AE135" s="128">
        <f t="shared" si="83"/>
        <v>29.15728932233058</v>
      </c>
    </row>
    <row r="136" spans="2:31" x14ac:dyDescent="0.25">
      <c r="B136" s="15" t="s">
        <v>18</v>
      </c>
      <c r="F136" s="28">
        <f>AVERAGE(F130:F135)</f>
        <v>16.358099999999997</v>
      </c>
      <c r="G136" s="29">
        <f>AVERAGE(G130:G135)</f>
        <v>32.62166666666667</v>
      </c>
      <c r="H136" s="30">
        <f>AVERAGE(H130:H135)</f>
        <v>66.129533333333328</v>
      </c>
      <c r="J136" s="123"/>
      <c r="K136" s="123"/>
      <c r="L136" s="123"/>
      <c r="N136" s="34">
        <f>AVERAGE(N130:N135)</f>
        <v>1.0026471450467478</v>
      </c>
      <c r="O136" s="35">
        <f>AVERAGE(O130:O135)</f>
        <v>1.9995000000000001</v>
      </c>
      <c r="P136" s="36">
        <f>AVERAGE(P130:P135)</f>
        <v>4.0533184049455881</v>
      </c>
      <c r="R136" s="126"/>
      <c r="S136" s="126"/>
      <c r="T136" s="126"/>
      <c r="V136" s="86">
        <f>AVERAGE(V130:V135)</f>
        <v>-2.8471450467479897E-3</v>
      </c>
      <c r="W136" s="87">
        <f>AVERAGE(W130:W135)</f>
        <v>3.7007434154171883E-17</v>
      </c>
      <c r="X136" s="88">
        <f>AVERAGE(X130:X135)</f>
        <v>-5.4318404945588185E-2</v>
      </c>
      <c r="AA136" s="109">
        <f>AVERAGE(AA130:AA135)</f>
        <v>-1.2845145046747994</v>
      </c>
      <c r="AB136" s="110">
        <f>AVERAGE(AB130:AB135)</f>
        <v>-1.9994999999999961</v>
      </c>
      <c r="AC136" s="111">
        <f>AVERAGE(AC130:AC135)</f>
        <v>-9.4308404945588169</v>
      </c>
      <c r="AD136" s="116"/>
      <c r="AE136" s="129">
        <f>AVERAGE(AE130:AE135)</f>
        <v>25.414687005084602</v>
      </c>
    </row>
    <row r="137" spans="2:31" x14ac:dyDescent="0.25">
      <c r="B137" t="s">
        <v>19</v>
      </c>
      <c r="F137" s="17">
        <f>STDEV(F130:F135)</f>
        <v>2.0427918082859127</v>
      </c>
      <c r="G137" s="18">
        <f>STDEV(G130:G135)</f>
        <v>3.160576073228845</v>
      </c>
      <c r="H137" s="19">
        <f>STDEV(H130:H135)</f>
        <v>2.5753854722481178</v>
      </c>
      <c r="J137" s="124"/>
      <c r="K137" s="124"/>
      <c r="L137" s="124"/>
      <c r="N137" s="20">
        <f>STDEV(N130:N135)</f>
        <v>0.12521010230422686</v>
      </c>
      <c r="O137" s="21">
        <f>STDEV(O130:O135)</f>
        <v>0.19372314489616543</v>
      </c>
      <c r="P137" s="22">
        <f>STDEV(P130:P135)</f>
        <v>0.15785469529740287</v>
      </c>
      <c r="R137" s="125"/>
      <c r="S137" s="125"/>
      <c r="T137" s="125"/>
      <c r="V137" s="73">
        <f>STDEV(V130:V135)</f>
        <v>0.12521010230422527</v>
      </c>
      <c r="W137" s="74">
        <f>STDEV(W130:W135)</f>
        <v>0.19372314489616543</v>
      </c>
      <c r="X137" s="75">
        <f>STDEV(X130:X135)</f>
        <v>0.15785469529740287</v>
      </c>
      <c r="AA137" s="103">
        <f>STDEV(AA130:AA135)</f>
        <v>12.521010230422528</v>
      </c>
      <c r="AB137" s="104">
        <f>STDEV(AB130:AB135)</f>
        <v>19.372314489616542</v>
      </c>
      <c r="AC137" s="105">
        <f>STDEV(AC130:AC135)</f>
        <v>15.785469529740292</v>
      </c>
      <c r="AD137" s="116"/>
      <c r="AE137" s="128">
        <f>STDEV(AE130:AE135)</f>
        <v>5.3295278238167967</v>
      </c>
    </row>
    <row r="138" spans="2:31" x14ac:dyDescent="0.25">
      <c r="B138" s="15" t="s">
        <v>20</v>
      </c>
      <c r="F138" s="31">
        <f>F137/SQRT(COUNT(F130:F135))</f>
        <v>0.83396626350630731</v>
      </c>
      <c r="G138" s="32">
        <f>G137/SQRT(COUNT(G130:G135))</f>
        <v>1.2902997787766652</v>
      </c>
      <c r="H138" s="33">
        <f>H137/SQRT(COUNT(H130:H135))</f>
        <v>1.0513967163307627</v>
      </c>
      <c r="J138" s="123"/>
      <c r="K138" s="123"/>
      <c r="L138" s="123"/>
      <c r="N138" s="37">
        <f>N137/SQRT(COUNT(N130:N135))</f>
        <v>5.1116810214506016E-2</v>
      </c>
      <c r="O138" s="38">
        <f>O137/SQRT(COUNT(O130:O135))</f>
        <v>7.9087142727142776E-2</v>
      </c>
      <c r="P138" s="39">
        <f>P137/SQRT(COUNT(P130:P135))</f>
        <v>6.4443909496858728E-2</v>
      </c>
      <c r="R138" s="126"/>
      <c r="S138" s="126"/>
      <c r="T138" s="126"/>
      <c r="V138" s="82">
        <f>V137/SQRT(COUNT(V130:V135))</f>
        <v>5.111681021450537E-2</v>
      </c>
      <c r="W138" s="83">
        <f>W137/SQRT(COUNT(W130:W135))</f>
        <v>7.9087142727142776E-2</v>
      </c>
      <c r="X138" s="84">
        <f>X137/SQRT(COUNT(X130:X135))</f>
        <v>6.4443909496858728E-2</v>
      </c>
      <c r="AA138" s="112">
        <f>AA137/SQRT(COUNT(AA130:AA135))</f>
        <v>5.1116810214505373</v>
      </c>
      <c r="AB138" s="113">
        <f>AB137/SQRT(COUNT(AB130:AB135))</f>
        <v>7.9087142727142767</v>
      </c>
      <c r="AC138" s="114">
        <f>AC137/SQRT(COUNT(AC130:AC135))</f>
        <v>6.4443909496858742</v>
      </c>
      <c r="AD138" s="116"/>
      <c r="AE138" s="129">
        <f>AE137/SQRT(COUNT(AE130:AE135))</f>
        <v>2.1757706230527996</v>
      </c>
    </row>
    <row r="139" spans="2:31" x14ac:dyDescent="0.25">
      <c r="B139" t="s">
        <v>25</v>
      </c>
      <c r="F139" s="27">
        <f>VAR(F130:F135)</f>
        <v>4.1729983720000288</v>
      </c>
      <c r="G139" s="27">
        <f>VAR(G130:G135)</f>
        <v>9.9892411146666653</v>
      </c>
      <c r="H139" s="27">
        <f>VAR(H130:H135)</f>
        <v>6.6326103306666599</v>
      </c>
      <c r="J139" s="124"/>
      <c r="K139" s="124"/>
      <c r="L139" s="124"/>
      <c r="N139" s="27">
        <f>VAR(N130:N135)</f>
        <v>1.5677569719034955E-2</v>
      </c>
      <c r="O139" s="27">
        <f t="shared" ref="O139:P139" si="84">VAR(O130:O135)</f>
        <v>3.7528656868460707E-2</v>
      </c>
      <c r="P139" s="27">
        <f t="shared" si="84"/>
        <v>2.4918104827435908E-2</v>
      </c>
      <c r="R139" s="125"/>
      <c r="S139" s="125"/>
      <c r="T139" s="125"/>
      <c r="V139" s="85">
        <f>VAR(V130:V135)</f>
        <v>1.567756971903456E-2</v>
      </c>
      <c r="W139" s="85">
        <f t="shared" ref="W139:X139" si="85">VAR(W130:W135)</f>
        <v>3.7528656868460707E-2</v>
      </c>
      <c r="X139" s="85">
        <f t="shared" si="85"/>
        <v>2.4918104827435904E-2</v>
      </c>
      <c r="AA139" s="85">
        <f>VAR(AA130:AA135)</f>
        <v>156.7756971903456</v>
      </c>
      <c r="AB139" s="85">
        <f t="shared" ref="AB139:AC139" si="86">VAR(AB130:AB135)</f>
        <v>375.28656868460706</v>
      </c>
      <c r="AC139" s="85">
        <f t="shared" si="86"/>
        <v>249.18104827435917</v>
      </c>
      <c r="AE139" s="130">
        <f>TTEST(AC130:AC135, AE130:AE135, 2,2)</f>
        <v>4.4872190108428343E-4</v>
      </c>
    </row>
    <row r="140" spans="2:31" x14ac:dyDescent="0.25">
      <c r="J140" s="16"/>
      <c r="K140" s="16"/>
      <c r="L140" s="16"/>
      <c r="R140" s="16"/>
      <c r="S140" s="16"/>
      <c r="T140" s="16"/>
      <c r="AE140" s="16"/>
    </row>
    <row r="141" spans="2:31" x14ac:dyDescent="0.25">
      <c r="J141" s="16"/>
      <c r="K141" s="16"/>
      <c r="L141" s="16"/>
      <c r="R141" s="16"/>
      <c r="S141" s="16"/>
      <c r="T141" s="16"/>
      <c r="AE141" s="16"/>
    </row>
    <row r="142" spans="2:31" x14ac:dyDescent="0.25">
      <c r="J142" s="16"/>
      <c r="K142" s="16"/>
      <c r="L142" s="16"/>
      <c r="R142" s="16"/>
      <c r="S142" s="16"/>
      <c r="T142" s="16"/>
      <c r="AE142" s="7"/>
    </row>
    <row r="143" spans="2:31" x14ac:dyDescent="0.25">
      <c r="J143" s="16"/>
      <c r="K143" s="16"/>
      <c r="L143" s="16"/>
      <c r="R143" s="16"/>
      <c r="S143" s="16"/>
      <c r="T143" s="16"/>
      <c r="AE143" s="7"/>
    </row>
    <row r="144" spans="2:31" x14ac:dyDescent="0.25">
      <c r="J144" s="16"/>
      <c r="K144" s="16"/>
      <c r="L144" s="16"/>
      <c r="R144" s="16"/>
      <c r="S144" s="16"/>
      <c r="T144" s="16"/>
      <c r="AE144" s="7"/>
    </row>
    <row r="145" spans="2:31" x14ac:dyDescent="0.25">
      <c r="J145" s="16"/>
      <c r="K145" s="16"/>
      <c r="L145" s="16"/>
      <c r="R145" s="16"/>
      <c r="S145" s="16"/>
      <c r="T145" s="16"/>
      <c r="AE145" s="7"/>
    </row>
    <row r="146" spans="2:31" x14ac:dyDescent="0.25">
      <c r="J146" s="16"/>
      <c r="K146" s="16"/>
      <c r="L146" s="16"/>
      <c r="R146" s="16"/>
      <c r="S146" s="16"/>
      <c r="T146" s="16"/>
    </row>
    <row r="147" spans="2:31" x14ac:dyDescent="0.25">
      <c r="E147" t="s">
        <v>37</v>
      </c>
      <c r="J147" s="16"/>
      <c r="K147" s="16"/>
      <c r="L147" s="16"/>
      <c r="R147" s="16"/>
      <c r="S147" s="16"/>
      <c r="T147" s="16"/>
    </row>
    <row r="148" spans="2:31" x14ac:dyDescent="0.25">
      <c r="J148" s="16"/>
      <c r="K148" s="16"/>
      <c r="L148" s="16"/>
      <c r="R148" s="16"/>
      <c r="S148" s="16"/>
      <c r="T148" s="16"/>
    </row>
    <row r="149" spans="2:31" x14ac:dyDescent="0.25">
      <c r="C149" s="8"/>
      <c r="D149" s="9" t="s">
        <v>4</v>
      </c>
      <c r="E149" s="9"/>
      <c r="F149" s="9"/>
      <c r="G149" s="9" t="s">
        <v>5</v>
      </c>
      <c r="H149" s="10"/>
      <c r="J149" s="16"/>
      <c r="K149" s="16"/>
      <c r="L149" s="16"/>
      <c r="N149" s="41" t="s">
        <v>27</v>
      </c>
      <c r="O149">
        <f>G13/G158</f>
        <v>5.9194691671493896E-2</v>
      </c>
      <c r="R149" s="16"/>
      <c r="S149" s="16"/>
      <c r="T149" s="16"/>
      <c r="AE149" s="16"/>
    </row>
    <row r="150" spans="2:31" x14ac:dyDescent="0.25">
      <c r="C150" s="1"/>
      <c r="D150" s="2" t="s">
        <v>12</v>
      </c>
      <c r="E150" s="3"/>
      <c r="F150" s="1"/>
      <c r="G150" s="2" t="s">
        <v>12</v>
      </c>
      <c r="H150" s="3"/>
      <c r="J150" s="16"/>
      <c r="K150" s="16"/>
      <c r="L150" s="16"/>
      <c r="N150" s="1"/>
      <c r="O150" s="2" t="s">
        <v>31</v>
      </c>
      <c r="P150" s="3"/>
      <c r="R150" s="16"/>
      <c r="S150" s="127"/>
      <c r="T150" s="16"/>
      <c r="V150" s="64"/>
      <c r="W150" s="65" t="s">
        <v>26</v>
      </c>
      <c r="X150" s="66"/>
      <c r="AA150" s="64"/>
      <c r="AB150" s="65" t="s">
        <v>32</v>
      </c>
      <c r="AC150" s="66"/>
      <c r="AE150" s="16"/>
    </row>
    <row r="151" spans="2:31" x14ac:dyDescent="0.25">
      <c r="C151" s="4" t="s">
        <v>1</v>
      </c>
      <c r="D151" s="5" t="s">
        <v>2</v>
      </c>
      <c r="E151" s="6" t="s">
        <v>3</v>
      </c>
      <c r="F151" s="4" t="s">
        <v>1</v>
      </c>
      <c r="G151" s="5" t="s">
        <v>2</v>
      </c>
      <c r="H151" s="6" t="s">
        <v>3</v>
      </c>
      <c r="J151" s="16"/>
      <c r="K151" s="16"/>
      <c r="L151" s="16"/>
      <c r="N151" s="12" t="s">
        <v>1</v>
      </c>
      <c r="O151" s="7" t="s">
        <v>2</v>
      </c>
      <c r="P151" s="13" t="s">
        <v>3</v>
      </c>
      <c r="R151" s="16"/>
      <c r="S151" s="16"/>
      <c r="T151" s="16"/>
      <c r="V151" s="67" t="s">
        <v>1</v>
      </c>
      <c r="W151" s="68" t="s">
        <v>2</v>
      </c>
      <c r="X151" s="69" t="s">
        <v>3</v>
      </c>
      <c r="AA151" s="67" t="s">
        <v>1</v>
      </c>
      <c r="AB151" s="68" t="s">
        <v>2</v>
      </c>
      <c r="AC151" s="69" t="s">
        <v>3</v>
      </c>
      <c r="AE151" s="16" t="s">
        <v>35</v>
      </c>
    </row>
    <row r="152" spans="2:31" x14ac:dyDescent="0.25">
      <c r="B152" t="s">
        <v>6</v>
      </c>
      <c r="F152" s="1">
        <v>19.088899999999999</v>
      </c>
      <c r="G152" s="2">
        <v>34.8596</v>
      </c>
      <c r="H152" s="3">
        <v>67.195499999999996</v>
      </c>
      <c r="J152" s="16"/>
      <c r="K152" s="16"/>
      <c r="L152" s="16"/>
      <c r="N152" s="42">
        <f t="shared" ref="N152:P157" si="87">$O$149*F152</f>
        <v>1.1299615498479798</v>
      </c>
      <c r="O152" s="43">
        <f t="shared" si="87"/>
        <v>2.0635032737916088</v>
      </c>
      <c r="P152" s="44">
        <f t="shared" si="87"/>
        <v>3.9776169042118679</v>
      </c>
      <c r="R152" s="125"/>
      <c r="S152" s="125"/>
      <c r="T152" s="125"/>
      <c r="V152" s="70">
        <f t="shared" ref="V152:X157" si="88">F7-N152</f>
        <v>-0.13016154984797978</v>
      </c>
      <c r="W152" s="71">
        <f t="shared" si="88"/>
        <v>-6.400327379160875E-2</v>
      </c>
      <c r="X152" s="72">
        <f t="shared" si="88"/>
        <v>2.1383095788132245E-2</v>
      </c>
      <c r="AA152" s="100">
        <f t="shared" ref="AA152:AC157" si="89">V152*100-F7</f>
        <v>-14.015954984797979</v>
      </c>
      <c r="AB152" s="101">
        <f t="shared" si="89"/>
        <v>-8.3998273791608753</v>
      </c>
      <c r="AC152" s="102">
        <f t="shared" si="89"/>
        <v>-1.8606904211867756</v>
      </c>
      <c r="AD152" s="116"/>
      <c r="AE152" s="128">
        <f t="shared" ref="AE152:AE157" si="90">AE108</f>
        <v>20.93023255813954</v>
      </c>
    </row>
    <row r="153" spans="2:31" x14ac:dyDescent="0.25">
      <c r="B153" t="s">
        <v>7</v>
      </c>
      <c r="F153" s="12">
        <v>18.136700000000001</v>
      </c>
      <c r="G153" s="7">
        <v>35.619799999999998</v>
      </c>
      <c r="H153" s="13">
        <v>70.246700000000004</v>
      </c>
      <c r="J153" s="16"/>
      <c r="K153" s="16"/>
      <c r="L153" s="16"/>
      <c r="N153" s="20">
        <f t="shared" si="87"/>
        <v>1.0735963644383835</v>
      </c>
      <c r="O153" s="21">
        <f t="shared" si="87"/>
        <v>2.1085030784002781</v>
      </c>
      <c r="P153" s="22">
        <f t="shared" si="87"/>
        <v>4.1582317474399302</v>
      </c>
      <c r="R153" s="125"/>
      <c r="S153" s="125"/>
      <c r="T153" s="125"/>
      <c r="V153" s="73">
        <f t="shared" si="88"/>
        <v>-7.3796364438383444E-2</v>
      </c>
      <c r="W153" s="74">
        <f t="shared" si="88"/>
        <v>-0.10900307840027801</v>
      </c>
      <c r="X153" s="75">
        <f t="shared" si="88"/>
        <v>-0.15923174743993007</v>
      </c>
      <c r="AA153" s="103">
        <f t="shared" si="89"/>
        <v>-8.379436443838344</v>
      </c>
      <c r="AB153" s="104">
        <f t="shared" si="89"/>
        <v>-12.899807840027799</v>
      </c>
      <c r="AC153" s="105">
        <f t="shared" si="89"/>
        <v>-19.922174743993008</v>
      </c>
      <c r="AD153" s="116"/>
      <c r="AE153" s="128">
        <f t="shared" si="90"/>
        <v>34.458614653663403</v>
      </c>
    </row>
    <row r="154" spans="2:31" x14ac:dyDescent="0.25">
      <c r="B154" t="s">
        <v>8</v>
      </c>
      <c r="F154" s="12">
        <v>13.7896</v>
      </c>
      <c r="G154" s="7">
        <v>33.951799999999999</v>
      </c>
      <c r="H154" s="13">
        <v>64.542000000000002</v>
      </c>
      <c r="J154" s="16"/>
      <c r="K154" s="16"/>
      <c r="L154" s="16"/>
      <c r="N154" s="20">
        <f t="shared" si="87"/>
        <v>0.81627112027323223</v>
      </c>
      <c r="O154" s="21">
        <f t="shared" si="87"/>
        <v>2.0097663326922262</v>
      </c>
      <c r="P154" s="22">
        <f t="shared" si="87"/>
        <v>3.8205437898615591</v>
      </c>
      <c r="R154" s="125"/>
      <c r="S154" s="125"/>
      <c r="T154" s="125"/>
      <c r="V154" s="73">
        <f t="shared" si="88"/>
        <v>0.18352887972676779</v>
      </c>
      <c r="W154" s="74">
        <f t="shared" si="88"/>
        <v>-1.0266332692226099E-2</v>
      </c>
      <c r="X154" s="75">
        <f t="shared" si="88"/>
        <v>0.17845621013844104</v>
      </c>
      <c r="AA154" s="103">
        <f t="shared" si="89"/>
        <v>17.353087972676779</v>
      </c>
      <c r="AB154" s="104">
        <f t="shared" si="89"/>
        <v>-3.0261332692226102</v>
      </c>
      <c r="AC154" s="105">
        <f t="shared" si="89"/>
        <v>13.846621013844102</v>
      </c>
      <c r="AD154" s="116"/>
      <c r="AE154" s="128">
        <f t="shared" si="90"/>
        <v>23.680920230057502</v>
      </c>
    </row>
    <row r="155" spans="2:31" x14ac:dyDescent="0.25">
      <c r="B155" t="s">
        <v>9</v>
      </c>
      <c r="F155" s="12">
        <v>22.336300000000001</v>
      </c>
      <c r="G155" s="7">
        <v>33.935200000000002</v>
      </c>
      <c r="H155" s="13">
        <v>68.885400000000004</v>
      </c>
      <c r="J155" s="16"/>
      <c r="K155" s="16"/>
      <c r="L155" s="16"/>
      <c r="N155" s="20">
        <f t="shared" si="87"/>
        <v>1.3221903915819893</v>
      </c>
      <c r="O155" s="21">
        <f t="shared" si="87"/>
        <v>2.0087837008104796</v>
      </c>
      <c r="P155" s="22">
        <f t="shared" si="87"/>
        <v>4.077650013667526</v>
      </c>
      <c r="R155" s="125"/>
      <c r="S155" s="125"/>
      <c r="T155" s="125"/>
      <c r="V155" s="73">
        <f t="shared" si="88"/>
        <v>-0.32239039158198923</v>
      </c>
      <c r="W155" s="74">
        <f t="shared" si="88"/>
        <v>-9.2837008104795782E-3</v>
      </c>
      <c r="X155" s="75">
        <f t="shared" si="88"/>
        <v>-7.8650013667525887E-2</v>
      </c>
      <c r="AA155" s="103">
        <f t="shared" si="89"/>
        <v>-33.238839158198921</v>
      </c>
      <c r="AB155" s="104">
        <f t="shared" si="89"/>
        <v>-2.9278700810479581</v>
      </c>
      <c r="AC155" s="105">
        <f t="shared" si="89"/>
        <v>-11.864001366752589</v>
      </c>
      <c r="AD155" s="116"/>
      <c r="AE155" s="128">
        <f t="shared" si="90"/>
        <v>21.255313828457115</v>
      </c>
    </row>
    <row r="156" spans="2:31" x14ac:dyDescent="0.25">
      <c r="B156" t="s">
        <v>10</v>
      </c>
      <c r="F156" s="12">
        <v>16.8718</v>
      </c>
      <c r="G156" s="7">
        <v>32.618000000000002</v>
      </c>
      <c r="H156" s="13">
        <v>62.250799999999998</v>
      </c>
      <c r="J156" s="16"/>
      <c r="K156" s="16"/>
      <c r="L156" s="16"/>
      <c r="N156" s="20">
        <f t="shared" si="87"/>
        <v>0.99872099894311073</v>
      </c>
      <c r="O156" s="21">
        <f t="shared" si="87"/>
        <v>1.930812452940788</v>
      </c>
      <c r="P156" s="22">
        <f t="shared" si="87"/>
        <v>3.6849169123038319</v>
      </c>
      <c r="R156" s="125"/>
      <c r="S156" s="125"/>
      <c r="T156" s="125"/>
      <c r="V156" s="73">
        <f t="shared" si="88"/>
        <v>1.0790010568892949E-3</v>
      </c>
      <c r="W156" s="74">
        <f t="shared" si="88"/>
        <v>6.8687547059212095E-2</v>
      </c>
      <c r="X156" s="75">
        <f t="shared" si="88"/>
        <v>0.31408308769616822</v>
      </c>
      <c r="AA156" s="103">
        <f t="shared" si="89"/>
        <v>-0.89189989431107053</v>
      </c>
      <c r="AB156" s="104">
        <f t="shared" si="89"/>
        <v>4.8692547059212092</v>
      </c>
      <c r="AC156" s="105">
        <f t="shared" si="89"/>
        <v>27.409308769616825</v>
      </c>
      <c r="AD156" s="116"/>
      <c r="AE156" s="128">
        <f t="shared" si="90"/>
        <v>23.005751437859473</v>
      </c>
    </row>
    <row r="157" spans="2:31" x14ac:dyDescent="0.25">
      <c r="B157" t="s">
        <v>11</v>
      </c>
      <c r="F157" s="4">
        <v>13.7196</v>
      </c>
      <c r="G157" s="5">
        <v>31.6858</v>
      </c>
      <c r="H157" s="6">
        <v>69.684100000000001</v>
      </c>
      <c r="J157" s="16"/>
      <c r="K157" s="16"/>
      <c r="L157" s="16"/>
      <c r="N157" s="23">
        <f t="shared" si="87"/>
        <v>0.81212749185622768</v>
      </c>
      <c r="O157" s="24">
        <f t="shared" si="87"/>
        <v>1.8756311613646213</v>
      </c>
      <c r="P157" s="25">
        <f t="shared" si="87"/>
        <v>4.124928813905548</v>
      </c>
      <c r="R157" s="125"/>
      <c r="S157" s="125"/>
      <c r="T157" s="125"/>
      <c r="V157" s="73">
        <f t="shared" si="88"/>
        <v>0.18767250814377234</v>
      </c>
      <c r="W157" s="74">
        <f t="shared" si="88"/>
        <v>0.12386883863537879</v>
      </c>
      <c r="X157" s="75">
        <f t="shared" si="88"/>
        <v>-0.12592881390554789</v>
      </c>
      <c r="AA157" s="106">
        <f t="shared" si="89"/>
        <v>17.767450814377234</v>
      </c>
      <c r="AB157" s="107">
        <f t="shared" si="89"/>
        <v>10.387383863537879</v>
      </c>
      <c r="AC157" s="108">
        <f t="shared" si="89"/>
        <v>-16.591881390554789</v>
      </c>
      <c r="AD157" s="116"/>
      <c r="AE157" s="128">
        <f t="shared" si="90"/>
        <v>29.15728932233058</v>
      </c>
    </row>
    <row r="158" spans="2:31" x14ac:dyDescent="0.25">
      <c r="B158" s="15" t="s">
        <v>18</v>
      </c>
      <c r="F158" s="28">
        <f>AVERAGE(F152:F157)</f>
        <v>17.323816666666666</v>
      </c>
      <c r="G158" s="29">
        <f>AVERAGE(G152:G157)</f>
        <v>33.778366666666663</v>
      </c>
      <c r="H158" s="30">
        <f>AVERAGE(H152:H157)</f>
        <v>67.134083333333336</v>
      </c>
      <c r="J158" s="123"/>
      <c r="K158" s="123"/>
      <c r="L158" s="123"/>
      <c r="N158" s="34">
        <f>AVERAGE(N152:N157)</f>
        <v>1.0254779861568206</v>
      </c>
      <c r="O158" s="35">
        <f>AVERAGE(O152:O157)</f>
        <v>1.9995000000000003</v>
      </c>
      <c r="P158" s="36">
        <f>AVERAGE(P152:P157)</f>
        <v>3.9739813635650436</v>
      </c>
      <c r="R158" s="126"/>
      <c r="S158" s="126"/>
      <c r="T158" s="126"/>
      <c r="V158" s="79">
        <f>AVERAGE(V152:V157)</f>
        <v>-2.5677986156820504E-2</v>
      </c>
      <c r="W158" s="80">
        <f>AVERAGE(W152:W157)</f>
        <v>-2.5905203907920321E-16</v>
      </c>
      <c r="X158" s="81">
        <f>AVERAGE(X152:X157)</f>
        <v>2.5018636434956276E-2</v>
      </c>
      <c r="AA158" s="109">
        <f>AVERAGE(AA152:AA157)</f>
        <v>-3.5675986156820514</v>
      </c>
      <c r="AB158" s="110">
        <f>AVERAGE(AB152:AB157)</f>
        <v>-1.9995000000000258</v>
      </c>
      <c r="AC158" s="111">
        <f>AVERAGE(AC152:AC157)</f>
        <v>-1.497136356504372</v>
      </c>
      <c r="AD158" s="116"/>
      <c r="AE158" s="129">
        <f>AVERAGE(AE152:AE157)</f>
        <v>25.414687005084602</v>
      </c>
    </row>
    <row r="159" spans="2:31" x14ac:dyDescent="0.25">
      <c r="B159" t="s">
        <v>19</v>
      </c>
      <c r="F159" s="17">
        <f>STDEV(F152:F157)</f>
        <v>3.304138978564108</v>
      </c>
      <c r="G159" s="18">
        <f>STDEV(G152:G157)</f>
        <v>1.4380475731583651</v>
      </c>
      <c r="H159" s="19">
        <f>STDEV(H152:H157)</f>
        <v>3.1568085690562038</v>
      </c>
      <c r="J159" s="124"/>
      <c r="K159" s="124"/>
      <c r="L159" s="124"/>
      <c r="N159" s="20">
        <f>STDEV(N152:N157)</f>
        <v>0.19558748807586684</v>
      </c>
      <c r="O159" s="21">
        <f>STDEV(O152:O157)</f>
        <v>8.5124782702049512E-2</v>
      </c>
      <c r="P159" s="22">
        <f>STDEV(P152:P157)</f>
        <v>0.18686630991121186</v>
      </c>
      <c r="R159" s="125"/>
      <c r="S159" s="125"/>
      <c r="T159" s="125"/>
      <c r="V159" s="73">
        <f>STDEV(V152:V157)</f>
        <v>0.19558748807586721</v>
      </c>
      <c r="W159" s="74">
        <f>STDEV(W152:W157)</f>
        <v>8.5124782702049512E-2</v>
      </c>
      <c r="X159" s="75">
        <f>STDEV(X152:X157)</f>
        <v>0.18686630991121189</v>
      </c>
      <c r="AA159" s="103">
        <f>STDEV(AA152:AA157)</f>
        <v>19.558748807586717</v>
      </c>
      <c r="AB159" s="104">
        <f>STDEV(AB152:AB157)</f>
        <v>8.5124782702049515</v>
      </c>
      <c r="AC159" s="105">
        <f>STDEV(AC152:AC157)</f>
        <v>18.686630991121188</v>
      </c>
      <c r="AD159" s="116"/>
      <c r="AE159" s="128">
        <f>STDEV(AE152:AE157)</f>
        <v>5.3295278238167967</v>
      </c>
    </row>
    <row r="160" spans="2:31" x14ac:dyDescent="0.25">
      <c r="B160" s="15" t="s">
        <v>20</v>
      </c>
      <c r="F160" s="31">
        <f>F159/SQRT(COUNT(F152:F157))</f>
        <v>1.3489090894538118</v>
      </c>
      <c r="G160" s="32">
        <f>G159/SQRT(COUNT(G152:G157))</f>
        <v>0.58708046334760955</v>
      </c>
      <c r="H160" s="33">
        <f>H159/SQRT(COUNT(H152:H157))</f>
        <v>1.2887617016388691</v>
      </c>
      <c r="J160" s="123"/>
      <c r="K160" s="123"/>
      <c r="L160" s="123"/>
      <c r="N160" s="37">
        <f>N159/SQRT(COUNT(N152:N157))</f>
        <v>7.9848257643093834E-2</v>
      </c>
      <c r="O160" s="38">
        <f>O159/SQRT(COUNT(O152:O157))</f>
        <v>3.4752047014219536E-2</v>
      </c>
      <c r="P160" s="39">
        <f>P159/SQRT(COUNT(P152:P157))</f>
        <v>7.6287851566542678E-2</v>
      </c>
      <c r="R160" s="126"/>
      <c r="S160" s="126"/>
      <c r="T160" s="126"/>
      <c r="V160" s="82">
        <f>V159/SQRT(COUNT(V152:V157))</f>
        <v>7.9848257643093987E-2</v>
      </c>
      <c r="W160" s="83">
        <f>W159/SQRT(COUNT(W152:W157))</f>
        <v>3.4752047014219536E-2</v>
      </c>
      <c r="X160" s="84">
        <f>X159/SQRT(COUNT(X152:X157))</f>
        <v>7.6287851566542678E-2</v>
      </c>
      <c r="AA160" s="112">
        <f>AA159/SQRT(COUNT(AA152:AA157))</f>
        <v>7.9848257643093969</v>
      </c>
      <c r="AB160" s="113">
        <f>AB159/SQRT(COUNT(AB152:AB157))</f>
        <v>3.4752047014219536</v>
      </c>
      <c r="AC160" s="114">
        <f>AC159/SQRT(COUNT(AC152:AC157))</f>
        <v>7.6287851566542679</v>
      </c>
      <c r="AD160" s="116"/>
      <c r="AE160" s="129">
        <f>AE159/SQRT(COUNT(AE152:AE157))</f>
        <v>2.1757706230527996</v>
      </c>
    </row>
    <row r="161" spans="2:31" x14ac:dyDescent="0.25">
      <c r="B161" t="s">
        <v>25</v>
      </c>
      <c r="F161" s="27">
        <f>VAR(F152:F157)</f>
        <v>10.917334389666667</v>
      </c>
      <c r="G161" s="27">
        <f t="shared" ref="G161:H161" si="91">VAR(G152:G157)</f>
        <v>2.0679808226666636</v>
      </c>
      <c r="H161" s="27">
        <f t="shared" si="91"/>
        <v>9.9654403416666781</v>
      </c>
      <c r="J161" s="124"/>
      <c r="K161" s="124"/>
      <c r="L161" s="124"/>
      <c r="N161" s="27">
        <f>VAR(N152:N157)</f>
        <v>3.8254465491827358E-2</v>
      </c>
      <c r="O161" s="27">
        <f t="shared" ref="O161:P161" si="92">VAR(O152:O157)</f>
        <v>7.2462286300711484E-3</v>
      </c>
      <c r="P161" s="27">
        <f t="shared" si="92"/>
        <v>3.4919017779833077E-2</v>
      </c>
      <c r="R161" s="125"/>
      <c r="S161" s="125"/>
      <c r="T161" s="125"/>
      <c r="V161" s="85">
        <f>VAR(V152:V157)</f>
        <v>3.8254465491827497E-2</v>
      </c>
      <c r="W161" s="85">
        <f t="shared" ref="W161:X161" si="93">VAR(W152:W157)</f>
        <v>7.2462286300711467E-3</v>
      </c>
      <c r="X161" s="85">
        <f t="shared" si="93"/>
        <v>3.4919017779833084E-2</v>
      </c>
      <c r="AA161" s="85">
        <f>VAR(AA152:AA157)</f>
        <v>382.54465491827489</v>
      </c>
      <c r="AB161" s="85">
        <f t="shared" ref="AB161:AC161" si="94">VAR(AB152:AB157)</f>
        <v>72.462286300711483</v>
      </c>
      <c r="AC161" s="85">
        <f t="shared" si="94"/>
        <v>349.19017779833086</v>
      </c>
      <c r="AE161" s="125">
        <f>TTEST(AC152:AC157, AE152:AE157, 2,2)</f>
        <v>6.8581897503277034E-3</v>
      </c>
    </row>
    <row r="162" spans="2:31" x14ac:dyDescent="0.25">
      <c r="B162" s="40"/>
      <c r="F162" s="27"/>
      <c r="G162" s="27"/>
      <c r="H162" s="27"/>
      <c r="J162" s="16"/>
      <c r="K162" s="16"/>
      <c r="L162" s="16"/>
      <c r="N162" s="27"/>
      <c r="O162" s="27"/>
      <c r="P162" s="27"/>
      <c r="R162" s="125"/>
      <c r="S162" s="125"/>
      <c r="T162" s="125"/>
      <c r="V162" s="122"/>
      <c r="W162" s="122"/>
      <c r="X162" s="122"/>
      <c r="AE162" s="16"/>
    </row>
    <row r="163" spans="2:31" x14ac:dyDescent="0.25">
      <c r="J163" s="16"/>
      <c r="K163" s="16"/>
      <c r="L163" s="16"/>
      <c r="R163" s="16"/>
      <c r="S163" s="16"/>
      <c r="T163" s="16"/>
    </row>
    <row r="164" spans="2:31" x14ac:dyDescent="0.25">
      <c r="R164" s="16"/>
      <c r="S164" s="16"/>
      <c r="T164" s="1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V86"/>
  <sheetViews>
    <sheetView tabSelected="1" zoomScale="44" zoomScaleNormal="44" workbookViewId="0">
      <selection activeCell="AN31" sqref="AN31"/>
    </sheetView>
  </sheetViews>
  <sheetFormatPr defaultRowHeight="15" x14ac:dyDescent="0.25"/>
  <cols>
    <col min="9" max="24" width="10.28515625" customWidth="1"/>
  </cols>
  <sheetData>
    <row r="3" spans="3:74" x14ac:dyDescent="0.25">
      <c r="C3" t="s">
        <v>34</v>
      </c>
      <c r="E3" s="1"/>
      <c r="F3" s="2">
        <v>0.5</v>
      </c>
      <c r="G3" s="3"/>
      <c r="H3" s="1"/>
      <c r="I3" s="2">
        <v>0.6</v>
      </c>
      <c r="J3" s="3"/>
      <c r="K3" s="1"/>
      <c r="L3" s="2">
        <v>0.7</v>
      </c>
      <c r="M3" s="3"/>
      <c r="N3" s="1"/>
      <c r="O3" s="2">
        <v>0.8</v>
      </c>
      <c r="P3" s="3"/>
      <c r="Q3" s="1"/>
      <c r="R3" s="2">
        <v>0.9</v>
      </c>
      <c r="S3" s="3"/>
      <c r="T3" s="1"/>
      <c r="U3" s="2">
        <v>1</v>
      </c>
      <c r="V3" s="3"/>
      <c r="W3" s="1"/>
      <c r="X3" s="2">
        <v>1.1000000000000001</v>
      </c>
      <c r="Y3" s="3"/>
      <c r="Z3" s="1"/>
      <c r="AA3" s="2">
        <v>1.2</v>
      </c>
      <c r="AB3" s="2"/>
      <c r="AC3" s="1"/>
      <c r="AD3" s="2">
        <v>1.3</v>
      </c>
      <c r="AE3" s="3"/>
      <c r="AF3" s="1"/>
      <c r="AG3" s="2">
        <v>1.4</v>
      </c>
      <c r="AH3" s="3"/>
      <c r="AI3" s="1"/>
      <c r="AJ3" s="2">
        <v>1.5</v>
      </c>
      <c r="AK3" s="3"/>
      <c r="AL3" s="1"/>
      <c r="AM3" s="2">
        <v>1.6</v>
      </c>
      <c r="AN3" s="3"/>
      <c r="AO3" s="1"/>
      <c r="AP3" s="2">
        <v>1.7</v>
      </c>
      <c r="AQ3" s="3"/>
      <c r="AR3" s="1"/>
      <c r="AS3" s="2">
        <v>1.8</v>
      </c>
      <c r="AT3" s="3"/>
      <c r="AU3" s="1"/>
      <c r="AV3" s="2">
        <v>1.9</v>
      </c>
      <c r="AW3" s="3"/>
      <c r="AX3" s="1"/>
      <c r="AY3" s="2">
        <v>2</v>
      </c>
      <c r="AZ3" s="3"/>
    </row>
    <row r="4" spans="3:74" x14ac:dyDescent="0.25">
      <c r="E4" s="4" t="s">
        <v>1</v>
      </c>
      <c r="F4" s="5" t="s">
        <v>2</v>
      </c>
      <c r="G4" s="6" t="s">
        <v>3</v>
      </c>
      <c r="H4" s="4" t="s">
        <v>1</v>
      </c>
      <c r="I4" s="5" t="s">
        <v>2</v>
      </c>
      <c r="J4" s="6" t="s">
        <v>3</v>
      </c>
      <c r="K4" s="4" t="s">
        <v>1</v>
      </c>
      <c r="L4" s="5" t="s">
        <v>2</v>
      </c>
      <c r="M4" s="6" t="s">
        <v>3</v>
      </c>
      <c r="N4" s="4" t="s">
        <v>1</v>
      </c>
      <c r="O4" s="5" t="s">
        <v>2</v>
      </c>
      <c r="P4" s="6" t="s">
        <v>3</v>
      </c>
      <c r="Q4" s="4" t="s">
        <v>1</v>
      </c>
      <c r="R4" s="5" t="s">
        <v>2</v>
      </c>
      <c r="S4" s="6" t="s">
        <v>3</v>
      </c>
      <c r="T4" s="4" t="s">
        <v>1</v>
      </c>
      <c r="U4" s="5" t="s">
        <v>2</v>
      </c>
      <c r="V4" s="6" t="s">
        <v>3</v>
      </c>
      <c r="W4" s="4" t="s">
        <v>1</v>
      </c>
      <c r="X4" s="5" t="s">
        <v>2</v>
      </c>
      <c r="Y4" s="6" t="s">
        <v>3</v>
      </c>
      <c r="Z4" s="4" t="s">
        <v>1</v>
      </c>
      <c r="AA4" s="5" t="s">
        <v>2</v>
      </c>
      <c r="AB4" s="5" t="s">
        <v>3</v>
      </c>
      <c r="AC4" s="4" t="s">
        <v>1</v>
      </c>
      <c r="AD4" s="5" t="s">
        <v>2</v>
      </c>
      <c r="AE4" s="6" t="s">
        <v>3</v>
      </c>
      <c r="AF4" s="4" t="s">
        <v>1</v>
      </c>
      <c r="AG4" s="5" t="s">
        <v>2</v>
      </c>
      <c r="AH4" s="6" t="s">
        <v>3</v>
      </c>
      <c r="AI4" s="4" t="s">
        <v>1</v>
      </c>
      <c r="AJ4" s="5" t="s">
        <v>2</v>
      </c>
      <c r="AK4" s="6" t="s">
        <v>3</v>
      </c>
      <c r="AL4" s="4" t="s">
        <v>1</v>
      </c>
      <c r="AM4" s="5" t="s">
        <v>2</v>
      </c>
      <c r="AN4" s="6" t="s">
        <v>3</v>
      </c>
      <c r="AO4" s="4" t="s">
        <v>1</v>
      </c>
      <c r="AP4" s="5" t="s">
        <v>2</v>
      </c>
      <c r="AQ4" s="6" t="s">
        <v>3</v>
      </c>
      <c r="AR4" s="4" t="s">
        <v>1</v>
      </c>
      <c r="AS4" s="5" t="s">
        <v>2</v>
      </c>
      <c r="AT4" s="6" t="s">
        <v>3</v>
      </c>
      <c r="AU4" s="4" t="s">
        <v>1</v>
      </c>
      <c r="AV4" s="5" t="s">
        <v>2</v>
      </c>
      <c r="AW4" s="6" t="s">
        <v>3</v>
      </c>
      <c r="AX4" s="4" t="s">
        <v>1</v>
      </c>
      <c r="AY4" s="5" t="s">
        <v>2</v>
      </c>
      <c r="AZ4" s="6" t="s">
        <v>3</v>
      </c>
    </row>
    <row r="5" spans="3:74" x14ac:dyDescent="0.25">
      <c r="E5" s="12">
        <v>15</v>
      </c>
      <c r="F5" s="7">
        <v>13</v>
      </c>
      <c r="G5" s="13">
        <v>19</v>
      </c>
      <c r="H5" s="12">
        <v>11</v>
      </c>
      <c r="I5" s="7">
        <v>9</v>
      </c>
      <c r="J5" s="13">
        <v>13</v>
      </c>
      <c r="K5" s="12">
        <v>5</v>
      </c>
      <c r="L5" s="7">
        <v>8</v>
      </c>
      <c r="M5" s="13">
        <v>8</v>
      </c>
      <c r="N5" s="12">
        <v>4</v>
      </c>
      <c r="O5" s="7">
        <v>4</v>
      </c>
      <c r="P5" s="13">
        <v>5</v>
      </c>
      <c r="Q5" s="12">
        <v>1</v>
      </c>
      <c r="R5" s="7">
        <v>1</v>
      </c>
      <c r="S5" s="13">
        <v>2</v>
      </c>
      <c r="T5" s="12">
        <v>0</v>
      </c>
      <c r="U5" s="7">
        <v>0</v>
      </c>
      <c r="V5" s="13">
        <v>0</v>
      </c>
      <c r="W5" s="12">
        <v>-1</v>
      </c>
      <c r="X5" s="7">
        <v>-1</v>
      </c>
      <c r="Y5" s="13">
        <v>-1</v>
      </c>
      <c r="Z5" s="12">
        <v>-3</v>
      </c>
      <c r="AA5" s="7">
        <v>-1</v>
      </c>
      <c r="AB5" s="7">
        <v>-2</v>
      </c>
      <c r="AC5" s="12">
        <v>-4</v>
      </c>
      <c r="AD5" s="7">
        <v>-3</v>
      </c>
      <c r="AE5" s="13">
        <v>-3</v>
      </c>
      <c r="AF5" s="12">
        <v>-3</v>
      </c>
      <c r="AG5" s="7">
        <v>-4</v>
      </c>
      <c r="AH5" s="13">
        <v>-3</v>
      </c>
      <c r="AI5" s="12">
        <v>-6</v>
      </c>
      <c r="AJ5" s="7">
        <v>-4</v>
      </c>
      <c r="AK5" s="13">
        <v>-7</v>
      </c>
      <c r="AL5" s="12">
        <v>-6</v>
      </c>
      <c r="AM5" s="7">
        <v>-4</v>
      </c>
      <c r="AN5" s="13">
        <v>-9</v>
      </c>
      <c r="AO5" s="12">
        <v>-7</v>
      </c>
      <c r="AP5" s="7">
        <v>-4</v>
      </c>
      <c r="AQ5" s="13">
        <v>-9</v>
      </c>
      <c r="AR5" s="12">
        <v>-7</v>
      </c>
      <c r="AS5" s="7">
        <v>-5</v>
      </c>
      <c r="AT5" s="13">
        <v>-10</v>
      </c>
      <c r="AU5" s="12">
        <v>-4</v>
      </c>
      <c r="AV5" s="7">
        <v>-11</v>
      </c>
      <c r="AW5" s="13">
        <v>-6</v>
      </c>
      <c r="AX5" s="12">
        <v>-3</v>
      </c>
      <c r="AY5" s="7">
        <v>-12</v>
      </c>
      <c r="AZ5" s="13">
        <v>-5</v>
      </c>
    </row>
    <row r="6" spans="3:74" x14ac:dyDescent="0.25">
      <c r="E6" s="12">
        <v>18</v>
      </c>
      <c r="F6" s="7">
        <v>13</v>
      </c>
      <c r="G6" s="13">
        <v>18</v>
      </c>
      <c r="H6" s="12">
        <v>11</v>
      </c>
      <c r="I6" s="7">
        <v>11</v>
      </c>
      <c r="J6" s="13">
        <v>12</v>
      </c>
      <c r="K6" s="12">
        <v>8</v>
      </c>
      <c r="L6" s="7">
        <v>8</v>
      </c>
      <c r="M6" s="13">
        <v>7</v>
      </c>
      <c r="N6" s="12">
        <v>5</v>
      </c>
      <c r="O6" s="7">
        <v>5</v>
      </c>
      <c r="P6" s="13">
        <v>4</v>
      </c>
      <c r="Q6" s="12">
        <v>2</v>
      </c>
      <c r="R6" s="7">
        <v>2</v>
      </c>
      <c r="S6" s="13">
        <v>2</v>
      </c>
      <c r="T6" s="12">
        <v>0</v>
      </c>
      <c r="U6" s="7">
        <v>0</v>
      </c>
      <c r="V6" s="13">
        <v>0</v>
      </c>
      <c r="W6" s="12">
        <v>-1</v>
      </c>
      <c r="X6" s="7">
        <v>-1</v>
      </c>
      <c r="Y6" s="13">
        <v>-1</v>
      </c>
      <c r="Z6" s="12">
        <v>-3</v>
      </c>
      <c r="AA6" s="7">
        <v>-2</v>
      </c>
      <c r="AB6" s="7">
        <v>-2</v>
      </c>
      <c r="AC6" s="12">
        <v>-3</v>
      </c>
      <c r="AD6" s="7">
        <v>-4</v>
      </c>
      <c r="AE6" s="13">
        <v>-2</v>
      </c>
      <c r="AF6" s="12">
        <v>-4</v>
      </c>
      <c r="AG6" s="7">
        <v>-5</v>
      </c>
      <c r="AH6" s="13">
        <v>-2</v>
      </c>
      <c r="AI6" s="12">
        <v>-5</v>
      </c>
      <c r="AJ6" s="7">
        <v>-5</v>
      </c>
      <c r="AK6" s="13">
        <v>-4</v>
      </c>
      <c r="AL6" s="12">
        <v>-5</v>
      </c>
      <c r="AM6" s="7">
        <v>-6</v>
      </c>
      <c r="AN6" s="13">
        <v>-5</v>
      </c>
      <c r="AO6" s="12">
        <v>-7</v>
      </c>
      <c r="AP6" s="7">
        <v>-6</v>
      </c>
      <c r="AQ6" s="13">
        <v>-6</v>
      </c>
      <c r="AR6" s="12">
        <v>-8</v>
      </c>
      <c r="AS6" s="7">
        <v>-6</v>
      </c>
      <c r="AT6" s="13">
        <v>-6</v>
      </c>
      <c r="AU6" s="12">
        <v>-9</v>
      </c>
      <c r="AV6" s="7">
        <v>-8</v>
      </c>
      <c r="AW6" s="13">
        <v>-4</v>
      </c>
      <c r="AX6" s="12">
        <v>-8</v>
      </c>
      <c r="AY6" s="7">
        <v>-8</v>
      </c>
      <c r="AZ6" s="13">
        <v>-4</v>
      </c>
    </row>
    <row r="7" spans="3:74" x14ac:dyDescent="0.25">
      <c r="E7" s="12">
        <v>18</v>
      </c>
      <c r="F7" s="7">
        <v>16</v>
      </c>
      <c r="G7" s="13">
        <v>17</v>
      </c>
      <c r="H7" s="12">
        <v>12</v>
      </c>
      <c r="I7" s="7">
        <v>10</v>
      </c>
      <c r="J7" s="13">
        <v>12</v>
      </c>
      <c r="K7" s="12">
        <v>7</v>
      </c>
      <c r="L7" s="7">
        <v>8</v>
      </c>
      <c r="M7" s="13">
        <v>7</v>
      </c>
      <c r="N7" s="12">
        <v>4</v>
      </c>
      <c r="O7" s="7">
        <v>5</v>
      </c>
      <c r="P7" s="13">
        <v>4</v>
      </c>
      <c r="Q7" s="12">
        <v>1</v>
      </c>
      <c r="R7" s="7">
        <v>2</v>
      </c>
      <c r="S7" s="13">
        <v>1</v>
      </c>
      <c r="T7" s="12">
        <v>0</v>
      </c>
      <c r="U7" s="7">
        <v>0</v>
      </c>
      <c r="V7" s="13">
        <v>0</v>
      </c>
      <c r="W7" s="12">
        <v>-1</v>
      </c>
      <c r="X7" s="7">
        <v>-1</v>
      </c>
      <c r="Y7" s="13">
        <v>-1</v>
      </c>
      <c r="Z7" s="12">
        <v>-3</v>
      </c>
      <c r="AA7" s="7">
        <v>-3</v>
      </c>
      <c r="AB7" s="7">
        <v>-2</v>
      </c>
      <c r="AC7" s="12">
        <v>-4</v>
      </c>
      <c r="AD7" s="7">
        <v>-4</v>
      </c>
      <c r="AE7" s="13">
        <v>-3</v>
      </c>
      <c r="AF7" s="12">
        <v>-5</v>
      </c>
      <c r="AG7" s="7">
        <v>-4</v>
      </c>
      <c r="AH7" s="13">
        <v>-4</v>
      </c>
      <c r="AI7" s="12">
        <v>-5</v>
      </c>
      <c r="AJ7" s="7">
        <v>-5</v>
      </c>
      <c r="AK7" s="13">
        <v>-5</v>
      </c>
      <c r="AL7" s="12">
        <v>-6</v>
      </c>
      <c r="AM7" s="7">
        <v>-5</v>
      </c>
      <c r="AN7" s="13">
        <v>-6</v>
      </c>
      <c r="AO7" s="12">
        <v>-7</v>
      </c>
      <c r="AP7" s="7">
        <v>-7</v>
      </c>
      <c r="AQ7" s="13">
        <v>-6</v>
      </c>
      <c r="AR7" s="12">
        <v>-8</v>
      </c>
      <c r="AS7" s="7">
        <v>-7</v>
      </c>
      <c r="AT7" s="13">
        <v>-7</v>
      </c>
      <c r="AU7" s="12">
        <v>-10</v>
      </c>
      <c r="AV7" s="7">
        <v>-9</v>
      </c>
      <c r="AW7" s="13">
        <v>-7</v>
      </c>
      <c r="AX7" s="12">
        <v>-10</v>
      </c>
      <c r="AY7" s="7">
        <v>-8</v>
      </c>
      <c r="AZ7" s="13">
        <v>-7</v>
      </c>
    </row>
    <row r="8" spans="3:74" x14ac:dyDescent="0.25">
      <c r="E8" s="12">
        <v>18</v>
      </c>
      <c r="F8" s="7">
        <v>27</v>
      </c>
      <c r="G8" s="13">
        <v>14</v>
      </c>
      <c r="H8" s="12">
        <v>11</v>
      </c>
      <c r="I8" s="7">
        <v>17</v>
      </c>
      <c r="J8" s="13">
        <v>8</v>
      </c>
      <c r="K8" s="12">
        <v>9</v>
      </c>
      <c r="L8" s="7">
        <v>11</v>
      </c>
      <c r="M8" s="13">
        <v>5</v>
      </c>
      <c r="N8" s="12">
        <v>5</v>
      </c>
      <c r="O8" s="7">
        <v>6</v>
      </c>
      <c r="P8" s="13">
        <v>3</v>
      </c>
      <c r="Q8" s="12">
        <v>2</v>
      </c>
      <c r="R8" s="7">
        <v>3</v>
      </c>
      <c r="S8" s="13">
        <v>4</v>
      </c>
      <c r="T8" s="12">
        <v>0</v>
      </c>
      <c r="U8" s="7">
        <v>0</v>
      </c>
      <c r="V8" s="13">
        <v>0</v>
      </c>
      <c r="W8" s="12">
        <v>-2</v>
      </c>
      <c r="X8" s="7">
        <v>-2</v>
      </c>
      <c r="Y8" s="13">
        <v>-1</v>
      </c>
      <c r="Z8" s="12">
        <v>-4</v>
      </c>
      <c r="AA8" s="7">
        <v>-4</v>
      </c>
      <c r="AB8" s="7">
        <v>-1</v>
      </c>
      <c r="AC8" s="12">
        <v>-1</v>
      </c>
      <c r="AD8" s="7">
        <v>-5</v>
      </c>
      <c r="AE8" s="13">
        <v>-3</v>
      </c>
      <c r="AF8" s="12">
        <v>-1</v>
      </c>
      <c r="AG8" s="7">
        <v>-6</v>
      </c>
      <c r="AH8" s="13">
        <v>-3</v>
      </c>
      <c r="AI8" s="12">
        <v>-5</v>
      </c>
      <c r="AJ8" s="7">
        <v>-5</v>
      </c>
      <c r="AK8" s="13">
        <v>-3</v>
      </c>
      <c r="AL8" s="12">
        <v>-2</v>
      </c>
      <c r="AM8" s="7">
        <v>-4</v>
      </c>
      <c r="AN8" s="13">
        <v>-3</v>
      </c>
      <c r="AO8" s="12">
        <v>-10</v>
      </c>
      <c r="AP8" s="7">
        <v>-8</v>
      </c>
      <c r="AQ8" s="13">
        <v>-6</v>
      </c>
      <c r="AR8" s="12">
        <v>-10</v>
      </c>
      <c r="AS8" s="7">
        <v>-9</v>
      </c>
      <c r="AT8" s="13">
        <v>-5</v>
      </c>
      <c r="AU8" s="12">
        <v>-3</v>
      </c>
      <c r="AV8" s="7">
        <v>-4</v>
      </c>
      <c r="AW8" s="13">
        <v>-6</v>
      </c>
      <c r="AX8" s="12">
        <v>-2</v>
      </c>
      <c r="AY8" s="7">
        <v>-4</v>
      </c>
      <c r="AZ8" s="13">
        <v>-6</v>
      </c>
    </row>
    <row r="9" spans="3:74" x14ac:dyDescent="0.25">
      <c r="E9" s="12">
        <v>18</v>
      </c>
      <c r="F9" s="7">
        <v>13</v>
      </c>
      <c r="G9" s="13">
        <v>14</v>
      </c>
      <c r="H9" s="12">
        <v>11</v>
      </c>
      <c r="I9" s="7">
        <v>10</v>
      </c>
      <c r="J9" s="13">
        <v>10</v>
      </c>
      <c r="K9" s="12">
        <v>8</v>
      </c>
      <c r="L9" s="7">
        <v>7</v>
      </c>
      <c r="M9" s="13">
        <v>7</v>
      </c>
      <c r="N9" s="12">
        <v>5</v>
      </c>
      <c r="O9" s="7">
        <v>4</v>
      </c>
      <c r="P9" s="13">
        <v>4</v>
      </c>
      <c r="Q9" s="12">
        <v>2</v>
      </c>
      <c r="R9" s="7">
        <v>1</v>
      </c>
      <c r="S9" s="13">
        <v>2</v>
      </c>
      <c r="T9" s="12">
        <v>0</v>
      </c>
      <c r="U9" s="7">
        <v>0</v>
      </c>
      <c r="V9" s="13">
        <v>0</v>
      </c>
      <c r="W9" s="12">
        <v>-1</v>
      </c>
      <c r="X9" s="7">
        <v>-1</v>
      </c>
      <c r="Y9" s="13">
        <v>-1</v>
      </c>
      <c r="Z9" s="12">
        <v>-3</v>
      </c>
      <c r="AA9" s="7">
        <v>-3</v>
      </c>
      <c r="AB9" s="7">
        <v>-3</v>
      </c>
      <c r="AC9" s="12">
        <v>-3</v>
      </c>
      <c r="AD9" s="7">
        <v>-4</v>
      </c>
      <c r="AE9" s="13">
        <v>-3</v>
      </c>
      <c r="AF9" s="12">
        <v>-4</v>
      </c>
      <c r="AG9" s="7">
        <v>-5</v>
      </c>
      <c r="AH9" s="13">
        <v>-4</v>
      </c>
      <c r="AI9" s="12">
        <v>-5</v>
      </c>
      <c r="AJ9" s="7">
        <v>-5</v>
      </c>
      <c r="AK9" s="13">
        <v>-5</v>
      </c>
      <c r="AL9" s="12">
        <v>-6</v>
      </c>
      <c r="AM9" s="7">
        <v>-5</v>
      </c>
      <c r="AN9" s="13">
        <v>-6</v>
      </c>
      <c r="AO9" s="12">
        <v>-7</v>
      </c>
      <c r="AP9" s="7">
        <v>-7</v>
      </c>
      <c r="AQ9" s="13">
        <v>-10</v>
      </c>
      <c r="AR9" s="12">
        <v>-8</v>
      </c>
      <c r="AS9" s="7">
        <v>-7</v>
      </c>
      <c r="AT9" s="13">
        <v>-11</v>
      </c>
      <c r="AU9" s="12">
        <v>-6</v>
      </c>
      <c r="AV9" s="7">
        <v>-9</v>
      </c>
      <c r="AW9" s="13">
        <v>-7</v>
      </c>
      <c r="AX9" s="12">
        <v>-5</v>
      </c>
      <c r="AY9" s="7">
        <v>-9</v>
      </c>
      <c r="AZ9" s="13">
        <v>-7</v>
      </c>
    </row>
    <row r="10" spans="3:74" x14ac:dyDescent="0.25">
      <c r="E10" s="12">
        <v>18</v>
      </c>
      <c r="F10" s="7">
        <v>18</v>
      </c>
      <c r="G10" s="13">
        <v>17</v>
      </c>
      <c r="H10" s="12">
        <v>13</v>
      </c>
      <c r="I10" s="7">
        <v>12</v>
      </c>
      <c r="J10" s="13">
        <v>11</v>
      </c>
      <c r="K10" s="12">
        <v>8</v>
      </c>
      <c r="L10" s="7">
        <v>6</v>
      </c>
      <c r="M10" s="13">
        <v>7</v>
      </c>
      <c r="N10" s="12">
        <v>5</v>
      </c>
      <c r="O10" s="7">
        <v>4</v>
      </c>
      <c r="P10" s="13">
        <v>4</v>
      </c>
      <c r="Q10" s="12">
        <v>2</v>
      </c>
      <c r="R10" s="7">
        <v>2</v>
      </c>
      <c r="S10" s="13">
        <v>2</v>
      </c>
      <c r="T10" s="12">
        <v>0</v>
      </c>
      <c r="U10" s="7">
        <v>0</v>
      </c>
      <c r="V10" s="13">
        <v>0</v>
      </c>
      <c r="W10" s="12">
        <v>-1</v>
      </c>
      <c r="X10" s="7">
        <v>-1</v>
      </c>
      <c r="Y10" s="13">
        <v>-1</v>
      </c>
      <c r="Z10" s="12">
        <v>-3</v>
      </c>
      <c r="AA10" s="7">
        <v>-2</v>
      </c>
      <c r="AB10" s="7">
        <v>-3</v>
      </c>
      <c r="AC10" s="12">
        <v>-4</v>
      </c>
      <c r="AD10" s="7">
        <v>-4</v>
      </c>
      <c r="AE10" s="13">
        <v>-4</v>
      </c>
      <c r="AF10" s="12">
        <v>-5</v>
      </c>
      <c r="AG10" s="7">
        <v>-4</v>
      </c>
      <c r="AH10" s="13">
        <v>-5</v>
      </c>
      <c r="AI10" s="12">
        <v>-5</v>
      </c>
      <c r="AJ10" s="7">
        <v>-5</v>
      </c>
      <c r="AK10" s="13">
        <v>-5</v>
      </c>
      <c r="AL10" s="12">
        <v>-6</v>
      </c>
      <c r="AM10" s="7">
        <v>-5</v>
      </c>
      <c r="AN10" s="13">
        <v>-6</v>
      </c>
      <c r="AO10" s="12">
        <v>-7</v>
      </c>
      <c r="AP10" s="7">
        <v>-7</v>
      </c>
      <c r="AQ10" s="13">
        <v>-7</v>
      </c>
      <c r="AR10" s="12">
        <v>-7</v>
      </c>
      <c r="AS10" s="7">
        <v>-8</v>
      </c>
      <c r="AT10" s="13">
        <v>-7</v>
      </c>
      <c r="AU10" s="12">
        <v>-8</v>
      </c>
      <c r="AV10" s="7">
        <v>-8</v>
      </c>
      <c r="AW10" s="13">
        <v>-9</v>
      </c>
      <c r="AX10" s="12">
        <v>-9</v>
      </c>
      <c r="AY10" s="7">
        <v>-8</v>
      </c>
      <c r="AZ10" s="13">
        <v>-9</v>
      </c>
    </row>
    <row r="11" spans="3:74" x14ac:dyDescent="0.25">
      <c r="E11" s="89">
        <f>AVERAGE(E5:E10)</f>
        <v>17.5</v>
      </c>
      <c r="F11" s="90">
        <f t="shared" ref="F11" si="0">AVERAGE(F5:F10)</f>
        <v>16.666666666666668</v>
      </c>
      <c r="G11" s="91">
        <f t="shared" ref="G11" si="1">AVERAGE(G5:G10)</f>
        <v>16.5</v>
      </c>
      <c r="H11" s="89">
        <f t="shared" ref="H11" si="2">AVERAGE(H5:H10)</f>
        <v>11.5</v>
      </c>
      <c r="I11" s="90">
        <f t="shared" ref="I11" si="3">AVERAGE(I5:I10)</f>
        <v>11.5</v>
      </c>
      <c r="J11" s="91">
        <f t="shared" ref="J11" si="4">AVERAGE(J5:J10)</f>
        <v>11</v>
      </c>
      <c r="K11" s="89">
        <f t="shared" ref="K11" si="5">AVERAGE(K5:K10)</f>
        <v>7.5</v>
      </c>
      <c r="L11" s="90">
        <f t="shared" ref="L11" si="6">AVERAGE(L5:L10)</f>
        <v>8</v>
      </c>
      <c r="M11" s="91">
        <f t="shared" ref="M11" si="7">AVERAGE(M5:M10)</f>
        <v>6.833333333333333</v>
      </c>
      <c r="N11" s="89">
        <f t="shared" ref="N11" si="8">AVERAGE(N5:N10)</f>
        <v>4.666666666666667</v>
      </c>
      <c r="O11" s="90">
        <f t="shared" ref="O11" si="9">AVERAGE(O5:O10)</f>
        <v>4.666666666666667</v>
      </c>
      <c r="P11" s="91">
        <f t="shared" ref="P11" si="10">AVERAGE(P5:P10)</f>
        <v>4</v>
      </c>
      <c r="Q11" s="89">
        <f t="shared" ref="Q11" si="11">AVERAGE(Q5:Q10)</f>
        <v>1.6666666666666667</v>
      </c>
      <c r="R11" s="90">
        <f t="shared" ref="R11" si="12">AVERAGE(R5:R10)</f>
        <v>1.8333333333333333</v>
      </c>
      <c r="S11" s="91">
        <f t="shared" ref="S11" si="13">AVERAGE(S5:S10)</f>
        <v>2.1666666666666665</v>
      </c>
      <c r="T11" s="89">
        <f t="shared" ref="T11" si="14">AVERAGE(T5:T10)</f>
        <v>0</v>
      </c>
      <c r="U11" s="90">
        <f t="shared" ref="U11" si="15">AVERAGE(U5:U10)</f>
        <v>0</v>
      </c>
      <c r="V11" s="91">
        <f t="shared" ref="V11" si="16">AVERAGE(V5:V10)</f>
        <v>0</v>
      </c>
      <c r="W11" s="89">
        <f t="shared" ref="W11" si="17">AVERAGE(W5:W10)</f>
        <v>-1.1666666666666667</v>
      </c>
      <c r="X11" s="90">
        <f t="shared" ref="X11" si="18">AVERAGE(X5:X10)</f>
        <v>-1.1666666666666667</v>
      </c>
      <c r="Y11" s="91">
        <f t="shared" ref="Y11" si="19">AVERAGE(Y5:Y10)</f>
        <v>-1</v>
      </c>
      <c r="Z11" s="89">
        <f t="shared" ref="Z11" si="20">AVERAGE(Z5:Z10)</f>
        <v>-3.1666666666666665</v>
      </c>
      <c r="AA11" s="90">
        <f t="shared" ref="AA11" si="21">AVERAGE(AA5:AA10)</f>
        <v>-2.5</v>
      </c>
      <c r="AB11" s="90">
        <f t="shared" ref="AB11" si="22">AVERAGE(AB5:AB10)</f>
        <v>-2.1666666666666665</v>
      </c>
      <c r="AC11" s="89">
        <f t="shared" ref="AC11" si="23">AVERAGE(AC5:AC10)</f>
        <v>-3.1666666666666665</v>
      </c>
      <c r="AD11" s="90">
        <f t="shared" ref="AD11" si="24">AVERAGE(AD5:AD10)</f>
        <v>-4</v>
      </c>
      <c r="AE11" s="91">
        <f t="shared" ref="AE11" si="25">AVERAGE(AE5:AE10)</f>
        <v>-3</v>
      </c>
      <c r="AF11" s="89">
        <f t="shared" ref="AF11" si="26">AVERAGE(AF5:AF10)</f>
        <v>-3.6666666666666665</v>
      </c>
      <c r="AG11" s="90">
        <f t="shared" ref="AG11" si="27">AVERAGE(AG5:AG10)</f>
        <v>-4.666666666666667</v>
      </c>
      <c r="AH11" s="91">
        <f t="shared" ref="AH11" si="28">AVERAGE(AH5:AH10)</f>
        <v>-3.5</v>
      </c>
      <c r="AI11" s="89">
        <f t="shared" ref="AI11" si="29">AVERAGE(AI5:AI10)</f>
        <v>-5.166666666666667</v>
      </c>
      <c r="AJ11" s="90">
        <f t="shared" ref="AJ11" si="30">AVERAGE(AJ5:AJ10)</f>
        <v>-4.833333333333333</v>
      </c>
      <c r="AK11" s="91">
        <f t="shared" ref="AK11" si="31">AVERAGE(AK5:AK10)</f>
        <v>-4.833333333333333</v>
      </c>
      <c r="AL11" s="89">
        <f t="shared" ref="AL11" si="32">AVERAGE(AL5:AL10)</f>
        <v>-5.166666666666667</v>
      </c>
      <c r="AM11" s="90">
        <f t="shared" ref="AM11" si="33">AVERAGE(AM5:AM10)</f>
        <v>-4.833333333333333</v>
      </c>
      <c r="AN11" s="91">
        <f t="shared" ref="AN11" si="34">AVERAGE(AN5:AN10)</f>
        <v>-5.833333333333333</v>
      </c>
      <c r="AO11" s="89">
        <f t="shared" ref="AO11" si="35">AVERAGE(AO5:AO10)</f>
        <v>-7.5</v>
      </c>
      <c r="AP11" s="90">
        <f t="shared" ref="AP11" si="36">AVERAGE(AP5:AP10)</f>
        <v>-6.5</v>
      </c>
      <c r="AQ11" s="91">
        <f t="shared" ref="AQ11" si="37">AVERAGE(AQ5:AQ10)</f>
        <v>-7.333333333333333</v>
      </c>
      <c r="AR11" s="89">
        <f t="shared" ref="AR11" si="38">AVERAGE(AR5:AR10)</f>
        <v>-8</v>
      </c>
      <c r="AS11" s="90">
        <f t="shared" ref="AS11" si="39">AVERAGE(AS5:AS10)</f>
        <v>-7</v>
      </c>
      <c r="AT11" s="91">
        <f t="shared" ref="AT11" si="40">AVERAGE(AT5:AT10)</f>
        <v>-7.666666666666667</v>
      </c>
      <c r="AU11" s="89">
        <f t="shared" ref="AU11" si="41">AVERAGE(AU5:AU10)</f>
        <v>-6.666666666666667</v>
      </c>
      <c r="AV11" s="90">
        <f t="shared" ref="AV11" si="42">AVERAGE(AV5:AV10)</f>
        <v>-8.1666666666666661</v>
      </c>
      <c r="AW11" s="91">
        <f t="shared" ref="AW11" si="43">AVERAGE(AW5:AW10)</f>
        <v>-6.5</v>
      </c>
      <c r="AX11" s="89">
        <f t="shared" ref="AX11" si="44">AVERAGE(AX5:AX10)</f>
        <v>-6.166666666666667</v>
      </c>
      <c r="AY11" s="90">
        <f t="shared" ref="AY11" si="45">AVERAGE(AY5:AY10)</f>
        <v>-8.1666666666666661</v>
      </c>
      <c r="AZ11" s="91">
        <f t="shared" ref="AZ11" si="46">AVERAGE(AZ5:AZ10)</f>
        <v>-6.333333333333333</v>
      </c>
    </row>
    <row r="12" spans="3:74" x14ac:dyDescent="0.25">
      <c r="E12" s="92">
        <f>STDEV(E5:E10)</f>
        <v>1.2247448713915889</v>
      </c>
      <c r="F12" s="93">
        <f t="shared" ref="F12:AZ12" si="47">STDEV(F5:F10)</f>
        <v>5.4650404085117845</v>
      </c>
      <c r="G12" s="94">
        <f t="shared" si="47"/>
        <v>2.0736441353327719</v>
      </c>
      <c r="H12" s="92">
        <f t="shared" si="47"/>
        <v>0.83666002653407556</v>
      </c>
      <c r="I12" s="93">
        <f t="shared" si="47"/>
        <v>2.8809720581775866</v>
      </c>
      <c r="J12" s="94">
        <f t="shared" si="47"/>
        <v>1.7888543819998317</v>
      </c>
      <c r="K12" s="92">
        <f t="shared" si="47"/>
        <v>1.3784048752090221</v>
      </c>
      <c r="L12" s="93">
        <f t="shared" si="47"/>
        <v>1.6733200530681511</v>
      </c>
      <c r="M12" s="94">
        <f t="shared" si="47"/>
        <v>0.98319208025017313</v>
      </c>
      <c r="N12" s="92">
        <f t="shared" si="47"/>
        <v>0.51639777949432408</v>
      </c>
      <c r="O12" s="93">
        <f t="shared" si="47"/>
        <v>0.81649658092772714</v>
      </c>
      <c r="P12" s="94">
        <f t="shared" si="47"/>
        <v>0.63245553203367588</v>
      </c>
      <c r="Q12" s="92">
        <f t="shared" si="47"/>
        <v>0.51639777949432208</v>
      </c>
      <c r="R12" s="93">
        <f t="shared" si="47"/>
        <v>0.75277265270908089</v>
      </c>
      <c r="S12" s="94">
        <f t="shared" si="47"/>
        <v>0.9831920802501749</v>
      </c>
      <c r="T12" s="92">
        <f t="shared" si="47"/>
        <v>0</v>
      </c>
      <c r="U12" s="93">
        <f t="shared" si="47"/>
        <v>0</v>
      </c>
      <c r="V12" s="94">
        <f t="shared" si="47"/>
        <v>0</v>
      </c>
      <c r="W12" s="92">
        <f t="shared" si="47"/>
        <v>0.40824829046386318</v>
      </c>
      <c r="X12" s="93">
        <f t="shared" si="47"/>
        <v>0.40824829046386318</v>
      </c>
      <c r="Y12" s="94">
        <f t="shared" si="47"/>
        <v>0</v>
      </c>
      <c r="Z12" s="92">
        <f t="shared" si="47"/>
        <v>0.40824829046386357</v>
      </c>
      <c r="AA12" s="93">
        <f t="shared" si="47"/>
        <v>1.0488088481701516</v>
      </c>
      <c r="AB12" s="93">
        <f t="shared" si="47"/>
        <v>0.75277265270908089</v>
      </c>
      <c r="AC12" s="92">
        <f t="shared" si="47"/>
        <v>1.1690451944500124</v>
      </c>
      <c r="AD12" s="93">
        <f t="shared" si="47"/>
        <v>0.63245553203367588</v>
      </c>
      <c r="AE12" s="94">
        <f t="shared" si="47"/>
        <v>0.63245553203367588</v>
      </c>
      <c r="AF12" s="92">
        <f t="shared" si="47"/>
        <v>1.5055453054181618</v>
      </c>
      <c r="AG12" s="93">
        <f t="shared" si="47"/>
        <v>0.81649658092772714</v>
      </c>
      <c r="AH12" s="94">
        <f t="shared" si="47"/>
        <v>1.0488088481701516</v>
      </c>
      <c r="AI12" s="92">
        <f t="shared" si="47"/>
        <v>0.40824829046386302</v>
      </c>
      <c r="AJ12" s="93">
        <f t="shared" si="47"/>
        <v>0.40824829046386302</v>
      </c>
      <c r="AK12" s="94">
        <f t="shared" si="47"/>
        <v>1.3291601358251264</v>
      </c>
      <c r="AL12" s="92">
        <f t="shared" si="47"/>
        <v>1.6020819787597227</v>
      </c>
      <c r="AM12" s="93">
        <f t="shared" si="47"/>
        <v>0.75277265270908222</v>
      </c>
      <c r="AN12" s="94">
        <f t="shared" si="47"/>
        <v>1.9407902170679521</v>
      </c>
      <c r="AO12" s="92">
        <f t="shared" si="47"/>
        <v>1.2247448713915889</v>
      </c>
      <c r="AP12" s="93">
        <f t="shared" si="47"/>
        <v>1.3784048752090221</v>
      </c>
      <c r="AQ12" s="94">
        <f t="shared" si="47"/>
        <v>1.7511900715418252</v>
      </c>
      <c r="AR12" s="92">
        <f t="shared" si="47"/>
        <v>1.0954451150103321</v>
      </c>
      <c r="AS12" s="93">
        <f t="shared" si="47"/>
        <v>1.4142135623730951</v>
      </c>
      <c r="AT12" s="94">
        <f t="shared" si="47"/>
        <v>2.3380903889000235</v>
      </c>
      <c r="AU12" s="92">
        <f t="shared" si="47"/>
        <v>2.8047578623950167</v>
      </c>
      <c r="AV12" s="93">
        <f t="shared" si="47"/>
        <v>2.3166067138525395</v>
      </c>
      <c r="AW12" s="94">
        <f t="shared" si="47"/>
        <v>1.6431676725154984</v>
      </c>
      <c r="AX12" s="92">
        <f t="shared" si="47"/>
        <v>3.3115957885386114</v>
      </c>
      <c r="AY12" s="93">
        <f t="shared" si="47"/>
        <v>2.5625508125043419</v>
      </c>
      <c r="AZ12" s="94">
        <f t="shared" si="47"/>
        <v>1.7511900715418269</v>
      </c>
    </row>
    <row r="13" spans="3:74" x14ac:dyDescent="0.25">
      <c r="E13" s="95">
        <f>E12/SQRT(COUNT(E5:E10))</f>
        <v>0.5</v>
      </c>
      <c r="F13" s="96">
        <f t="shared" ref="F13" si="48">F12/SQRT(COUNT(F5:F10))</f>
        <v>2.2310934040908679</v>
      </c>
      <c r="G13" s="97">
        <f t="shared" ref="G13" si="49">G12/SQRT(COUNT(G5:G10))</f>
        <v>0.84656167328001963</v>
      </c>
      <c r="H13" s="95">
        <f t="shared" ref="H13" si="50">H12/SQRT(COUNT(H5:H10))</f>
        <v>0.34156502553198664</v>
      </c>
      <c r="I13" s="96">
        <f t="shared" ref="I13" si="51">I12/SQRT(COUNT(I5:I10))</f>
        <v>1.1761519176251567</v>
      </c>
      <c r="J13" s="97">
        <f t="shared" ref="J13" si="52">J12/SQRT(COUNT(J5:J10))</f>
        <v>0.73029674334022154</v>
      </c>
      <c r="K13" s="95">
        <f t="shared" ref="K13" si="53">K12/SQRT(COUNT(K5:K10))</f>
        <v>0.56273143387113778</v>
      </c>
      <c r="L13" s="96">
        <f t="shared" ref="L13" si="54">L12/SQRT(COUNT(L5:L10))</f>
        <v>0.68313005106397329</v>
      </c>
      <c r="M13" s="97">
        <f t="shared" ref="M13" si="55">M12/SQRT(COUNT(M5:M10))</f>
        <v>0.40138648595974241</v>
      </c>
      <c r="N13" s="95">
        <f t="shared" ref="N13" si="56">N12/SQRT(COUNT(N5:N10))</f>
        <v>0.21081851067789273</v>
      </c>
      <c r="O13" s="96">
        <f t="shared" ref="O13" si="57">O12/SQRT(COUNT(O5:O10))</f>
        <v>0.33333333333333381</v>
      </c>
      <c r="P13" s="97">
        <f t="shared" ref="P13" si="58">P12/SQRT(COUNT(P5:P10))</f>
        <v>0.25819888974716115</v>
      </c>
      <c r="Q13" s="95">
        <f t="shared" ref="Q13" si="59">Q12/SQRT(COUNT(Q5:Q10))</f>
        <v>0.2108185106778919</v>
      </c>
      <c r="R13" s="96">
        <f t="shared" ref="R13" si="60">R12/SQRT(COUNT(R5:R10))</f>
        <v>0.30731814857642958</v>
      </c>
      <c r="S13" s="97">
        <f t="shared" ref="S13" si="61">S12/SQRT(COUNT(S5:S10))</f>
        <v>0.40138648595974313</v>
      </c>
      <c r="T13" s="95">
        <f t="shared" ref="T13" si="62">T12/SQRT(COUNT(T5:T10))</f>
        <v>0</v>
      </c>
      <c r="U13" s="96">
        <f t="shared" ref="U13" si="63">U12/SQRT(COUNT(U5:U10))</f>
        <v>0</v>
      </c>
      <c r="V13" s="97">
        <f t="shared" ref="V13" si="64">V12/SQRT(COUNT(V5:V10))</f>
        <v>0</v>
      </c>
      <c r="W13" s="95">
        <f t="shared" ref="W13" si="65">W12/SQRT(COUNT(W5:W10))</f>
        <v>0.16666666666666674</v>
      </c>
      <c r="X13" s="96">
        <f t="shared" ref="X13" si="66">X12/SQRT(COUNT(X5:X10))</f>
        <v>0.16666666666666674</v>
      </c>
      <c r="Y13" s="97">
        <f t="shared" ref="Y13" si="67">Y12/SQRT(COUNT(Y5:Y10))</f>
        <v>0</v>
      </c>
      <c r="Z13" s="95">
        <f t="shared" ref="Z13" si="68">Z12/SQRT(COUNT(Z5:Z10))</f>
        <v>0.16666666666666691</v>
      </c>
      <c r="AA13" s="96">
        <f t="shared" ref="AA13" si="69">AA12/SQRT(COUNT(AA5:AA10))</f>
        <v>0.4281744192888377</v>
      </c>
      <c r="AB13" s="96">
        <f t="shared" ref="AB13" si="70">AB12/SQRT(COUNT(AB5:AB10))</f>
        <v>0.30731814857642958</v>
      </c>
      <c r="AC13" s="95">
        <f t="shared" ref="AC13" si="71">AC12/SQRT(COUNT(AC5:AC10))</f>
        <v>0.47726070210921195</v>
      </c>
      <c r="AD13" s="96">
        <f t="shared" ref="AD13" si="72">AD12/SQRT(COUNT(AD5:AD10))</f>
        <v>0.25819888974716115</v>
      </c>
      <c r="AE13" s="97">
        <f t="shared" ref="AE13" si="73">AE12/SQRT(COUNT(AE5:AE10))</f>
        <v>0.25819888974716115</v>
      </c>
      <c r="AF13" s="95">
        <f t="shared" ref="AF13" si="74">AF12/SQRT(COUNT(AF5:AF10))</f>
        <v>0.61463629715285917</v>
      </c>
      <c r="AG13" s="96">
        <f t="shared" ref="AG13" si="75">AG12/SQRT(COUNT(AG5:AG10))</f>
        <v>0.33333333333333381</v>
      </c>
      <c r="AH13" s="97">
        <f t="shared" ref="AH13" si="76">AH12/SQRT(COUNT(AH5:AH10))</f>
        <v>0.4281744192888377</v>
      </c>
      <c r="AI13" s="95">
        <f t="shared" ref="AI13" si="77">AI12/SQRT(COUNT(AI5:AI10))</f>
        <v>0.16666666666666669</v>
      </c>
      <c r="AJ13" s="96">
        <f t="shared" ref="AJ13" si="78">AJ12/SQRT(COUNT(AJ5:AJ10))</f>
        <v>0.16666666666666669</v>
      </c>
      <c r="AK13" s="97">
        <f t="shared" ref="AK13" si="79">AK12/SQRT(COUNT(AK5:AK10))</f>
        <v>0.54262735320332389</v>
      </c>
      <c r="AL13" s="95">
        <f t="shared" ref="AL13" si="80">AL12/SQRT(COUNT(AL5:AL10))</f>
        <v>0.65404722901161971</v>
      </c>
      <c r="AM13" s="96">
        <f t="shared" ref="AM13" si="81">AM12/SQRT(COUNT(AM5:AM10))</f>
        <v>0.30731814857643008</v>
      </c>
      <c r="AN13" s="97">
        <f t="shared" ref="AN13" si="82">AN12/SQRT(COUNT(AN5:AN10))</f>
        <v>0.79232428826698109</v>
      </c>
      <c r="AO13" s="95">
        <f t="shared" ref="AO13" si="83">AO12/SQRT(COUNT(AO5:AO10))</f>
        <v>0.5</v>
      </c>
      <c r="AP13" s="96">
        <f t="shared" ref="AP13" si="84">AP12/SQRT(COUNT(AP5:AP10))</f>
        <v>0.56273143387113778</v>
      </c>
      <c r="AQ13" s="97">
        <f t="shared" ref="AQ13" si="85">AQ12/SQRT(COUNT(AQ5:AQ10))</f>
        <v>0.71492035298424017</v>
      </c>
      <c r="AR13" s="95">
        <f t="shared" ref="AR13" si="86">AR12/SQRT(COUNT(AR5:AR10))</f>
        <v>0.44721359549995793</v>
      </c>
      <c r="AS13" s="96">
        <f t="shared" ref="AS13" si="87">AS12/SQRT(COUNT(AS5:AS10))</f>
        <v>0.57735026918962584</v>
      </c>
      <c r="AT13" s="97">
        <f t="shared" ref="AT13" si="88">AT12/SQRT(COUNT(AT5:AT10))</f>
        <v>0.95452140421842335</v>
      </c>
      <c r="AU13" s="95">
        <f t="shared" ref="AU13" si="89">AU12/SQRT(COUNT(AU5:AU10))</f>
        <v>1.1450376024878444</v>
      </c>
      <c r="AV13" s="96">
        <f t="shared" ref="AV13" si="90">AV12/SQRT(COUNT(AV5:AV10))</f>
        <v>0.94575073060740678</v>
      </c>
      <c r="AW13" s="97">
        <f t="shared" ref="AW13" si="91">AW12/SQRT(COUNT(AW5:AW10))</f>
        <v>0.67082039324993703</v>
      </c>
      <c r="AX13" s="95">
        <f t="shared" ref="AX13" si="92">AX12/SQRT(COUNT(AX5:AX10))</f>
        <v>1.3519533193782167</v>
      </c>
      <c r="AY13" s="96">
        <f t="shared" ref="AY13" si="93">AY12/SQRT(COUNT(AY5:AY10))</f>
        <v>1.0461569884316808</v>
      </c>
      <c r="AZ13" s="97">
        <f t="shared" ref="AZ13" si="94">AZ12/SQRT(COUNT(AZ5:AZ10))</f>
        <v>0.71492035298424084</v>
      </c>
    </row>
    <row r="15" spans="3:74" x14ac:dyDescent="0.25">
      <c r="C15" t="s">
        <v>33</v>
      </c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3:74" x14ac:dyDescent="0.25"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4:74" x14ac:dyDescent="0.25"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4:74" x14ac:dyDescent="0.25"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4:74" x14ac:dyDescent="0.25"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4:74" x14ac:dyDescent="0.25">
      <c r="I20" s="2">
        <v>0.5</v>
      </c>
      <c r="J20" s="2">
        <v>0.6</v>
      </c>
      <c r="K20" s="2">
        <v>0.7</v>
      </c>
      <c r="L20" s="2">
        <v>0.8</v>
      </c>
      <c r="M20" s="2">
        <v>0.9</v>
      </c>
      <c r="N20" s="2">
        <v>1</v>
      </c>
      <c r="O20" s="2">
        <v>1.1000000000000001</v>
      </c>
      <c r="P20" s="2">
        <v>1.2</v>
      </c>
      <c r="Q20" s="2">
        <v>1.3</v>
      </c>
      <c r="R20" s="2">
        <v>1.4</v>
      </c>
      <c r="S20" s="2">
        <v>1.5</v>
      </c>
      <c r="T20" s="2">
        <v>1.6</v>
      </c>
      <c r="U20" s="2">
        <v>1.7</v>
      </c>
      <c r="V20" s="2">
        <v>1.8</v>
      </c>
      <c r="W20" s="2">
        <v>1.9</v>
      </c>
      <c r="X20" s="2">
        <v>2</v>
      </c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4:74" x14ac:dyDescent="0.25">
      <c r="I21" s="4" t="s">
        <v>1</v>
      </c>
      <c r="J21" s="4" t="s">
        <v>1</v>
      </c>
      <c r="K21" s="4" t="s">
        <v>1</v>
      </c>
      <c r="L21" s="4" t="s">
        <v>1</v>
      </c>
      <c r="M21" s="4" t="s">
        <v>1</v>
      </c>
      <c r="N21" s="4" t="s">
        <v>1</v>
      </c>
      <c r="O21" s="4" t="s">
        <v>1</v>
      </c>
      <c r="P21" s="4" t="s">
        <v>1</v>
      </c>
      <c r="Q21" s="4" t="s">
        <v>1</v>
      </c>
      <c r="R21" s="4" t="s">
        <v>1</v>
      </c>
      <c r="S21" s="4" t="s">
        <v>1</v>
      </c>
      <c r="T21" s="4" t="s">
        <v>1</v>
      </c>
      <c r="U21" s="4" t="s">
        <v>1</v>
      </c>
      <c r="V21" s="4" t="s">
        <v>1</v>
      </c>
      <c r="W21" s="4" t="s">
        <v>1</v>
      </c>
      <c r="X21" s="4" t="s">
        <v>1</v>
      </c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4:74" x14ac:dyDescent="0.25">
      <c r="I22" s="12">
        <v>15</v>
      </c>
      <c r="J22" s="12">
        <v>11</v>
      </c>
      <c r="K22" s="12">
        <v>5</v>
      </c>
      <c r="L22" s="12">
        <v>4</v>
      </c>
      <c r="M22" s="12">
        <v>1</v>
      </c>
      <c r="N22" s="12">
        <v>0</v>
      </c>
      <c r="O22" s="12">
        <v>-1</v>
      </c>
      <c r="P22" s="12">
        <v>-3</v>
      </c>
      <c r="Q22" s="12">
        <v>-4</v>
      </c>
      <c r="R22" s="12">
        <v>-3</v>
      </c>
      <c r="S22" s="12">
        <v>-6</v>
      </c>
      <c r="T22" s="12">
        <v>-6</v>
      </c>
      <c r="U22" s="12">
        <v>-7</v>
      </c>
      <c r="V22" s="12">
        <v>-7</v>
      </c>
      <c r="W22" s="12">
        <v>-4</v>
      </c>
      <c r="X22" s="12">
        <v>-3</v>
      </c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</row>
    <row r="23" spans="4:74" x14ac:dyDescent="0.25">
      <c r="D23" s="15"/>
      <c r="I23" s="12">
        <v>18</v>
      </c>
      <c r="J23" s="12">
        <v>11</v>
      </c>
      <c r="K23" s="12">
        <v>8</v>
      </c>
      <c r="L23" s="12">
        <v>5</v>
      </c>
      <c r="M23" s="12">
        <v>2</v>
      </c>
      <c r="N23" s="12">
        <v>0</v>
      </c>
      <c r="O23" s="12">
        <v>-1</v>
      </c>
      <c r="P23" s="12">
        <v>-3</v>
      </c>
      <c r="Q23" s="12">
        <v>-3</v>
      </c>
      <c r="R23" s="12">
        <v>-4</v>
      </c>
      <c r="S23" s="12">
        <v>-5</v>
      </c>
      <c r="T23" s="12">
        <v>-5</v>
      </c>
      <c r="U23" s="12">
        <v>-7</v>
      </c>
      <c r="V23" s="12">
        <v>-8</v>
      </c>
      <c r="W23" s="12">
        <v>-9</v>
      </c>
      <c r="X23" s="12">
        <v>-8</v>
      </c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98"/>
      <c r="BS23" s="98"/>
      <c r="BT23" s="7"/>
      <c r="BU23" s="7"/>
      <c r="BV23" s="7"/>
    </row>
    <row r="24" spans="4:74" x14ac:dyDescent="0.25">
      <c r="I24" s="12">
        <v>18</v>
      </c>
      <c r="J24" s="12">
        <v>12</v>
      </c>
      <c r="K24" s="12">
        <v>7</v>
      </c>
      <c r="L24" s="12">
        <v>4</v>
      </c>
      <c r="M24" s="12">
        <v>1</v>
      </c>
      <c r="N24" s="12">
        <v>0</v>
      </c>
      <c r="O24" s="12">
        <v>-1</v>
      </c>
      <c r="P24" s="12">
        <v>-3</v>
      </c>
      <c r="Q24" s="12">
        <v>-4</v>
      </c>
      <c r="R24" s="12">
        <v>-5</v>
      </c>
      <c r="S24" s="12">
        <v>-5</v>
      </c>
      <c r="T24" s="12">
        <v>-6</v>
      </c>
      <c r="U24" s="12">
        <v>-7</v>
      </c>
      <c r="V24" s="12">
        <v>-8</v>
      </c>
      <c r="W24" s="12">
        <v>-10</v>
      </c>
      <c r="X24" s="12">
        <v>-10</v>
      </c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93"/>
      <c r="BS24" s="93"/>
      <c r="BT24" s="7"/>
      <c r="BU24" s="7"/>
      <c r="BV24" s="7"/>
    </row>
    <row r="25" spans="4:74" x14ac:dyDescent="0.25">
      <c r="D25" s="15"/>
      <c r="I25" s="12">
        <v>18</v>
      </c>
      <c r="J25" s="12">
        <v>11</v>
      </c>
      <c r="K25" s="12">
        <v>9</v>
      </c>
      <c r="L25" s="12">
        <v>5</v>
      </c>
      <c r="M25" s="12">
        <v>2</v>
      </c>
      <c r="N25" s="12">
        <v>0</v>
      </c>
      <c r="O25" s="12">
        <v>-2</v>
      </c>
      <c r="P25" s="12">
        <v>-4</v>
      </c>
      <c r="Q25" s="12">
        <v>-1</v>
      </c>
      <c r="R25" s="12">
        <v>-1</v>
      </c>
      <c r="S25" s="12">
        <v>-5</v>
      </c>
      <c r="T25" s="12">
        <v>-2</v>
      </c>
      <c r="U25" s="12">
        <v>-10</v>
      </c>
      <c r="V25" s="12">
        <v>-10</v>
      </c>
      <c r="W25" s="12">
        <v>-3</v>
      </c>
      <c r="X25" s="12">
        <v>-2</v>
      </c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98"/>
      <c r="BS25" s="98"/>
      <c r="BT25" s="7"/>
      <c r="BU25" s="7"/>
      <c r="BV25" s="7"/>
    </row>
    <row r="26" spans="4:74" x14ac:dyDescent="0.25">
      <c r="I26" s="12">
        <v>18</v>
      </c>
      <c r="J26" s="12">
        <v>11</v>
      </c>
      <c r="K26" s="12">
        <v>8</v>
      </c>
      <c r="L26" s="12">
        <v>5</v>
      </c>
      <c r="M26" s="12">
        <v>2</v>
      </c>
      <c r="N26" s="12">
        <v>0</v>
      </c>
      <c r="O26" s="12">
        <v>-1</v>
      </c>
      <c r="P26" s="12">
        <v>-3</v>
      </c>
      <c r="Q26" s="12">
        <v>-3</v>
      </c>
      <c r="R26" s="12">
        <v>-4</v>
      </c>
      <c r="S26" s="12">
        <v>-5</v>
      </c>
      <c r="T26" s="12">
        <v>-6</v>
      </c>
      <c r="U26" s="12">
        <v>-7</v>
      </c>
      <c r="V26" s="12">
        <v>-8</v>
      </c>
      <c r="W26" s="12">
        <v>-6</v>
      </c>
      <c r="X26" s="12">
        <v>-5</v>
      </c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</row>
    <row r="27" spans="4:74" x14ac:dyDescent="0.25">
      <c r="I27" s="12">
        <v>18</v>
      </c>
      <c r="J27" s="12">
        <v>13</v>
      </c>
      <c r="K27" s="12">
        <v>8</v>
      </c>
      <c r="L27" s="12">
        <v>5</v>
      </c>
      <c r="M27" s="12">
        <v>2</v>
      </c>
      <c r="N27" s="12">
        <v>0</v>
      </c>
      <c r="O27" s="12">
        <v>-1</v>
      </c>
      <c r="P27" s="12">
        <v>-3</v>
      </c>
      <c r="Q27" s="12">
        <v>-4</v>
      </c>
      <c r="R27" s="12">
        <v>-5</v>
      </c>
      <c r="S27" s="12">
        <v>-5</v>
      </c>
      <c r="T27" s="12">
        <v>-6</v>
      </c>
      <c r="U27" s="12">
        <v>-7</v>
      </c>
      <c r="V27" s="12">
        <v>-7</v>
      </c>
      <c r="W27" s="12">
        <v>-8</v>
      </c>
      <c r="X27" s="12">
        <v>-9</v>
      </c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</row>
    <row r="28" spans="4:74" x14ac:dyDescent="0.25">
      <c r="I28" s="89">
        <f>AVERAGE(I22:I27)</f>
        <v>17.5</v>
      </c>
      <c r="J28" s="89">
        <f t="shared" ref="J28:X28" si="95">AVERAGE(J22:J27)</f>
        <v>11.5</v>
      </c>
      <c r="K28" s="89">
        <f t="shared" si="95"/>
        <v>7.5</v>
      </c>
      <c r="L28" s="89">
        <f t="shared" si="95"/>
        <v>4.666666666666667</v>
      </c>
      <c r="M28" s="89">
        <f t="shared" si="95"/>
        <v>1.6666666666666667</v>
      </c>
      <c r="N28" s="89">
        <f t="shared" si="95"/>
        <v>0</v>
      </c>
      <c r="O28" s="89">
        <f t="shared" si="95"/>
        <v>-1.1666666666666667</v>
      </c>
      <c r="P28" s="89">
        <f t="shared" si="95"/>
        <v>-3.1666666666666665</v>
      </c>
      <c r="Q28" s="89">
        <f t="shared" si="95"/>
        <v>-3.1666666666666665</v>
      </c>
      <c r="R28" s="89">
        <f t="shared" si="95"/>
        <v>-3.6666666666666665</v>
      </c>
      <c r="S28" s="89">
        <f t="shared" si="95"/>
        <v>-5.166666666666667</v>
      </c>
      <c r="T28" s="89">
        <f t="shared" si="95"/>
        <v>-5.166666666666667</v>
      </c>
      <c r="U28" s="89">
        <f t="shared" si="95"/>
        <v>-7.5</v>
      </c>
      <c r="V28" s="89">
        <f t="shared" si="95"/>
        <v>-8</v>
      </c>
      <c r="W28" s="89">
        <f t="shared" si="95"/>
        <v>-6.666666666666667</v>
      </c>
      <c r="X28" s="89">
        <f t="shared" si="95"/>
        <v>-6.166666666666667</v>
      </c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</row>
    <row r="29" spans="4:74" x14ac:dyDescent="0.25">
      <c r="I29" s="92">
        <f>STDEV(I22:I27)</f>
        <v>1.2247448713915889</v>
      </c>
      <c r="J29" s="92">
        <f t="shared" ref="J29:X29" si="96">STDEV(J22:J27)</f>
        <v>0.83666002653407556</v>
      </c>
      <c r="K29" s="92">
        <f t="shared" si="96"/>
        <v>1.3784048752090221</v>
      </c>
      <c r="L29" s="92">
        <f t="shared" si="96"/>
        <v>0.51639777949432408</v>
      </c>
      <c r="M29" s="92">
        <f t="shared" si="96"/>
        <v>0.51639777949432208</v>
      </c>
      <c r="N29" s="92">
        <f t="shared" si="96"/>
        <v>0</v>
      </c>
      <c r="O29" s="92">
        <f t="shared" si="96"/>
        <v>0.40824829046386318</v>
      </c>
      <c r="P29" s="92">
        <f t="shared" si="96"/>
        <v>0.40824829046386357</v>
      </c>
      <c r="Q29" s="92">
        <f t="shared" si="96"/>
        <v>1.1690451944500124</v>
      </c>
      <c r="R29" s="92">
        <f t="shared" si="96"/>
        <v>1.5055453054181618</v>
      </c>
      <c r="S29" s="92">
        <f t="shared" si="96"/>
        <v>0.40824829046386302</v>
      </c>
      <c r="T29" s="92">
        <f t="shared" si="96"/>
        <v>1.6020819787597227</v>
      </c>
      <c r="U29" s="92">
        <f t="shared" si="96"/>
        <v>1.2247448713915889</v>
      </c>
      <c r="V29" s="92">
        <f t="shared" si="96"/>
        <v>1.0954451150103321</v>
      </c>
      <c r="W29" s="92">
        <f t="shared" si="96"/>
        <v>2.8047578623950167</v>
      </c>
      <c r="X29" s="92">
        <f t="shared" si="96"/>
        <v>3.3115957885386114</v>
      </c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</row>
    <row r="30" spans="4:74" x14ac:dyDescent="0.25">
      <c r="I30" s="95">
        <f>I29/SQRT(COUNT(I22:I27))</f>
        <v>0.5</v>
      </c>
      <c r="J30" s="95">
        <f t="shared" ref="J30:X30" si="97">J29/SQRT(COUNT(J22:J27))</f>
        <v>0.34156502553198664</v>
      </c>
      <c r="K30" s="95">
        <f t="shared" si="97"/>
        <v>0.56273143387113778</v>
      </c>
      <c r="L30" s="95">
        <f t="shared" si="97"/>
        <v>0.21081851067789273</v>
      </c>
      <c r="M30" s="95">
        <f t="shared" si="97"/>
        <v>0.2108185106778919</v>
      </c>
      <c r="N30" s="95">
        <f t="shared" si="97"/>
        <v>0</v>
      </c>
      <c r="O30" s="95">
        <f t="shared" si="97"/>
        <v>0.16666666666666674</v>
      </c>
      <c r="P30" s="95">
        <f t="shared" si="97"/>
        <v>0.16666666666666691</v>
      </c>
      <c r="Q30" s="95">
        <f t="shared" si="97"/>
        <v>0.47726070210921195</v>
      </c>
      <c r="R30" s="95">
        <f t="shared" si="97"/>
        <v>0.61463629715285917</v>
      </c>
      <c r="S30" s="95">
        <f t="shared" si="97"/>
        <v>0.16666666666666669</v>
      </c>
      <c r="T30" s="95">
        <f t="shared" si="97"/>
        <v>0.65404722901161971</v>
      </c>
      <c r="U30" s="95">
        <f t="shared" si="97"/>
        <v>0.5</v>
      </c>
      <c r="V30" s="95">
        <f t="shared" si="97"/>
        <v>0.44721359549995793</v>
      </c>
      <c r="W30" s="95">
        <f t="shared" si="97"/>
        <v>1.1450376024878444</v>
      </c>
      <c r="X30" s="95">
        <f t="shared" si="97"/>
        <v>1.3519533193782167</v>
      </c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</row>
    <row r="31" spans="4:74" x14ac:dyDescent="0.25"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</row>
    <row r="32" spans="4:74" x14ac:dyDescent="0.25"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</row>
    <row r="33" spans="9:74" x14ac:dyDescent="0.25">
      <c r="I33" s="1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</row>
    <row r="34" spans="9:74" x14ac:dyDescent="0.25">
      <c r="I34" s="2">
        <v>0.5</v>
      </c>
      <c r="J34" s="2">
        <v>0.6</v>
      </c>
      <c r="K34" s="2">
        <v>0.7</v>
      </c>
      <c r="L34" s="2">
        <v>0.8</v>
      </c>
      <c r="M34" s="2">
        <v>0.9</v>
      </c>
      <c r="N34" s="2">
        <v>1</v>
      </c>
      <c r="O34" s="2">
        <v>1.1000000000000001</v>
      </c>
      <c r="P34" s="2">
        <v>1.2</v>
      </c>
      <c r="Q34" s="2">
        <v>1.3</v>
      </c>
      <c r="R34" s="2">
        <v>1.4</v>
      </c>
      <c r="S34" s="2">
        <v>1.5</v>
      </c>
      <c r="T34" s="2">
        <v>1.6</v>
      </c>
      <c r="U34" s="2">
        <v>1.7</v>
      </c>
      <c r="V34" s="2">
        <v>1.8</v>
      </c>
      <c r="W34" s="2">
        <v>1.9</v>
      </c>
      <c r="X34" s="2">
        <v>2</v>
      </c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</row>
    <row r="35" spans="9:74" x14ac:dyDescent="0.25">
      <c r="I35" s="5" t="s">
        <v>2</v>
      </c>
      <c r="J35" s="5" t="s">
        <v>2</v>
      </c>
      <c r="K35" s="5" t="s">
        <v>2</v>
      </c>
      <c r="L35" s="5" t="s">
        <v>2</v>
      </c>
      <c r="M35" s="5" t="s">
        <v>2</v>
      </c>
      <c r="N35" s="5" t="s">
        <v>2</v>
      </c>
      <c r="O35" s="5" t="s">
        <v>2</v>
      </c>
      <c r="P35" s="5" t="s">
        <v>2</v>
      </c>
      <c r="Q35" s="5" t="s">
        <v>2</v>
      </c>
      <c r="R35" s="5" t="s">
        <v>2</v>
      </c>
      <c r="S35" s="5" t="s">
        <v>2</v>
      </c>
      <c r="T35" s="5" t="s">
        <v>2</v>
      </c>
      <c r="U35" s="5" t="s">
        <v>2</v>
      </c>
      <c r="V35" s="5" t="s">
        <v>2</v>
      </c>
      <c r="W35" s="5" t="s">
        <v>2</v>
      </c>
      <c r="X35" s="5" t="s">
        <v>2</v>
      </c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</row>
    <row r="36" spans="9:74" x14ac:dyDescent="0.25">
      <c r="I36" s="7">
        <v>13</v>
      </c>
      <c r="J36" s="7">
        <v>9</v>
      </c>
      <c r="K36" s="7">
        <v>8</v>
      </c>
      <c r="L36" s="7">
        <v>4</v>
      </c>
      <c r="M36" s="7">
        <v>1</v>
      </c>
      <c r="N36" s="7">
        <v>0</v>
      </c>
      <c r="O36" s="7">
        <v>-1</v>
      </c>
      <c r="P36" s="7">
        <v>-1</v>
      </c>
      <c r="Q36" s="7">
        <v>-3</v>
      </c>
      <c r="R36" s="7">
        <v>-4</v>
      </c>
      <c r="S36" s="7">
        <v>-4</v>
      </c>
      <c r="T36" s="7">
        <v>-4</v>
      </c>
      <c r="U36" s="7">
        <v>-4</v>
      </c>
      <c r="V36" s="7">
        <v>-5</v>
      </c>
      <c r="W36" s="7">
        <v>-11</v>
      </c>
      <c r="X36" s="7">
        <v>-12</v>
      </c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98"/>
      <c r="BS36" s="7"/>
      <c r="BT36" s="7"/>
      <c r="BU36" s="7"/>
      <c r="BV36" s="7"/>
    </row>
    <row r="37" spans="9:74" x14ac:dyDescent="0.25">
      <c r="I37" s="7">
        <v>13</v>
      </c>
      <c r="J37" s="7">
        <v>11</v>
      </c>
      <c r="K37" s="7">
        <v>8</v>
      </c>
      <c r="L37" s="7">
        <v>5</v>
      </c>
      <c r="M37" s="7">
        <v>2</v>
      </c>
      <c r="N37" s="7">
        <v>0</v>
      </c>
      <c r="O37" s="7">
        <v>-1</v>
      </c>
      <c r="P37" s="7">
        <v>-2</v>
      </c>
      <c r="Q37" s="7">
        <v>-4</v>
      </c>
      <c r="R37" s="7">
        <v>-5</v>
      </c>
      <c r="S37" s="7">
        <v>-5</v>
      </c>
      <c r="T37" s="7">
        <v>-6</v>
      </c>
      <c r="U37" s="7">
        <v>-6</v>
      </c>
      <c r="V37" s="7">
        <v>-6</v>
      </c>
      <c r="W37" s="7">
        <v>-8</v>
      </c>
      <c r="X37" s="7">
        <v>-8</v>
      </c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93"/>
      <c r="BS37" s="7"/>
      <c r="BT37" s="7"/>
      <c r="BU37" s="7"/>
      <c r="BV37" s="7"/>
    </row>
    <row r="38" spans="9:74" x14ac:dyDescent="0.25">
      <c r="I38" s="7">
        <v>16</v>
      </c>
      <c r="J38" s="7">
        <v>10</v>
      </c>
      <c r="K38" s="7">
        <v>8</v>
      </c>
      <c r="L38" s="7">
        <v>5</v>
      </c>
      <c r="M38" s="7">
        <v>2</v>
      </c>
      <c r="N38" s="7">
        <v>0</v>
      </c>
      <c r="O38" s="7">
        <v>-1</v>
      </c>
      <c r="P38" s="7">
        <v>-3</v>
      </c>
      <c r="Q38" s="7">
        <v>-4</v>
      </c>
      <c r="R38" s="7">
        <v>-4</v>
      </c>
      <c r="S38" s="7">
        <v>-5</v>
      </c>
      <c r="T38" s="7">
        <v>-5</v>
      </c>
      <c r="U38" s="7">
        <v>-7</v>
      </c>
      <c r="V38" s="7">
        <v>-7</v>
      </c>
      <c r="W38" s="7">
        <v>-9</v>
      </c>
      <c r="X38" s="7">
        <v>-8</v>
      </c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98"/>
      <c r="BS38" s="7"/>
      <c r="BT38" s="7"/>
      <c r="BU38" s="7"/>
      <c r="BV38" s="7"/>
    </row>
    <row r="39" spans="9:74" x14ac:dyDescent="0.25">
      <c r="I39" s="7">
        <v>27</v>
      </c>
      <c r="J39" s="7">
        <v>17</v>
      </c>
      <c r="K39" s="7">
        <v>11</v>
      </c>
      <c r="L39" s="7">
        <v>6</v>
      </c>
      <c r="M39" s="7">
        <v>3</v>
      </c>
      <c r="N39" s="7">
        <v>0</v>
      </c>
      <c r="O39" s="7">
        <v>-2</v>
      </c>
      <c r="P39" s="7">
        <v>-4</v>
      </c>
      <c r="Q39" s="7">
        <v>-5</v>
      </c>
      <c r="R39" s="7">
        <v>-6</v>
      </c>
      <c r="S39" s="7">
        <v>-5</v>
      </c>
      <c r="T39" s="7">
        <v>-4</v>
      </c>
      <c r="U39" s="7">
        <v>-8</v>
      </c>
      <c r="V39" s="7">
        <v>-9</v>
      </c>
      <c r="W39" s="7">
        <v>-4</v>
      </c>
      <c r="X39" s="7">
        <v>-4</v>
      </c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</row>
    <row r="40" spans="9:74" x14ac:dyDescent="0.25">
      <c r="I40" s="7">
        <v>13</v>
      </c>
      <c r="J40" s="7">
        <v>10</v>
      </c>
      <c r="K40" s="7">
        <v>7</v>
      </c>
      <c r="L40" s="7">
        <v>4</v>
      </c>
      <c r="M40" s="7">
        <v>1</v>
      </c>
      <c r="N40" s="7">
        <v>0</v>
      </c>
      <c r="O40" s="7">
        <v>-1</v>
      </c>
      <c r="P40" s="7">
        <v>-3</v>
      </c>
      <c r="Q40" s="7">
        <v>-4</v>
      </c>
      <c r="R40" s="7">
        <v>-5</v>
      </c>
      <c r="S40" s="7">
        <v>-5</v>
      </c>
      <c r="T40" s="7">
        <v>-5</v>
      </c>
      <c r="U40" s="7">
        <v>-7</v>
      </c>
      <c r="V40" s="7">
        <v>-7</v>
      </c>
      <c r="W40" s="7">
        <v>-9</v>
      </c>
      <c r="X40" s="7">
        <v>-9</v>
      </c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</row>
    <row r="41" spans="9:74" x14ac:dyDescent="0.25">
      <c r="I41" s="7">
        <v>18</v>
      </c>
      <c r="J41" s="7">
        <v>12</v>
      </c>
      <c r="K41" s="7">
        <v>6</v>
      </c>
      <c r="L41" s="7">
        <v>4</v>
      </c>
      <c r="M41" s="7">
        <v>2</v>
      </c>
      <c r="N41" s="7">
        <v>0</v>
      </c>
      <c r="O41" s="7">
        <v>-1</v>
      </c>
      <c r="P41" s="7">
        <v>-2</v>
      </c>
      <c r="Q41" s="7">
        <v>-4</v>
      </c>
      <c r="R41" s="7">
        <v>-4</v>
      </c>
      <c r="S41" s="7">
        <v>-5</v>
      </c>
      <c r="T41" s="7">
        <v>-5</v>
      </c>
      <c r="U41" s="7">
        <v>-7</v>
      </c>
      <c r="V41" s="7">
        <v>-8</v>
      </c>
      <c r="W41" s="7">
        <v>-8</v>
      </c>
      <c r="X41" s="7">
        <v>-8</v>
      </c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</row>
    <row r="42" spans="9:74" x14ac:dyDescent="0.25">
      <c r="I42" s="90">
        <f t="shared" ref="I42" si="98">AVERAGE(I36:I41)</f>
        <v>16.666666666666668</v>
      </c>
      <c r="J42" s="90">
        <f t="shared" ref="J42" si="99">AVERAGE(J36:J41)</f>
        <v>11.5</v>
      </c>
      <c r="K42" s="90">
        <f t="shared" ref="K42" si="100">AVERAGE(K36:K41)</f>
        <v>8</v>
      </c>
      <c r="L42" s="90">
        <f t="shared" ref="L42" si="101">AVERAGE(L36:L41)</f>
        <v>4.666666666666667</v>
      </c>
      <c r="M42" s="90">
        <f t="shared" ref="M42" si="102">AVERAGE(M36:M41)</f>
        <v>1.8333333333333333</v>
      </c>
      <c r="N42" s="90">
        <f t="shared" ref="N42" si="103">AVERAGE(N36:N41)</f>
        <v>0</v>
      </c>
      <c r="O42" s="90">
        <f t="shared" ref="O42" si="104">AVERAGE(O36:O41)</f>
        <v>-1.1666666666666667</v>
      </c>
      <c r="P42" s="90">
        <f t="shared" ref="P42" si="105">AVERAGE(P36:P41)</f>
        <v>-2.5</v>
      </c>
      <c r="Q42" s="90">
        <f t="shared" ref="Q42" si="106">AVERAGE(Q36:Q41)</f>
        <v>-4</v>
      </c>
      <c r="R42" s="90">
        <f t="shared" ref="R42" si="107">AVERAGE(R36:R41)</f>
        <v>-4.666666666666667</v>
      </c>
      <c r="S42" s="90">
        <f t="shared" ref="S42" si="108">AVERAGE(S36:S41)</f>
        <v>-4.833333333333333</v>
      </c>
      <c r="T42" s="90">
        <f t="shared" ref="T42" si="109">AVERAGE(T36:T41)</f>
        <v>-4.833333333333333</v>
      </c>
      <c r="U42" s="90">
        <f t="shared" ref="U42" si="110">AVERAGE(U36:U41)</f>
        <v>-6.5</v>
      </c>
      <c r="V42" s="90">
        <f t="shared" ref="V42" si="111">AVERAGE(V36:V41)</f>
        <v>-7</v>
      </c>
      <c r="W42" s="90">
        <f t="shared" ref="W42" si="112">AVERAGE(W36:W41)</f>
        <v>-8.1666666666666661</v>
      </c>
      <c r="X42" s="90">
        <f t="shared" ref="X42" si="113">AVERAGE(X36:X41)</f>
        <v>-8.1666666666666661</v>
      </c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</row>
    <row r="43" spans="9:74" x14ac:dyDescent="0.25">
      <c r="I43" s="93">
        <f t="shared" ref="I43:X43" si="114">STDEV(I36:I41)</f>
        <v>5.4650404085117845</v>
      </c>
      <c r="J43" s="93">
        <f t="shared" si="114"/>
        <v>2.8809720581775866</v>
      </c>
      <c r="K43" s="93">
        <f t="shared" si="114"/>
        <v>1.6733200530681511</v>
      </c>
      <c r="L43" s="93">
        <f t="shared" si="114"/>
        <v>0.81649658092772714</v>
      </c>
      <c r="M43" s="93">
        <f t="shared" si="114"/>
        <v>0.75277265270908089</v>
      </c>
      <c r="N43" s="93">
        <f t="shared" si="114"/>
        <v>0</v>
      </c>
      <c r="O43" s="93">
        <f t="shared" si="114"/>
        <v>0.40824829046386318</v>
      </c>
      <c r="P43" s="93">
        <f t="shared" si="114"/>
        <v>1.0488088481701516</v>
      </c>
      <c r="Q43" s="93">
        <f t="shared" si="114"/>
        <v>0.63245553203367588</v>
      </c>
      <c r="R43" s="93">
        <f t="shared" si="114"/>
        <v>0.81649658092772714</v>
      </c>
      <c r="S43" s="93">
        <f t="shared" si="114"/>
        <v>0.40824829046386302</v>
      </c>
      <c r="T43" s="93">
        <f t="shared" si="114"/>
        <v>0.75277265270908222</v>
      </c>
      <c r="U43" s="93">
        <f t="shared" si="114"/>
        <v>1.3784048752090221</v>
      </c>
      <c r="V43" s="93">
        <f t="shared" si="114"/>
        <v>1.4142135623730951</v>
      </c>
      <c r="W43" s="93">
        <f t="shared" si="114"/>
        <v>2.3166067138525395</v>
      </c>
      <c r="X43" s="93">
        <f t="shared" si="114"/>
        <v>2.5625508125043419</v>
      </c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</row>
    <row r="44" spans="9:74" x14ac:dyDescent="0.25">
      <c r="I44" s="96">
        <f t="shared" ref="I44" si="115">I43/SQRT(COUNT(I36:I41))</f>
        <v>2.2310934040908679</v>
      </c>
      <c r="J44" s="96">
        <f t="shared" ref="J44" si="116">J43/SQRT(COUNT(J36:J41))</f>
        <v>1.1761519176251567</v>
      </c>
      <c r="K44" s="96">
        <f t="shared" ref="K44" si="117">K43/SQRT(COUNT(K36:K41))</f>
        <v>0.68313005106397329</v>
      </c>
      <c r="L44" s="96">
        <f t="shared" ref="L44" si="118">L43/SQRT(COUNT(L36:L41))</f>
        <v>0.33333333333333381</v>
      </c>
      <c r="M44" s="96">
        <f t="shared" ref="M44" si="119">M43/SQRT(COUNT(M36:M41))</f>
        <v>0.30731814857642958</v>
      </c>
      <c r="N44" s="96">
        <f t="shared" ref="N44" si="120">N43/SQRT(COUNT(N36:N41))</f>
        <v>0</v>
      </c>
      <c r="O44" s="96">
        <f t="shared" ref="O44" si="121">O43/SQRT(COUNT(O36:O41))</f>
        <v>0.16666666666666674</v>
      </c>
      <c r="P44" s="96">
        <f t="shared" ref="P44" si="122">P43/SQRT(COUNT(P36:P41))</f>
        <v>0.4281744192888377</v>
      </c>
      <c r="Q44" s="96">
        <f t="shared" ref="Q44" si="123">Q43/SQRT(COUNT(Q36:Q41))</f>
        <v>0.25819888974716115</v>
      </c>
      <c r="R44" s="96">
        <f t="shared" ref="R44" si="124">R43/SQRT(COUNT(R36:R41))</f>
        <v>0.33333333333333381</v>
      </c>
      <c r="S44" s="96">
        <f t="shared" ref="S44" si="125">S43/SQRT(COUNT(S36:S41))</f>
        <v>0.16666666666666669</v>
      </c>
      <c r="T44" s="96">
        <f t="shared" ref="T44" si="126">T43/SQRT(COUNT(T36:T41))</f>
        <v>0.30731814857643008</v>
      </c>
      <c r="U44" s="96">
        <f t="shared" ref="U44" si="127">U43/SQRT(COUNT(U36:U41))</f>
        <v>0.56273143387113778</v>
      </c>
      <c r="V44" s="96">
        <f t="shared" ref="V44" si="128">V43/SQRT(COUNT(V36:V41))</f>
        <v>0.57735026918962584</v>
      </c>
      <c r="W44" s="96">
        <f t="shared" ref="W44" si="129">W43/SQRT(COUNT(W36:W41))</f>
        <v>0.94575073060740678</v>
      </c>
      <c r="X44" s="96">
        <f t="shared" ref="X44" si="130">X43/SQRT(COUNT(X36:X41))</f>
        <v>1.0461569884316808</v>
      </c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</row>
    <row r="45" spans="9:74" x14ac:dyDescent="0.25"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</row>
    <row r="46" spans="9:74" x14ac:dyDescent="0.25"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</row>
    <row r="47" spans="9:74" x14ac:dyDescent="0.25"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</row>
    <row r="48" spans="9:74" x14ac:dyDescent="0.25">
      <c r="I48" s="2">
        <v>0.5</v>
      </c>
      <c r="J48" s="2">
        <v>0.6</v>
      </c>
      <c r="K48" s="2">
        <v>0.7</v>
      </c>
      <c r="L48" s="2">
        <v>0.8</v>
      </c>
      <c r="M48" s="2">
        <v>0.9</v>
      </c>
      <c r="N48" s="2">
        <v>1</v>
      </c>
      <c r="O48" s="2">
        <v>1.1000000000000001</v>
      </c>
      <c r="P48" s="2">
        <v>1.2</v>
      </c>
      <c r="Q48" s="2">
        <v>1.3</v>
      </c>
      <c r="R48" s="2">
        <v>1.4</v>
      </c>
      <c r="S48" s="2">
        <v>1.5</v>
      </c>
      <c r="T48" s="2">
        <v>1.6</v>
      </c>
      <c r="U48" s="2">
        <v>1.7</v>
      </c>
      <c r="V48" s="2">
        <v>1.8</v>
      </c>
      <c r="W48" s="2">
        <v>1.9</v>
      </c>
      <c r="X48" s="2">
        <v>2</v>
      </c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</row>
    <row r="49" spans="2:74" x14ac:dyDescent="0.25">
      <c r="I49" s="6" t="s">
        <v>3</v>
      </c>
      <c r="J49" s="6" t="s">
        <v>3</v>
      </c>
      <c r="K49" s="6" t="s">
        <v>3</v>
      </c>
      <c r="L49" s="6" t="s">
        <v>3</v>
      </c>
      <c r="M49" s="6" t="s">
        <v>3</v>
      </c>
      <c r="N49" s="6" t="s">
        <v>3</v>
      </c>
      <c r="O49" s="6" t="s">
        <v>3</v>
      </c>
      <c r="P49" s="5" t="s">
        <v>3</v>
      </c>
      <c r="Q49" s="6" t="s">
        <v>3</v>
      </c>
      <c r="R49" s="6" t="s">
        <v>3</v>
      </c>
      <c r="S49" s="6" t="s">
        <v>3</v>
      </c>
      <c r="T49" s="6" t="s">
        <v>3</v>
      </c>
      <c r="U49" s="6" t="s">
        <v>3</v>
      </c>
      <c r="V49" s="6" t="s">
        <v>3</v>
      </c>
      <c r="W49" s="6" t="s">
        <v>3</v>
      </c>
      <c r="X49" s="6" t="s">
        <v>3</v>
      </c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</row>
    <row r="50" spans="2:74" x14ac:dyDescent="0.25">
      <c r="I50" s="13">
        <v>19</v>
      </c>
      <c r="J50" s="13">
        <v>13</v>
      </c>
      <c r="K50" s="13">
        <v>8</v>
      </c>
      <c r="L50" s="13">
        <v>5</v>
      </c>
      <c r="M50" s="13">
        <v>2</v>
      </c>
      <c r="N50" s="13">
        <v>0</v>
      </c>
      <c r="O50" s="13">
        <v>-1</v>
      </c>
      <c r="P50" s="7">
        <v>-2</v>
      </c>
      <c r="Q50" s="13">
        <v>-3</v>
      </c>
      <c r="R50" s="13">
        <v>-3</v>
      </c>
      <c r="S50" s="13">
        <v>-7</v>
      </c>
      <c r="T50" s="13">
        <v>-9</v>
      </c>
      <c r="U50" s="13">
        <v>-9</v>
      </c>
      <c r="V50" s="13">
        <v>-10</v>
      </c>
      <c r="W50" s="13">
        <v>-6</v>
      </c>
      <c r="X50" s="13">
        <v>-5</v>
      </c>
      <c r="AY50" s="7"/>
      <c r="AZ50" s="98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</row>
    <row r="51" spans="2:74" x14ac:dyDescent="0.25">
      <c r="I51" s="13">
        <v>18</v>
      </c>
      <c r="J51" s="13">
        <v>12</v>
      </c>
      <c r="K51" s="13">
        <v>7</v>
      </c>
      <c r="L51" s="13">
        <v>4</v>
      </c>
      <c r="M51" s="13">
        <v>2</v>
      </c>
      <c r="N51" s="13">
        <v>0</v>
      </c>
      <c r="O51" s="13">
        <v>-1</v>
      </c>
      <c r="P51" s="7">
        <v>-2</v>
      </c>
      <c r="Q51" s="13">
        <v>-2</v>
      </c>
      <c r="R51" s="13">
        <v>-2</v>
      </c>
      <c r="S51" s="13">
        <v>-4</v>
      </c>
      <c r="T51" s="13">
        <v>-5</v>
      </c>
      <c r="U51" s="13">
        <v>-6</v>
      </c>
      <c r="V51" s="13">
        <v>-6</v>
      </c>
      <c r="W51" s="13">
        <v>-4</v>
      </c>
      <c r="X51" s="13">
        <v>-4</v>
      </c>
      <c r="AY51" s="7"/>
      <c r="AZ51" s="93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</row>
    <row r="52" spans="2:74" x14ac:dyDescent="0.25">
      <c r="I52" s="13">
        <v>17</v>
      </c>
      <c r="J52" s="13">
        <v>12</v>
      </c>
      <c r="K52" s="13">
        <v>7</v>
      </c>
      <c r="L52" s="13">
        <v>4</v>
      </c>
      <c r="M52" s="13">
        <v>1</v>
      </c>
      <c r="N52" s="13">
        <v>0</v>
      </c>
      <c r="O52" s="13">
        <v>-1</v>
      </c>
      <c r="P52" s="7">
        <v>-2</v>
      </c>
      <c r="Q52" s="13">
        <v>-3</v>
      </c>
      <c r="R52" s="13">
        <v>-4</v>
      </c>
      <c r="S52" s="13">
        <v>-5</v>
      </c>
      <c r="T52" s="13">
        <v>-6</v>
      </c>
      <c r="U52" s="13">
        <v>-6</v>
      </c>
      <c r="V52" s="13">
        <v>-7</v>
      </c>
      <c r="W52" s="13">
        <v>-7</v>
      </c>
      <c r="X52" s="13">
        <v>-7</v>
      </c>
      <c r="AY52" s="7"/>
      <c r="AZ52" s="98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</row>
    <row r="53" spans="2:74" x14ac:dyDescent="0.25">
      <c r="I53" s="13">
        <v>14</v>
      </c>
      <c r="J53" s="13">
        <v>8</v>
      </c>
      <c r="K53" s="13">
        <v>5</v>
      </c>
      <c r="L53" s="13">
        <v>3</v>
      </c>
      <c r="M53" s="13">
        <v>4</v>
      </c>
      <c r="N53" s="13">
        <v>0</v>
      </c>
      <c r="O53" s="13">
        <v>-1</v>
      </c>
      <c r="P53" s="7">
        <v>-1</v>
      </c>
      <c r="Q53" s="13">
        <v>-3</v>
      </c>
      <c r="R53" s="13">
        <v>-3</v>
      </c>
      <c r="S53" s="13">
        <v>-3</v>
      </c>
      <c r="T53" s="13">
        <v>-3</v>
      </c>
      <c r="U53" s="13">
        <v>-6</v>
      </c>
      <c r="V53" s="13">
        <v>-5</v>
      </c>
      <c r="W53" s="13">
        <v>-6</v>
      </c>
      <c r="X53" s="13">
        <v>-6</v>
      </c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</row>
    <row r="54" spans="2:74" x14ac:dyDescent="0.25">
      <c r="I54" s="13">
        <v>14</v>
      </c>
      <c r="J54" s="13">
        <v>10</v>
      </c>
      <c r="K54" s="13">
        <v>7</v>
      </c>
      <c r="L54" s="13">
        <v>4</v>
      </c>
      <c r="M54" s="13">
        <v>2</v>
      </c>
      <c r="N54" s="13">
        <v>0</v>
      </c>
      <c r="O54" s="13">
        <v>-1</v>
      </c>
      <c r="P54" s="7">
        <v>-3</v>
      </c>
      <c r="Q54" s="13">
        <v>-3</v>
      </c>
      <c r="R54" s="13">
        <v>-4</v>
      </c>
      <c r="S54" s="13">
        <v>-5</v>
      </c>
      <c r="T54" s="13">
        <v>-6</v>
      </c>
      <c r="U54" s="13">
        <v>-10</v>
      </c>
      <c r="V54" s="13">
        <v>-11</v>
      </c>
      <c r="W54" s="13">
        <v>-7</v>
      </c>
      <c r="X54" s="13">
        <v>-7</v>
      </c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</row>
    <row r="55" spans="2:74" x14ac:dyDescent="0.25">
      <c r="I55" s="13">
        <v>17</v>
      </c>
      <c r="J55" s="13">
        <v>11</v>
      </c>
      <c r="K55" s="13">
        <v>7</v>
      </c>
      <c r="L55" s="13">
        <v>4</v>
      </c>
      <c r="M55" s="13">
        <v>2</v>
      </c>
      <c r="N55" s="13">
        <v>0</v>
      </c>
      <c r="O55" s="13">
        <v>-1</v>
      </c>
      <c r="P55" s="7">
        <v>-3</v>
      </c>
      <c r="Q55" s="13">
        <v>-4</v>
      </c>
      <c r="R55" s="13">
        <v>-5</v>
      </c>
      <c r="S55" s="13">
        <v>-5</v>
      </c>
      <c r="T55" s="13">
        <v>-6</v>
      </c>
      <c r="U55" s="13">
        <v>-7</v>
      </c>
      <c r="V55" s="13">
        <v>-7</v>
      </c>
      <c r="W55" s="13">
        <v>-9</v>
      </c>
      <c r="X55" s="13">
        <v>-9</v>
      </c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</row>
    <row r="56" spans="2:74" x14ac:dyDescent="0.25">
      <c r="I56" s="91">
        <f t="shared" ref="I56" si="131">AVERAGE(I50:I55)</f>
        <v>16.5</v>
      </c>
      <c r="J56" s="91">
        <f t="shared" ref="J56" si="132">AVERAGE(J50:J55)</f>
        <v>11</v>
      </c>
      <c r="K56" s="91">
        <f t="shared" ref="K56" si="133">AVERAGE(K50:K55)</f>
        <v>6.833333333333333</v>
      </c>
      <c r="L56" s="91">
        <f t="shared" ref="L56" si="134">AVERAGE(L50:L55)</f>
        <v>4</v>
      </c>
      <c r="M56" s="91">
        <f t="shared" ref="M56" si="135">AVERAGE(M50:M55)</f>
        <v>2.1666666666666665</v>
      </c>
      <c r="N56" s="91">
        <f t="shared" ref="N56" si="136">AVERAGE(N50:N55)</f>
        <v>0</v>
      </c>
      <c r="O56" s="91">
        <f t="shared" ref="O56" si="137">AVERAGE(O50:O55)</f>
        <v>-1</v>
      </c>
      <c r="P56" s="90">
        <f t="shared" ref="P56" si="138">AVERAGE(P50:P55)</f>
        <v>-2.1666666666666665</v>
      </c>
      <c r="Q56" s="91">
        <f t="shared" ref="Q56" si="139">AVERAGE(Q50:Q55)</f>
        <v>-3</v>
      </c>
      <c r="R56" s="91">
        <f t="shared" ref="R56" si="140">AVERAGE(R50:R55)</f>
        <v>-3.5</v>
      </c>
      <c r="S56" s="91">
        <f t="shared" ref="S56" si="141">AVERAGE(S50:S55)</f>
        <v>-4.833333333333333</v>
      </c>
      <c r="T56" s="91">
        <f t="shared" ref="T56" si="142">AVERAGE(T50:T55)</f>
        <v>-5.833333333333333</v>
      </c>
      <c r="U56" s="91">
        <f t="shared" ref="U56" si="143">AVERAGE(U50:U55)</f>
        <v>-7.333333333333333</v>
      </c>
      <c r="V56" s="91">
        <f t="shared" ref="V56" si="144">AVERAGE(V50:V55)</f>
        <v>-7.666666666666667</v>
      </c>
      <c r="W56" s="91">
        <f t="shared" ref="W56" si="145">AVERAGE(W50:W55)</f>
        <v>-6.5</v>
      </c>
      <c r="X56" s="91">
        <f t="shared" ref="X56" si="146">AVERAGE(X50:X55)</f>
        <v>-6.333333333333333</v>
      </c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</row>
    <row r="57" spans="2:74" x14ac:dyDescent="0.25">
      <c r="I57" s="94">
        <f t="shared" ref="I57:X57" si="147">STDEV(I50:I55)</f>
        <v>2.0736441353327719</v>
      </c>
      <c r="J57" s="94">
        <f t="shared" si="147"/>
        <v>1.7888543819998317</v>
      </c>
      <c r="K57" s="94">
        <f t="shared" si="147"/>
        <v>0.98319208025017313</v>
      </c>
      <c r="L57" s="94">
        <f t="shared" si="147"/>
        <v>0.63245553203367588</v>
      </c>
      <c r="M57" s="94">
        <f t="shared" si="147"/>
        <v>0.9831920802501749</v>
      </c>
      <c r="N57" s="94">
        <f t="shared" si="147"/>
        <v>0</v>
      </c>
      <c r="O57" s="94">
        <f t="shared" si="147"/>
        <v>0</v>
      </c>
      <c r="P57" s="93">
        <f t="shared" si="147"/>
        <v>0.75277265270908089</v>
      </c>
      <c r="Q57" s="94">
        <f t="shared" si="147"/>
        <v>0.63245553203367588</v>
      </c>
      <c r="R57" s="94">
        <f t="shared" si="147"/>
        <v>1.0488088481701516</v>
      </c>
      <c r="S57" s="94">
        <f t="shared" si="147"/>
        <v>1.3291601358251264</v>
      </c>
      <c r="T57" s="94">
        <f t="shared" si="147"/>
        <v>1.9407902170679521</v>
      </c>
      <c r="U57" s="94">
        <f t="shared" si="147"/>
        <v>1.7511900715418252</v>
      </c>
      <c r="V57" s="94">
        <f t="shared" si="147"/>
        <v>2.3380903889000235</v>
      </c>
      <c r="W57" s="94">
        <f t="shared" si="147"/>
        <v>1.6431676725154984</v>
      </c>
      <c r="X57" s="94">
        <f t="shared" si="147"/>
        <v>1.7511900715418269</v>
      </c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</row>
    <row r="58" spans="2:74" x14ac:dyDescent="0.25">
      <c r="I58" s="97">
        <f t="shared" ref="I58" si="148">I57/SQRT(COUNT(I50:I55))</f>
        <v>0.84656167328001963</v>
      </c>
      <c r="J58" s="97">
        <f t="shared" ref="J58" si="149">J57/SQRT(COUNT(J50:J55))</f>
        <v>0.73029674334022154</v>
      </c>
      <c r="K58" s="97">
        <f t="shared" ref="K58" si="150">K57/SQRT(COUNT(K50:K55))</f>
        <v>0.40138648595974241</v>
      </c>
      <c r="L58" s="97">
        <f t="shared" ref="L58" si="151">L57/SQRT(COUNT(L50:L55))</f>
        <v>0.25819888974716115</v>
      </c>
      <c r="M58" s="97">
        <f t="shared" ref="M58" si="152">M57/SQRT(COUNT(M50:M55))</f>
        <v>0.40138648595974313</v>
      </c>
      <c r="N58" s="97">
        <f t="shared" ref="N58" si="153">N57/SQRT(COUNT(N50:N55))</f>
        <v>0</v>
      </c>
      <c r="O58" s="97">
        <f t="shared" ref="O58" si="154">O57/SQRT(COUNT(O50:O55))</f>
        <v>0</v>
      </c>
      <c r="P58" s="96">
        <f t="shared" ref="P58" si="155">P57/SQRT(COUNT(P50:P55))</f>
        <v>0.30731814857642958</v>
      </c>
      <c r="Q58" s="97">
        <f t="shared" ref="Q58" si="156">Q57/SQRT(COUNT(Q50:Q55))</f>
        <v>0.25819888974716115</v>
      </c>
      <c r="R58" s="97">
        <f t="shared" ref="R58" si="157">R57/SQRT(COUNT(R50:R55))</f>
        <v>0.4281744192888377</v>
      </c>
      <c r="S58" s="97">
        <f t="shared" ref="S58" si="158">S57/SQRT(COUNT(S50:S55))</f>
        <v>0.54262735320332389</v>
      </c>
      <c r="T58" s="97">
        <f t="shared" ref="T58" si="159">T57/SQRT(COUNT(T50:T55))</f>
        <v>0.79232428826698109</v>
      </c>
      <c r="U58" s="97">
        <f t="shared" ref="U58" si="160">U57/SQRT(COUNT(U50:U55))</f>
        <v>0.71492035298424017</v>
      </c>
      <c r="V58" s="97">
        <f t="shared" ref="V58" si="161">V57/SQRT(COUNT(V50:V55))</f>
        <v>0.95452140421842335</v>
      </c>
      <c r="W58" s="97">
        <f t="shared" ref="W58" si="162">W57/SQRT(COUNT(W50:W55))</f>
        <v>0.67082039324993703</v>
      </c>
      <c r="X58" s="97">
        <f t="shared" ref="X58" si="163">X57/SQRT(COUNT(X50:X55))</f>
        <v>0.71492035298424084</v>
      </c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</row>
    <row r="59" spans="2:74" x14ac:dyDescent="0.25"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</row>
    <row r="60" spans="2:74" x14ac:dyDescent="0.25"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</row>
    <row r="61" spans="2:74" x14ac:dyDescent="0.25"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</row>
    <row r="62" spans="2:74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</row>
    <row r="63" spans="2:74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</row>
    <row r="64" spans="2:74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</row>
    <row r="65" spans="2:74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</row>
    <row r="66" spans="2:74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</row>
    <row r="67" spans="2:74" x14ac:dyDescent="0.25">
      <c r="B67" s="7"/>
      <c r="C67" s="7"/>
      <c r="D67" s="7"/>
      <c r="E67" s="7"/>
      <c r="F67" s="7"/>
      <c r="G67" s="7"/>
      <c r="H67" s="7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99"/>
      <c r="T67" s="99"/>
      <c r="U67" s="99"/>
      <c r="V67" s="99"/>
      <c r="W67" s="99"/>
      <c r="X67" s="99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</row>
    <row r="68" spans="2:74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</row>
    <row r="69" spans="2:74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</row>
    <row r="70" spans="2:74" x14ac:dyDescent="0.25">
      <c r="B70" s="7"/>
      <c r="C70" s="7"/>
      <c r="D70" s="7"/>
      <c r="E70" s="7"/>
      <c r="F70" s="7"/>
      <c r="G70" s="7"/>
      <c r="H70" s="7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</row>
    <row r="71" spans="2:74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</row>
    <row r="72" spans="2:74" x14ac:dyDescent="0.25">
      <c r="B72" s="7"/>
      <c r="C72" s="7"/>
      <c r="D72" s="7"/>
      <c r="E72" s="98"/>
      <c r="F72" s="98"/>
      <c r="G72" s="98"/>
      <c r="H72" s="98"/>
      <c r="I72" s="98"/>
      <c r="J72" s="98"/>
      <c r="K72" s="7"/>
      <c r="L72" s="7"/>
      <c r="M72" s="98"/>
      <c r="N72" s="7"/>
      <c r="O72" s="7"/>
      <c r="P72" s="98"/>
      <c r="Q72" s="7"/>
      <c r="R72" s="7"/>
      <c r="S72" s="98"/>
      <c r="T72" s="7"/>
      <c r="U72" s="7"/>
      <c r="V72" s="98"/>
      <c r="W72" s="7"/>
      <c r="X72" s="7"/>
      <c r="Y72" s="98"/>
      <c r="Z72" s="7"/>
      <c r="AA72" s="7"/>
      <c r="AB72" s="98"/>
      <c r="AC72" s="7"/>
      <c r="AD72" s="7"/>
      <c r="AE72" s="98"/>
      <c r="AF72" s="7"/>
      <c r="AG72" s="7"/>
      <c r="AH72" s="98"/>
      <c r="AI72" s="7"/>
      <c r="AJ72" s="7"/>
      <c r="AK72" s="98"/>
      <c r="AL72" s="7"/>
      <c r="AM72" s="7"/>
      <c r="AN72" s="98"/>
      <c r="AO72" s="7"/>
      <c r="AP72" s="7"/>
      <c r="AQ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</row>
    <row r="73" spans="2:74" x14ac:dyDescent="0.25">
      <c r="B73" s="7"/>
      <c r="C73" s="7"/>
      <c r="D73" s="7"/>
      <c r="E73" s="93"/>
      <c r="F73" s="93"/>
      <c r="G73" s="93"/>
      <c r="H73" s="93"/>
      <c r="I73" s="93"/>
      <c r="J73" s="93"/>
      <c r="K73" s="7"/>
      <c r="L73" s="7"/>
      <c r="M73" s="93"/>
      <c r="N73" s="7"/>
      <c r="O73" s="7"/>
      <c r="P73" s="93"/>
      <c r="Q73" s="7"/>
      <c r="R73" s="7"/>
      <c r="S73" s="93"/>
      <c r="T73" s="7"/>
      <c r="U73" s="7"/>
      <c r="V73" s="93"/>
      <c r="W73" s="7"/>
      <c r="X73" s="7"/>
      <c r="Y73" s="93"/>
      <c r="Z73" s="7"/>
      <c r="AA73" s="7"/>
      <c r="AB73" s="93"/>
      <c r="AC73" s="7"/>
      <c r="AD73" s="7"/>
      <c r="AE73" s="93"/>
      <c r="AF73" s="7"/>
      <c r="AG73" s="7"/>
      <c r="AH73" s="93"/>
      <c r="AI73" s="7"/>
      <c r="AJ73" s="7"/>
      <c r="AK73" s="93"/>
      <c r="AL73" s="7"/>
      <c r="AM73" s="7"/>
      <c r="AN73" s="93"/>
      <c r="AO73" s="7"/>
      <c r="AP73" s="7"/>
      <c r="AQ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</row>
    <row r="74" spans="2:74" x14ac:dyDescent="0.25">
      <c r="B74" s="7"/>
      <c r="C74" s="7"/>
      <c r="D74" s="7"/>
      <c r="E74" s="98"/>
      <c r="F74" s="98"/>
      <c r="G74" s="98"/>
      <c r="H74" s="98"/>
      <c r="I74" s="98"/>
      <c r="J74" s="98"/>
      <c r="K74" s="7"/>
      <c r="L74" s="7"/>
      <c r="M74" s="98"/>
      <c r="N74" s="7"/>
      <c r="O74" s="7"/>
      <c r="P74" s="98"/>
      <c r="Q74" s="7"/>
      <c r="R74" s="7"/>
      <c r="S74" s="98"/>
      <c r="T74" s="7"/>
      <c r="U74" s="7"/>
      <c r="V74" s="98"/>
      <c r="W74" s="7"/>
      <c r="X74" s="7"/>
      <c r="Y74" s="98"/>
      <c r="Z74" s="7"/>
      <c r="AA74" s="7"/>
      <c r="AB74" s="98"/>
      <c r="AC74" s="7"/>
      <c r="AD74" s="7"/>
      <c r="AE74" s="98"/>
      <c r="AF74" s="7"/>
      <c r="AG74" s="7"/>
      <c r="AH74" s="98"/>
      <c r="AI74" s="7"/>
      <c r="AJ74" s="7"/>
      <c r="AK74" s="98"/>
      <c r="AL74" s="7"/>
      <c r="AM74" s="7"/>
      <c r="AN74" s="98"/>
      <c r="AO74" s="7"/>
      <c r="AP74" s="7"/>
      <c r="AQ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</row>
    <row r="75" spans="2:74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</row>
    <row r="76" spans="2:74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</row>
    <row r="77" spans="2:74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</row>
    <row r="78" spans="2:74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</row>
    <row r="79" spans="2:74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</row>
    <row r="80" spans="2:74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</row>
    <row r="81" spans="2:43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</row>
    <row r="82" spans="2:43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</row>
    <row r="83" spans="2:43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</row>
    <row r="84" spans="2:43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</row>
    <row r="85" spans="2:43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</row>
    <row r="86" spans="2:43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errors</vt:lpstr>
      <vt:lpstr>latency error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2015-07-07T06:33:55Z</dcterms:modified>
</cp:coreProperties>
</file>