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esktop\AxoSim\"/>
    </mc:Choice>
  </mc:AlternateContent>
  <bookViews>
    <workbookView xWindow="0" yWindow="0" windowWidth="16790" windowHeight="7900"/>
  </bookViews>
  <sheets>
    <sheet name="Sheet1" sheetId="3" r:id="rId1"/>
    <sheet name="vn 7d sorted" sheetId="2" r:id="rId2"/>
    <sheet name="vn 7d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7" i="3" l="1"/>
  <c r="M77" i="3"/>
  <c r="L77" i="3"/>
  <c r="J37" i="3"/>
  <c r="F86" i="3"/>
  <c r="F65" i="3"/>
  <c r="J65" i="3"/>
  <c r="J45" i="3"/>
  <c r="K45" i="3"/>
  <c r="N5" i="3"/>
  <c r="M5" i="3"/>
  <c r="L5" i="3"/>
  <c r="K125" i="3"/>
  <c r="J125" i="3"/>
  <c r="K121" i="3"/>
  <c r="J121" i="3"/>
  <c r="K117" i="3"/>
  <c r="J117" i="3"/>
  <c r="K113" i="3"/>
  <c r="J113" i="3"/>
  <c r="H98" i="3"/>
  <c r="E98" i="3"/>
  <c r="C98" i="3"/>
  <c r="F98" i="3" s="1"/>
  <c r="H97" i="3"/>
  <c r="K97" i="3" s="1"/>
  <c r="E97" i="3"/>
  <c r="C97" i="3"/>
  <c r="F97" i="3" s="1"/>
  <c r="J97" i="3" s="1"/>
  <c r="H95" i="3"/>
  <c r="E95" i="3"/>
  <c r="C95" i="3"/>
  <c r="F95" i="3" s="1"/>
  <c r="H94" i="3"/>
  <c r="E94" i="3"/>
  <c r="C94" i="3"/>
  <c r="F94" i="3" s="1"/>
  <c r="H93" i="3"/>
  <c r="K93" i="3" s="1"/>
  <c r="E93" i="3"/>
  <c r="C93" i="3"/>
  <c r="F93" i="3" s="1"/>
  <c r="H89" i="3"/>
  <c r="K89" i="3" s="1"/>
  <c r="E89" i="3"/>
  <c r="C89" i="3"/>
  <c r="F89" i="3" s="1"/>
  <c r="J89" i="3" s="1"/>
  <c r="H86" i="3"/>
  <c r="E86" i="3"/>
  <c r="C86" i="3"/>
  <c r="H85" i="3"/>
  <c r="K85" i="3" s="1"/>
  <c r="E85" i="3"/>
  <c r="F85" i="3" s="1"/>
  <c r="C85" i="3"/>
  <c r="H84" i="3"/>
  <c r="E84" i="3"/>
  <c r="C84" i="3"/>
  <c r="H83" i="3"/>
  <c r="E83" i="3"/>
  <c r="C83" i="3"/>
  <c r="H82" i="3"/>
  <c r="E82" i="3"/>
  <c r="F82" i="3" s="1"/>
  <c r="C82" i="3"/>
  <c r="H81" i="3"/>
  <c r="K81" i="3" s="1"/>
  <c r="E81" i="3"/>
  <c r="F81" i="3" s="1"/>
  <c r="C81" i="3"/>
  <c r="H79" i="3"/>
  <c r="E79" i="3"/>
  <c r="C79" i="3"/>
  <c r="H78" i="3"/>
  <c r="E78" i="3"/>
  <c r="F78" i="3" s="1"/>
  <c r="C78" i="3"/>
  <c r="H77" i="3"/>
  <c r="K77" i="3" s="1"/>
  <c r="E77" i="3"/>
  <c r="F77" i="3" s="1"/>
  <c r="C77" i="3"/>
  <c r="H68" i="3"/>
  <c r="E68" i="3"/>
  <c r="F68" i="3" s="1"/>
  <c r="C68" i="3"/>
  <c r="H67" i="3"/>
  <c r="E67" i="3"/>
  <c r="C67" i="3"/>
  <c r="H66" i="3"/>
  <c r="E66" i="3"/>
  <c r="C66" i="3"/>
  <c r="H65" i="3"/>
  <c r="K65" i="3" s="1"/>
  <c r="E65" i="3"/>
  <c r="C65" i="3"/>
  <c r="H64" i="3"/>
  <c r="E64" i="3"/>
  <c r="C64" i="3"/>
  <c r="H63" i="3"/>
  <c r="E63" i="3"/>
  <c r="C63" i="3"/>
  <c r="F63" i="3" s="1"/>
  <c r="H62" i="3"/>
  <c r="E62" i="3"/>
  <c r="C62" i="3"/>
  <c r="F62" i="3" s="1"/>
  <c r="H61" i="3"/>
  <c r="K61" i="3" s="1"/>
  <c r="E61" i="3"/>
  <c r="C61" i="3"/>
  <c r="H60" i="3"/>
  <c r="E60" i="3"/>
  <c r="C60" i="3"/>
  <c r="H59" i="3"/>
  <c r="E59" i="3"/>
  <c r="C59" i="3"/>
  <c r="F59" i="3" s="1"/>
  <c r="H58" i="3"/>
  <c r="E58" i="3"/>
  <c r="C58" i="3"/>
  <c r="F58" i="3" s="1"/>
  <c r="H57" i="3"/>
  <c r="K57" i="3" s="1"/>
  <c r="E57" i="3"/>
  <c r="C57" i="3"/>
  <c r="H56" i="3"/>
  <c r="E56" i="3"/>
  <c r="C56" i="3"/>
  <c r="H55" i="3"/>
  <c r="E55" i="3"/>
  <c r="C55" i="3"/>
  <c r="F55" i="3" s="1"/>
  <c r="H54" i="3"/>
  <c r="E54" i="3"/>
  <c r="C54" i="3"/>
  <c r="F54" i="3" s="1"/>
  <c r="H53" i="3"/>
  <c r="K53" i="3" s="1"/>
  <c r="E53" i="3"/>
  <c r="C53" i="3"/>
  <c r="H52" i="3"/>
  <c r="E52" i="3"/>
  <c r="C52" i="3"/>
  <c r="H51" i="3"/>
  <c r="E51" i="3"/>
  <c r="C51" i="3"/>
  <c r="F51" i="3" s="1"/>
  <c r="H50" i="3"/>
  <c r="E50" i="3"/>
  <c r="C50" i="3"/>
  <c r="F50" i="3" s="1"/>
  <c r="H49" i="3"/>
  <c r="K49" i="3" s="1"/>
  <c r="E49" i="3"/>
  <c r="C49" i="3"/>
  <c r="H48" i="3"/>
  <c r="E48" i="3"/>
  <c r="C48" i="3"/>
  <c r="H47" i="3"/>
  <c r="E47" i="3"/>
  <c r="C47" i="3"/>
  <c r="F47" i="3" s="1"/>
  <c r="H46" i="3"/>
  <c r="E46" i="3"/>
  <c r="C46" i="3"/>
  <c r="F46" i="3" s="1"/>
  <c r="H45" i="3"/>
  <c r="E45" i="3"/>
  <c r="C45" i="3"/>
  <c r="F45" i="3" s="1"/>
  <c r="H44" i="3"/>
  <c r="E44" i="3"/>
  <c r="C44" i="3"/>
  <c r="H43" i="3"/>
  <c r="E43" i="3"/>
  <c r="C43" i="3"/>
  <c r="F43" i="3" s="1"/>
  <c r="H42" i="3"/>
  <c r="E42" i="3"/>
  <c r="C42" i="3"/>
  <c r="F42" i="3" s="1"/>
  <c r="H41" i="3"/>
  <c r="K41" i="3" s="1"/>
  <c r="E41" i="3"/>
  <c r="C41" i="3"/>
  <c r="H39" i="3"/>
  <c r="E39" i="3"/>
  <c r="C39" i="3"/>
  <c r="H38" i="3"/>
  <c r="E38" i="3"/>
  <c r="C38" i="3"/>
  <c r="F38" i="3" s="1"/>
  <c r="H37" i="3"/>
  <c r="K37" i="3" s="1"/>
  <c r="M29" i="3" s="1"/>
  <c r="E37" i="3"/>
  <c r="C37" i="3"/>
  <c r="F37" i="3" s="1"/>
  <c r="H36" i="3"/>
  <c r="K33" i="3" s="1"/>
  <c r="E36" i="3"/>
  <c r="C36" i="3"/>
  <c r="H35" i="3"/>
  <c r="E35" i="3"/>
  <c r="C35" i="3"/>
  <c r="H34" i="3"/>
  <c r="E34" i="3"/>
  <c r="C34" i="3"/>
  <c r="F34" i="3" s="1"/>
  <c r="H33" i="3"/>
  <c r="E33" i="3"/>
  <c r="C33" i="3"/>
  <c r="F33" i="3" s="1"/>
  <c r="H32" i="3"/>
  <c r="E32" i="3"/>
  <c r="C32" i="3"/>
  <c r="H31" i="3"/>
  <c r="E31" i="3"/>
  <c r="C31" i="3"/>
  <c r="H30" i="3"/>
  <c r="E30" i="3"/>
  <c r="C30" i="3"/>
  <c r="F30" i="3" s="1"/>
  <c r="H29" i="3"/>
  <c r="K29" i="3" s="1"/>
  <c r="E29" i="3"/>
  <c r="C29" i="3"/>
  <c r="F29" i="3" s="1"/>
  <c r="H28" i="3"/>
  <c r="K25" i="3" s="1"/>
  <c r="E28" i="3"/>
  <c r="C28" i="3"/>
  <c r="H27" i="3"/>
  <c r="E27" i="3"/>
  <c r="C27" i="3"/>
  <c r="H26" i="3"/>
  <c r="E26" i="3"/>
  <c r="C26" i="3"/>
  <c r="F26" i="3" s="1"/>
  <c r="H25" i="3"/>
  <c r="E25" i="3"/>
  <c r="C25" i="3"/>
  <c r="F25" i="3" s="1"/>
  <c r="H24" i="3"/>
  <c r="E24" i="3"/>
  <c r="C24" i="3"/>
  <c r="H23" i="3"/>
  <c r="E23" i="3"/>
  <c r="C23" i="3"/>
  <c r="H22" i="3"/>
  <c r="E22" i="3"/>
  <c r="C22" i="3"/>
  <c r="F22" i="3" s="1"/>
  <c r="H21" i="3"/>
  <c r="K21" i="3" s="1"/>
  <c r="E21" i="3"/>
  <c r="C21" i="3"/>
  <c r="F21" i="3" s="1"/>
  <c r="H20" i="3"/>
  <c r="K17" i="3" s="1"/>
  <c r="E20" i="3"/>
  <c r="C20" i="3"/>
  <c r="H19" i="3"/>
  <c r="E19" i="3"/>
  <c r="C19" i="3"/>
  <c r="H18" i="3"/>
  <c r="E18" i="3"/>
  <c r="C18" i="3"/>
  <c r="F18" i="3" s="1"/>
  <c r="H17" i="3"/>
  <c r="E17" i="3"/>
  <c r="C17" i="3"/>
  <c r="H16" i="3"/>
  <c r="E16" i="3"/>
  <c r="C16" i="3"/>
  <c r="H15" i="3"/>
  <c r="E15" i="3"/>
  <c r="C15" i="3"/>
  <c r="H14" i="3"/>
  <c r="E14" i="3"/>
  <c r="C14" i="3"/>
  <c r="F14" i="3" s="1"/>
  <c r="H13" i="3"/>
  <c r="K13" i="3" s="1"/>
  <c r="E13" i="3"/>
  <c r="C13" i="3"/>
  <c r="F13" i="3" s="1"/>
  <c r="M53" i="3" l="1"/>
  <c r="J21" i="3"/>
  <c r="J25" i="3"/>
  <c r="L29" i="3"/>
  <c r="J81" i="3"/>
  <c r="J85" i="3"/>
  <c r="J93" i="3"/>
  <c r="F17" i="3"/>
  <c r="F67" i="3"/>
  <c r="F79" i="3"/>
  <c r="J77" i="3" s="1"/>
  <c r="F84" i="3"/>
  <c r="F16" i="3"/>
  <c r="F20" i="3"/>
  <c r="F24" i="3"/>
  <c r="F28" i="3"/>
  <c r="F32" i="3"/>
  <c r="F36" i="3"/>
  <c r="J33" i="3" s="1"/>
  <c r="F41" i="3"/>
  <c r="F49" i="3"/>
  <c r="J49" i="3" s="1"/>
  <c r="F53" i="3"/>
  <c r="J53" i="3" s="1"/>
  <c r="F57" i="3"/>
  <c r="J57" i="3" s="1"/>
  <c r="F61" i="3"/>
  <c r="F66" i="3"/>
  <c r="F83" i="3"/>
  <c r="F15" i="3"/>
  <c r="J13" i="3" s="1"/>
  <c r="F19" i="3"/>
  <c r="F23" i="3"/>
  <c r="F27" i="3"/>
  <c r="F31" i="3"/>
  <c r="J29" i="3" s="1"/>
  <c r="F35" i="3"/>
  <c r="F39" i="3"/>
  <c r="F44" i="3"/>
  <c r="F48" i="3"/>
  <c r="F52" i="3"/>
  <c r="F56" i="3"/>
  <c r="F60" i="3"/>
  <c r="F64" i="3"/>
  <c r="H72" i="2"/>
  <c r="E72" i="2"/>
  <c r="C72" i="2"/>
  <c r="F72" i="2" s="1"/>
  <c r="H78" i="2"/>
  <c r="F78" i="2"/>
  <c r="E78" i="2"/>
  <c r="C78" i="2"/>
  <c r="H74" i="2"/>
  <c r="F74" i="2"/>
  <c r="E74" i="2"/>
  <c r="C74" i="2"/>
  <c r="H82" i="2"/>
  <c r="F82" i="2"/>
  <c r="E82" i="2"/>
  <c r="C82" i="2"/>
  <c r="H79" i="2"/>
  <c r="F79" i="2"/>
  <c r="E79" i="2"/>
  <c r="C79" i="2"/>
  <c r="H75" i="2"/>
  <c r="F75" i="2"/>
  <c r="E75" i="2"/>
  <c r="C75" i="2"/>
  <c r="H84" i="2"/>
  <c r="E84" i="2"/>
  <c r="C84" i="2"/>
  <c r="H77" i="2"/>
  <c r="E77" i="2"/>
  <c r="C77" i="2"/>
  <c r="H71" i="2"/>
  <c r="E71" i="2"/>
  <c r="C71" i="2"/>
  <c r="H81" i="2"/>
  <c r="E81" i="2"/>
  <c r="C81" i="2"/>
  <c r="H73" i="2"/>
  <c r="E73" i="2"/>
  <c r="F73" i="2" s="1"/>
  <c r="C73" i="2"/>
  <c r="H83" i="2"/>
  <c r="E83" i="2"/>
  <c r="C83" i="2"/>
  <c r="H80" i="2"/>
  <c r="E80" i="2"/>
  <c r="C80" i="2"/>
  <c r="H70" i="2"/>
  <c r="E70" i="2"/>
  <c r="C70" i="2"/>
  <c r="H76" i="2"/>
  <c r="E76" i="2"/>
  <c r="F76" i="2" s="1"/>
  <c r="C76" i="2"/>
  <c r="H51" i="2"/>
  <c r="E51" i="2"/>
  <c r="F51" i="2" s="1"/>
  <c r="C51" i="2"/>
  <c r="H56" i="2"/>
  <c r="E56" i="2"/>
  <c r="C56" i="2"/>
  <c r="H48" i="2"/>
  <c r="E48" i="2"/>
  <c r="F48" i="2" s="1"/>
  <c r="C48" i="2"/>
  <c r="H55" i="2"/>
  <c r="E55" i="2"/>
  <c r="C55" i="2"/>
  <c r="H46" i="2"/>
  <c r="E46" i="2"/>
  <c r="C46" i="2"/>
  <c r="H58" i="2"/>
  <c r="E58" i="2"/>
  <c r="C58" i="2"/>
  <c r="F58" i="2" s="1"/>
  <c r="H60" i="2"/>
  <c r="E60" i="2"/>
  <c r="C60" i="2"/>
  <c r="H50" i="2"/>
  <c r="E50" i="2"/>
  <c r="C50" i="2"/>
  <c r="F50" i="2" s="1"/>
  <c r="H49" i="2"/>
  <c r="E49" i="2"/>
  <c r="C49" i="2"/>
  <c r="H61" i="2"/>
  <c r="E61" i="2"/>
  <c r="C61" i="2"/>
  <c r="F61" i="2" s="1"/>
  <c r="H47" i="2"/>
  <c r="E47" i="2"/>
  <c r="C47" i="2"/>
  <c r="H59" i="2"/>
  <c r="E59" i="2"/>
  <c r="C59" i="2"/>
  <c r="F59" i="2" s="1"/>
  <c r="H52" i="2"/>
  <c r="E52" i="2"/>
  <c r="C52" i="2"/>
  <c r="H57" i="2"/>
  <c r="E57" i="2"/>
  <c r="C57" i="2"/>
  <c r="F57" i="2" s="1"/>
  <c r="H53" i="2"/>
  <c r="E53" i="2"/>
  <c r="C53" i="2"/>
  <c r="H54" i="2"/>
  <c r="E54" i="2"/>
  <c r="C54" i="2"/>
  <c r="F54" i="2" s="1"/>
  <c r="H31" i="2"/>
  <c r="E31" i="2"/>
  <c r="C31" i="2"/>
  <c r="H41" i="2"/>
  <c r="E41" i="2"/>
  <c r="C41" i="2"/>
  <c r="F41" i="2" s="1"/>
  <c r="H25" i="2"/>
  <c r="E25" i="2"/>
  <c r="C25" i="2"/>
  <c r="F25" i="2" s="1"/>
  <c r="H35" i="2"/>
  <c r="E35" i="2"/>
  <c r="C35" i="2"/>
  <c r="H28" i="2"/>
  <c r="E28" i="2"/>
  <c r="C28" i="2"/>
  <c r="H37" i="2"/>
  <c r="E37" i="2"/>
  <c r="C37" i="2"/>
  <c r="F37" i="2" s="1"/>
  <c r="H30" i="2"/>
  <c r="E30" i="2"/>
  <c r="C30" i="2"/>
  <c r="F30" i="2" s="1"/>
  <c r="H43" i="2"/>
  <c r="E43" i="2"/>
  <c r="C43" i="2"/>
  <c r="F43" i="2" s="1"/>
  <c r="H27" i="2"/>
  <c r="E27" i="2"/>
  <c r="C27" i="2"/>
  <c r="H33" i="2"/>
  <c r="E33" i="2"/>
  <c r="C33" i="2"/>
  <c r="F33" i="2" s="1"/>
  <c r="H26" i="2"/>
  <c r="E26" i="2"/>
  <c r="C26" i="2"/>
  <c r="H36" i="2"/>
  <c r="E36" i="2"/>
  <c r="C36" i="2"/>
  <c r="F36" i="2" s="1"/>
  <c r="H22" i="2"/>
  <c r="E22" i="2"/>
  <c r="C22" i="2"/>
  <c r="H34" i="2"/>
  <c r="E34" i="2"/>
  <c r="C34" i="2"/>
  <c r="F34" i="2" s="1"/>
  <c r="H40" i="2"/>
  <c r="E40" i="2"/>
  <c r="C40" i="2"/>
  <c r="H38" i="2"/>
  <c r="E38" i="2"/>
  <c r="C38" i="2"/>
  <c r="F38" i="2" s="1"/>
  <c r="H32" i="2"/>
  <c r="E32" i="2"/>
  <c r="C32" i="2"/>
  <c r="H29" i="2"/>
  <c r="E29" i="2"/>
  <c r="C29" i="2"/>
  <c r="F29" i="2" s="1"/>
  <c r="H44" i="2"/>
  <c r="E44" i="2"/>
  <c r="C44" i="2"/>
  <c r="H23" i="2"/>
  <c r="E23" i="2"/>
  <c r="C23" i="2"/>
  <c r="F23" i="2" s="1"/>
  <c r="H42" i="2"/>
  <c r="E42" i="2"/>
  <c r="C42" i="2"/>
  <c r="H24" i="2"/>
  <c r="E24" i="2"/>
  <c r="C24" i="2"/>
  <c r="F24" i="2" s="1"/>
  <c r="H39" i="2"/>
  <c r="E39" i="2"/>
  <c r="C39" i="2"/>
  <c r="H5" i="2"/>
  <c r="E5" i="2"/>
  <c r="C5" i="2"/>
  <c r="F5" i="2" s="1"/>
  <c r="H13" i="2"/>
  <c r="E13" i="2"/>
  <c r="C13" i="2"/>
  <c r="H8" i="2"/>
  <c r="E8" i="2"/>
  <c r="C8" i="2"/>
  <c r="F8" i="2" s="1"/>
  <c r="H16" i="2"/>
  <c r="E16" i="2"/>
  <c r="C16" i="2"/>
  <c r="H9" i="2"/>
  <c r="E9" i="2"/>
  <c r="C9" i="2"/>
  <c r="H12" i="2"/>
  <c r="E12" i="2"/>
  <c r="C12" i="2"/>
  <c r="H6" i="2"/>
  <c r="E6" i="2"/>
  <c r="C6" i="2"/>
  <c r="F6" i="2" s="1"/>
  <c r="H15" i="2"/>
  <c r="E15" i="2"/>
  <c r="C15" i="2"/>
  <c r="H3" i="2"/>
  <c r="E3" i="2"/>
  <c r="C3" i="2"/>
  <c r="F3" i="2" s="1"/>
  <c r="H14" i="2"/>
  <c r="E14" i="2"/>
  <c r="C14" i="2"/>
  <c r="H2" i="2"/>
  <c r="E2" i="2"/>
  <c r="C2" i="2"/>
  <c r="F2" i="2" s="1"/>
  <c r="H11" i="2"/>
  <c r="E11" i="2"/>
  <c r="C11" i="2"/>
  <c r="H7" i="2"/>
  <c r="E7" i="2"/>
  <c r="C7" i="2"/>
  <c r="F7" i="2" s="1"/>
  <c r="H17" i="2"/>
  <c r="E17" i="2"/>
  <c r="C17" i="2"/>
  <c r="H4" i="2"/>
  <c r="E4" i="2"/>
  <c r="C4" i="2"/>
  <c r="F4" i="2" s="1"/>
  <c r="H10" i="2"/>
  <c r="E10" i="2"/>
  <c r="C10" i="2"/>
  <c r="N29" i="3" l="1"/>
  <c r="N53" i="3"/>
  <c r="J17" i="3"/>
  <c r="L53" i="3"/>
  <c r="J61" i="3"/>
  <c r="J41" i="3"/>
  <c r="F77" i="2"/>
  <c r="F80" i="2"/>
  <c r="F71" i="2"/>
  <c r="F83" i="2"/>
  <c r="F70" i="2"/>
  <c r="F81" i="2"/>
  <c r="F53" i="2"/>
  <c r="F47" i="2"/>
  <c r="F60" i="2"/>
  <c r="F56" i="2"/>
  <c r="F52" i="2"/>
  <c r="F49" i="2"/>
  <c r="F46" i="2"/>
  <c r="F39" i="2"/>
  <c r="F44" i="2"/>
  <c r="F40" i="2"/>
  <c r="F26" i="2"/>
  <c r="F35" i="2"/>
  <c r="F42" i="2"/>
  <c r="F32" i="2"/>
  <c r="F22" i="2"/>
  <c r="F27" i="2"/>
  <c r="F28" i="2"/>
  <c r="F31" i="2"/>
  <c r="F10" i="2"/>
  <c r="F11" i="2"/>
  <c r="F15" i="2"/>
  <c r="F16" i="2"/>
  <c r="F9" i="2"/>
  <c r="F17" i="2"/>
  <c r="F14" i="2"/>
  <c r="F12" i="2"/>
  <c r="F13" i="2"/>
  <c r="L73" i="1"/>
  <c r="L49" i="1"/>
  <c r="L25" i="1"/>
  <c r="J25" i="1"/>
  <c r="J78" i="1"/>
  <c r="J75" i="1"/>
  <c r="K73" i="1"/>
  <c r="J73" i="1"/>
  <c r="K72" i="1"/>
  <c r="J72" i="1"/>
  <c r="U6" i="1"/>
  <c r="J54" i="1"/>
  <c r="J51" i="1"/>
  <c r="K49" i="1"/>
  <c r="J49" i="1"/>
  <c r="K48" i="1"/>
  <c r="J48" i="1"/>
  <c r="U5" i="1"/>
  <c r="U4" i="1"/>
  <c r="R4" i="1"/>
  <c r="Q5" i="1"/>
  <c r="Q4" i="1"/>
  <c r="P5" i="1"/>
  <c r="P4" i="1"/>
  <c r="K25" i="1"/>
  <c r="K5" i="1"/>
  <c r="J30" i="1"/>
  <c r="J27" i="1"/>
  <c r="K24" i="1"/>
  <c r="J24" i="1"/>
  <c r="K4" i="1"/>
  <c r="J4" i="1"/>
  <c r="J10" i="1"/>
  <c r="J7" i="1"/>
  <c r="G90" i="1"/>
  <c r="D73" i="1"/>
  <c r="D74" i="1"/>
  <c r="D76" i="1"/>
  <c r="D77" i="1"/>
  <c r="D78" i="1"/>
  <c r="D79" i="1"/>
  <c r="D80" i="1"/>
  <c r="D81" i="1"/>
  <c r="D84" i="1"/>
  <c r="D88" i="1"/>
  <c r="D89" i="1"/>
  <c r="D90" i="1"/>
  <c r="D92" i="1"/>
  <c r="D93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5" i="1"/>
  <c r="D26" i="1"/>
  <c r="D27" i="1"/>
  <c r="D28" i="1"/>
  <c r="D29" i="1"/>
  <c r="D30" i="1"/>
  <c r="D31" i="1"/>
  <c r="D32" i="1"/>
  <c r="D33" i="1"/>
  <c r="D34" i="1"/>
  <c r="D36" i="1"/>
  <c r="G36" i="1" s="1"/>
  <c r="D37" i="1"/>
  <c r="D38" i="1"/>
  <c r="D39" i="1"/>
  <c r="G39" i="1" s="1"/>
  <c r="D40" i="1"/>
  <c r="D41" i="1"/>
  <c r="D42" i="1"/>
  <c r="D43" i="1"/>
  <c r="D44" i="1"/>
  <c r="D45" i="1"/>
  <c r="D46" i="1"/>
  <c r="D4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I39" i="1"/>
  <c r="F39" i="1"/>
  <c r="I38" i="1"/>
  <c r="F38" i="1"/>
  <c r="G38" i="1" s="1"/>
  <c r="I37" i="1"/>
  <c r="F37" i="1"/>
  <c r="G37" i="1"/>
  <c r="I36" i="1"/>
  <c r="F36" i="1"/>
  <c r="I90" i="1"/>
  <c r="F90" i="1"/>
  <c r="I89" i="1"/>
  <c r="F89" i="1"/>
  <c r="G89" i="1" s="1"/>
  <c r="I88" i="1"/>
  <c r="F88" i="1"/>
  <c r="G88" i="1" s="1"/>
  <c r="I81" i="1"/>
  <c r="F81" i="1"/>
  <c r="I80" i="1"/>
  <c r="F80" i="1"/>
  <c r="G80" i="1" s="1"/>
  <c r="I13" i="1"/>
  <c r="F13" i="1"/>
  <c r="I12" i="1"/>
  <c r="F12" i="1"/>
  <c r="F11" i="1"/>
  <c r="I10" i="1"/>
  <c r="F10" i="1"/>
  <c r="G13" i="1" l="1"/>
  <c r="G12" i="1"/>
  <c r="I103" i="1" l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G103" i="1" l="1"/>
  <c r="K96" i="1"/>
  <c r="G101" i="1"/>
  <c r="G99" i="1"/>
  <c r="G97" i="1"/>
  <c r="G96" i="1"/>
  <c r="G98" i="1"/>
  <c r="G102" i="1"/>
  <c r="G100" i="1"/>
  <c r="J102" i="1" l="1"/>
  <c r="K97" i="1"/>
  <c r="J96" i="1"/>
  <c r="J99" i="1"/>
  <c r="I11" i="1"/>
  <c r="I93" i="1"/>
  <c r="F93" i="1"/>
  <c r="G93" i="1" s="1"/>
  <c r="I92" i="1"/>
  <c r="F92" i="1"/>
  <c r="G92" i="1" s="1"/>
  <c r="I84" i="1"/>
  <c r="F84" i="1"/>
  <c r="G84" i="1" s="1"/>
  <c r="I79" i="1"/>
  <c r="F79" i="1"/>
  <c r="G79" i="1" s="1"/>
  <c r="I78" i="1"/>
  <c r="F78" i="1"/>
  <c r="G78" i="1" s="1"/>
  <c r="I77" i="1"/>
  <c r="F77" i="1"/>
  <c r="G77" i="1" s="1"/>
  <c r="I76" i="1"/>
  <c r="F76" i="1"/>
  <c r="G76" i="1" s="1"/>
  <c r="I74" i="1"/>
  <c r="F74" i="1"/>
  <c r="G74" i="1" s="1"/>
  <c r="I73" i="1"/>
  <c r="F73" i="1"/>
  <c r="G73" i="1" s="1"/>
  <c r="I72" i="1"/>
  <c r="F72" i="1"/>
  <c r="D72" i="1"/>
  <c r="F55" i="1"/>
  <c r="G55" i="1" s="1"/>
  <c r="F54" i="1"/>
  <c r="G54" i="1" s="1"/>
  <c r="F53" i="1"/>
  <c r="G53" i="1" s="1"/>
  <c r="F52" i="1"/>
  <c r="G52" i="1" s="1"/>
  <c r="F63" i="1"/>
  <c r="G63" i="1" s="1"/>
  <c r="F62" i="1"/>
  <c r="G62" i="1" s="1"/>
  <c r="F61" i="1"/>
  <c r="G61" i="1" s="1"/>
  <c r="F60" i="1"/>
  <c r="F59" i="1"/>
  <c r="G59" i="1" s="1"/>
  <c r="F58" i="1"/>
  <c r="G58" i="1" s="1"/>
  <c r="F57" i="1"/>
  <c r="G57" i="1" s="1"/>
  <c r="F56" i="1"/>
  <c r="G56" i="1" s="1"/>
  <c r="F51" i="1"/>
  <c r="G51" i="1" s="1"/>
  <c r="F50" i="1"/>
  <c r="G50" i="1" s="1"/>
  <c r="F49" i="1"/>
  <c r="G49" i="1" s="1"/>
  <c r="I48" i="1"/>
  <c r="F48" i="1"/>
  <c r="D48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4" i="1"/>
  <c r="F34" i="1"/>
  <c r="I22" i="1"/>
  <c r="F22" i="1"/>
  <c r="I21" i="1"/>
  <c r="F21" i="1"/>
  <c r="T6" i="1" l="1"/>
  <c r="T7" i="1"/>
  <c r="U7" i="1"/>
  <c r="G48" i="1"/>
  <c r="G72" i="1"/>
  <c r="G42" i="1"/>
  <c r="G45" i="1"/>
  <c r="G21" i="1"/>
  <c r="G40" i="1"/>
  <c r="G34" i="1"/>
  <c r="G43" i="1"/>
  <c r="G46" i="1"/>
  <c r="G41" i="1"/>
  <c r="G44" i="1"/>
  <c r="G22" i="1"/>
  <c r="P7" i="1" l="1"/>
  <c r="P6" i="1"/>
  <c r="Q7" i="1"/>
  <c r="Q6" i="1"/>
  <c r="R7" i="1"/>
  <c r="R6" i="1"/>
  <c r="S7" i="1"/>
  <c r="S6" i="1"/>
  <c r="O7" i="1"/>
  <c r="O6" i="1"/>
  <c r="I47" i="1"/>
  <c r="F47" i="1"/>
  <c r="I33" i="1"/>
  <c r="F33" i="1"/>
  <c r="I32" i="1"/>
  <c r="F32" i="1"/>
  <c r="I31" i="1"/>
  <c r="F31" i="1"/>
  <c r="F23" i="1"/>
  <c r="I23" i="1"/>
  <c r="I16" i="1"/>
  <c r="F16" i="1"/>
  <c r="I15" i="1"/>
  <c r="F15" i="1"/>
  <c r="I14" i="1"/>
  <c r="F14" i="1"/>
  <c r="G10" i="1"/>
  <c r="I9" i="1"/>
  <c r="F9" i="1"/>
  <c r="I8" i="1"/>
  <c r="F8" i="1"/>
  <c r="F17" i="1"/>
  <c r="I17" i="1"/>
  <c r="F18" i="1"/>
  <c r="I18" i="1"/>
  <c r="F19" i="1"/>
  <c r="I19" i="1"/>
  <c r="F20" i="1"/>
  <c r="I20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D24" i="1"/>
  <c r="T4" i="1" l="1"/>
  <c r="T5" i="1"/>
  <c r="G47" i="1"/>
  <c r="G31" i="1"/>
  <c r="G33" i="1"/>
  <c r="G32" i="1"/>
  <c r="G23" i="1"/>
  <c r="G11" i="1"/>
  <c r="G18" i="1"/>
  <c r="G16" i="1"/>
  <c r="G19" i="1"/>
  <c r="G20" i="1"/>
  <c r="G17" i="1"/>
  <c r="G9" i="1"/>
  <c r="G15" i="1"/>
  <c r="G24" i="1"/>
  <c r="G27" i="1"/>
  <c r="G8" i="1"/>
  <c r="G14" i="1"/>
  <c r="G26" i="1"/>
  <c r="G29" i="1"/>
  <c r="G28" i="1"/>
  <c r="G30" i="1"/>
  <c r="G25" i="1"/>
  <c r="J97" i="1" l="1"/>
  <c r="R5" i="1"/>
  <c r="S5" i="1"/>
  <c r="S4" i="1"/>
  <c r="O4" i="1"/>
  <c r="O5" i="1"/>
</calcChain>
</file>

<file path=xl/sharedStrings.xml><?xml version="1.0" encoding="utf-8"?>
<sst xmlns="http://schemas.openxmlformats.org/spreadsheetml/2006/main" count="342" uniqueCount="128">
  <si>
    <t>name</t>
  </si>
  <si>
    <t>pixels</t>
  </si>
  <si>
    <t>length (mm)</t>
  </si>
  <si>
    <t>time</t>
  </si>
  <si>
    <t>latency (ms)</t>
  </si>
  <si>
    <t>NCV (m/s)</t>
  </si>
  <si>
    <t>amplitude (mV)</t>
  </si>
  <si>
    <t>Amp/gain (uV)</t>
  </si>
  <si>
    <t>ctrl</t>
  </si>
  <si>
    <t>avg NCV</t>
  </si>
  <si>
    <t>distal</t>
  </si>
  <si>
    <t>proximal</t>
  </si>
  <si>
    <t>avg</t>
  </si>
  <si>
    <t>prox</t>
  </si>
  <si>
    <t>ctrl 1.2.1</t>
  </si>
  <si>
    <t>ctrl 1.2.2</t>
  </si>
  <si>
    <t>ctrl 1.2.3</t>
  </si>
  <si>
    <t>ctrl 1.2.4</t>
  </si>
  <si>
    <t>ctrl 2.1.1</t>
  </si>
  <si>
    <t>ctrl 2.1.2</t>
  </si>
  <si>
    <t>ctrl 2.2.1</t>
  </si>
  <si>
    <t>ctrl 2.2.2</t>
  </si>
  <si>
    <t>ctrl 2.2.3</t>
  </si>
  <si>
    <t>ctrl 2.2.4</t>
  </si>
  <si>
    <t>ctrl 3.1.1</t>
  </si>
  <si>
    <t>ctrl 3.1.2</t>
  </si>
  <si>
    <t>ctrl 3.1.3</t>
  </si>
  <si>
    <t>ctrl 3.1.4</t>
  </si>
  <si>
    <t>ctrl 3.2.1</t>
  </si>
  <si>
    <t>ctrl 3.2.2</t>
  </si>
  <si>
    <t>ctrl 3.2.3</t>
  </si>
  <si>
    <t>ctrl 3.2.4</t>
  </si>
  <si>
    <t>avg amp</t>
  </si>
  <si>
    <t>std.err</t>
  </si>
  <si>
    <t>st.dev</t>
  </si>
  <si>
    <t>NCV values</t>
  </si>
  <si>
    <t>amp</t>
  </si>
  <si>
    <t>10nM</t>
  </si>
  <si>
    <t>ctrl 2.1.3</t>
  </si>
  <si>
    <t>ctrl 2.1.4</t>
  </si>
  <si>
    <t>vn 10nM 1.1.1</t>
  </si>
  <si>
    <t>vn 10nM 1.1.2</t>
  </si>
  <si>
    <t>vn 10nM 1.1.3</t>
  </si>
  <si>
    <t>vn 10nM 1.1.4</t>
  </si>
  <si>
    <t>vn 0.1nM 1.1.1</t>
  </si>
  <si>
    <t>vn 0.1nM 1.1.2</t>
  </si>
  <si>
    <t>vn 0.1nM 1.1.3</t>
  </si>
  <si>
    <t>vn 0.1nM 1.1.4</t>
  </si>
  <si>
    <t>vn 0.1nM 1.2.1</t>
  </si>
  <si>
    <t>vn 0.1nM 1.2.2</t>
  </si>
  <si>
    <t>vn 0.1nM 1.2.3</t>
  </si>
  <si>
    <t>vn 0.1nM 1.2.4</t>
  </si>
  <si>
    <t>vn 0.1nM 2.1.1</t>
  </si>
  <si>
    <t>vn 0.1nM 2.1.2</t>
  </si>
  <si>
    <t>vn 0.1nM 2.1.3</t>
  </si>
  <si>
    <t>vn 0.1nM 2.1.4</t>
  </si>
  <si>
    <t>vn 0.1nM 3.1.1</t>
  </si>
  <si>
    <t>vn 0.1nM 3.1.2</t>
  </si>
  <si>
    <t>vn 0.1nM 3.1.3</t>
  </si>
  <si>
    <t>vn 0.1nM 3.1.4</t>
  </si>
  <si>
    <t>vn 0.1nM 3.2.1</t>
  </si>
  <si>
    <t>vn 0.1nM 3.2.2</t>
  </si>
  <si>
    <t>vn 0.1nM 3.2.3</t>
  </si>
  <si>
    <t>vn 0.1nM 3.2.4</t>
  </si>
  <si>
    <t>vn 1nM 1.1.1</t>
  </si>
  <si>
    <t>vn 1nM 1.1.2</t>
  </si>
  <si>
    <t>vn 1nM 1.1.3</t>
  </si>
  <si>
    <t>vn 1nM 1.1.4</t>
  </si>
  <si>
    <t>vn 1nM 1.2.1</t>
  </si>
  <si>
    <t>vn 1nM 1.2.2</t>
  </si>
  <si>
    <t>vn 1nM 1.2.3</t>
  </si>
  <si>
    <t>vn 1nM 1.2.4</t>
  </si>
  <si>
    <t>vn 1nM 2.1.1</t>
  </si>
  <si>
    <t>vn 1nM 2.1.2</t>
  </si>
  <si>
    <t>vn 1nM 2.1.3</t>
  </si>
  <si>
    <t>vn 1nM 2.1.4</t>
  </si>
  <si>
    <t>vn 1nM 2.2.1</t>
  </si>
  <si>
    <t>vn 1nM 2.2.2</t>
  </si>
  <si>
    <t>vn 1nM 2.2.3</t>
  </si>
  <si>
    <t>vn 1nM 2.2.4</t>
  </si>
  <si>
    <t>vn 1nM 3.1.1</t>
  </si>
  <si>
    <t>vn 1nM 3.1.2</t>
  </si>
  <si>
    <t>vn 1nM 3.1.3</t>
  </si>
  <si>
    <t>vn 1nM 3.1.4</t>
  </si>
  <si>
    <t>vn 1nM 3.2.1</t>
  </si>
  <si>
    <t>vn 1nM 3.2.2</t>
  </si>
  <si>
    <t>vn 1nM 3.2.3</t>
  </si>
  <si>
    <t>vn 1nM 3.2.4</t>
  </si>
  <si>
    <t>vn 10nM 1.2.1</t>
  </si>
  <si>
    <t>vn 10nM 1.2.2</t>
  </si>
  <si>
    <t>vn 10nM 1.2.3</t>
  </si>
  <si>
    <t>vn 10nM 1.2.4</t>
  </si>
  <si>
    <t>vn 10nM 2.1.1</t>
  </si>
  <si>
    <t>vn 10nM 2.1.2</t>
  </si>
  <si>
    <t>vn 10nM 2.1.3</t>
  </si>
  <si>
    <t>vn 10nM 2.1.4</t>
  </si>
  <si>
    <t>vn 10nM 2.2.1</t>
  </si>
  <si>
    <t>vn 10nM 2.2.2</t>
  </si>
  <si>
    <t>vn 10nM 2.2.3</t>
  </si>
  <si>
    <t>vn 10nM 2.2.4</t>
  </si>
  <si>
    <t>vn 10nM 3.2.1</t>
  </si>
  <si>
    <t>vn 10nM 3.2.2</t>
  </si>
  <si>
    <t>vn 10nM 3.2.3</t>
  </si>
  <si>
    <t>vn 10nM 3.2.4</t>
  </si>
  <si>
    <t>vn 10nM 3.1.1</t>
  </si>
  <si>
    <t>vn 10nM 3.1.2</t>
  </si>
  <si>
    <t>vn 10nM 3.1.3</t>
  </si>
  <si>
    <t>vn 10nM 3.1.4</t>
  </si>
  <si>
    <t>vn 0.1nM 2.2.1</t>
  </si>
  <si>
    <t>vn 0.1nM 2.2.2</t>
  </si>
  <si>
    <t>vn 0.1nM 2.2.3</t>
  </si>
  <si>
    <t>vn 0.1nM 2.2.4</t>
  </si>
  <si>
    <t>0.1nM</t>
  </si>
  <si>
    <t>1nM</t>
  </si>
  <si>
    <t>(system noise problems)</t>
  </si>
  <si>
    <t>Vincristine 7day 0.1nM 1nM 10nM</t>
  </si>
  <si>
    <t>(outlier using Grubbs p&lt;0.01)</t>
  </si>
  <si>
    <t>(outlier using Grubbs p&lt;0.05)</t>
  </si>
  <si>
    <t>( outlier 0.493)</t>
  </si>
  <si>
    <t>(outlier 0.706)</t>
  </si>
  <si>
    <t>Averages of all recordings from 1 construct is n=1. Avg NCV in column J and Avg Amp in column K</t>
  </si>
  <si>
    <t>Avg per construct</t>
  </si>
  <si>
    <t>Avg of all constructs</t>
  </si>
  <si>
    <t>NCV</t>
  </si>
  <si>
    <t>Amp</t>
  </si>
  <si>
    <t>n = ( )</t>
  </si>
  <si>
    <t>ctrl 1.1 rig problems</t>
  </si>
  <si>
    <t>ctrl 1.2 rig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</si>
</sst>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rgb="FF4A86E8"/>
      <name val="Arial"/>
      <family val="2"/>
    </font>
    <font>
      <sz val="10"/>
      <color rgb="FFFF00FF"/>
      <name val="Arial"/>
      <family val="2"/>
    </font>
    <font>
      <sz val="10"/>
      <color theme="0" tint="-0.34998626667073579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medium">
        <color rgb="FF000000"/>
      </right>
      <top/>
      <bottom style="thin">
        <color rgb="FF999999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rgb="FF000000"/>
      </left>
      <right style="medium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theme="0" tint="-0.499984740745262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2" fillId="0" borderId="0" xfId="0" applyNumberFormat="1" applyFont="1" applyAlignment="1"/>
    <xf numFmtId="0" fontId="2" fillId="0" borderId="0" xfId="0" applyFont="1" applyAlignment="1"/>
    <xf numFmtId="164" fontId="3" fillId="0" borderId="0" xfId="0" applyNumberFormat="1" applyFont="1"/>
    <xf numFmtId="165" fontId="4" fillId="0" borderId="2" xfId="0" applyNumberFormat="1" applyFont="1" applyBorder="1"/>
    <xf numFmtId="0" fontId="4" fillId="0" borderId="2" xfId="0" applyFont="1" applyBorder="1"/>
    <xf numFmtId="0" fontId="1" fillId="0" borderId="0" xfId="0" applyFont="1" applyBorder="1" applyAlignment="1"/>
    <xf numFmtId="165" fontId="4" fillId="0" borderId="4" xfId="0" applyNumberFormat="1" applyFont="1" applyBorder="1"/>
    <xf numFmtId="0" fontId="4" fillId="0" borderId="4" xfId="0" applyFont="1" applyBorder="1"/>
    <xf numFmtId="0" fontId="1" fillId="0" borderId="5" xfId="0" applyFont="1" applyBorder="1" applyAlignment="1"/>
    <xf numFmtId="165" fontId="4" fillId="0" borderId="6" xfId="0" applyNumberFormat="1" applyFont="1" applyBorder="1"/>
    <xf numFmtId="0" fontId="4" fillId="0" borderId="6" xfId="0" applyFont="1" applyBorder="1"/>
    <xf numFmtId="164" fontId="3" fillId="0" borderId="0" xfId="0" applyNumberFormat="1" applyFont="1" applyBorder="1"/>
    <xf numFmtId="166" fontId="0" fillId="0" borderId="0" xfId="0" applyNumberFormat="1" applyFont="1" applyAlignment="1"/>
    <xf numFmtId="166" fontId="1" fillId="0" borderId="0" xfId="0" applyNumberFormat="1" applyFont="1"/>
    <xf numFmtId="166" fontId="1" fillId="0" borderId="1" xfId="0" applyNumberFormat="1" applyFont="1" applyBorder="1" applyAlignment="1"/>
    <xf numFmtId="166" fontId="1" fillId="0" borderId="0" xfId="0" applyNumberFormat="1" applyFont="1" applyAlignment="1"/>
    <xf numFmtId="166" fontId="3" fillId="0" borderId="0" xfId="0" applyNumberFormat="1" applyFont="1"/>
    <xf numFmtId="166" fontId="3" fillId="0" borderId="3" xfId="0" applyNumberFormat="1" applyFont="1" applyBorder="1" applyAlignment="1"/>
    <xf numFmtId="166" fontId="1" fillId="0" borderId="5" xfId="0" applyNumberFormat="1" applyFont="1" applyBorder="1" applyAlignment="1"/>
    <xf numFmtId="166" fontId="3" fillId="0" borderId="5" xfId="0" applyNumberFormat="1" applyFont="1" applyBorder="1"/>
    <xf numFmtId="166" fontId="1" fillId="0" borderId="0" xfId="0" applyNumberFormat="1" applyFont="1" applyBorder="1" applyAlignment="1"/>
    <xf numFmtId="166" fontId="0" fillId="0" borderId="0" xfId="0" applyNumberFormat="1"/>
    <xf numFmtId="165" fontId="0" fillId="0" borderId="0" xfId="0" applyNumberFormat="1"/>
    <xf numFmtId="0" fontId="0" fillId="0" borderId="5" xfId="0" applyBorder="1"/>
    <xf numFmtId="1" fontId="0" fillId="0" borderId="0" xfId="0" applyNumberFormat="1" applyFont="1" applyAlignment="1"/>
    <xf numFmtId="1" fontId="0" fillId="0" borderId="0" xfId="0" applyNumberFormat="1"/>
    <xf numFmtId="164" fontId="0" fillId="0" borderId="0" xfId="0" applyNumberFormat="1" applyFont="1" applyAlignment="1"/>
    <xf numFmtId="164" fontId="0" fillId="0" borderId="0" xfId="0" applyNumberFormat="1"/>
    <xf numFmtId="0" fontId="4" fillId="0" borderId="7" xfId="0" applyFont="1" applyBorder="1"/>
    <xf numFmtId="0" fontId="4" fillId="0" borderId="10" xfId="0" applyFont="1" applyBorder="1"/>
    <xf numFmtId="164" fontId="1" fillId="2" borderId="8" xfId="0" applyNumberFormat="1" applyFont="1" applyFill="1" applyBorder="1"/>
    <xf numFmtId="1" fontId="0" fillId="2" borderId="9" xfId="0" applyNumberFormat="1" applyFon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0" borderId="14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0" fontId="1" fillId="0" borderId="12" xfId="0" applyFont="1" applyBorder="1" applyAlignment="1"/>
    <xf numFmtId="164" fontId="3" fillId="0" borderId="12" xfId="0" applyNumberFormat="1" applyFont="1" applyBorder="1"/>
    <xf numFmtId="166" fontId="1" fillId="0" borderId="12" xfId="0" applyNumberFormat="1" applyFont="1" applyBorder="1" applyAlignment="1"/>
    <xf numFmtId="166" fontId="3" fillId="0" borderId="12" xfId="0" applyNumberFormat="1" applyFont="1" applyBorder="1"/>
    <xf numFmtId="165" fontId="4" fillId="0" borderId="19" xfId="0" applyNumberFormat="1" applyFont="1" applyBorder="1"/>
    <xf numFmtId="0" fontId="4" fillId="0" borderId="20" xfId="0" applyFont="1" applyBorder="1"/>
    <xf numFmtId="166" fontId="0" fillId="0" borderId="12" xfId="0" applyNumberFormat="1" applyBorder="1"/>
    <xf numFmtId="0" fontId="0" fillId="0" borderId="0" xfId="0" applyFont="1" applyFill="1" applyBorder="1" applyAlignment="1"/>
    <xf numFmtId="0" fontId="1" fillId="0" borderId="17" xfId="0" applyFont="1" applyBorder="1" applyAlignment="1"/>
    <xf numFmtId="0" fontId="0" fillId="0" borderId="17" xfId="0" applyBorder="1"/>
    <xf numFmtId="164" fontId="3" fillId="0" borderId="17" xfId="0" applyNumberFormat="1" applyFont="1" applyBorder="1"/>
    <xf numFmtId="166" fontId="1" fillId="0" borderId="17" xfId="0" applyNumberFormat="1" applyFont="1" applyBorder="1" applyAlignment="1"/>
    <xf numFmtId="165" fontId="5" fillId="0" borderId="2" xfId="0" applyNumberFormat="1" applyFont="1" applyBorder="1"/>
    <xf numFmtId="0" fontId="0" fillId="0" borderId="0" xfId="0" applyBorder="1"/>
    <xf numFmtId="166" fontId="3" fillId="0" borderId="0" xfId="0" applyNumberFormat="1" applyFont="1" applyBorder="1" applyAlignment="1"/>
    <xf numFmtId="166" fontId="3" fillId="0" borderId="3" xfId="0" applyNumberFormat="1" applyFont="1" applyBorder="1"/>
    <xf numFmtId="166" fontId="3" fillId="0" borderId="0" xfId="0" applyNumberFormat="1" applyFont="1" applyBorder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165" fontId="0" fillId="3" borderId="0" xfId="0" applyNumberFormat="1" applyFill="1"/>
    <xf numFmtId="164" fontId="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7</a:t>
            </a:r>
            <a:r>
              <a:rPr lang="en-US" baseline="0"/>
              <a:t> days, avg NCV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704413861583277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'vn 7d'!$P$4:$P$8</c:f>
                <c:numCache>
                  <c:formatCode>General</c:formatCode>
                  <c:ptCount val="5"/>
                  <c:pt idx="0">
                    <c:v>6.8437351055436038E-2</c:v>
                  </c:pt>
                  <c:pt idx="1">
                    <c:v>7.9724462871181151E-2</c:v>
                  </c:pt>
                  <c:pt idx="2">
                    <c:v>5.3347723339235459E-2</c:v>
                  </c:pt>
                  <c:pt idx="3">
                    <c:v>6.8426164890605906E-2</c:v>
                  </c:pt>
                </c:numCache>
              </c:numRef>
            </c:plus>
            <c:minus>
              <c:numRef>
                <c:f>'vn 7d'!$P$4:$P$8</c:f>
                <c:numCache>
                  <c:formatCode>General</c:formatCode>
                  <c:ptCount val="5"/>
                  <c:pt idx="0">
                    <c:v>6.8437351055436038E-2</c:v>
                  </c:pt>
                  <c:pt idx="1">
                    <c:v>7.9724462871181151E-2</c:v>
                  </c:pt>
                  <c:pt idx="2">
                    <c:v>5.3347723339235459E-2</c:v>
                  </c:pt>
                  <c:pt idx="3">
                    <c:v>6.8426164890605906E-2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'vn 7d'!$N$4:$N$9</c:f>
              <c:strCache>
                <c:ptCount val="4"/>
                <c:pt idx="0">
                  <c:v>ctrl</c:v>
                </c:pt>
                <c:pt idx="1">
                  <c:v>0.1nM</c:v>
                </c:pt>
                <c:pt idx="2">
                  <c:v>1nM</c:v>
                </c:pt>
                <c:pt idx="3">
                  <c:v>10nM</c:v>
                </c:pt>
              </c:strCache>
            </c:strRef>
          </c:cat>
          <c:val>
            <c:numRef>
              <c:f>'vn 7d'!$O$4:$O$9</c:f>
              <c:numCache>
                <c:formatCode>#,##0.000</c:formatCode>
                <c:ptCount val="6"/>
                <c:pt idx="0">
                  <c:v>0.27177542716306419</c:v>
                </c:pt>
                <c:pt idx="1">
                  <c:v>0.29330557587526096</c:v>
                </c:pt>
                <c:pt idx="2">
                  <c:v>0.26644751655313098</c:v>
                </c:pt>
                <c:pt idx="3">
                  <c:v>0.26439787759879263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426E-8BC7-95AAE3A4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 val="autoZero"/>
        <c:auto val="1"/>
        <c:lblAlgn val="ctr"/>
        <c:lblOffset val="100"/>
        <c:noMultiLvlLbl val="0"/>
      </c:catAx>
      <c:valAx>
        <c:axId val="455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7</a:t>
            </a:r>
            <a:r>
              <a:rPr lang="en-US" baseline="0"/>
              <a:t> days, Prox vs Distal NCV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4923562426884"/>
          <c:y val="0.1515244902787927"/>
          <c:w val="0.72069533268557251"/>
          <c:h val="0.66777252766506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'vn 7d'!$R$3</c:f>
              <c:strCache>
                <c:ptCount val="1"/>
                <c:pt idx="0">
                  <c:v>prox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'vn 7d'!$N$4:$N$9</c:f>
              <c:strCache>
                <c:ptCount val="4"/>
                <c:pt idx="0">
                  <c:v>ctrl</c:v>
                </c:pt>
                <c:pt idx="1">
                  <c:v>0.1nM</c:v>
                </c:pt>
                <c:pt idx="2">
                  <c:v>1nM</c:v>
                </c:pt>
                <c:pt idx="3">
                  <c:v>10nM</c:v>
                </c:pt>
              </c:strCache>
            </c:strRef>
          </c:cat>
          <c:val>
            <c:numRef>
              <c:f>'vn 7d'!$R$4:$R$9</c:f>
              <c:numCache>
                <c:formatCode>#,##0.000</c:formatCode>
                <c:ptCount val="6"/>
                <c:pt idx="0">
                  <c:v>0.29320820294016425</c:v>
                </c:pt>
                <c:pt idx="1">
                  <c:v>0.29484273508860021</c:v>
                </c:pt>
                <c:pt idx="2">
                  <c:v>0.26252491183450494</c:v>
                </c:pt>
                <c:pt idx="3">
                  <c:v>0.2557763136465071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CFE-992F-D4B6BEEE44D5}"/>
            </c:ext>
          </c:extLst>
        </c:ser>
        <c:ser>
          <c:idx val="1"/>
          <c:order val="1"/>
          <c:tx>
            <c:strRef>
              <c:f>'vn 7d'!$S$3</c:f>
              <c:strCache>
                <c:ptCount val="1"/>
                <c:pt idx="0">
                  <c:v>distal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'vn 7d'!$N$4:$N$9</c:f>
              <c:strCache>
                <c:ptCount val="4"/>
                <c:pt idx="0">
                  <c:v>ctrl</c:v>
                </c:pt>
                <c:pt idx="1">
                  <c:v>0.1nM</c:v>
                </c:pt>
                <c:pt idx="2">
                  <c:v>1nM</c:v>
                </c:pt>
                <c:pt idx="3">
                  <c:v>10nM</c:v>
                </c:pt>
              </c:strCache>
            </c:strRef>
          </c:cat>
          <c:val>
            <c:numRef>
              <c:f>'vn 7d'!$S$4:$S$9</c:f>
              <c:numCache>
                <c:formatCode>#,##0.000</c:formatCode>
                <c:ptCount val="6"/>
                <c:pt idx="0">
                  <c:v>0.25034265138596423</c:v>
                </c:pt>
                <c:pt idx="1">
                  <c:v>0.29189651326303329</c:v>
                </c:pt>
                <c:pt idx="2">
                  <c:v>0.27093049337441794</c:v>
                </c:pt>
                <c:pt idx="3">
                  <c:v>0.28595178747950645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CFE-992F-D4B6BEEE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At val="0"/>
        <c:auto val="1"/>
        <c:lblAlgn val="ctr"/>
        <c:lblOffset val="100"/>
        <c:noMultiLvlLbl val="0"/>
      </c:catAx>
      <c:valAx>
        <c:axId val="45506220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Nerve Conduction Velocity (m/s)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 7</a:t>
            </a:r>
            <a:r>
              <a:rPr lang="en-US" baseline="0"/>
              <a:t> days, avg Amplitude (w/ st.dev)</a:t>
            </a:r>
            <a:endParaRPr lang="en-US"/>
          </a:p>
        </c:rich>
      </c:tx>
      <c:layout>
        <c:manualLayout>
          <c:xMode val="edge"/>
          <c:yMode val="edge"/>
          <c:x val="0.19353337475134941"/>
          <c:y val="2.689075155768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957049539500016"/>
          <c:y val="0.18818652943833691"/>
          <c:w val="0.70987407291484128"/>
          <c:h val="0.6866360104986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'vn 7d'!$U$4:$U$8</c:f>
                <c:numCache>
                  <c:formatCode>General</c:formatCode>
                  <c:ptCount val="5"/>
                  <c:pt idx="0">
                    <c:v>31.510580233735251</c:v>
                  </c:pt>
                  <c:pt idx="1">
                    <c:v>45.786927039789816</c:v>
                  </c:pt>
                  <c:pt idx="2">
                    <c:v>29.776948578836393</c:v>
                  </c:pt>
                  <c:pt idx="3">
                    <c:v>21.974010622941432</c:v>
                  </c:pt>
                </c:numCache>
              </c:numRef>
            </c:plus>
            <c:minus>
              <c:numRef>
                <c:f>'vn 7d'!$U$4:$U$8</c:f>
                <c:numCache>
                  <c:formatCode>General</c:formatCode>
                  <c:ptCount val="5"/>
                  <c:pt idx="0">
                    <c:v>31.510580233735251</c:v>
                  </c:pt>
                  <c:pt idx="1">
                    <c:v>45.786927039789816</c:v>
                  </c:pt>
                  <c:pt idx="2">
                    <c:v>29.776948578836393</c:v>
                  </c:pt>
                  <c:pt idx="3">
                    <c:v>21.974010622941432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'vn 7d'!$N$4:$N$9</c:f>
              <c:strCache>
                <c:ptCount val="4"/>
                <c:pt idx="0">
                  <c:v>ctrl</c:v>
                </c:pt>
                <c:pt idx="1">
                  <c:v>0.1nM</c:v>
                </c:pt>
                <c:pt idx="2">
                  <c:v>1nM</c:v>
                </c:pt>
                <c:pt idx="3">
                  <c:v>10nM</c:v>
                </c:pt>
              </c:strCache>
            </c:strRef>
          </c:cat>
          <c:val>
            <c:numRef>
              <c:f>'vn 7d'!$T$4:$T$9</c:f>
              <c:numCache>
                <c:formatCode>0</c:formatCode>
                <c:ptCount val="6"/>
                <c:pt idx="0">
                  <c:v>90.625</c:v>
                </c:pt>
                <c:pt idx="1">
                  <c:v>103.47826086956522</c:v>
                </c:pt>
                <c:pt idx="2">
                  <c:v>92.5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E-4768-B499-84FCA31D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66800"/>
        <c:axId val="455062208"/>
      </c:barChart>
      <c:catAx>
        <c:axId val="4550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2208"/>
        <c:crossesAt val="0"/>
        <c:auto val="1"/>
        <c:lblAlgn val="ctr"/>
        <c:lblOffset val="100"/>
        <c:noMultiLvlLbl val="0"/>
      </c:catAx>
      <c:valAx>
        <c:axId val="4550622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(uV)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2117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6680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10</xdr:row>
      <xdr:rowOff>166685</xdr:rowOff>
    </xdr:from>
    <xdr:to>
      <xdr:col>18</xdr:col>
      <xdr:colOff>130970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69C42-927E-4FC3-9E77-AE7FB1C3F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170656</xdr:colOff>
      <xdr:row>10</xdr:row>
      <xdr:rowOff>166682</xdr:rowOff>
    </xdr:from>
    <xdr:to>
      <xdr:col>24</xdr:col>
      <xdr:colOff>603249</xdr:colOff>
      <xdr:row>30</xdr:row>
      <xdr:rowOff>95247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F6F58-5D7B-4C23-851D-DCAEE78B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63500</xdr:colOff>
      <xdr:row>10</xdr:row>
      <xdr:rowOff>158750</xdr:rowOff>
    </xdr:from>
    <xdr:to>
      <xdr:col>31</xdr:col>
      <xdr:colOff>551656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026DB6-149F-4A13-A38B-1D42939EB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tabSelected="1" topLeftCell="A49" workbookViewId="0">
      <selection activeCell="J77" sqref="J77:K97"/>
    </sheetView>
  </sheetViews>
  <sheetFormatPr defaultRowHeight="14.5" x14ac:dyDescent="0.35"/>
  <cols>
    <col min="1" max="1" width="16.453125" customWidth="1"/>
    <col min="12" max="14" width="8.7265625" style="67"/>
  </cols>
  <sheetData>
    <row r="1" spans="1:14" x14ac:dyDescent="0.35">
      <c r="A1" t="s">
        <v>120</v>
      </c>
    </row>
    <row r="3" spans="1:14" x14ac:dyDescent="0.35">
      <c r="J3" s="68" t="s">
        <v>121</v>
      </c>
      <c r="K3" s="68"/>
      <c r="L3" s="69" t="s">
        <v>122</v>
      </c>
      <c r="M3" s="69"/>
    </row>
    <row r="4" spans="1:14" x14ac:dyDescent="0.35">
      <c r="A4" s="5" t="s">
        <v>0</v>
      </c>
      <c r="B4" s="5" t="s">
        <v>1</v>
      </c>
      <c r="C4" s="6" t="s">
        <v>2</v>
      </c>
      <c r="D4" s="21" t="s">
        <v>3</v>
      </c>
      <c r="E4" s="21" t="s">
        <v>4</v>
      </c>
      <c r="F4" s="7" t="s">
        <v>5</v>
      </c>
      <c r="G4" s="5" t="s">
        <v>6</v>
      </c>
      <c r="H4" s="8" t="s">
        <v>7</v>
      </c>
      <c r="J4" s="70" t="s">
        <v>123</v>
      </c>
      <c r="K4" s="70" t="s">
        <v>124</v>
      </c>
      <c r="L4" s="71" t="s">
        <v>123</v>
      </c>
      <c r="M4" s="71" t="s">
        <v>124</v>
      </c>
      <c r="N4" s="71" t="s">
        <v>125</v>
      </c>
    </row>
    <row r="5" spans="1:14" x14ac:dyDescent="0.35">
      <c r="A5" s="12" t="s">
        <v>126</v>
      </c>
      <c r="B5" s="12"/>
      <c r="C5" s="73"/>
      <c r="D5" s="27"/>
      <c r="E5" s="27"/>
      <c r="F5" s="7"/>
      <c r="G5" s="12"/>
      <c r="H5" s="8"/>
      <c r="J5" s="70"/>
      <c r="K5" s="70"/>
      <c r="L5" s="72">
        <f>AVERAGE(J5:J28)</f>
        <v>0.27177542716306424</v>
      </c>
      <c r="M5" s="72">
        <f>AVERAGE(K5:K28)</f>
        <v>90.625</v>
      </c>
      <c r="N5" s="67">
        <f>COUNT(J5:J28)</f>
        <v>4</v>
      </c>
    </row>
    <row r="6" spans="1:14" x14ac:dyDescent="0.35">
      <c r="A6" s="12"/>
      <c r="B6" s="12"/>
      <c r="C6" s="73"/>
      <c r="D6" s="27"/>
      <c r="E6" s="27"/>
      <c r="F6" s="7"/>
      <c r="G6" s="12"/>
      <c r="H6" s="8"/>
      <c r="J6" s="70"/>
      <c r="K6" s="70"/>
      <c r="L6" s="71"/>
      <c r="M6" s="71"/>
      <c r="N6" s="71"/>
    </row>
    <row r="7" spans="1:14" x14ac:dyDescent="0.35">
      <c r="A7" s="12"/>
      <c r="B7" s="12"/>
      <c r="C7" s="73"/>
      <c r="D7" s="27"/>
      <c r="E7" s="27"/>
      <c r="F7" s="7"/>
      <c r="G7" s="12"/>
      <c r="H7" s="8"/>
      <c r="J7" s="70"/>
      <c r="K7" s="70"/>
      <c r="L7" s="71"/>
      <c r="M7" s="71"/>
      <c r="N7" s="71"/>
    </row>
    <row r="8" spans="1:14" ht="15" thickBot="1" x14ac:dyDescent="0.4">
      <c r="A8" s="12"/>
      <c r="B8" s="12"/>
      <c r="C8" s="73"/>
      <c r="D8" s="27"/>
      <c r="E8" s="27"/>
      <c r="F8" s="7"/>
      <c r="G8" s="12"/>
      <c r="H8" s="8"/>
      <c r="J8" s="70"/>
      <c r="K8" s="70"/>
      <c r="L8" s="71"/>
      <c r="M8" s="71"/>
      <c r="N8" s="71"/>
    </row>
    <row r="9" spans="1:14" x14ac:dyDescent="0.35">
      <c r="A9" s="4" t="s">
        <v>127</v>
      </c>
      <c r="C9" s="9"/>
      <c r="D9" s="22"/>
      <c r="E9" s="23"/>
      <c r="F9" s="10"/>
      <c r="G9" s="4"/>
      <c r="H9" s="35"/>
      <c r="J9" s="70"/>
      <c r="K9" s="70"/>
    </row>
    <row r="10" spans="1:14" x14ac:dyDescent="0.35">
      <c r="A10" s="4"/>
      <c r="C10" s="9"/>
      <c r="D10" s="22"/>
      <c r="E10" s="23"/>
      <c r="F10" s="10"/>
      <c r="G10" s="4"/>
      <c r="H10" s="11"/>
      <c r="J10" s="70"/>
      <c r="K10" s="70"/>
    </row>
    <row r="11" spans="1:14" x14ac:dyDescent="0.35">
      <c r="A11" s="4"/>
      <c r="C11" s="9"/>
      <c r="D11" s="22"/>
      <c r="E11" s="23"/>
      <c r="F11" s="10"/>
      <c r="G11" s="4"/>
      <c r="H11" s="11"/>
      <c r="J11" s="70"/>
      <c r="K11" s="70"/>
    </row>
    <row r="12" spans="1:14" x14ac:dyDescent="0.35">
      <c r="A12" s="4"/>
      <c r="C12" s="9"/>
      <c r="D12" s="22"/>
      <c r="E12" s="23"/>
      <c r="F12" s="10"/>
      <c r="G12" s="4"/>
      <c r="H12" s="11"/>
      <c r="J12" s="70"/>
      <c r="K12" s="70"/>
    </row>
    <row r="13" spans="1:14" x14ac:dyDescent="0.35">
      <c r="A13" s="4" t="s">
        <v>18</v>
      </c>
      <c r="B13">
        <v>1354</v>
      </c>
      <c r="C13" s="9">
        <f t="shared" ref="C13:C68" si="0">B13/450</f>
        <v>3.0088888888888889</v>
      </c>
      <c r="D13" s="22">
        <v>48</v>
      </c>
      <c r="E13" s="23">
        <f t="shared" ref="E13:E68" si="1">D13-40</f>
        <v>8</v>
      </c>
      <c r="F13" s="10">
        <f t="shared" ref="F13:F68" si="2">C13/E13</f>
        <v>0.37611111111111112</v>
      </c>
      <c r="G13" s="4">
        <v>3</v>
      </c>
      <c r="H13" s="11">
        <f t="shared" ref="H13:H68" si="3">G13/50*1000</f>
        <v>60</v>
      </c>
      <c r="J13" s="29">
        <f>AVERAGE(F13:F16)</f>
        <v>0.32582015838216166</v>
      </c>
      <c r="K13" s="29">
        <f>AVERAGE(H13:H16)</f>
        <v>90</v>
      </c>
    </row>
    <row r="14" spans="1:14" x14ac:dyDescent="0.35">
      <c r="A14" s="12" t="s">
        <v>19</v>
      </c>
      <c r="B14">
        <v>542</v>
      </c>
      <c r="C14" s="9">
        <f t="shared" si="0"/>
        <v>1.2044444444444444</v>
      </c>
      <c r="D14" s="22">
        <v>43.5</v>
      </c>
      <c r="E14" s="23">
        <f t="shared" si="1"/>
        <v>3.5</v>
      </c>
      <c r="F14" s="10">
        <f t="shared" si="2"/>
        <v>0.34412698412698411</v>
      </c>
      <c r="G14" s="4">
        <v>7</v>
      </c>
      <c r="H14" s="11">
        <f t="shared" si="3"/>
        <v>140</v>
      </c>
    </row>
    <row r="15" spans="1:14" x14ac:dyDescent="0.35">
      <c r="A15" s="12" t="s">
        <v>38</v>
      </c>
      <c r="B15">
        <v>2087</v>
      </c>
      <c r="C15" s="9">
        <f t="shared" si="0"/>
        <v>4.637777777777778</v>
      </c>
      <c r="D15" s="28">
        <v>57.8</v>
      </c>
      <c r="E15" s="23">
        <f t="shared" si="1"/>
        <v>17.799999999999997</v>
      </c>
      <c r="F15" s="10">
        <f t="shared" si="2"/>
        <v>0.26054931335830217</v>
      </c>
      <c r="G15">
        <v>2</v>
      </c>
      <c r="H15" s="11">
        <f t="shared" si="3"/>
        <v>40</v>
      </c>
    </row>
    <row r="16" spans="1:14" x14ac:dyDescent="0.35">
      <c r="A16" s="12" t="s">
        <v>39</v>
      </c>
      <c r="B16">
        <v>595</v>
      </c>
      <c r="C16" s="9">
        <f t="shared" si="0"/>
        <v>1.3222222222222222</v>
      </c>
      <c r="D16" s="22">
        <v>44.1</v>
      </c>
      <c r="E16" s="23">
        <f>D16-40</f>
        <v>4.1000000000000014</v>
      </c>
      <c r="F16" s="10">
        <f t="shared" si="2"/>
        <v>0.32249322493224919</v>
      </c>
      <c r="G16" s="4">
        <v>6</v>
      </c>
      <c r="H16" s="11">
        <f>G16/50*1000</f>
        <v>120</v>
      </c>
    </row>
    <row r="17" spans="1:14" x14ac:dyDescent="0.35">
      <c r="A17" s="12" t="s">
        <v>20</v>
      </c>
      <c r="B17">
        <v>1477</v>
      </c>
      <c r="C17" s="9">
        <f t="shared" si="0"/>
        <v>3.2822222222222224</v>
      </c>
      <c r="D17" s="28">
        <v>49.1</v>
      </c>
      <c r="E17" s="23">
        <f t="shared" ref="E17" si="4">D17-40</f>
        <v>9.1000000000000014</v>
      </c>
      <c r="F17" s="10">
        <f t="shared" si="2"/>
        <v>0.36068376068376062</v>
      </c>
      <c r="G17" s="4">
        <v>4</v>
      </c>
      <c r="H17" s="11">
        <f t="shared" ref="H17" si="5">G17/50*1000</f>
        <v>80</v>
      </c>
      <c r="J17" s="29">
        <f>AVERAGE(F17:F20)</f>
        <v>0.2739192163726738</v>
      </c>
      <c r="K17" s="29">
        <f>AVERAGE(H17:H20)</f>
        <v>72.5</v>
      </c>
    </row>
    <row r="18" spans="1:14" x14ac:dyDescent="0.35">
      <c r="A18" s="12" t="s">
        <v>21</v>
      </c>
      <c r="B18">
        <v>413</v>
      </c>
      <c r="C18" s="9">
        <f t="shared" si="0"/>
        <v>0.9177777777777778</v>
      </c>
      <c r="D18" s="22">
        <v>43.2</v>
      </c>
      <c r="E18" s="23">
        <f>D18-40</f>
        <v>3.2000000000000028</v>
      </c>
      <c r="F18" s="10">
        <f t="shared" si="2"/>
        <v>0.28680555555555531</v>
      </c>
      <c r="G18" s="4">
        <v>4</v>
      </c>
      <c r="H18" s="11">
        <f>G18/50*1000</f>
        <v>80</v>
      </c>
    </row>
    <row r="19" spans="1:14" x14ac:dyDescent="0.35">
      <c r="A19" s="12" t="s">
        <v>22</v>
      </c>
      <c r="B19">
        <v>1849</v>
      </c>
      <c r="C19" s="9">
        <f t="shared" si="0"/>
        <v>4.108888888888889</v>
      </c>
      <c r="D19" s="22">
        <v>58.8</v>
      </c>
      <c r="E19" s="23">
        <f t="shared" si="1"/>
        <v>18.799999999999997</v>
      </c>
      <c r="F19" s="10">
        <f t="shared" si="2"/>
        <v>0.21855791962174945</v>
      </c>
      <c r="G19" s="4">
        <v>3</v>
      </c>
      <c r="H19" s="11">
        <f t="shared" si="3"/>
        <v>60</v>
      </c>
    </row>
    <row r="20" spans="1:14" x14ac:dyDescent="0.35">
      <c r="A20" s="12" t="s">
        <v>23</v>
      </c>
      <c r="B20">
        <v>496</v>
      </c>
      <c r="C20" s="9">
        <f t="shared" si="0"/>
        <v>1.1022222222222222</v>
      </c>
      <c r="D20" s="22">
        <v>44.8</v>
      </c>
      <c r="E20" s="23">
        <f t="shared" si="1"/>
        <v>4.7999999999999972</v>
      </c>
      <c r="F20" s="10">
        <f t="shared" si="2"/>
        <v>0.22962962962962977</v>
      </c>
      <c r="G20" s="4">
        <v>3.5</v>
      </c>
      <c r="H20" s="11">
        <f t="shared" si="3"/>
        <v>70</v>
      </c>
    </row>
    <row r="21" spans="1:14" x14ac:dyDescent="0.35">
      <c r="A21" s="12" t="s">
        <v>24</v>
      </c>
      <c r="B21">
        <v>1904</v>
      </c>
      <c r="C21" s="9">
        <f t="shared" si="0"/>
        <v>4.2311111111111108</v>
      </c>
      <c r="D21" s="22">
        <v>55.6</v>
      </c>
      <c r="E21" s="23">
        <f t="shared" si="1"/>
        <v>15.600000000000001</v>
      </c>
      <c r="F21" s="10">
        <f t="shared" si="2"/>
        <v>0.27122507122507117</v>
      </c>
      <c r="G21" s="4">
        <v>4</v>
      </c>
      <c r="H21" s="11">
        <f t="shared" si="3"/>
        <v>80</v>
      </c>
      <c r="J21" s="29">
        <f>AVERAGE(F21:F24)</f>
        <v>0.25331572748239412</v>
      </c>
      <c r="K21" s="29">
        <f>AVERAGE(H21:H24)</f>
        <v>110</v>
      </c>
    </row>
    <row r="22" spans="1:14" x14ac:dyDescent="0.35">
      <c r="A22" s="4" t="s">
        <v>25</v>
      </c>
      <c r="B22">
        <v>578</v>
      </c>
      <c r="C22" s="9">
        <f t="shared" si="0"/>
        <v>1.2844444444444445</v>
      </c>
      <c r="D22" s="22">
        <v>44.2</v>
      </c>
      <c r="E22" s="23">
        <f t="shared" si="1"/>
        <v>4.2000000000000028</v>
      </c>
      <c r="F22" s="10">
        <f t="shared" si="2"/>
        <v>0.3058201058201056</v>
      </c>
      <c r="G22" s="4">
        <v>8</v>
      </c>
      <c r="H22" s="11">
        <f t="shared" si="3"/>
        <v>160</v>
      </c>
    </row>
    <row r="23" spans="1:14" x14ac:dyDescent="0.35">
      <c r="A23" s="4" t="s">
        <v>26</v>
      </c>
      <c r="B23">
        <v>1483</v>
      </c>
      <c r="C23" s="9">
        <f t="shared" si="0"/>
        <v>3.2955555555555556</v>
      </c>
      <c r="D23" s="22">
        <v>62</v>
      </c>
      <c r="E23" s="23">
        <f t="shared" si="1"/>
        <v>22</v>
      </c>
      <c r="F23" s="10">
        <f t="shared" si="2"/>
        <v>0.14979797979797979</v>
      </c>
      <c r="G23" s="4">
        <v>4.5</v>
      </c>
      <c r="H23" s="11">
        <f t="shared" si="3"/>
        <v>90</v>
      </c>
    </row>
    <row r="24" spans="1:14" x14ac:dyDescent="0.35">
      <c r="A24" s="12" t="s">
        <v>27</v>
      </c>
      <c r="B24">
        <v>696</v>
      </c>
      <c r="C24" s="9">
        <f t="shared" si="0"/>
        <v>1.5466666666666666</v>
      </c>
      <c r="D24" s="22">
        <v>45.4</v>
      </c>
      <c r="E24" s="23">
        <f t="shared" si="1"/>
        <v>5.3999999999999986</v>
      </c>
      <c r="F24" s="10">
        <f t="shared" si="2"/>
        <v>0.28641975308641981</v>
      </c>
      <c r="G24" s="4">
        <v>5.5</v>
      </c>
      <c r="H24" s="11">
        <f t="shared" si="3"/>
        <v>110</v>
      </c>
    </row>
    <row r="25" spans="1:14" x14ac:dyDescent="0.35">
      <c r="A25" s="12" t="s">
        <v>28</v>
      </c>
      <c r="B25">
        <v>1981</v>
      </c>
      <c r="C25" s="9">
        <f t="shared" si="0"/>
        <v>4.402222222222222</v>
      </c>
      <c r="D25" s="22">
        <v>63.1</v>
      </c>
      <c r="E25" s="23">
        <f t="shared" si="1"/>
        <v>23.1</v>
      </c>
      <c r="F25" s="10">
        <f t="shared" si="2"/>
        <v>0.19057239057239056</v>
      </c>
      <c r="G25" s="4">
        <v>4</v>
      </c>
      <c r="H25" s="11">
        <f t="shared" si="3"/>
        <v>80</v>
      </c>
      <c r="J25" s="29">
        <f>AVERAGE(F25:F28)</f>
        <v>0.23404660641502745</v>
      </c>
      <c r="K25" s="29">
        <f>AVERAGE(H25:H28)</f>
        <v>90</v>
      </c>
    </row>
    <row r="26" spans="1:14" x14ac:dyDescent="0.35">
      <c r="A26" s="12" t="s">
        <v>29</v>
      </c>
      <c r="B26">
        <v>644</v>
      </c>
      <c r="C26" s="9">
        <f t="shared" si="0"/>
        <v>1.431111111111111</v>
      </c>
      <c r="D26" s="22">
        <v>44.2</v>
      </c>
      <c r="E26" s="23">
        <f t="shared" si="1"/>
        <v>4.2000000000000028</v>
      </c>
      <c r="F26" s="10">
        <f t="shared" si="2"/>
        <v>0.34074074074074051</v>
      </c>
      <c r="G26" s="4">
        <v>6</v>
      </c>
      <c r="H26" s="11">
        <f t="shared" si="3"/>
        <v>120</v>
      </c>
    </row>
    <row r="27" spans="1:14" x14ac:dyDescent="0.35">
      <c r="A27" s="12" t="s">
        <v>30</v>
      </c>
      <c r="B27">
        <v>1798</v>
      </c>
      <c r="C27" s="9">
        <f t="shared" si="0"/>
        <v>3.9955555555555557</v>
      </c>
      <c r="D27" s="22">
        <v>62.8</v>
      </c>
      <c r="E27" s="23">
        <f t="shared" si="1"/>
        <v>22.799999999999997</v>
      </c>
      <c r="F27" s="10">
        <f t="shared" si="2"/>
        <v>0.17524366471734895</v>
      </c>
      <c r="G27" s="4">
        <v>4</v>
      </c>
      <c r="H27" s="11">
        <f t="shared" si="3"/>
        <v>80</v>
      </c>
    </row>
    <row r="28" spans="1:14" x14ac:dyDescent="0.35">
      <c r="A28" s="5" t="s">
        <v>31</v>
      </c>
      <c r="B28" s="30">
        <v>558</v>
      </c>
      <c r="C28" s="9">
        <f t="shared" si="0"/>
        <v>1.24</v>
      </c>
      <c r="D28" s="21">
        <v>45.4</v>
      </c>
      <c r="E28" s="24">
        <f t="shared" si="1"/>
        <v>5.3999999999999986</v>
      </c>
      <c r="F28" s="13">
        <f t="shared" si="2"/>
        <v>0.22962962962962968</v>
      </c>
      <c r="G28" s="5">
        <v>4</v>
      </c>
      <c r="H28" s="14">
        <f t="shared" si="3"/>
        <v>80</v>
      </c>
    </row>
    <row r="29" spans="1:14" x14ac:dyDescent="0.35">
      <c r="A29" s="4" t="s">
        <v>44</v>
      </c>
      <c r="B29">
        <v>1578</v>
      </c>
      <c r="C29" s="9">
        <f t="shared" si="0"/>
        <v>3.5066666666666668</v>
      </c>
      <c r="D29" s="22">
        <v>53.3</v>
      </c>
      <c r="E29" s="23">
        <f t="shared" si="1"/>
        <v>13.299999999999997</v>
      </c>
      <c r="F29" s="10">
        <f t="shared" si="2"/>
        <v>0.26365914786967426</v>
      </c>
      <c r="G29" s="4">
        <v>4.5</v>
      </c>
      <c r="H29" s="36">
        <f t="shared" si="3"/>
        <v>90</v>
      </c>
      <c r="J29" s="29">
        <f>AVERAGE(F29:F32)</f>
        <v>0.28553306887383612</v>
      </c>
      <c r="K29" s="29">
        <f>AVERAGE(H29:H32)</f>
        <v>97.5</v>
      </c>
      <c r="L29" s="72">
        <f>AVERAGE(J29:J52)</f>
        <v>0.28932426756721868</v>
      </c>
      <c r="M29" s="72">
        <f>AVERAGE(K29:K52)</f>
        <v>102.08333333333333</v>
      </c>
      <c r="N29" s="67">
        <f>COUNT(J29:J52)</f>
        <v>6</v>
      </c>
    </row>
    <row r="30" spans="1:14" x14ac:dyDescent="0.35">
      <c r="A30" s="4" t="s">
        <v>45</v>
      </c>
      <c r="B30">
        <v>505</v>
      </c>
      <c r="C30" s="9">
        <f t="shared" si="0"/>
        <v>1.1222222222222222</v>
      </c>
      <c r="D30" s="22">
        <v>43.9</v>
      </c>
      <c r="E30" s="23">
        <f t="shared" si="1"/>
        <v>3.8999999999999986</v>
      </c>
      <c r="F30" s="10">
        <f t="shared" si="2"/>
        <v>0.28774928774928787</v>
      </c>
      <c r="G30" s="4">
        <v>8</v>
      </c>
      <c r="H30" s="11">
        <f t="shared" si="3"/>
        <v>160</v>
      </c>
    </row>
    <row r="31" spans="1:14" x14ac:dyDescent="0.35">
      <c r="A31" s="4" t="s">
        <v>46</v>
      </c>
      <c r="B31">
        <v>1633</v>
      </c>
      <c r="C31" s="9">
        <f t="shared" si="0"/>
        <v>3.6288888888888891</v>
      </c>
      <c r="D31" s="22">
        <v>51.8</v>
      </c>
      <c r="E31" s="23">
        <f t="shared" si="1"/>
        <v>11.799999999999997</v>
      </c>
      <c r="F31" s="10">
        <f t="shared" si="2"/>
        <v>0.30753295668549913</v>
      </c>
      <c r="G31" s="4">
        <v>4</v>
      </c>
      <c r="H31" s="11">
        <f t="shared" si="3"/>
        <v>80</v>
      </c>
    </row>
    <row r="32" spans="1:14" x14ac:dyDescent="0.35">
      <c r="A32" s="4" t="s">
        <v>47</v>
      </c>
      <c r="B32">
        <v>497</v>
      </c>
      <c r="C32" s="9">
        <f t="shared" si="0"/>
        <v>1.1044444444444443</v>
      </c>
      <c r="D32" s="22">
        <v>43.9</v>
      </c>
      <c r="E32" s="23">
        <f t="shared" si="1"/>
        <v>3.8999999999999986</v>
      </c>
      <c r="F32" s="10">
        <f t="shared" si="2"/>
        <v>0.28319088319088326</v>
      </c>
      <c r="G32" s="4">
        <v>3</v>
      </c>
      <c r="H32" s="11">
        <f t="shared" si="3"/>
        <v>60</v>
      </c>
    </row>
    <row r="33" spans="1:11" x14ac:dyDescent="0.35">
      <c r="A33" s="4" t="s">
        <v>48</v>
      </c>
      <c r="B33">
        <v>1769</v>
      </c>
      <c r="C33" s="9">
        <f t="shared" si="0"/>
        <v>3.931111111111111</v>
      </c>
      <c r="D33" s="22">
        <v>50.7</v>
      </c>
      <c r="E33" s="23">
        <f t="shared" si="1"/>
        <v>10.700000000000003</v>
      </c>
      <c r="F33" s="10">
        <f t="shared" si="2"/>
        <v>0.36739356178608507</v>
      </c>
      <c r="G33" s="4">
        <v>3</v>
      </c>
      <c r="H33" s="11">
        <f t="shared" si="3"/>
        <v>60</v>
      </c>
      <c r="J33" s="29">
        <f>AVERAGE(F33:F36)</f>
        <v>0.235311645469584</v>
      </c>
      <c r="K33" s="29">
        <f>AVERAGE(H33:H36)</f>
        <v>92.5</v>
      </c>
    </row>
    <row r="34" spans="1:11" x14ac:dyDescent="0.35">
      <c r="A34" s="4" t="s">
        <v>49</v>
      </c>
      <c r="B34">
        <v>579</v>
      </c>
      <c r="C34" s="9">
        <f t="shared" si="0"/>
        <v>1.2866666666666666</v>
      </c>
      <c r="D34" s="22">
        <v>44.9</v>
      </c>
      <c r="E34" s="23">
        <f t="shared" si="1"/>
        <v>4.8999999999999986</v>
      </c>
      <c r="F34" s="10">
        <f t="shared" si="2"/>
        <v>0.2625850340136055</v>
      </c>
      <c r="G34" s="4">
        <v>8.5</v>
      </c>
      <c r="H34" s="11">
        <f t="shared" si="3"/>
        <v>170</v>
      </c>
    </row>
    <row r="35" spans="1:11" x14ac:dyDescent="0.35">
      <c r="A35" s="4" t="s">
        <v>50</v>
      </c>
      <c r="B35">
        <v>665</v>
      </c>
      <c r="C35" s="9">
        <f t="shared" si="0"/>
        <v>1.4777777777777779</v>
      </c>
      <c r="D35" s="22">
        <v>49.3</v>
      </c>
      <c r="E35" s="23">
        <f t="shared" si="1"/>
        <v>9.2999999999999972</v>
      </c>
      <c r="F35" s="10">
        <f t="shared" si="2"/>
        <v>0.15890083632019122</v>
      </c>
      <c r="G35" s="4">
        <v>3</v>
      </c>
      <c r="H35" s="11">
        <f t="shared" si="3"/>
        <v>60</v>
      </c>
    </row>
    <row r="36" spans="1:11" x14ac:dyDescent="0.35">
      <c r="A36" s="4" t="s">
        <v>51</v>
      </c>
      <c r="B36">
        <v>1577</v>
      </c>
      <c r="C36" s="9">
        <f t="shared" si="0"/>
        <v>3.5044444444444443</v>
      </c>
      <c r="D36" s="22">
        <v>63</v>
      </c>
      <c r="E36" s="23">
        <f t="shared" si="1"/>
        <v>23</v>
      </c>
      <c r="F36" s="10">
        <f t="shared" si="2"/>
        <v>0.15236714975845408</v>
      </c>
      <c r="G36" s="4">
        <v>4</v>
      </c>
      <c r="H36" s="11">
        <f t="shared" si="3"/>
        <v>80</v>
      </c>
    </row>
    <row r="37" spans="1:11" x14ac:dyDescent="0.35">
      <c r="A37" s="4" t="s">
        <v>52</v>
      </c>
      <c r="B37">
        <v>1622</v>
      </c>
      <c r="C37" s="9">
        <f t="shared" si="0"/>
        <v>3.6044444444444443</v>
      </c>
      <c r="D37" s="22">
        <v>62.2</v>
      </c>
      <c r="E37" s="23">
        <f t="shared" si="1"/>
        <v>22.200000000000003</v>
      </c>
      <c r="F37" s="10">
        <f t="shared" si="2"/>
        <v>0.16236236236236234</v>
      </c>
      <c r="G37" s="4">
        <v>3</v>
      </c>
      <c r="H37" s="11">
        <f t="shared" si="3"/>
        <v>60</v>
      </c>
      <c r="J37" s="29">
        <f>AVERAGE(F37:F40)</f>
        <v>0.19775417648224672</v>
      </c>
      <c r="K37" s="29">
        <f>AVERAGE(H37:H40)</f>
        <v>70</v>
      </c>
    </row>
    <row r="38" spans="1:11" x14ac:dyDescent="0.35">
      <c r="A38" s="4" t="s">
        <v>53</v>
      </c>
      <c r="B38">
        <v>1357</v>
      </c>
      <c r="C38" s="9">
        <f t="shared" si="0"/>
        <v>3.0155555555555558</v>
      </c>
      <c r="D38" s="22">
        <v>53.3</v>
      </c>
      <c r="E38" s="23">
        <f t="shared" si="1"/>
        <v>13.299999999999997</v>
      </c>
      <c r="F38" s="10">
        <f t="shared" si="2"/>
        <v>0.22673350041771101</v>
      </c>
      <c r="G38" s="4">
        <v>3.5</v>
      </c>
      <c r="H38" s="11">
        <f t="shared" si="3"/>
        <v>70</v>
      </c>
    </row>
    <row r="39" spans="1:11" x14ac:dyDescent="0.35">
      <c r="A39" s="4" t="s">
        <v>54</v>
      </c>
      <c r="B39">
        <v>441</v>
      </c>
      <c r="C39" s="9">
        <f t="shared" si="0"/>
        <v>0.98</v>
      </c>
      <c r="D39" s="22">
        <v>44.8</v>
      </c>
      <c r="E39" s="23">
        <f t="shared" si="1"/>
        <v>4.7999999999999972</v>
      </c>
      <c r="F39" s="10">
        <f t="shared" si="2"/>
        <v>0.20416666666666677</v>
      </c>
      <c r="G39" s="4">
        <v>4</v>
      </c>
      <c r="H39" s="11">
        <f t="shared" si="3"/>
        <v>80</v>
      </c>
    </row>
    <row r="40" spans="1:11" x14ac:dyDescent="0.35">
      <c r="A40" s="4" t="s">
        <v>55</v>
      </c>
      <c r="C40" s="9"/>
      <c r="D40" s="22"/>
      <c r="E40" s="23"/>
      <c r="F40" s="10"/>
      <c r="G40" s="4"/>
      <c r="H40" s="11"/>
    </row>
    <row r="41" spans="1:11" x14ac:dyDescent="0.35">
      <c r="A41" s="4" t="s">
        <v>108</v>
      </c>
      <c r="B41">
        <v>1563</v>
      </c>
      <c r="C41" s="9">
        <f t="shared" si="0"/>
        <v>3.4733333333333332</v>
      </c>
      <c r="D41" s="22">
        <v>51.3</v>
      </c>
      <c r="E41" s="23">
        <f t="shared" ref="E41:E44" si="6">D41-40</f>
        <v>11.299999999999997</v>
      </c>
      <c r="F41" s="10">
        <f t="shared" ref="F41:F44" si="7">C41/E41</f>
        <v>0.30737463126843662</v>
      </c>
      <c r="G41" s="4">
        <v>3.5</v>
      </c>
      <c r="H41" s="11">
        <f t="shared" ref="H41:H44" si="8">G41/50*1000</f>
        <v>70</v>
      </c>
      <c r="J41" s="29">
        <f>AVERAGE(F41:F44)</f>
        <v>0.33170903723280087</v>
      </c>
      <c r="K41" s="29">
        <f>AVERAGE(H41:H44)</f>
        <v>112.5</v>
      </c>
    </row>
    <row r="42" spans="1:11" x14ac:dyDescent="0.35">
      <c r="A42" s="4" t="s">
        <v>109</v>
      </c>
      <c r="B42">
        <v>539</v>
      </c>
      <c r="C42" s="9">
        <f t="shared" si="0"/>
        <v>1.1977777777777778</v>
      </c>
      <c r="D42" s="22">
        <v>44.3</v>
      </c>
      <c r="E42" s="23">
        <f t="shared" si="6"/>
        <v>4.2999999999999972</v>
      </c>
      <c r="F42" s="10">
        <f t="shared" si="7"/>
        <v>0.2785529715762276</v>
      </c>
      <c r="G42" s="4">
        <v>5</v>
      </c>
      <c r="H42" s="11">
        <f t="shared" si="8"/>
        <v>100</v>
      </c>
    </row>
    <row r="43" spans="1:11" x14ac:dyDescent="0.35">
      <c r="A43" s="4" t="s">
        <v>110</v>
      </c>
      <c r="B43">
        <v>1294</v>
      </c>
      <c r="C43" s="9">
        <f t="shared" si="0"/>
        <v>2.8755555555555556</v>
      </c>
      <c r="D43" s="22">
        <v>50.3</v>
      </c>
      <c r="E43" s="23">
        <f t="shared" si="6"/>
        <v>10.299999999999997</v>
      </c>
      <c r="F43" s="10">
        <f t="shared" si="7"/>
        <v>0.27918015102481131</v>
      </c>
      <c r="G43" s="4">
        <v>10</v>
      </c>
      <c r="H43" s="11">
        <f t="shared" si="8"/>
        <v>200</v>
      </c>
    </row>
    <row r="44" spans="1:11" x14ac:dyDescent="0.35">
      <c r="A44" s="4" t="s">
        <v>111</v>
      </c>
      <c r="B44">
        <v>561</v>
      </c>
      <c r="C44" s="9">
        <f t="shared" si="0"/>
        <v>1.2466666666666666</v>
      </c>
      <c r="D44" s="22">
        <v>42.7</v>
      </c>
      <c r="E44" s="23">
        <f t="shared" si="6"/>
        <v>2.7000000000000028</v>
      </c>
      <c r="F44" s="10">
        <f t="shared" si="7"/>
        <v>0.46172839506172786</v>
      </c>
      <c r="G44" s="4">
        <v>4</v>
      </c>
      <c r="H44" s="11">
        <f t="shared" si="8"/>
        <v>80</v>
      </c>
    </row>
    <row r="45" spans="1:11" x14ac:dyDescent="0.35">
      <c r="A45" s="4" t="s">
        <v>56</v>
      </c>
      <c r="B45">
        <v>1673</v>
      </c>
      <c r="C45" s="9">
        <f t="shared" si="0"/>
        <v>3.7177777777777776</v>
      </c>
      <c r="D45" s="22">
        <v>50</v>
      </c>
      <c r="E45" s="23">
        <f t="shared" si="1"/>
        <v>10</v>
      </c>
      <c r="F45" s="10">
        <f t="shared" si="2"/>
        <v>0.37177777777777776</v>
      </c>
      <c r="G45" s="4">
        <v>4</v>
      </c>
      <c r="H45" s="11">
        <f t="shared" si="3"/>
        <v>80</v>
      </c>
      <c r="J45" s="29">
        <f>AVERAGE(F45:F48)</f>
        <v>0.33478411306042893</v>
      </c>
      <c r="K45" s="29">
        <f>AVERAGE(H45:H48)</f>
        <v>110</v>
      </c>
    </row>
    <row r="46" spans="1:11" x14ac:dyDescent="0.35">
      <c r="A46" s="4" t="s">
        <v>57</v>
      </c>
      <c r="B46">
        <v>614</v>
      </c>
      <c r="C46" s="9">
        <f t="shared" si="0"/>
        <v>1.3644444444444443</v>
      </c>
      <c r="D46" s="22">
        <v>44.8</v>
      </c>
      <c r="E46" s="23">
        <f t="shared" si="1"/>
        <v>4.7999999999999972</v>
      </c>
      <c r="F46" s="10">
        <f t="shared" si="2"/>
        <v>0.28425925925925943</v>
      </c>
      <c r="G46" s="4">
        <v>4.5</v>
      </c>
      <c r="H46" s="11">
        <f t="shared" si="3"/>
        <v>90</v>
      </c>
    </row>
    <row r="47" spans="1:11" x14ac:dyDescent="0.35">
      <c r="A47" s="4" t="s">
        <v>58</v>
      </c>
      <c r="B47">
        <v>1576</v>
      </c>
      <c r="C47" s="9">
        <f t="shared" si="0"/>
        <v>3.5022222222222221</v>
      </c>
      <c r="D47" s="22">
        <v>49.5</v>
      </c>
      <c r="E47" s="23">
        <f t="shared" si="1"/>
        <v>9.5</v>
      </c>
      <c r="F47" s="10">
        <f t="shared" si="2"/>
        <v>0.3686549707602339</v>
      </c>
      <c r="G47" s="4">
        <v>5</v>
      </c>
      <c r="H47" s="11">
        <f t="shared" si="3"/>
        <v>100</v>
      </c>
    </row>
    <row r="48" spans="1:11" x14ac:dyDescent="0.35">
      <c r="A48" s="4" t="s">
        <v>59</v>
      </c>
      <c r="B48">
        <v>566</v>
      </c>
      <c r="C48" s="9">
        <f t="shared" si="0"/>
        <v>1.2577777777777779</v>
      </c>
      <c r="D48" s="22">
        <v>44</v>
      </c>
      <c r="E48" s="23">
        <f t="shared" si="1"/>
        <v>4</v>
      </c>
      <c r="F48" s="10">
        <f t="shared" si="2"/>
        <v>0.31444444444444447</v>
      </c>
      <c r="G48" s="4">
        <v>8.5</v>
      </c>
      <c r="H48" s="11">
        <f t="shared" si="3"/>
        <v>170</v>
      </c>
    </row>
    <row r="49" spans="1:14" x14ac:dyDescent="0.35">
      <c r="A49" s="4" t="s">
        <v>60</v>
      </c>
      <c r="B49">
        <v>1457</v>
      </c>
      <c r="C49" s="9">
        <f t="shared" si="0"/>
        <v>3.2377777777777776</v>
      </c>
      <c r="D49" s="22">
        <v>50.4</v>
      </c>
      <c r="E49" s="23">
        <f t="shared" si="1"/>
        <v>10.399999999999999</v>
      </c>
      <c r="F49" s="10">
        <f t="shared" si="2"/>
        <v>0.31132478632478633</v>
      </c>
      <c r="G49" s="4">
        <v>5</v>
      </c>
      <c r="H49" s="11">
        <f t="shared" si="3"/>
        <v>100</v>
      </c>
      <c r="J49" s="29">
        <f>AVERAGE(F49:F52)</f>
        <v>0.3508535642844155</v>
      </c>
      <c r="K49" s="29">
        <f>AVERAGE(H49:H52)</f>
        <v>130</v>
      </c>
    </row>
    <row r="50" spans="1:14" x14ac:dyDescent="0.35">
      <c r="A50" s="4" t="s">
        <v>61</v>
      </c>
      <c r="B50">
        <v>514</v>
      </c>
      <c r="C50" s="9">
        <f t="shared" si="0"/>
        <v>1.1422222222222222</v>
      </c>
      <c r="D50" s="22">
        <v>43.9</v>
      </c>
      <c r="E50" s="23">
        <f t="shared" si="1"/>
        <v>3.8999999999999986</v>
      </c>
      <c r="F50" s="10">
        <f t="shared" si="2"/>
        <v>0.29287749287749298</v>
      </c>
      <c r="G50" s="4">
        <v>10.5</v>
      </c>
      <c r="H50" s="11">
        <f t="shared" si="3"/>
        <v>210</v>
      </c>
    </row>
    <row r="51" spans="1:14" x14ac:dyDescent="0.35">
      <c r="A51" s="4" t="s">
        <v>62</v>
      </c>
      <c r="B51">
        <v>1626</v>
      </c>
      <c r="C51" s="9">
        <f t="shared" si="0"/>
        <v>3.6133333333333333</v>
      </c>
      <c r="D51" s="22">
        <v>49.4</v>
      </c>
      <c r="E51" s="23">
        <f t="shared" si="1"/>
        <v>9.3999999999999986</v>
      </c>
      <c r="F51" s="10">
        <f t="shared" si="2"/>
        <v>0.38439716312056743</v>
      </c>
      <c r="G51" s="4">
        <v>6</v>
      </c>
      <c r="H51" s="11">
        <f t="shared" si="3"/>
        <v>120</v>
      </c>
    </row>
    <row r="52" spans="1:14" x14ac:dyDescent="0.35">
      <c r="A52" s="58" t="s">
        <v>63</v>
      </c>
      <c r="B52" s="59">
        <v>616</v>
      </c>
      <c r="C52" s="60">
        <f t="shared" si="0"/>
        <v>1.3688888888888888</v>
      </c>
      <c r="D52" s="25">
        <v>43.3</v>
      </c>
      <c r="E52" s="26">
        <f t="shared" si="1"/>
        <v>3.2999999999999972</v>
      </c>
      <c r="F52" s="16">
        <f t="shared" si="2"/>
        <v>0.41481481481481514</v>
      </c>
      <c r="G52" s="15">
        <v>4.5</v>
      </c>
      <c r="H52" s="17">
        <f t="shared" si="3"/>
        <v>90</v>
      </c>
    </row>
    <row r="53" spans="1:14" x14ac:dyDescent="0.35">
      <c r="A53" s="4" t="s">
        <v>64</v>
      </c>
      <c r="B53">
        <v>1552</v>
      </c>
      <c r="C53" s="9">
        <f t="shared" si="0"/>
        <v>3.4488888888888889</v>
      </c>
      <c r="D53" s="22">
        <v>53.7</v>
      </c>
      <c r="E53" s="23">
        <f t="shared" si="1"/>
        <v>13.700000000000003</v>
      </c>
      <c r="F53" s="10">
        <f t="shared" si="2"/>
        <v>0.2517437145174371</v>
      </c>
      <c r="G53" s="4">
        <v>4</v>
      </c>
      <c r="H53" s="36">
        <f t="shared" si="3"/>
        <v>80</v>
      </c>
      <c r="J53" s="29">
        <f>AVERAGE(F53:F56)</f>
        <v>0.29226204233047298</v>
      </c>
      <c r="K53" s="29">
        <f>AVERAGE(H53:H56)</f>
        <v>100</v>
      </c>
      <c r="L53" s="72">
        <f>AVERAGE(J57:J80)</f>
        <v>0.24856426803198864</v>
      </c>
      <c r="M53" s="72">
        <f>AVERAGE(K57:K80)</f>
        <v>81.25</v>
      </c>
      <c r="N53" s="67">
        <f>COUNT(J57:J80)</f>
        <v>4</v>
      </c>
    </row>
    <row r="54" spans="1:14" x14ac:dyDescent="0.35">
      <c r="A54" s="4" t="s">
        <v>65</v>
      </c>
      <c r="B54">
        <v>779</v>
      </c>
      <c r="C54" s="9">
        <f t="shared" si="0"/>
        <v>1.731111111111111</v>
      </c>
      <c r="D54" s="22">
        <v>44.8</v>
      </c>
      <c r="E54" s="23">
        <f t="shared" si="1"/>
        <v>4.7999999999999972</v>
      </c>
      <c r="F54" s="10">
        <f t="shared" si="2"/>
        <v>0.36064814814814833</v>
      </c>
      <c r="G54" s="4">
        <v>5</v>
      </c>
      <c r="H54" s="36">
        <f t="shared" si="3"/>
        <v>100</v>
      </c>
    </row>
    <row r="55" spans="1:14" x14ac:dyDescent="0.35">
      <c r="A55" s="4" t="s">
        <v>66</v>
      </c>
      <c r="B55">
        <v>1654</v>
      </c>
      <c r="C55" s="9">
        <f t="shared" si="0"/>
        <v>3.6755555555555555</v>
      </c>
      <c r="D55" s="22">
        <v>53.2</v>
      </c>
      <c r="E55" s="23">
        <f t="shared" si="1"/>
        <v>13.200000000000003</v>
      </c>
      <c r="F55" s="10">
        <f t="shared" si="2"/>
        <v>0.27845117845117839</v>
      </c>
      <c r="G55" s="4">
        <v>5</v>
      </c>
      <c r="H55" s="36">
        <f t="shared" si="3"/>
        <v>100</v>
      </c>
    </row>
    <row r="56" spans="1:14" x14ac:dyDescent="0.35">
      <c r="A56" s="4" t="s">
        <v>67</v>
      </c>
      <c r="B56">
        <v>651</v>
      </c>
      <c r="C56" s="9">
        <f t="shared" si="0"/>
        <v>1.4466666666666668</v>
      </c>
      <c r="D56" s="22">
        <v>45.2</v>
      </c>
      <c r="E56" s="23">
        <f t="shared" si="1"/>
        <v>5.2000000000000028</v>
      </c>
      <c r="F56" s="10">
        <f t="shared" si="2"/>
        <v>0.27820512820512805</v>
      </c>
      <c r="G56" s="4">
        <v>6</v>
      </c>
      <c r="H56" s="36">
        <f t="shared" si="3"/>
        <v>120</v>
      </c>
    </row>
    <row r="57" spans="1:14" x14ac:dyDescent="0.35">
      <c r="A57" s="4" t="s">
        <v>68</v>
      </c>
      <c r="B57">
        <v>1737</v>
      </c>
      <c r="C57" s="9">
        <f t="shared" si="0"/>
        <v>3.86</v>
      </c>
      <c r="D57" s="22">
        <v>50.7</v>
      </c>
      <c r="E57" s="23">
        <f t="shared" si="1"/>
        <v>10.700000000000003</v>
      </c>
      <c r="F57" s="10">
        <f t="shared" si="2"/>
        <v>0.36074766355140175</v>
      </c>
      <c r="G57" s="4">
        <v>4</v>
      </c>
      <c r="H57" s="36">
        <f t="shared" si="3"/>
        <v>80</v>
      </c>
      <c r="J57" s="29">
        <f>AVERAGE(F57:F60)</f>
        <v>0.26285623453330131</v>
      </c>
      <c r="K57" s="29">
        <f>AVERAGE(H57:H60)</f>
        <v>85</v>
      </c>
    </row>
    <row r="58" spans="1:14" x14ac:dyDescent="0.35">
      <c r="A58" s="4" t="s">
        <v>69</v>
      </c>
      <c r="B58">
        <v>570</v>
      </c>
      <c r="C58" s="9">
        <f t="shared" si="0"/>
        <v>1.2666666666666666</v>
      </c>
      <c r="D58" s="22">
        <v>44.8</v>
      </c>
      <c r="E58" s="23">
        <f t="shared" si="1"/>
        <v>4.7999999999999972</v>
      </c>
      <c r="F58" s="10">
        <f t="shared" si="2"/>
        <v>0.26388888888888901</v>
      </c>
      <c r="G58" s="4">
        <v>6</v>
      </c>
      <c r="H58" s="36">
        <f t="shared" si="3"/>
        <v>120</v>
      </c>
    </row>
    <row r="59" spans="1:14" x14ac:dyDescent="0.35">
      <c r="A59" s="4" t="s">
        <v>70</v>
      </c>
      <c r="B59">
        <v>1857</v>
      </c>
      <c r="C59" s="9">
        <f t="shared" si="0"/>
        <v>4.1266666666666669</v>
      </c>
      <c r="D59" s="22">
        <v>55.2</v>
      </c>
      <c r="E59" s="23">
        <f t="shared" si="1"/>
        <v>15.200000000000003</v>
      </c>
      <c r="F59" s="10">
        <f t="shared" si="2"/>
        <v>0.27149122807017539</v>
      </c>
      <c r="G59" s="4">
        <v>2.5</v>
      </c>
      <c r="H59" s="36">
        <f t="shared" si="3"/>
        <v>50</v>
      </c>
    </row>
    <row r="60" spans="1:14" x14ac:dyDescent="0.35">
      <c r="A60" s="4" t="s">
        <v>71</v>
      </c>
      <c r="B60">
        <v>601</v>
      </c>
      <c r="C60" s="9">
        <f t="shared" si="0"/>
        <v>1.3355555555555556</v>
      </c>
      <c r="D60" s="22">
        <v>48.6</v>
      </c>
      <c r="E60" s="23">
        <f t="shared" si="1"/>
        <v>8.6000000000000014</v>
      </c>
      <c r="F60" s="10">
        <f t="shared" si="2"/>
        <v>0.15529715762273899</v>
      </c>
      <c r="G60" s="4">
        <v>4.5</v>
      </c>
      <c r="H60" s="36">
        <f t="shared" si="3"/>
        <v>90</v>
      </c>
    </row>
    <row r="61" spans="1:14" x14ac:dyDescent="0.35">
      <c r="A61" s="4" t="s">
        <v>72</v>
      </c>
      <c r="B61">
        <v>601</v>
      </c>
      <c r="C61" s="9">
        <f t="shared" si="0"/>
        <v>1.3355555555555556</v>
      </c>
      <c r="D61" s="22">
        <v>44.3</v>
      </c>
      <c r="E61" s="23">
        <f t="shared" si="1"/>
        <v>4.2999999999999972</v>
      </c>
      <c r="F61" s="10">
        <f t="shared" si="2"/>
        <v>0.31059431524547826</v>
      </c>
      <c r="G61" s="4">
        <v>6</v>
      </c>
      <c r="H61" s="36">
        <f t="shared" si="3"/>
        <v>120</v>
      </c>
      <c r="J61" s="29">
        <f>AVERAGE(F61:F64)</f>
        <v>0.26540460718016395</v>
      </c>
      <c r="K61" s="29">
        <f>AVERAGE(H61:H64)</f>
        <v>80</v>
      </c>
    </row>
    <row r="62" spans="1:14" x14ac:dyDescent="0.35">
      <c r="A62" s="4" t="s">
        <v>73</v>
      </c>
      <c r="B62">
        <v>1780</v>
      </c>
      <c r="C62" s="9">
        <f t="shared" si="0"/>
        <v>3.9555555555555557</v>
      </c>
      <c r="D62" s="22">
        <v>58.8</v>
      </c>
      <c r="E62" s="23">
        <f t="shared" si="1"/>
        <v>18.799999999999997</v>
      </c>
      <c r="F62" s="10">
        <f t="shared" si="2"/>
        <v>0.21040189125295514</v>
      </c>
      <c r="G62" s="4">
        <v>4</v>
      </c>
      <c r="H62" s="36">
        <f t="shared" si="3"/>
        <v>80</v>
      </c>
    </row>
    <row r="63" spans="1:14" x14ac:dyDescent="0.35">
      <c r="A63" s="4" t="s">
        <v>74</v>
      </c>
      <c r="B63">
        <v>1666</v>
      </c>
      <c r="C63" s="9">
        <f t="shared" si="0"/>
        <v>3.7022222222222223</v>
      </c>
      <c r="D63" s="22">
        <v>52.5</v>
      </c>
      <c r="E63" s="23">
        <f t="shared" si="1"/>
        <v>12.5</v>
      </c>
      <c r="F63" s="10">
        <f t="shared" si="2"/>
        <v>0.29617777777777776</v>
      </c>
      <c r="G63" s="4">
        <v>4</v>
      </c>
      <c r="H63" s="36">
        <f t="shared" si="3"/>
        <v>80</v>
      </c>
    </row>
    <row r="64" spans="1:14" x14ac:dyDescent="0.35">
      <c r="A64" s="4" t="s">
        <v>75</v>
      </c>
      <c r="B64">
        <v>528</v>
      </c>
      <c r="C64" s="9">
        <f t="shared" si="0"/>
        <v>1.1733333333333333</v>
      </c>
      <c r="D64" s="22">
        <v>44.8</v>
      </c>
      <c r="E64" s="23">
        <f t="shared" si="1"/>
        <v>4.7999999999999972</v>
      </c>
      <c r="F64" s="10">
        <f t="shared" si="2"/>
        <v>0.2444444444444446</v>
      </c>
      <c r="G64" s="4">
        <v>2</v>
      </c>
      <c r="H64" s="36">
        <f t="shared" si="3"/>
        <v>40</v>
      </c>
    </row>
    <row r="65" spans="1:14" x14ac:dyDescent="0.35">
      <c r="A65" s="4" t="s">
        <v>76</v>
      </c>
      <c r="B65">
        <v>1618</v>
      </c>
      <c r="C65" s="9">
        <f t="shared" si="0"/>
        <v>3.5955555555555554</v>
      </c>
      <c r="D65" s="22">
        <v>47.3</v>
      </c>
      <c r="E65" s="23">
        <f t="shared" si="1"/>
        <v>7.2999999999999972</v>
      </c>
      <c r="F65" s="10">
        <f t="shared" si="2"/>
        <v>0.49254185692541874</v>
      </c>
      <c r="G65" s="4">
        <v>3</v>
      </c>
      <c r="H65" s="36">
        <f t="shared" si="3"/>
        <v>60</v>
      </c>
      <c r="J65" s="29">
        <f>AVERAGE(F65:F68)</f>
        <v>0.30179076726165771</v>
      </c>
      <c r="K65" s="29">
        <f>AVERAGE(H65:H68)</f>
        <v>105</v>
      </c>
      <c r="L65" s="62" t="s">
        <v>118</v>
      </c>
    </row>
    <row r="66" spans="1:14" x14ac:dyDescent="0.35">
      <c r="A66" s="4" t="s">
        <v>77</v>
      </c>
      <c r="B66">
        <v>580</v>
      </c>
      <c r="C66" s="9">
        <f t="shared" si="0"/>
        <v>1.288888888888889</v>
      </c>
      <c r="D66" s="22">
        <v>45.5</v>
      </c>
      <c r="E66" s="23">
        <f t="shared" si="1"/>
        <v>5.5</v>
      </c>
      <c r="F66" s="10">
        <f t="shared" si="2"/>
        <v>0.23434343434343435</v>
      </c>
      <c r="G66" s="4">
        <v>5</v>
      </c>
      <c r="H66" s="36">
        <f t="shared" si="3"/>
        <v>100</v>
      </c>
    </row>
    <row r="67" spans="1:14" x14ac:dyDescent="0.35">
      <c r="A67" s="4" t="s">
        <v>78</v>
      </c>
      <c r="B67">
        <v>1638</v>
      </c>
      <c r="C67" s="9">
        <f t="shared" si="0"/>
        <v>3.64</v>
      </c>
      <c r="D67" s="22">
        <v>56</v>
      </c>
      <c r="E67" s="23">
        <f t="shared" si="1"/>
        <v>16</v>
      </c>
      <c r="F67" s="10">
        <f t="shared" si="2"/>
        <v>0.22750000000000001</v>
      </c>
      <c r="G67" s="4">
        <v>8</v>
      </c>
      <c r="H67" s="36">
        <f t="shared" si="3"/>
        <v>160</v>
      </c>
    </row>
    <row r="68" spans="1:14" x14ac:dyDescent="0.35">
      <c r="A68" s="4" t="s">
        <v>79</v>
      </c>
      <c r="B68">
        <v>637</v>
      </c>
      <c r="C68" s="9">
        <f t="shared" si="0"/>
        <v>1.4155555555555555</v>
      </c>
      <c r="D68" s="22">
        <v>45.6</v>
      </c>
      <c r="E68" s="23">
        <f t="shared" si="1"/>
        <v>5.6000000000000014</v>
      </c>
      <c r="F68" s="10">
        <f t="shared" si="2"/>
        <v>0.25277777777777771</v>
      </c>
      <c r="G68" s="4">
        <v>5</v>
      </c>
      <c r="H68" s="36">
        <f t="shared" si="3"/>
        <v>100</v>
      </c>
    </row>
    <row r="69" spans="1:14" x14ac:dyDescent="0.35">
      <c r="A69" s="4" t="s">
        <v>80</v>
      </c>
      <c r="B69" t="s">
        <v>114</v>
      </c>
      <c r="C69" s="9"/>
      <c r="D69" s="22"/>
      <c r="E69" s="23"/>
      <c r="F69" s="10"/>
      <c r="G69" s="4"/>
      <c r="H69" s="36"/>
      <c r="J69" s="29"/>
      <c r="K69" s="29"/>
    </row>
    <row r="70" spans="1:14" x14ac:dyDescent="0.35">
      <c r="A70" s="4" t="s">
        <v>81</v>
      </c>
      <c r="C70" s="9"/>
      <c r="D70" s="22"/>
      <c r="E70" s="23"/>
      <c r="F70" s="10"/>
      <c r="G70" s="4"/>
      <c r="H70" s="36"/>
    </row>
    <row r="71" spans="1:14" x14ac:dyDescent="0.35">
      <c r="A71" s="4" t="s">
        <v>82</v>
      </c>
      <c r="C71" s="9"/>
      <c r="D71" s="22"/>
      <c r="E71" s="23"/>
      <c r="F71" s="10"/>
      <c r="G71" s="4"/>
      <c r="H71" s="36"/>
    </row>
    <row r="72" spans="1:14" x14ac:dyDescent="0.35">
      <c r="A72" s="4" t="s">
        <v>83</v>
      </c>
      <c r="C72" s="9"/>
      <c r="D72" s="22"/>
      <c r="E72" s="23"/>
      <c r="F72" s="10"/>
      <c r="G72" s="4"/>
      <c r="H72" s="36"/>
    </row>
    <row r="73" spans="1:14" x14ac:dyDescent="0.35">
      <c r="A73" s="4" t="s">
        <v>84</v>
      </c>
      <c r="C73" s="9"/>
      <c r="D73" s="22"/>
      <c r="E73" s="23"/>
      <c r="F73" s="10"/>
      <c r="G73" s="4"/>
      <c r="H73" s="36"/>
      <c r="J73" s="29"/>
      <c r="K73" s="29"/>
    </row>
    <row r="74" spans="1:14" x14ac:dyDescent="0.35">
      <c r="A74" s="4" t="s">
        <v>85</v>
      </c>
      <c r="C74" s="9"/>
      <c r="D74" s="22"/>
      <c r="E74" s="23"/>
      <c r="F74" s="10"/>
      <c r="G74" s="4"/>
      <c r="H74" s="36"/>
    </row>
    <row r="75" spans="1:14" x14ac:dyDescent="0.35">
      <c r="A75" s="4" t="s">
        <v>86</v>
      </c>
      <c r="C75" s="9"/>
      <c r="D75" s="22"/>
      <c r="E75" s="23"/>
      <c r="F75" s="10"/>
      <c r="G75" s="4"/>
      <c r="H75" s="36"/>
    </row>
    <row r="76" spans="1:14" x14ac:dyDescent="0.35">
      <c r="A76" s="58" t="s">
        <v>87</v>
      </c>
      <c r="B76" s="59"/>
      <c r="C76" s="9"/>
      <c r="D76" s="61"/>
      <c r="E76" s="26"/>
      <c r="F76" s="10"/>
      <c r="G76" s="15"/>
      <c r="H76" s="36"/>
    </row>
    <row r="77" spans="1:14" x14ac:dyDescent="0.35">
      <c r="A77" s="4" t="s">
        <v>40</v>
      </c>
      <c r="B77">
        <v>670</v>
      </c>
      <c r="C77" s="9">
        <f t="shared" ref="C77:C98" si="9">B77/450</f>
        <v>1.4888888888888889</v>
      </c>
      <c r="D77" s="22">
        <v>45.7</v>
      </c>
      <c r="E77" s="23">
        <f t="shared" ref="E77:E98" si="10">D77-40</f>
        <v>5.7000000000000028</v>
      </c>
      <c r="F77" s="10">
        <f t="shared" ref="F77:F98" si="11">C77/E77</f>
        <v>0.26120857699805056</v>
      </c>
      <c r="G77" s="4">
        <v>3</v>
      </c>
      <c r="H77" s="36">
        <f t="shared" ref="H77:H98" si="12">G77/50*1000</f>
        <v>60</v>
      </c>
      <c r="J77" s="29">
        <f>AVERAGE(F77:F80)</f>
        <v>0.16420546315283149</v>
      </c>
      <c r="K77" s="29">
        <f>AVERAGE(H77:H80)</f>
        <v>55</v>
      </c>
      <c r="L77" s="72">
        <f>AVERAGE(J77:J100)</f>
        <v>0.17099794337061816</v>
      </c>
      <c r="M77" s="72">
        <f>AVERAGE(K77:K100)</f>
        <v>44.404761904761905</v>
      </c>
      <c r="N77" s="67">
        <f>COUNT(J77:J100)</f>
        <v>6</v>
      </c>
    </row>
    <row r="78" spans="1:14" x14ac:dyDescent="0.35">
      <c r="A78" s="4" t="s">
        <v>41</v>
      </c>
      <c r="B78">
        <v>498</v>
      </c>
      <c r="C78" s="9">
        <f t="shared" si="9"/>
        <v>1.1066666666666667</v>
      </c>
      <c r="D78" s="22">
        <v>44.2</v>
      </c>
      <c r="E78" s="23">
        <f t="shared" si="10"/>
        <v>4.2000000000000028</v>
      </c>
      <c r="F78" s="10">
        <f t="shared" si="11"/>
        <v>0.26349206349206333</v>
      </c>
      <c r="G78" s="4">
        <v>5</v>
      </c>
      <c r="H78" s="11">
        <f t="shared" si="12"/>
        <v>100</v>
      </c>
    </row>
    <row r="79" spans="1:14" x14ac:dyDescent="0.35">
      <c r="A79" s="4" t="s">
        <v>42</v>
      </c>
      <c r="B79">
        <v>1308</v>
      </c>
      <c r="C79" s="9">
        <f t="shared" si="9"/>
        <v>2.9066666666666667</v>
      </c>
      <c r="D79" s="22">
        <v>62</v>
      </c>
      <c r="E79" s="23">
        <f t="shared" si="10"/>
        <v>22</v>
      </c>
      <c r="F79" s="10">
        <f t="shared" si="11"/>
        <v>0.13212121212121211</v>
      </c>
      <c r="G79" s="4">
        <v>3</v>
      </c>
      <c r="H79" s="11">
        <f t="shared" si="12"/>
        <v>60</v>
      </c>
    </row>
    <row r="80" spans="1:14" x14ac:dyDescent="0.35">
      <c r="A80" s="4" t="s">
        <v>43</v>
      </c>
      <c r="C80" s="9"/>
      <c r="D80" s="22"/>
      <c r="E80" s="23"/>
      <c r="F80" s="10">
        <v>0</v>
      </c>
      <c r="G80" s="4"/>
      <c r="H80" s="11">
        <v>0</v>
      </c>
    </row>
    <row r="81" spans="1:12" x14ac:dyDescent="0.35">
      <c r="A81" s="4" t="s">
        <v>88</v>
      </c>
      <c r="B81">
        <v>1963</v>
      </c>
      <c r="C81" s="9">
        <f t="shared" si="9"/>
        <v>4.362222222222222</v>
      </c>
      <c r="D81" s="22">
        <v>51.1</v>
      </c>
      <c r="E81" s="23">
        <f t="shared" si="10"/>
        <v>11.100000000000001</v>
      </c>
      <c r="F81" s="10">
        <f t="shared" si="11"/>
        <v>0.3929929929929929</v>
      </c>
      <c r="G81" s="4">
        <v>3</v>
      </c>
      <c r="H81" s="11">
        <f t="shared" si="12"/>
        <v>60</v>
      </c>
      <c r="J81" s="29">
        <f>AVERAGE(F81:F84)</f>
        <v>0.32828896823994863</v>
      </c>
      <c r="K81" s="29">
        <f>AVERAGE(H81:H84)</f>
        <v>72.5</v>
      </c>
    </row>
    <row r="82" spans="1:12" x14ac:dyDescent="0.35">
      <c r="A82" s="4" t="s">
        <v>89</v>
      </c>
      <c r="B82">
        <v>571</v>
      </c>
      <c r="C82" s="9">
        <f t="shared" si="9"/>
        <v>1.268888888888889</v>
      </c>
      <c r="D82" s="22">
        <v>43.6</v>
      </c>
      <c r="E82" s="23">
        <f t="shared" si="10"/>
        <v>3.6000000000000014</v>
      </c>
      <c r="F82" s="10">
        <f t="shared" si="11"/>
        <v>0.35246913580246902</v>
      </c>
      <c r="G82" s="4">
        <v>2.5</v>
      </c>
      <c r="H82" s="11">
        <f t="shared" si="12"/>
        <v>50</v>
      </c>
    </row>
    <row r="83" spans="1:12" x14ac:dyDescent="0.35">
      <c r="A83" s="4" t="s">
        <v>90</v>
      </c>
      <c r="B83">
        <v>1731</v>
      </c>
      <c r="C83" s="9">
        <f t="shared" si="9"/>
        <v>3.8466666666666667</v>
      </c>
      <c r="D83" s="22">
        <v>51.9</v>
      </c>
      <c r="E83" s="23">
        <f t="shared" si="10"/>
        <v>11.899999999999999</v>
      </c>
      <c r="F83" s="10">
        <f t="shared" si="11"/>
        <v>0.32324929971988797</v>
      </c>
      <c r="G83" s="4">
        <v>3</v>
      </c>
      <c r="H83" s="11">
        <f t="shared" si="12"/>
        <v>60</v>
      </c>
    </row>
    <row r="84" spans="1:12" x14ac:dyDescent="0.35">
      <c r="A84" s="4" t="s">
        <v>91</v>
      </c>
      <c r="B84">
        <v>528</v>
      </c>
      <c r="C84" s="9">
        <f t="shared" si="9"/>
        <v>1.1733333333333333</v>
      </c>
      <c r="D84" s="22">
        <v>44.8</v>
      </c>
      <c r="E84" s="23">
        <f t="shared" si="10"/>
        <v>4.7999999999999972</v>
      </c>
      <c r="F84" s="10">
        <f t="shared" si="11"/>
        <v>0.2444444444444446</v>
      </c>
      <c r="G84" s="4">
        <v>6</v>
      </c>
      <c r="H84" s="11">
        <f t="shared" si="12"/>
        <v>120</v>
      </c>
    </row>
    <row r="85" spans="1:12" x14ac:dyDescent="0.35">
      <c r="A85" s="4" t="s">
        <v>92</v>
      </c>
      <c r="B85">
        <v>706</v>
      </c>
      <c r="C85" s="9">
        <f t="shared" si="9"/>
        <v>1.568888888888889</v>
      </c>
      <c r="D85" s="22">
        <v>45.9</v>
      </c>
      <c r="E85" s="23">
        <f t="shared" si="10"/>
        <v>5.8999999999999986</v>
      </c>
      <c r="F85" s="10">
        <f t="shared" si="11"/>
        <v>0.26591337099811685</v>
      </c>
      <c r="G85" s="4">
        <v>4.5</v>
      </c>
      <c r="H85" s="11">
        <f t="shared" si="12"/>
        <v>90</v>
      </c>
      <c r="J85" s="29">
        <f>AVERAGE(F85:F90)</f>
        <v>0.18925868816703739</v>
      </c>
      <c r="K85" s="29">
        <f>AVERAGE(H85:H90)</f>
        <v>40</v>
      </c>
    </row>
    <row r="86" spans="1:12" x14ac:dyDescent="0.35">
      <c r="A86" s="4" t="s">
        <v>93</v>
      </c>
      <c r="B86">
        <v>1970</v>
      </c>
      <c r="C86" s="9">
        <f t="shared" si="9"/>
        <v>4.3777777777777782</v>
      </c>
      <c r="D86" s="22">
        <v>46.2</v>
      </c>
      <c r="E86" s="23">
        <f t="shared" si="10"/>
        <v>6.2000000000000028</v>
      </c>
      <c r="F86" s="10">
        <f t="shared" si="11"/>
        <v>0.70609318996415749</v>
      </c>
      <c r="G86" s="4">
        <v>5</v>
      </c>
      <c r="H86" s="11">
        <f t="shared" si="12"/>
        <v>100</v>
      </c>
      <c r="L86" s="62" t="s">
        <v>119</v>
      </c>
    </row>
    <row r="87" spans="1:12" x14ac:dyDescent="0.35">
      <c r="A87" s="4" t="s">
        <v>94</v>
      </c>
      <c r="C87" s="9"/>
      <c r="D87" s="22"/>
      <c r="E87" s="23"/>
      <c r="F87" s="10">
        <v>0</v>
      </c>
      <c r="G87" s="4"/>
      <c r="H87" s="11">
        <v>0</v>
      </c>
    </row>
    <row r="88" spans="1:12" x14ac:dyDescent="0.35">
      <c r="A88" s="4" t="s">
        <v>95</v>
      </c>
      <c r="C88" s="9"/>
      <c r="D88" s="22"/>
      <c r="E88" s="23"/>
      <c r="F88" s="10">
        <v>0</v>
      </c>
      <c r="G88" s="4"/>
      <c r="H88" s="11">
        <v>0</v>
      </c>
    </row>
    <row r="89" spans="1:12" x14ac:dyDescent="0.35">
      <c r="A89" s="4" t="s">
        <v>96</v>
      </c>
      <c r="B89">
        <v>655</v>
      </c>
      <c r="C89" s="9">
        <f t="shared" si="9"/>
        <v>1.4555555555555555</v>
      </c>
      <c r="D89" s="22">
        <v>48.9</v>
      </c>
      <c r="E89" s="23">
        <f t="shared" si="10"/>
        <v>8.8999999999999986</v>
      </c>
      <c r="F89" s="10">
        <f t="shared" si="11"/>
        <v>0.16354556803995007</v>
      </c>
      <c r="G89" s="4">
        <v>2.5</v>
      </c>
      <c r="H89" s="11">
        <f t="shared" si="12"/>
        <v>50</v>
      </c>
      <c r="J89" s="29">
        <f>AVERAGE(F89:F92)</f>
        <v>4.0886392009987518E-2</v>
      </c>
      <c r="K89" s="29">
        <f>AVERAGE(H89:H92)</f>
        <v>12.5</v>
      </c>
    </row>
    <row r="90" spans="1:12" x14ac:dyDescent="0.35">
      <c r="A90" s="4" t="s">
        <v>97</v>
      </c>
      <c r="C90" s="9"/>
      <c r="D90" s="22"/>
      <c r="E90" s="23"/>
      <c r="F90" s="10">
        <v>0</v>
      </c>
      <c r="G90" s="4"/>
      <c r="H90" s="11">
        <v>0</v>
      </c>
    </row>
    <row r="91" spans="1:12" x14ac:dyDescent="0.35">
      <c r="A91" s="4" t="s">
        <v>98</v>
      </c>
      <c r="C91" s="9"/>
      <c r="D91" s="22"/>
      <c r="E91" s="23"/>
      <c r="F91" s="10">
        <v>0</v>
      </c>
      <c r="G91" s="4"/>
      <c r="H91" s="11">
        <v>0</v>
      </c>
    </row>
    <row r="92" spans="1:12" x14ac:dyDescent="0.35">
      <c r="A92" s="4" t="s">
        <v>99</v>
      </c>
      <c r="C92" s="9"/>
      <c r="D92" s="22"/>
      <c r="E92" s="23"/>
      <c r="F92" s="10">
        <v>0</v>
      </c>
      <c r="G92" s="4"/>
      <c r="H92" s="11">
        <v>0</v>
      </c>
    </row>
    <row r="93" spans="1:12" x14ac:dyDescent="0.35">
      <c r="A93" s="4" t="s">
        <v>104</v>
      </c>
      <c r="B93">
        <v>746</v>
      </c>
      <c r="C93" s="9">
        <f t="shared" si="9"/>
        <v>1.6577777777777778</v>
      </c>
      <c r="D93" s="22">
        <v>45.5</v>
      </c>
      <c r="E93" s="23">
        <f t="shared" ref="E93:E95" si="13">D93-40</f>
        <v>5.5</v>
      </c>
      <c r="F93" s="10">
        <f t="shared" si="11"/>
        <v>0.30141414141414141</v>
      </c>
      <c r="G93" s="4">
        <v>3</v>
      </c>
      <c r="H93" s="11">
        <f t="shared" ref="H93:H95" si="14">G93/50*1000</f>
        <v>60</v>
      </c>
      <c r="J93" s="29">
        <f>AVERAGE(F93:F99)</f>
        <v>0.18601908882484422</v>
      </c>
      <c r="K93" s="29">
        <f>AVERAGE(H93:H99)</f>
        <v>51.428571428571431</v>
      </c>
    </row>
    <row r="94" spans="1:12" x14ac:dyDescent="0.35">
      <c r="A94" s="4" t="s">
        <v>105</v>
      </c>
      <c r="B94">
        <v>1848</v>
      </c>
      <c r="C94" s="9">
        <f t="shared" si="9"/>
        <v>4.1066666666666665</v>
      </c>
      <c r="D94" s="22">
        <v>53.9</v>
      </c>
      <c r="E94" s="23">
        <f t="shared" si="13"/>
        <v>13.899999999999999</v>
      </c>
      <c r="F94" s="10">
        <f t="shared" si="11"/>
        <v>0.29544364508393289</v>
      </c>
      <c r="G94" s="4">
        <v>3</v>
      </c>
      <c r="H94" s="11">
        <f t="shared" si="14"/>
        <v>60</v>
      </c>
      <c r="J94" s="29"/>
      <c r="K94" s="29"/>
    </row>
    <row r="95" spans="1:12" x14ac:dyDescent="0.35">
      <c r="A95" s="4" t="s">
        <v>106</v>
      </c>
      <c r="B95">
        <v>584</v>
      </c>
      <c r="C95" s="9">
        <f t="shared" si="9"/>
        <v>1.2977777777777777</v>
      </c>
      <c r="D95" s="22">
        <v>45.5</v>
      </c>
      <c r="E95" s="23">
        <f t="shared" si="13"/>
        <v>5.5</v>
      </c>
      <c r="F95" s="10">
        <f t="shared" si="11"/>
        <v>0.23595959595959595</v>
      </c>
      <c r="G95" s="4">
        <v>5</v>
      </c>
      <c r="H95" s="11">
        <f t="shared" si="14"/>
        <v>100</v>
      </c>
      <c r="J95" s="29"/>
      <c r="K95" s="29"/>
    </row>
    <row r="96" spans="1:12" x14ac:dyDescent="0.35">
      <c r="A96" s="4" t="s">
        <v>107</v>
      </c>
      <c r="C96" s="9"/>
      <c r="D96" s="22"/>
      <c r="E96" s="23"/>
      <c r="F96" s="10">
        <v>0</v>
      </c>
      <c r="G96" s="4"/>
      <c r="H96" s="11">
        <v>0</v>
      </c>
      <c r="J96" s="29"/>
      <c r="K96" s="29"/>
    </row>
    <row r="97" spans="1:13" x14ac:dyDescent="0.35">
      <c r="A97" s="4" t="s">
        <v>100</v>
      </c>
      <c r="B97">
        <v>709</v>
      </c>
      <c r="C97" s="9">
        <f t="shared" si="9"/>
        <v>1.5755555555555556</v>
      </c>
      <c r="D97" s="22">
        <v>46.5</v>
      </c>
      <c r="E97" s="23">
        <f t="shared" si="10"/>
        <v>6.5</v>
      </c>
      <c r="F97" s="10">
        <f t="shared" si="11"/>
        <v>0.24239316239316239</v>
      </c>
      <c r="G97" s="4">
        <v>3.5</v>
      </c>
      <c r="H97" s="11">
        <f t="shared" si="12"/>
        <v>70</v>
      </c>
      <c r="J97" s="29">
        <f>AVERAGE(F97:F100)</f>
        <v>0.11732905982905979</v>
      </c>
      <c r="K97" s="29">
        <f>AVERAGE(H97:H100)</f>
        <v>35</v>
      </c>
    </row>
    <row r="98" spans="1:13" x14ac:dyDescent="0.35">
      <c r="A98" s="4" t="s">
        <v>101</v>
      </c>
      <c r="B98">
        <v>531</v>
      </c>
      <c r="C98" s="9">
        <f t="shared" si="9"/>
        <v>1.18</v>
      </c>
      <c r="D98" s="22">
        <v>45.2</v>
      </c>
      <c r="E98" s="23">
        <f t="shared" si="10"/>
        <v>5.2000000000000028</v>
      </c>
      <c r="F98" s="10">
        <f t="shared" si="11"/>
        <v>0.22692307692307678</v>
      </c>
      <c r="G98" s="4">
        <v>3.5</v>
      </c>
      <c r="H98" s="11">
        <f t="shared" si="12"/>
        <v>70</v>
      </c>
    </row>
    <row r="99" spans="1:13" x14ac:dyDescent="0.35">
      <c r="A99" s="4" t="s">
        <v>102</v>
      </c>
      <c r="C99" s="9"/>
      <c r="D99" s="22"/>
      <c r="E99" s="23"/>
      <c r="F99" s="10">
        <v>0</v>
      </c>
      <c r="G99" s="4"/>
      <c r="H99" s="11">
        <v>0</v>
      </c>
    </row>
    <row r="100" spans="1:13" x14ac:dyDescent="0.35">
      <c r="A100" s="58" t="s">
        <v>103</v>
      </c>
      <c r="C100" s="9"/>
      <c r="D100" s="27"/>
      <c r="E100" s="23"/>
      <c r="F100" s="10">
        <v>0</v>
      </c>
      <c r="G100" s="4"/>
      <c r="H100" s="11">
        <v>0</v>
      </c>
    </row>
    <row r="101" spans="1:13" x14ac:dyDescent="0.35">
      <c r="J101" s="29"/>
      <c r="K101" s="29"/>
      <c r="L101" s="72"/>
      <c r="M101" s="72"/>
    </row>
    <row r="105" spans="1:13" x14ac:dyDescent="0.35">
      <c r="J105" s="29"/>
      <c r="K105" s="29"/>
    </row>
    <row r="109" spans="1:13" x14ac:dyDescent="0.35">
      <c r="J109" s="29"/>
      <c r="K109" s="29"/>
    </row>
    <row r="113" spans="10:11" x14ac:dyDescent="0.35">
      <c r="J113" s="29" t="e">
        <f>AVERAGE(F113:F116)</f>
        <v>#DIV/0!</v>
      </c>
      <c r="K113" s="29" t="e">
        <f>AVERAGE(H113:H116)</f>
        <v>#DIV/0!</v>
      </c>
    </row>
    <row r="117" spans="10:11" x14ac:dyDescent="0.35">
      <c r="J117" s="29" t="e">
        <f>AVERAGE(F117:F120)</f>
        <v>#DIV/0!</v>
      </c>
      <c r="K117" s="29" t="e">
        <f>AVERAGE(H117:H120)</f>
        <v>#DIV/0!</v>
      </c>
    </row>
    <row r="121" spans="10:11" x14ac:dyDescent="0.35">
      <c r="J121" s="29" t="e">
        <f>AVERAGE(F121:F124)</f>
        <v>#DIV/0!</v>
      </c>
      <c r="K121" s="29" t="e">
        <f>AVERAGE(H121:H124)</f>
        <v>#DIV/0!</v>
      </c>
    </row>
    <row r="125" spans="10:11" x14ac:dyDescent="0.35">
      <c r="J125" s="29" t="e">
        <f>AVERAGE(F125:F128)</f>
        <v>#DIV/0!</v>
      </c>
      <c r="K125" s="29" t="e">
        <f>AVERAGE(H125:H128)</f>
        <v>#DIV/0!</v>
      </c>
    </row>
  </sheetData>
  <mergeCells count="2"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="60" zoomScaleNormal="60" workbookViewId="0">
      <selection activeCell="F80" sqref="F80:F83"/>
    </sheetView>
  </sheetViews>
  <sheetFormatPr defaultRowHeight="14.5" x14ac:dyDescent="0.35"/>
  <sheetData>
    <row r="1" spans="1:8" ht="15" thickBot="1" x14ac:dyDescent="0.4">
      <c r="A1" s="5" t="s">
        <v>0</v>
      </c>
      <c r="B1" s="5" t="s">
        <v>1</v>
      </c>
      <c r="C1" s="6" t="s">
        <v>2</v>
      </c>
      <c r="D1" s="21" t="s">
        <v>3</v>
      </c>
      <c r="E1" s="21" t="s">
        <v>4</v>
      </c>
      <c r="F1" s="7" t="s">
        <v>5</v>
      </c>
      <c r="G1" s="5" t="s">
        <v>6</v>
      </c>
      <c r="H1" s="8" t="s">
        <v>7</v>
      </c>
    </row>
    <row r="2" spans="1:8" x14ac:dyDescent="0.35">
      <c r="A2" s="12" t="s">
        <v>21</v>
      </c>
      <c r="B2">
        <v>413</v>
      </c>
      <c r="C2" s="9">
        <f t="shared" ref="C2:C17" si="0">B2/450</f>
        <v>0.9177777777777778</v>
      </c>
      <c r="D2" s="22">
        <v>43.2</v>
      </c>
      <c r="E2" s="23">
        <f t="shared" ref="E2:E17" si="1">D2-40</f>
        <v>3.2000000000000028</v>
      </c>
      <c r="F2" s="10">
        <f t="shared" ref="F2:F17" si="2">C2/E2</f>
        <v>0.28680555555555531</v>
      </c>
      <c r="G2" s="4">
        <v>4</v>
      </c>
      <c r="H2" s="35">
        <f t="shared" ref="H2:H17" si="3">G2/50*1000</f>
        <v>80</v>
      </c>
    </row>
    <row r="3" spans="1:8" x14ac:dyDescent="0.35">
      <c r="A3" s="12" t="s">
        <v>23</v>
      </c>
      <c r="B3">
        <v>496</v>
      </c>
      <c r="C3" s="9">
        <f t="shared" si="0"/>
        <v>1.1022222222222222</v>
      </c>
      <c r="D3" s="22">
        <v>44.8</v>
      </c>
      <c r="E3" s="23">
        <f t="shared" si="1"/>
        <v>4.7999999999999972</v>
      </c>
      <c r="F3" s="10">
        <f t="shared" si="2"/>
        <v>0.22962962962962977</v>
      </c>
      <c r="G3" s="4">
        <v>3.5</v>
      </c>
      <c r="H3" s="11">
        <f t="shared" si="3"/>
        <v>70</v>
      </c>
    </row>
    <row r="4" spans="1:8" x14ac:dyDescent="0.35">
      <c r="A4" s="12" t="s">
        <v>19</v>
      </c>
      <c r="B4">
        <v>542</v>
      </c>
      <c r="C4" s="9">
        <f t="shared" si="0"/>
        <v>1.2044444444444444</v>
      </c>
      <c r="D4" s="22">
        <v>43.5</v>
      </c>
      <c r="E4" s="23">
        <f t="shared" si="1"/>
        <v>3.5</v>
      </c>
      <c r="F4" s="10">
        <f t="shared" si="2"/>
        <v>0.34412698412698411</v>
      </c>
      <c r="G4" s="4">
        <v>7</v>
      </c>
      <c r="H4" s="11">
        <f t="shared" si="3"/>
        <v>140</v>
      </c>
    </row>
    <row r="5" spans="1:8" x14ac:dyDescent="0.35">
      <c r="A5" s="12" t="s">
        <v>31</v>
      </c>
      <c r="B5" s="63">
        <v>558</v>
      </c>
      <c r="C5" s="9">
        <f t="shared" si="0"/>
        <v>1.24</v>
      </c>
      <c r="D5" s="27">
        <v>45.4</v>
      </c>
      <c r="E5" s="64">
        <f t="shared" si="1"/>
        <v>5.3999999999999986</v>
      </c>
      <c r="F5" s="10">
        <f t="shared" si="2"/>
        <v>0.22962962962962968</v>
      </c>
      <c r="G5" s="12">
        <v>4</v>
      </c>
      <c r="H5" s="11">
        <f t="shared" si="3"/>
        <v>80</v>
      </c>
    </row>
    <row r="6" spans="1:8" x14ac:dyDescent="0.35">
      <c r="A6" s="4" t="s">
        <v>25</v>
      </c>
      <c r="B6">
        <v>578</v>
      </c>
      <c r="C6" s="9">
        <f t="shared" si="0"/>
        <v>1.2844444444444445</v>
      </c>
      <c r="D6" s="22">
        <v>44.2</v>
      </c>
      <c r="E6" s="23">
        <f t="shared" si="1"/>
        <v>4.2000000000000028</v>
      </c>
      <c r="F6" s="10">
        <f t="shared" si="2"/>
        <v>0.3058201058201056</v>
      </c>
      <c r="G6" s="4">
        <v>8</v>
      </c>
      <c r="H6" s="11">
        <f t="shared" si="3"/>
        <v>160</v>
      </c>
    </row>
    <row r="7" spans="1:8" x14ac:dyDescent="0.35">
      <c r="A7" s="12" t="s">
        <v>39</v>
      </c>
      <c r="B7">
        <v>595</v>
      </c>
      <c r="C7" s="9">
        <f t="shared" si="0"/>
        <v>1.3222222222222222</v>
      </c>
      <c r="D7" s="22">
        <v>44.1</v>
      </c>
      <c r="E7" s="23">
        <f t="shared" si="1"/>
        <v>4.1000000000000014</v>
      </c>
      <c r="F7" s="10">
        <f t="shared" si="2"/>
        <v>0.32249322493224919</v>
      </c>
      <c r="G7" s="4">
        <v>6</v>
      </c>
      <c r="H7" s="11">
        <f t="shared" si="3"/>
        <v>120</v>
      </c>
    </row>
    <row r="8" spans="1:8" x14ac:dyDescent="0.35">
      <c r="A8" s="12" t="s">
        <v>29</v>
      </c>
      <c r="B8">
        <v>644</v>
      </c>
      <c r="C8" s="9">
        <f t="shared" si="0"/>
        <v>1.431111111111111</v>
      </c>
      <c r="D8" s="22">
        <v>44.2</v>
      </c>
      <c r="E8" s="23">
        <f t="shared" si="1"/>
        <v>4.2000000000000028</v>
      </c>
      <c r="F8" s="10">
        <f t="shared" si="2"/>
        <v>0.34074074074074051</v>
      </c>
      <c r="G8" s="4">
        <v>6</v>
      </c>
      <c r="H8" s="11">
        <f t="shared" si="3"/>
        <v>120</v>
      </c>
    </row>
    <row r="9" spans="1:8" x14ac:dyDescent="0.35">
      <c r="A9" s="12" t="s">
        <v>27</v>
      </c>
      <c r="B9">
        <v>696</v>
      </c>
      <c r="C9" s="9">
        <f t="shared" si="0"/>
        <v>1.5466666666666666</v>
      </c>
      <c r="D9" s="22">
        <v>45.4</v>
      </c>
      <c r="E9" s="23">
        <f t="shared" si="1"/>
        <v>5.3999999999999986</v>
      </c>
      <c r="F9" s="10">
        <f t="shared" si="2"/>
        <v>0.28641975308641981</v>
      </c>
      <c r="G9" s="4">
        <v>5.5</v>
      </c>
      <c r="H9" s="11">
        <f t="shared" si="3"/>
        <v>110</v>
      </c>
    </row>
    <row r="10" spans="1:8" x14ac:dyDescent="0.35">
      <c r="A10" s="4" t="s">
        <v>18</v>
      </c>
      <c r="B10">
        <v>1354</v>
      </c>
      <c r="C10" s="9">
        <f t="shared" si="0"/>
        <v>3.0088888888888889</v>
      </c>
      <c r="D10" s="22">
        <v>48</v>
      </c>
      <c r="E10" s="23">
        <f t="shared" si="1"/>
        <v>8</v>
      </c>
      <c r="F10" s="10">
        <f t="shared" si="2"/>
        <v>0.37611111111111112</v>
      </c>
      <c r="G10" s="4">
        <v>3</v>
      </c>
      <c r="H10" s="11">
        <f t="shared" si="3"/>
        <v>60</v>
      </c>
    </row>
    <row r="11" spans="1:8" x14ac:dyDescent="0.35">
      <c r="A11" s="12" t="s">
        <v>20</v>
      </c>
      <c r="B11">
        <v>1477</v>
      </c>
      <c r="C11" s="9">
        <f t="shared" si="0"/>
        <v>3.2822222222222224</v>
      </c>
      <c r="D11" s="28">
        <v>49.1</v>
      </c>
      <c r="E11" s="23">
        <f t="shared" si="1"/>
        <v>9.1000000000000014</v>
      </c>
      <c r="F11" s="10">
        <f t="shared" si="2"/>
        <v>0.36068376068376062</v>
      </c>
      <c r="G11" s="4">
        <v>4</v>
      </c>
      <c r="H11" s="11">
        <f t="shared" si="3"/>
        <v>80</v>
      </c>
    </row>
    <row r="12" spans="1:8" x14ac:dyDescent="0.35">
      <c r="A12" s="4" t="s">
        <v>26</v>
      </c>
      <c r="B12">
        <v>1483</v>
      </c>
      <c r="C12" s="9">
        <f t="shared" si="0"/>
        <v>3.2955555555555556</v>
      </c>
      <c r="D12" s="22">
        <v>62</v>
      </c>
      <c r="E12" s="23">
        <f t="shared" si="1"/>
        <v>22</v>
      </c>
      <c r="F12" s="10">
        <f t="shared" si="2"/>
        <v>0.14979797979797979</v>
      </c>
      <c r="G12" s="4">
        <v>4.5</v>
      </c>
      <c r="H12" s="11">
        <f t="shared" si="3"/>
        <v>90</v>
      </c>
    </row>
    <row r="13" spans="1:8" x14ac:dyDescent="0.35">
      <c r="A13" s="12" t="s">
        <v>30</v>
      </c>
      <c r="B13">
        <v>1798</v>
      </c>
      <c r="C13" s="9">
        <f t="shared" si="0"/>
        <v>3.9955555555555557</v>
      </c>
      <c r="D13" s="22">
        <v>62.8</v>
      </c>
      <c r="E13" s="23">
        <f t="shared" si="1"/>
        <v>22.799999999999997</v>
      </c>
      <c r="F13" s="10">
        <f t="shared" si="2"/>
        <v>0.17524366471734895</v>
      </c>
      <c r="G13" s="4">
        <v>4</v>
      </c>
      <c r="H13" s="11">
        <f t="shared" si="3"/>
        <v>80</v>
      </c>
    </row>
    <row r="14" spans="1:8" x14ac:dyDescent="0.35">
      <c r="A14" s="12" t="s">
        <v>22</v>
      </c>
      <c r="B14">
        <v>1849</v>
      </c>
      <c r="C14" s="9">
        <f t="shared" si="0"/>
        <v>4.108888888888889</v>
      </c>
      <c r="D14" s="22">
        <v>58.8</v>
      </c>
      <c r="E14" s="23">
        <f t="shared" si="1"/>
        <v>18.799999999999997</v>
      </c>
      <c r="F14" s="10">
        <f t="shared" si="2"/>
        <v>0.21855791962174945</v>
      </c>
      <c r="G14" s="4">
        <v>3</v>
      </c>
      <c r="H14" s="11">
        <f t="shared" si="3"/>
        <v>60</v>
      </c>
    </row>
    <row r="15" spans="1:8" x14ac:dyDescent="0.35">
      <c r="A15" s="12" t="s">
        <v>24</v>
      </c>
      <c r="B15">
        <v>1904</v>
      </c>
      <c r="C15" s="9">
        <f t="shared" si="0"/>
        <v>4.2311111111111108</v>
      </c>
      <c r="D15" s="22">
        <v>55.6</v>
      </c>
      <c r="E15" s="23">
        <f t="shared" si="1"/>
        <v>15.600000000000001</v>
      </c>
      <c r="F15" s="10">
        <f t="shared" si="2"/>
        <v>0.27122507122507117</v>
      </c>
      <c r="G15" s="4">
        <v>4</v>
      </c>
      <c r="H15" s="11">
        <f t="shared" si="3"/>
        <v>80</v>
      </c>
    </row>
    <row r="16" spans="1:8" x14ac:dyDescent="0.35">
      <c r="A16" s="12" t="s">
        <v>28</v>
      </c>
      <c r="B16">
        <v>1981</v>
      </c>
      <c r="C16" s="9">
        <f t="shared" si="0"/>
        <v>4.402222222222222</v>
      </c>
      <c r="D16" s="22">
        <v>63.1</v>
      </c>
      <c r="E16" s="23">
        <f t="shared" si="1"/>
        <v>23.1</v>
      </c>
      <c r="F16" s="10">
        <f t="shared" si="2"/>
        <v>0.19057239057239056</v>
      </c>
      <c r="G16" s="4">
        <v>4</v>
      </c>
      <c r="H16" s="11">
        <f t="shared" si="3"/>
        <v>80</v>
      </c>
    </row>
    <row r="17" spans="1:8" x14ac:dyDescent="0.35">
      <c r="A17" s="12" t="s">
        <v>38</v>
      </c>
      <c r="B17">
        <v>2087</v>
      </c>
      <c r="C17" s="9">
        <f t="shared" si="0"/>
        <v>4.637777777777778</v>
      </c>
      <c r="D17" s="28">
        <v>57.8</v>
      </c>
      <c r="E17" s="23">
        <f t="shared" si="1"/>
        <v>17.799999999999997</v>
      </c>
      <c r="F17" s="10">
        <f t="shared" si="2"/>
        <v>0.26054931335830217</v>
      </c>
      <c r="G17">
        <v>2</v>
      </c>
      <c r="H17" s="11">
        <f t="shared" si="3"/>
        <v>40</v>
      </c>
    </row>
    <row r="18" spans="1:8" x14ac:dyDescent="0.35">
      <c r="A18" s="4" t="s">
        <v>14</v>
      </c>
      <c r="C18" s="9"/>
      <c r="D18" s="22"/>
      <c r="E18" s="23"/>
      <c r="F18" s="10"/>
      <c r="G18" s="4"/>
      <c r="H18" s="11"/>
    </row>
    <row r="19" spans="1:8" x14ac:dyDescent="0.35">
      <c r="A19" s="4" t="s">
        <v>15</v>
      </c>
      <c r="C19" s="9"/>
      <c r="D19" s="22"/>
      <c r="E19" s="23"/>
      <c r="F19" s="10"/>
      <c r="G19" s="4"/>
      <c r="H19" s="11"/>
    </row>
    <row r="20" spans="1:8" x14ac:dyDescent="0.35">
      <c r="A20" s="4" t="s">
        <v>16</v>
      </c>
      <c r="C20" s="9"/>
      <c r="D20" s="22"/>
      <c r="E20" s="23"/>
      <c r="F20" s="10"/>
      <c r="G20" s="4"/>
      <c r="H20" s="11"/>
    </row>
    <row r="21" spans="1:8" x14ac:dyDescent="0.35">
      <c r="A21" s="5" t="s">
        <v>17</v>
      </c>
      <c r="B21" s="30"/>
      <c r="C21" s="9"/>
      <c r="D21" s="21"/>
      <c r="E21" s="65"/>
      <c r="F21" s="13"/>
      <c r="G21" s="5"/>
      <c r="H21" s="14"/>
    </row>
    <row r="22" spans="1:8" x14ac:dyDescent="0.35">
      <c r="A22" s="4" t="s">
        <v>54</v>
      </c>
      <c r="B22">
        <v>441</v>
      </c>
      <c r="C22" s="9">
        <f t="shared" ref="C22:C44" si="4">B22/450</f>
        <v>0.98</v>
      </c>
      <c r="D22" s="22">
        <v>44.8</v>
      </c>
      <c r="E22" s="23">
        <f t="shared" ref="E22:E44" si="5">D22-40</f>
        <v>4.7999999999999972</v>
      </c>
      <c r="F22" s="10">
        <f t="shared" ref="F22:F44" si="6">C22/E22</f>
        <v>0.20416666666666677</v>
      </c>
      <c r="G22" s="4">
        <v>4</v>
      </c>
      <c r="H22" s="36">
        <f t="shared" ref="H22:H44" si="7">G22/50*1000</f>
        <v>80</v>
      </c>
    </row>
    <row r="23" spans="1:8" x14ac:dyDescent="0.35">
      <c r="A23" s="4" t="s">
        <v>47</v>
      </c>
      <c r="B23">
        <v>497</v>
      </c>
      <c r="C23" s="9">
        <f t="shared" si="4"/>
        <v>1.1044444444444443</v>
      </c>
      <c r="D23" s="22">
        <v>43.9</v>
      </c>
      <c r="E23" s="23">
        <f t="shared" si="5"/>
        <v>3.8999999999999986</v>
      </c>
      <c r="F23" s="10">
        <f t="shared" si="6"/>
        <v>0.28319088319088326</v>
      </c>
      <c r="G23" s="4">
        <v>3</v>
      </c>
      <c r="H23" s="11">
        <f t="shared" si="7"/>
        <v>60</v>
      </c>
    </row>
    <row r="24" spans="1:8" x14ac:dyDescent="0.35">
      <c r="A24" s="4" t="s">
        <v>45</v>
      </c>
      <c r="B24">
        <v>505</v>
      </c>
      <c r="C24" s="9">
        <f t="shared" si="4"/>
        <v>1.1222222222222222</v>
      </c>
      <c r="D24" s="22">
        <v>43.9</v>
      </c>
      <c r="E24" s="23">
        <f t="shared" si="5"/>
        <v>3.8999999999999986</v>
      </c>
      <c r="F24" s="10">
        <f t="shared" si="6"/>
        <v>0.28774928774928787</v>
      </c>
      <c r="G24" s="4">
        <v>8</v>
      </c>
      <c r="H24" s="11">
        <f t="shared" si="7"/>
        <v>160</v>
      </c>
    </row>
    <row r="25" spans="1:8" x14ac:dyDescent="0.35">
      <c r="A25" s="4" t="s">
        <v>61</v>
      </c>
      <c r="B25">
        <v>514</v>
      </c>
      <c r="C25" s="9">
        <f t="shared" si="4"/>
        <v>1.1422222222222222</v>
      </c>
      <c r="D25" s="22">
        <v>43.9</v>
      </c>
      <c r="E25" s="23">
        <f t="shared" si="5"/>
        <v>3.8999999999999986</v>
      </c>
      <c r="F25" s="10">
        <f t="shared" si="6"/>
        <v>0.29287749287749298</v>
      </c>
      <c r="G25" s="4">
        <v>10.5</v>
      </c>
      <c r="H25" s="11">
        <f t="shared" si="7"/>
        <v>210</v>
      </c>
    </row>
    <row r="26" spans="1:8" x14ac:dyDescent="0.35">
      <c r="A26" s="4" t="s">
        <v>109</v>
      </c>
      <c r="B26">
        <v>539</v>
      </c>
      <c r="C26" s="9">
        <f t="shared" si="4"/>
        <v>1.1977777777777778</v>
      </c>
      <c r="D26" s="22">
        <v>44.3</v>
      </c>
      <c r="E26" s="23">
        <f t="shared" si="5"/>
        <v>4.2999999999999972</v>
      </c>
      <c r="F26" s="10">
        <f t="shared" si="6"/>
        <v>0.2785529715762276</v>
      </c>
      <c r="G26" s="4">
        <v>5</v>
      </c>
      <c r="H26" s="11">
        <f t="shared" si="7"/>
        <v>100</v>
      </c>
    </row>
    <row r="27" spans="1:8" x14ac:dyDescent="0.35">
      <c r="A27" s="4" t="s">
        <v>111</v>
      </c>
      <c r="B27">
        <v>561</v>
      </c>
      <c r="C27" s="9">
        <f t="shared" si="4"/>
        <v>1.2466666666666666</v>
      </c>
      <c r="D27" s="22">
        <v>42.7</v>
      </c>
      <c r="E27" s="23">
        <f t="shared" si="5"/>
        <v>2.7000000000000028</v>
      </c>
      <c r="F27" s="10">
        <f t="shared" si="6"/>
        <v>0.46172839506172786</v>
      </c>
      <c r="G27" s="4">
        <v>4</v>
      </c>
      <c r="H27" s="11">
        <f t="shared" si="7"/>
        <v>80</v>
      </c>
    </row>
    <row r="28" spans="1:8" x14ac:dyDescent="0.35">
      <c r="A28" s="4" t="s">
        <v>59</v>
      </c>
      <c r="B28">
        <v>566</v>
      </c>
      <c r="C28" s="9">
        <f t="shared" si="4"/>
        <v>1.2577777777777779</v>
      </c>
      <c r="D28" s="22">
        <v>44</v>
      </c>
      <c r="E28" s="23">
        <f t="shared" si="5"/>
        <v>4</v>
      </c>
      <c r="F28" s="10">
        <f t="shared" si="6"/>
        <v>0.31444444444444447</v>
      </c>
      <c r="G28" s="4">
        <v>8.5</v>
      </c>
      <c r="H28" s="11">
        <f t="shared" si="7"/>
        <v>170</v>
      </c>
    </row>
    <row r="29" spans="1:8" x14ac:dyDescent="0.35">
      <c r="A29" s="4" t="s">
        <v>49</v>
      </c>
      <c r="B29">
        <v>579</v>
      </c>
      <c r="C29" s="9">
        <f t="shared" si="4"/>
        <v>1.2866666666666666</v>
      </c>
      <c r="D29" s="22">
        <v>44.9</v>
      </c>
      <c r="E29" s="23">
        <f t="shared" si="5"/>
        <v>4.8999999999999986</v>
      </c>
      <c r="F29" s="10">
        <f t="shared" si="6"/>
        <v>0.2625850340136055</v>
      </c>
      <c r="G29" s="4">
        <v>8.5</v>
      </c>
      <c r="H29" s="11">
        <f t="shared" si="7"/>
        <v>170</v>
      </c>
    </row>
    <row r="30" spans="1:8" x14ac:dyDescent="0.35">
      <c r="A30" s="4" t="s">
        <v>57</v>
      </c>
      <c r="B30">
        <v>614</v>
      </c>
      <c r="C30" s="9">
        <f t="shared" si="4"/>
        <v>1.3644444444444443</v>
      </c>
      <c r="D30" s="22">
        <v>44.8</v>
      </c>
      <c r="E30" s="23">
        <f t="shared" si="5"/>
        <v>4.7999999999999972</v>
      </c>
      <c r="F30" s="10">
        <f t="shared" si="6"/>
        <v>0.28425925925925943</v>
      </c>
      <c r="G30" s="4">
        <v>4.5</v>
      </c>
      <c r="H30" s="11">
        <f t="shared" si="7"/>
        <v>90</v>
      </c>
    </row>
    <row r="31" spans="1:8" x14ac:dyDescent="0.35">
      <c r="A31" s="12" t="s">
        <v>63</v>
      </c>
      <c r="B31" s="63">
        <v>616</v>
      </c>
      <c r="C31" s="18">
        <f t="shared" si="4"/>
        <v>1.3688888888888888</v>
      </c>
      <c r="D31" s="27">
        <v>43.3</v>
      </c>
      <c r="E31" s="66">
        <f t="shared" si="5"/>
        <v>3.2999999999999972</v>
      </c>
      <c r="F31" s="10">
        <f t="shared" si="6"/>
        <v>0.41481481481481514</v>
      </c>
      <c r="G31" s="12">
        <v>4.5</v>
      </c>
      <c r="H31" s="11">
        <f t="shared" si="7"/>
        <v>90</v>
      </c>
    </row>
    <row r="32" spans="1:8" x14ac:dyDescent="0.35">
      <c r="A32" s="4" t="s">
        <v>50</v>
      </c>
      <c r="B32">
        <v>665</v>
      </c>
      <c r="C32" s="9">
        <f t="shared" si="4"/>
        <v>1.4777777777777779</v>
      </c>
      <c r="D32" s="22">
        <v>49.3</v>
      </c>
      <c r="E32" s="23">
        <f t="shared" si="5"/>
        <v>9.2999999999999972</v>
      </c>
      <c r="F32" s="10">
        <f t="shared" si="6"/>
        <v>0.15890083632019122</v>
      </c>
      <c r="G32" s="4">
        <v>3</v>
      </c>
      <c r="H32" s="11">
        <f t="shared" si="7"/>
        <v>60</v>
      </c>
    </row>
    <row r="33" spans="1:8" x14ac:dyDescent="0.35">
      <c r="A33" s="4" t="s">
        <v>110</v>
      </c>
      <c r="B33">
        <v>1294</v>
      </c>
      <c r="C33" s="9">
        <f t="shared" si="4"/>
        <v>2.8755555555555556</v>
      </c>
      <c r="D33" s="22">
        <v>50.3</v>
      </c>
      <c r="E33" s="23">
        <f t="shared" si="5"/>
        <v>10.299999999999997</v>
      </c>
      <c r="F33" s="10">
        <f t="shared" si="6"/>
        <v>0.27918015102481131</v>
      </c>
      <c r="G33" s="4">
        <v>10</v>
      </c>
      <c r="H33" s="11">
        <f t="shared" si="7"/>
        <v>200</v>
      </c>
    </row>
    <row r="34" spans="1:8" x14ac:dyDescent="0.35">
      <c r="A34" s="4" t="s">
        <v>53</v>
      </c>
      <c r="B34">
        <v>1357</v>
      </c>
      <c r="C34" s="9">
        <f t="shared" si="4"/>
        <v>3.0155555555555558</v>
      </c>
      <c r="D34" s="22">
        <v>53.3</v>
      </c>
      <c r="E34" s="23">
        <f t="shared" si="5"/>
        <v>13.299999999999997</v>
      </c>
      <c r="F34" s="10">
        <f t="shared" si="6"/>
        <v>0.22673350041771101</v>
      </c>
      <c r="G34" s="4">
        <v>3.5</v>
      </c>
      <c r="H34" s="11">
        <f t="shared" si="7"/>
        <v>70</v>
      </c>
    </row>
    <row r="35" spans="1:8" x14ac:dyDescent="0.35">
      <c r="A35" s="4" t="s">
        <v>60</v>
      </c>
      <c r="B35">
        <v>1457</v>
      </c>
      <c r="C35" s="9">
        <f t="shared" si="4"/>
        <v>3.2377777777777776</v>
      </c>
      <c r="D35" s="22">
        <v>50.4</v>
      </c>
      <c r="E35" s="23">
        <f t="shared" si="5"/>
        <v>10.399999999999999</v>
      </c>
      <c r="F35" s="10">
        <f t="shared" si="6"/>
        <v>0.31132478632478633</v>
      </c>
      <c r="G35" s="4">
        <v>5</v>
      </c>
      <c r="H35" s="11">
        <f t="shared" si="7"/>
        <v>100</v>
      </c>
    </row>
    <row r="36" spans="1:8" x14ac:dyDescent="0.35">
      <c r="A36" s="4" t="s">
        <v>108</v>
      </c>
      <c r="B36">
        <v>1563</v>
      </c>
      <c r="C36" s="9">
        <f t="shared" si="4"/>
        <v>3.4733333333333332</v>
      </c>
      <c r="D36" s="22">
        <v>51.3</v>
      </c>
      <c r="E36" s="23">
        <f t="shared" si="5"/>
        <v>11.299999999999997</v>
      </c>
      <c r="F36" s="10">
        <f t="shared" si="6"/>
        <v>0.30737463126843662</v>
      </c>
      <c r="G36" s="4">
        <v>3.5</v>
      </c>
      <c r="H36" s="11">
        <f t="shared" si="7"/>
        <v>70</v>
      </c>
    </row>
    <row r="37" spans="1:8" x14ac:dyDescent="0.35">
      <c r="A37" s="4" t="s">
        <v>58</v>
      </c>
      <c r="B37">
        <v>1576</v>
      </c>
      <c r="C37" s="9">
        <f t="shared" si="4"/>
        <v>3.5022222222222221</v>
      </c>
      <c r="D37" s="22">
        <v>49.5</v>
      </c>
      <c r="E37" s="23">
        <f t="shared" si="5"/>
        <v>9.5</v>
      </c>
      <c r="F37" s="10">
        <f t="shared" si="6"/>
        <v>0.3686549707602339</v>
      </c>
      <c r="G37" s="4">
        <v>5</v>
      </c>
      <c r="H37" s="11">
        <f t="shared" si="7"/>
        <v>100</v>
      </c>
    </row>
    <row r="38" spans="1:8" x14ac:dyDescent="0.35">
      <c r="A38" s="4" t="s">
        <v>51</v>
      </c>
      <c r="B38">
        <v>1577</v>
      </c>
      <c r="C38" s="9">
        <f t="shared" si="4"/>
        <v>3.5044444444444443</v>
      </c>
      <c r="D38" s="22">
        <v>63</v>
      </c>
      <c r="E38" s="23">
        <f t="shared" si="5"/>
        <v>23</v>
      </c>
      <c r="F38" s="10">
        <f t="shared" si="6"/>
        <v>0.15236714975845408</v>
      </c>
      <c r="G38" s="4">
        <v>4</v>
      </c>
      <c r="H38" s="11">
        <f t="shared" si="7"/>
        <v>80</v>
      </c>
    </row>
    <row r="39" spans="1:8" x14ac:dyDescent="0.35">
      <c r="A39" s="4" t="s">
        <v>44</v>
      </c>
      <c r="B39">
        <v>1578</v>
      </c>
      <c r="C39" s="9">
        <f t="shared" si="4"/>
        <v>3.5066666666666668</v>
      </c>
      <c r="D39" s="22">
        <v>53.3</v>
      </c>
      <c r="E39" s="23">
        <f t="shared" si="5"/>
        <v>13.299999999999997</v>
      </c>
      <c r="F39" s="10">
        <f t="shared" si="6"/>
        <v>0.26365914786967426</v>
      </c>
      <c r="G39" s="4">
        <v>4.5</v>
      </c>
      <c r="H39" s="11">
        <f t="shared" si="7"/>
        <v>90</v>
      </c>
    </row>
    <row r="40" spans="1:8" x14ac:dyDescent="0.35">
      <c r="A40" s="4" t="s">
        <v>52</v>
      </c>
      <c r="B40">
        <v>1622</v>
      </c>
      <c r="C40" s="9">
        <f t="shared" si="4"/>
        <v>3.6044444444444443</v>
      </c>
      <c r="D40" s="22">
        <v>62.2</v>
      </c>
      <c r="E40" s="23">
        <f t="shared" si="5"/>
        <v>22.200000000000003</v>
      </c>
      <c r="F40" s="10">
        <f t="shared" si="6"/>
        <v>0.16236236236236234</v>
      </c>
      <c r="G40" s="4">
        <v>3</v>
      </c>
      <c r="H40" s="11">
        <f t="shared" si="7"/>
        <v>60</v>
      </c>
    </row>
    <row r="41" spans="1:8" x14ac:dyDescent="0.35">
      <c r="A41" s="4" t="s">
        <v>62</v>
      </c>
      <c r="B41">
        <v>1626</v>
      </c>
      <c r="C41" s="9">
        <f t="shared" si="4"/>
        <v>3.6133333333333333</v>
      </c>
      <c r="D41" s="22">
        <v>49.4</v>
      </c>
      <c r="E41" s="23">
        <f t="shared" si="5"/>
        <v>9.3999999999999986</v>
      </c>
      <c r="F41" s="10">
        <f t="shared" si="6"/>
        <v>0.38439716312056743</v>
      </c>
      <c r="G41" s="4">
        <v>6</v>
      </c>
      <c r="H41" s="11">
        <f t="shared" si="7"/>
        <v>120</v>
      </c>
    </row>
    <row r="42" spans="1:8" x14ac:dyDescent="0.35">
      <c r="A42" s="4" t="s">
        <v>46</v>
      </c>
      <c r="B42">
        <v>1633</v>
      </c>
      <c r="C42" s="9">
        <f t="shared" si="4"/>
        <v>3.6288888888888891</v>
      </c>
      <c r="D42" s="22">
        <v>51.8</v>
      </c>
      <c r="E42" s="23">
        <f t="shared" si="5"/>
        <v>11.799999999999997</v>
      </c>
      <c r="F42" s="10">
        <f t="shared" si="6"/>
        <v>0.30753295668549913</v>
      </c>
      <c r="G42" s="4">
        <v>4</v>
      </c>
      <c r="H42" s="11">
        <f t="shared" si="7"/>
        <v>80</v>
      </c>
    </row>
    <row r="43" spans="1:8" x14ac:dyDescent="0.35">
      <c r="A43" s="4" t="s">
        <v>56</v>
      </c>
      <c r="B43">
        <v>1673</v>
      </c>
      <c r="C43" s="9">
        <f t="shared" si="4"/>
        <v>3.7177777777777776</v>
      </c>
      <c r="D43" s="22">
        <v>50</v>
      </c>
      <c r="E43" s="23">
        <f t="shared" si="5"/>
        <v>10</v>
      </c>
      <c r="F43" s="10">
        <f t="shared" si="6"/>
        <v>0.37177777777777776</v>
      </c>
      <c r="G43" s="4">
        <v>4</v>
      </c>
      <c r="H43" s="11">
        <f t="shared" si="7"/>
        <v>80</v>
      </c>
    </row>
    <row r="44" spans="1:8" x14ac:dyDescent="0.35">
      <c r="A44" s="4" t="s">
        <v>48</v>
      </c>
      <c r="B44">
        <v>1769</v>
      </c>
      <c r="C44" s="9">
        <f t="shared" si="4"/>
        <v>3.931111111111111</v>
      </c>
      <c r="D44" s="22">
        <v>50.7</v>
      </c>
      <c r="E44" s="23">
        <f t="shared" si="5"/>
        <v>10.700000000000003</v>
      </c>
      <c r="F44" s="10">
        <f t="shared" si="6"/>
        <v>0.36739356178608507</v>
      </c>
      <c r="G44" s="4">
        <v>3</v>
      </c>
      <c r="H44" s="11">
        <f t="shared" si="7"/>
        <v>60</v>
      </c>
    </row>
    <row r="45" spans="1:8" x14ac:dyDescent="0.35">
      <c r="A45" s="58" t="s">
        <v>55</v>
      </c>
      <c r="B45" s="59"/>
      <c r="C45" s="60"/>
      <c r="D45" s="25"/>
      <c r="E45" s="26"/>
      <c r="F45" s="16"/>
      <c r="G45" s="15"/>
      <c r="H45" s="17"/>
    </row>
    <row r="46" spans="1:8" x14ac:dyDescent="0.35">
      <c r="A46" s="4" t="s">
        <v>75</v>
      </c>
      <c r="B46">
        <v>528</v>
      </c>
      <c r="C46" s="9">
        <f t="shared" ref="C46:C61" si="8">B46/450</f>
        <v>1.1733333333333333</v>
      </c>
      <c r="D46" s="22">
        <v>44.8</v>
      </c>
      <c r="E46" s="23">
        <f t="shared" ref="E46:E61" si="9">D46-40</f>
        <v>4.7999999999999972</v>
      </c>
      <c r="F46" s="10">
        <f t="shared" ref="F46:F54" si="10">C46/E46</f>
        <v>0.2444444444444446</v>
      </c>
      <c r="G46" s="4">
        <v>2</v>
      </c>
      <c r="H46" s="36">
        <f t="shared" ref="H46:H61" si="11">G46/50*1000</f>
        <v>40</v>
      </c>
    </row>
    <row r="47" spans="1:8" x14ac:dyDescent="0.35">
      <c r="A47" s="4" t="s">
        <v>69</v>
      </c>
      <c r="B47">
        <v>570</v>
      </c>
      <c r="C47" s="9">
        <f t="shared" si="8"/>
        <v>1.2666666666666666</v>
      </c>
      <c r="D47" s="22">
        <v>44.8</v>
      </c>
      <c r="E47" s="23">
        <f t="shared" si="9"/>
        <v>4.7999999999999972</v>
      </c>
      <c r="F47" s="10">
        <f t="shared" si="10"/>
        <v>0.26388888888888901</v>
      </c>
      <c r="G47" s="4">
        <v>6</v>
      </c>
      <c r="H47" s="36">
        <f t="shared" si="11"/>
        <v>120</v>
      </c>
    </row>
    <row r="48" spans="1:8" x14ac:dyDescent="0.35">
      <c r="A48" s="4" t="s">
        <v>77</v>
      </c>
      <c r="B48">
        <v>580</v>
      </c>
      <c r="C48" s="9">
        <f t="shared" si="8"/>
        <v>1.288888888888889</v>
      </c>
      <c r="D48" s="22">
        <v>45.5</v>
      </c>
      <c r="E48" s="23">
        <f t="shared" si="9"/>
        <v>5.5</v>
      </c>
      <c r="F48" s="10">
        <f t="shared" si="10"/>
        <v>0.23434343434343435</v>
      </c>
      <c r="G48" s="4">
        <v>5</v>
      </c>
      <c r="H48" s="36">
        <f t="shared" si="11"/>
        <v>100</v>
      </c>
    </row>
    <row r="49" spans="1:8" x14ac:dyDescent="0.35">
      <c r="A49" s="4" t="s">
        <v>71</v>
      </c>
      <c r="B49">
        <v>601</v>
      </c>
      <c r="C49" s="9">
        <f t="shared" si="8"/>
        <v>1.3355555555555556</v>
      </c>
      <c r="D49" s="22">
        <v>48.6</v>
      </c>
      <c r="E49" s="23">
        <f t="shared" si="9"/>
        <v>8.6000000000000014</v>
      </c>
      <c r="F49" s="10">
        <f t="shared" si="10"/>
        <v>0.15529715762273899</v>
      </c>
      <c r="G49" s="4">
        <v>4.5</v>
      </c>
      <c r="H49" s="36">
        <f t="shared" si="11"/>
        <v>90</v>
      </c>
    </row>
    <row r="50" spans="1:8" x14ac:dyDescent="0.35">
      <c r="A50" s="4" t="s">
        <v>72</v>
      </c>
      <c r="B50">
        <v>601</v>
      </c>
      <c r="C50" s="9">
        <f t="shared" si="8"/>
        <v>1.3355555555555556</v>
      </c>
      <c r="D50" s="22">
        <v>44.3</v>
      </c>
      <c r="E50" s="23">
        <f t="shared" si="9"/>
        <v>4.2999999999999972</v>
      </c>
      <c r="F50" s="10">
        <f t="shared" si="10"/>
        <v>0.31059431524547826</v>
      </c>
      <c r="G50" s="4">
        <v>6</v>
      </c>
      <c r="H50" s="36">
        <f t="shared" si="11"/>
        <v>120</v>
      </c>
    </row>
    <row r="51" spans="1:8" x14ac:dyDescent="0.35">
      <c r="A51" s="4" t="s">
        <v>79</v>
      </c>
      <c r="B51">
        <v>637</v>
      </c>
      <c r="C51" s="9">
        <f t="shared" si="8"/>
        <v>1.4155555555555555</v>
      </c>
      <c r="D51" s="22">
        <v>45.6</v>
      </c>
      <c r="E51" s="23">
        <f t="shared" si="9"/>
        <v>5.6000000000000014</v>
      </c>
      <c r="F51" s="10">
        <f t="shared" si="10"/>
        <v>0.25277777777777771</v>
      </c>
      <c r="G51" s="4">
        <v>5</v>
      </c>
      <c r="H51" s="36">
        <f t="shared" si="11"/>
        <v>100</v>
      </c>
    </row>
    <row r="52" spans="1:8" x14ac:dyDescent="0.35">
      <c r="A52" s="4" t="s">
        <v>67</v>
      </c>
      <c r="B52">
        <v>651</v>
      </c>
      <c r="C52" s="9">
        <f t="shared" si="8"/>
        <v>1.4466666666666668</v>
      </c>
      <c r="D52" s="22">
        <v>45.2</v>
      </c>
      <c r="E52" s="23">
        <f t="shared" si="9"/>
        <v>5.2000000000000028</v>
      </c>
      <c r="F52" s="10">
        <f t="shared" si="10"/>
        <v>0.27820512820512805</v>
      </c>
      <c r="G52" s="4">
        <v>6</v>
      </c>
      <c r="H52" s="36">
        <f t="shared" si="11"/>
        <v>120</v>
      </c>
    </row>
    <row r="53" spans="1:8" x14ac:dyDescent="0.35">
      <c r="A53" s="4" t="s">
        <v>65</v>
      </c>
      <c r="B53">
        <v>779</v>
      </c>
      <c r="C53" s="9">
        <f t="shared" si="8"/>
        <v>1.731111111111111</v>
      </c>
      <c r="D53" s="22">
        <v>44.8</v>
      </c>
      <c r="E53" s="23">
        <f t="shared" si="9"/>
        <v>4.7999999999999972</v>
      </c>
      <c r="F53" s="10">
        <f t="shared" si="10"/>
        <v>0.36064814814814833</v>
      </c>
      <c r="G53" s="4">
        <v>5</v>
      </c>
      <c r="H53" s="36">
        <f t="shared" si="11"/>
        <v>100</v>
      </c>
    </row>
    <row r="54" spans="1:8" x14ac:dyDescent="0.35">
      <c r="A54" s="4" t="s">
        <v>64</v>
      </c>
      <c r="B54">
        <v>1552</v>
      </c>
      <c r="C54" s="9">
        <f t="shared" si="8"/>
        <v>3.4488888888888889</v>
      </c>
      <c r="D54" s="22">
        <v>53.7</v>
      </c>
      <c r="E54" s="23">
        <f t="shared" si="9"/>
        <v>13.700000000000003</v>
      </c>
      <c r="F54" s="10">
        <f t="shared" si="10"/>
        <v>0.2517437145174371</v>
      </c>
      <c r="G54" s="4">
        <v>4</v>
      </c>
      <c r="H54" s="36">
        <f t="shared" si="11"/>
        <v>80</v>
      </c>
    </row>
    <row r="55" spans="1:8" x14ac:dyDescent="0.35">
      <c r="A55" s="4" t="s">
        <v>76</v>
      </c>
      <c r="B55">
        <v>1618</v>
      </c>
      <c r="C55" s="9">
        <f t="shared" si="8"/>
        <v>3.5955555555555554</v>
      </c>
      <c r="D55" s="22">
        <v>47.3</v>
      </c>
      <c r="E55" s="23">
        <f t="shared" si="9"/>
        <v>7.2999999999999972</v>
      </c>
      <c r="F55" s="62" t="s">
        <v>118</v>
      </c>
      <c r="G55" s="4">
        <v>3</v>
      </c>
      <c r="H55" s="36">
        <f t="shared" si="11"/>
        <v>60</v>
      </c>
    </row>
    <row r="56" spans="1:8" x14ac:dyDescent="0.35">
      <c r="A56" s="4" t="s">
        <v>78</v>
      </c>
      <c r="B56">
        <v>1638</v>
      </c>
      <c r="C56" s="9">
        <f t="shared" si="8"/>
        <v>3.64</v>
      </c>
      <c r="D56" s="22">
        <v>56</v>
      </c>
      <c r="E56" s="23">
        <f t="shared" si="9"/>
        <v>16</v>
      </c>
      <c r="F56" s="10">
        <f t="shared" ref="F56:F61" si="12">C56/E56</f>
        <v>0.22750000000000001</v>
      </c>
      <c r="G56" s="4">
        <v>8</v>
      </c>
      <c r="H56" s="36">
        <f t="shared" si="11"/>
        <v>160</v>
      </c>
    </row>
    <row r="57" spans="1:8" x14ac:dyDescent="0.35">
      <c r="A57" s="4" t="s">
        <v>66</v>
      </c>
      <c r="B57">
        <v>1654</v>
      </c>
      <c r="C57" s="9">
        <f t="shared" si="8"/>
        <v>3.6755555555555555</v>
      </c>
      <c r="D57" s="22">
        <v>53.2</v>
      </c>
      <c r="E57" s="23">
        <f t="shared" si="9"/>
        <v>13.200000000000003</v>
      </c>
      <c r="F57" s="10">
        <f t="shared" si="12"/>
        <v>0.27845117845117839</v>
      </c>
      <c r="G57" s="4">
        <v>5</v>
      </c>
      <c r="H57" s="36">
        <f t="shared" si="11"/>
        <v>100</v>
      </c>
    </row>
    <row r="58" spans="1:8" x14ac:dyDescent="0.35">
      <c r="A58" s="4" t="s">
        <v>74</v>
      </c>
      <c r="B58">
        <v>1666</v>
      </c>
      <c r="C58" s="9">
        <f t="shared" si="8"/>
        <v>3.7022222222222223</v>
      </c>
      <c r="D58" s="22">
        <v>52.5</v>
      </c>
      <c r="E58" s="23">
        <f t="shared" si="9"/>
        <v>12.5</v>
      </c>
      <c r="F58" s="10">
        <f t="shared" si="12"/>
        <v>0.29617777777777776</v>
      </c>
      <c r="G58" s="4">
        <v>4</v>
      </c>
      <c r="H58" s="36">
        <f t="shared" si="11"/>
        <v>80</v>
      </c>
    </row>
    <row r="59" spans="1:8" x14ac:dyDescent="0.35">
      <c r="A59" s="4" t="s">
        <v>68</v>
      </c>
      <c r="B59">
        <v>1737</v>
      </c>
      <c r="C59" s="9">
        <f t="shared" si="8"/>
        <v>3.86</v>
      </c>
      <c r="D59" s="22">
        <v>50.7</v>
      </c>
      <c r="E59" s="23">
        <f t="shared" si="9"/>
        <v>10.700000000000003</v>
      </c>
      <c r="F59" s="10">
        <f t="shared" si="12"/>
        <v>0.36074766355140175</v>
      </c>
      <c r="G59" s="4">
        <v>4</v>
      </c>
      <c r="H59" s="36">
        <f t="shared" si="11"/>
        <v>80</v>
      </c>
    </row>
    <row r="60" spans="1:8" x14ac:dyDescent="0.35">
      <c r="A60" s="4" t="s">
        <v>73</v>
      </c>
      <c r="B60">
        <v>1780</v>
      </c>
      <c r="C60" s="9">
        <f t="shared" si="8"/>
        <v>3.9555555555555557</v>
      </c>
      <c r="D60" s="22">
        <v>58.8</v>
      </c>
      <c r="E60" s="23">
        <f t="shared" si="9"/>
        <v>18.799999999999997</v>
      </c>
      <c r="F60" s="10">
        <f t="shared" si="12"/>
        <v>0.21040189125295514</v>
      </c>
      <c r="G60" s="4">
        <v>4</v>
      </c>
      <c r="H60" s="36">
        <f t="shared" si="11"/>
        <v>80</v>
      </c>
    </row>
    <row r="61" spans="1:8" x14ac:dyDescent="0.35">
      <c r="A61" s="4" t="s">
        <v>70</v>
      </c>
      <c r="B61">
        <v>1857</v>
      </c>
      <c r="C61" s="9">
        <f t="shared" si="8"/>
        <v>4.1266666666666669</v>
      </c>
      <c r="D61" s="22">
        <v>55.2</v>
      </c>
      <c r="E61" s="23">
        <f t="shared" si="9"/>
        <v>15.200000000000003</v>
      </c>
      <c r="F61" s="10">
        <f t="shared" si="12"/>
        <v>0.27149122807017539</v>
      </c>
      <c r="G61" s="4">
        <v>2.5</v>
      </c>
      <c r="H61" s="36">
        <f t="shared" si="11"/>
        <v>50</v>
      </c>
    </row>
    <row r="62" spans="1:8" x14ac:dyDescent="0.35">
      <c r="A62" s="4" t="s">
        <v>80</v>
      </c>
      <c r="B62" t="s">
        <v>114</v>
      </c>
      <c r="C62" s="9"/>
      <c r="D62" s="22"/>
      <c r="E62" s="23"/>
      <c r="F62" s="10"/>
      <c r="G62" s="4"/>
      <c r="H62" s="36"/>
    </row>
    <row r="63" spans="1:8" x14ac:dyDescent="0.35">
      <c r="A63" s="4" t="s">
        <v>81</v>
      </c>
      <c r="C63" s="9"/>
      <c r="D63" s="22"/>
      <c r="E63" s="23"/>
      <c r="F63" s="10"/>
      <c r="G63" s="4"/>
      <c r="H63" s="36"/>
    </row>
    <row r="64" spans="1:8" x14ac:dyDescent="0.35">
      <c r="A64" s="4" t="s">
        <v>82</v>
      </c>
      <c r="C64" s="9"/>
      <c r="D64" s="22"/>
      <c r="E64" s="23"/>
      <c r="F64" s="10"/>
      <c r="G64" s="4"/>
      <c r="H64" s="36"/>
    </row>
    <row r="65" spans="1:8" x14ac:dyDescent="0.35">
      <c r="A65" s="4" t="s">
        <v>83</v>
      </c>
      <c r="C65" s="9"/>
      <c r="D65" s="22"/>
      <c r="E65" s="23"/>
      <c r="F65" s="10"/>
      <c r="G65" s="4"/>
      <c r="H65" s="36"/>
    </row>
    <row r="66" spans="1:8" x14ac:dyDescent="0.35">
      <c r="A66" s="4" t="s">
        <v>84</v>
      </c>
      <c r="C66" s="9"/>
      <c r="D66" s="22"/>
      <c r="E66" s="23"/>
      <c r="F66" s="10"/>
      <c r="G66" s="4"/>
      <c r="H66" s="36"/>
    </row>
    <row r="67" spans="1:8" x14ac:dyDescent="0.35">
      <c r="A67" s="4" t="s">
        <v>85</v>
      </c>
      <c r="C67" s="9"/>
      <c r="D67" s="22"/>
      <c r="E67" s="23"/>
      <c r="F67" s="10"/>
      <c r="G67" s="4"/>
      <c r="H67" s="36"/>
    </row>
    <row r="68" spans="1:8" x14ac:dyDescent="0.35">
      <c r="A68" s="4" t="s">
        <v>86</v>
      </c>
      <c r="C68" s="9"/>
      <c r="D68" s="22"/>
      <c r="E68" s="23"/>
      <c r="F68" s="10"/>
      <c r="G68" s="4"/>
      <c r="H68" s="36"/>
    </row>
    <row r="69" spans="1:8" x14ac:dyDescent="0.35">
      <c r="A69" s="58" t="s">
        <v>87</v>
      </c>
      <c r="B69" s="59"/>
      <c r="C69" s="9"/>
      <c r="D69" s="61"/>
      <c r="E69" s="26"/>
      <c r="F69" s="10"/>
      <c r="G69" s="15"/>
      <c r="H69" s="36"/>
    </row>
    <row r="70" spans="1:8" x14ac:dyDescent="0.35">
      <c r="A70" s="4" t="s">
        <v>41</v>
      </c>
      <c r="B70">
        <v>498</v>
      </c>
      <c r="C70" s="9">
        <f t="shared" ref="C70:C84" si="13">B70/450</f>
        <v>1.1066666666666667</v>
      </c>
      <c r="D70" s="22">
        <v>44.2</v>
      </c>
      <c r="E70" s="23">
        <f t="shared" ref="E70:E84" si="14">D70-40</f>
        <v>4.2000000000000028</v>
      </c>
      <c r="F70" s="10">
        <f t="shared" ref="F70:F83" si="15">C70/E70</f>
        <v>0.26349206349206333</v>
      </c>
      <c r="G70" s="4">
        <v>5</v>
      </c>
      <c r="H70" s="36">
        <f t="shared" ref="H70:H84" si="16">G70/50*1000</f>
        <v>100</v>
      </c>
    </row>
    <row r="71" spans="1:8" x14ac:dyDescent="0.35">
      <c r="A71" s="4" t="s">
        <v>91</v>
      </c>
      <c r="B71">
        <v>528</v>
      </c>
      <c r="C71" s="9">
        <f t="shared" si="13"/>
        <v>1.1733333333333333</v>
      </c>
      <c r="D71" s="22">
        <v>44.8</v>
      </c>
      <c r="E71" s="23">
        <f t="shared" si="14"/>
        <v>4.7999999999999972</v>
      </c>
      <c r="F71" s="10">
        <f t="shared" si="15"/>
        <v>0.2444444444444446</v>
      </c>
      <c r="G71" s="4">
        <v>6</v>
      </c>
      <c r="H71" s="11">
        <f t="shared" si="16"/>
        <v>120</v>
      </c>
    </row>
    <row r="72" spans="1:8" x14ac:dyDescent="0.35">
      <c r="A72" s="4" t="s">
        <v>101</v>
      </c>
      <c r="B72">
        <v>531</v>
      </c>
      <c r="C72" s="9">
        <f t="shared" si="13"/>
        <v>1.18</v>
      </c>
      <c r="D72" s="22">
        <v>45.2</v>
      </c>
      <c r="E72" s="23">
        <f t="shared" si="14"/>
        <v>5.2000000000000028</v>
      </c>
      <c r="F72" s="10">
        <f t="shared" si="15"/>
        <v>0.22692307692307678</v>
      </c>
      <c r="G72" s="4">
        <v>3.5</v>
      </c>
      <c r="H72" s="11">
        <f t="shared" si="16"/>
        <v>70</v>
      </c>
    </row>
    <row r="73" spans="1:8" x14ac:dyDescent="0.35">
      <c r="A73" s="4" t="s">
        <v>89</v>
      </c>
      <c r="B73">
        <v>571</v>
      </c>
      <c r="C73" s="9">
        <f t="shared" si="13"/>
        <v>1.268888888888889</v>
      </c>
      <c r="D73" s="22">
        <v>43.6</v>
      </c>
      <c r="E73" s="23">
        <f t="shared" si="14"/>
        <v>3.6000000000000014</v>
      </c>
      <c r="F73" s="10">
        <f t="shared" si="15"/>
        <v>0.35246913580246902</v>
      </c>
      <c r="G73" s="4">
        <v>2.5</v>
      </c>
      <c r="H73" s="11">
        <f t="shared" si="16"/>
        <v>50</v>
      </c>
    </row>
    <row r="74" spans="1:8" x14ac:dyDescent="0.35">
      <c r="A74" s="4" t="s">
        <v>106</v>
      </c>
      <c r="B74">
        <v>584</v>
      </c>
      <c r="C74" s="9">
        <f t="shared" si="13"/>
        <v>1.2977777777777777</v>
      </c>
      <c r="D74" s="22">
        <v>45.5</v>
      </c>
      <c r="E74" s="23">
        <f t="shared" si="14"/>
        <v>5.5</v>
      </c>
      <c r="F74" s="10">
        <f t="shared" si="15"/>
        <v>0.23595959595959595</v>
      </c>
      <c r="G74" s="4">
        <v>5</v>
      </c>
      <c r="H74" s="11">
        <f t="shared" si="16"/>
        <v>100</v>
      </c>
    </row>
    <row r="75" spans="1:8" x14ac:dyDescent="0.35">
      <c r="A75" s="4" t="s">
        <v>96</v>
      </c>
      <c r="B75">
        <v>655</v>
      </c>
      <c r="C75" s="9">
        <f t="shared" si="13"/>
        <v>1.4555555555555555</v>
      </c>
      <c r="D75" s="22">
        <v>48.9</v>
      </c>
      <c r="E75" s="23">
        <f t="shared" si="14"/>
        <v>8.8999999999999986</v>
      </c>
      <c r="F75" s="10">
        <f t="shared" si="15"/>
        <v>0.16354556803995007</v>
      </c>
      <c r="G75" s="4">
        <v>2.5</v>
      </c>
      <c r="H75" s="11">
        <f t="shared" si="16"/>
        <v>50</v>
      </c>
    </row>
    <row r="76" spans="1:8" x14ac:dyDescent="0.35">
      <c r="A76" s="4" t="s">
        <v>40</v>
      </c>
      <c r="B76">
        <v>670</v>
      </c>
      <c r="C76" s="9">
        <f t="shared" si="13"/>
        <v>1.4888888888888889</v>
      </c>
      <c r="D76" s="22">
        <v>45.7</v>
      </c>
      <c r="E76" s="23">
        <f t="shared" si="14"/>
        <v>5.7000000000000028</v>
      </c>
      <c r="F76" s="10">
        <f t="shared" si="15"/>
        <v>0.26120857699805056</v>
      </c>
      <c r="G76" s="4">
        <v>3</v>
      </c>
      <c r="H76" s="11">
        <f t="shared" si="16"/>
        <v>60</v>
      </c>
    </row>
    <row r="77" spans="1:8" x14ac:dyDescent="0.35">
      <c r="A77" s="4" t="s">
        <v>92</v>
      </c>
      <c r="B77">
        <v>706</v>
      </c>
      <c r="C77" s="9">
        <f t="shared" si="13"/>
        <v>1.568888888888889</v>
      </c>
      <c r="D77" s="22">
        <v>45.9</v>
      </c>
      <c r="E77" s="23">
        <f t="shared" si="14"/>
        <v>5.8999999999999986</v>
      </c>
      <c r="F77" s="10">
        <f t="shared" si="15"/>
        <v>0.26591337099811685</v>
      </c>
      <c r="G77" s="4">
        <v>4.5</v>
      </c>
      <c r="H77" s="11">
        <f t="shared" si="16"/>
        <v>90</v>
      </c>
    </row>
    <row r="78" spans="1:8" x14ac:dyDescent="0.35">
      <c r="A78" s="4" t="s">
        <v>100</v>
      </c>
      <c r="B78">
        <v>709</v>
      </c>
      <c r="C78" s="9">
        <f t="shared" si="13"/>
        <v>1.5755555555555556</v>
      </c>
      <c r="D78" s="22">
        <v>46.5</v>
      </c>
      <c r="E78" s="23">
        <f t="shared" si="14"/>
        <v>6.5</v>
      </c>
      <c r="F78" s="10">
        <f t="shared" si="15"/>
        <v>0.24239316239316239</v>
      </c>
      <c r="G78" s="4">
        <v>3.5</v>
      </c>
      <c r="H78" s="11">
        <f t="shared" si="16"/>
        <v>70</v>
      </c>
    </row>
    <row r="79" spans="1:8" x14ac:dyDescent="0.35">
      <c r="A79" s="4" t="s">
        <v>104</v>
      </c>
      <c r="B79">
        <v>746</v>
      </c>
      <c r="C79" s="9">
        <f t="shared" si="13"/>
        <v>1.6577777777777778</v>
      </c>
      <c r="D79" s="22">
        <v>45.5</v>
      </c>
      <c r="E79" s="23">
        <f t="shared" si="14"/>
        <v>5.5</v>
      </c>
      <c r="F79" s="10">
        <f t="shared" si="15"/>
        <v>0.30141414141414141</v>
      </c>
      <c r="G79" s="4">
        <v>3</v>
      </c>
      <c r="H79" s="11">
        <f t="shared" si="16"/>
        <v>60</v>
      </c>
    </row>
    <row r="80" spans="1:8" x14ac:dyDescent="0.35">
      <c r="A80" s="4" t="s">
        <v>42</v>
      </c>
      <c r="B80">
        <v>1308</v>
      </c>
      <c r="C80" s="9">
        <f t="shared" si="13"/>
        <v>2.9066666666666667</v>
      </c>
      <c r="D80" s="22">
        <v>62</v>
      </c>
      <c r="E80" s="23">
        <f t="shared" si="14"/>
        <v>22</v>
      </c>
      <c r="F80" s="10">
        <f t="shared" si="15"/>
        <v>0.13212121212121211</v>
      </c>
      <c r="G80" s="4">
        <v>3</v>
      </c>
      <c r="H80" s="11">
        <f t="shared" si="16"/>
        <v>60</v>
      </c>
    </row>
    <row r="81" spans="1:8" x14ac:dyDescent="0.35">
      <c r="A81" s="4" t="s">
        <v>90</v>
      </c>
      <c r="B81">
        <v>1731</v>
      </c>
      <c r="C81" s="9">
        <f t="shared" si="13"/>
        <v>3.8466666666666667</v>
      </c>
      <c r="D81" s="22">
        <v>51.9</v>
      </c>
      <c r="E81" s="23">
        <f t="shared" si="14"/>
        <v>11.899999999999999</v>
      </c>
      <c r="F81" s="10">
        <f t="shared" si="15"/>
        <v>0.32324929971988797</v>
      </c>
      <c r="G81" s="4">
        <v>3</v>
      </c>
      <c r="H81" s="11">
        <f t="shared" si="16"/>
        <v>60</v>
      </c>
    </row>
    <row r="82" spans="1:8" x14ac:dyDescent="0.35">
      <c r="A82" s="4" t="s">
        <v>105</v>
      </c>
      <c r="B82">
        <v>1848</v>
      </c>
      <c r="C82" s="9">
        <f t="shared" si="13"/>
        <v>4.1066666666666665</v>
      </c>
      <c r="D82" s="22">
        <v>53.9</v>
      </c>
      <c r="E82" s="23">
        <f t="shared" si="14"/>
        <v>13.899999999999999</v>
      </c>
      <c r="F82" s="10">
        <f t="shared" si="15"/>
        <v>0.29544364508393289</v>
      </c>
      <c r="G82" s="4">
        <v>3</v>
      </c>
      <c r="H82" s="11">
        <f t="shared" si="16"/>
        <v>60</v>
      </c>
    </row>
    <row r="83" spans="1:8" x14ac:dyDescent="0.35">
      <c r="A83" s="4" t="s">
        <v>88</v>
      </c>
      <c r="B83">
        <v>1963</v>
      </c>
      <c r="C83" s="9">
        <f t="shared" si="13"/>
        <v>4.362222222222222</v>
      </c>
      <c r="D83" s="22">
        <v>51.1</v>
      </c>
      <c r="E83" s="23">
        <f t="shared" si="14"/>
        <v>11.100000000000001</v>
      </c>
      <c r="F83" s="10">
        <f t="shared" si="15"/>
        <v>0.3929929929929929</v>
      </c>
      <c r="G83" s="4">
        <v>3</v>
      </c>
      <c r="H83" s="11">
        <f t="shared" si="16"/>
        <v>60</v>
      </c>
    </row>
    <row r="84" spans="1:8" x14ac:dyDescent="0.35">
      <c r="A84" s="4" t="s">
        <v>93</v>
      </c>
      <c r="B84">
        <v>1970</v>
      </c>
      <c r="C84" s="9">
        <f t="shared" si="13"/>
        <v>4.3777777777777782</v>
      </c>
      <c r="D84" s="22">
        <v>46.2</v>
      </c>
      <c r="E84" s="23">
        <f t="shared" si="14"/>
        <v>6.2000000000000028</v>
      </c>
      <c r="F84" s="62" t="s">
        <v>119</v>
      </c>
      <c r="G84" s="4">
        <v>5</v>
      </c>
      <c r="H84" s="11">
        <f t="shared" si="16"/>
        <v>100</v>
      </c>
    </row>
    <row r="85" spans="1:8" x14ac:dyDescent="0.35">
      <c r="A85" s="4" t="s">
        <v>43</v>
      </c>
      <c r="C85" s="9"/>
      <c r="D85" s="22"/>
      <c r="E85" s="23"/>
      <c r="F85" s="10"/>
      <c r="G85" s="4"/>
      <c r="H85" s="11"/>
    </row>
    <row r="86" spans="1:8" x14ac:dyDescent="0.35">
      <c r="A86" s="4" t="s">
        <v>94</v>
      </c>
      <c r="C86" s="9"/>
      <c r="D86" s="22"/>
      <c r="E86" s="23"/>
      <c r="F86" s="10"/>
      <c r="G86" s="4"/>
      <c r="H86" s="11"/>
    </row>
    <row r="87" spans="1:8" x14ac:dyDescent="0.35">
      <c r="A87" s="4" t="s">
        <v>95</v>
      </c>
      <c r="C87" s="9"/>
      <c r="D87" s="22"/>
      <c r="E87" s="23"/>
      <c r="F87" s="10"/>
      <c r="G87" s="4"/>
      <c r="H87" s="11"/>
    </row>
    <row r="88" spans="1:8" x14ac:dyDescent="0.35">
      <c r="A88" s="4" t="s">
        <v>97</v>
      </c>
      <c r="C88" s="9"/>
      <c r="D88" s="22"/>
      <c r="E88" s="23"/>
      <c r="F88" s="10"/>
      <c r="G88" s="4"/>
      <c r="H88" s="11"/>
    </row>
    <row r="89" spans="1:8" x14ac:dyDescent="0.35">
      <c r="A89" s="4" t="s">
        <v>98</v>
      </c>
      <c r="C89" s="9"/>
      <c r="D89" s="22"/>
      <c r="E89" s="23"/>
      <c r="F89" s="10"/>
      <c r="G89" s="4"/>
      <c r="H89" s="11"/>
    </row>
    <row r="90" spans="1:8" x14ac:dyDescent="0.35">
      <c r="A90" s="4" t="s">
        <v>99</v>
      </c>
      <c r="C90" s="9"/>
      <c r="D90" s="22"/>
      <c r="E90" s="23"/>
      <c r="F90" s="10"/>
      <c r="G90" s="4"/>
      <c r="H90" s="11"/>
    </row>
    <row r="91" spans="1:8" x14ac:dyDescent="0.35">
      <c r="A91" s="4" t="s">
        <v>107</v>
      </c>
      <c r="C91" s="9"/>
      <c r="D91" s="22"/>
      <c r="E91" s="23"/>
      <c r="F91" s="10"/>
      <c r="G91" s="4"/>
      <c r="H91" s="11"/>
    </row>
    <row r="92" spans="1:8" x14ac:dyDescent="0.35">
      <c r="A92" s="4" t="s">
        <v>102</v>
      </c>
      <c r="C92" s="9"/>
      <c r="D92" s="22"/>
      <c r="E92" s="23"/>
      <c r="F92" s="10"/>
      <c r="G92" s="4"/>
      <c r="H92" s="11"/>
    </row>
    <row r="93" spans="1:8" x14ac:dyDescent="0.35">
      <c r="A93" s="58" t="s">
        <v>103</v>
      </c>
      <c r="C93" s="9"/>
      <c r="D93" s="27"/>
      <c r="E93" s="23"/>
      <c r="F93" s="10"/>
      <c r="G93" s="4"/>
      <c r="H93" s="11"/>
    </row>
  </sheetData>
  <sortState ref="A70:H91">
    <sortCondition ref="B70:B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opLeftCell="A45" zoomScale="80" zoomScaleNormal="80" workbookViewId="0">
      <selection activeCell="B3" sqref="B3:I95"/>
    </sheetView>
  </sheetViews>
  <sheetFormatPr defaultRowHeight="14.5" x14ac:dyDescent="0.35"/>
  <cols>
    <col min="2" max="2" width="17.7265625" customWidth="1"/>
    <col min="5" max="6" width="9.1796875" style="28"/>
    <col min="9" max="9" width="15.7265625" customWidth="1"/>
    <col min="10" max="10" width="9.1796875" style="34"/>
    <col min="11" max="11" width="13" style="32" bestFit="1" customWidth="1"/>
    <col min="17" max="17" width="11.26953125" customWidth="1"/>
    <col min="18" max="18" width="12.7265625" customWidth="1"/>
  </cols>
  <sheetData>
    <row r="1" spans="1:22" x14ac:dyDescent="0.35">
      <c r="A1" s="1" t="s">
        <v>115</v>
      </c>
      <c r="B1" s="1"/>
      <c r="C1" s="1"/>
      <c r="D1" s="2"/>
      <c r="E1" s="19"/>
      <c r="F1" s="20"/>
      <c r="G1" s="3"/>
      <c r="H1" s="1"/>
      <c r="I1" s="1"/>
      <c r="J1" s="33"/>
      <c r="K1" s="31"/>
      <c r="L1" s="1"/>
      <c r="M1" s="1"/>
    </row>
    <row r="2" spans="1:22" x14ac:dyDescent="0.35">
      <c r="A2" s="1"/>
      <c r="B2" s="1"/>
      <c r="C2" s="1"/>
      <c r="D2" s="2"/>
      <c r="E2" s="19"/>
      <c r="F2" s="20"/>
      <c r="G2" s="3"/>
      <c r="H2" s="1"/>
      <c r="I2" s="1"/>
      <c r="J2" s="33"/>
      <c r="K2" s="31"/>
      <c r="L2" s="1"/>
      <c r="M2" s="1"/>
      <c r="N2" t="s">
        <v>35</v>
      </c>
    </row>
    <row r="3" spans="1:22" ht="15" thickBot="1" x14ac:dyDescent="0.4">
      <c r="A3" s="4"/>
      <c r="B3" s="5" t="s">
        <v>0</v>
      </c>
      <c r="C3" s="5" t="s">
        <v>1</v>
      </c>
      <c r="D3" s="6" t="s">
        <v>2</v>
      </c>
      <c r="E3" s="21" t="s">
        <v>3</v>
      </c>
      <c r="F3" s="21" t="s">
        <v>4</v>
      </c>
      <c r="G3" s="7" t="s">
        <v>5</v>
      </c>
      <c r="H3" s="5" t="s">
        <v>6</v>
      </c>
      <c r="I3" s="8" t="s">
        <v>7</v>
      </c>
      <c r="J3" s="33" t="s">
        <v>9</v>
      </c>
      <c r="K3" s="31" t="s">
        <v>32</v>
      </c>
      <c r="L3" s="1"/>
      <c r="M3" s="1"/>
      <c r="O3" s="39" t="s">
        <v>12</v>
      </c>
      <c r="P3" s="40" t="s">
        <v>34</v>
      </c>
      <c r="Q3" s="41" t="s">
        <v>33</v>
      </c>
      <c r="R3" t="s">
        <v>13</v>
      </c>
      <c r="S3" t="s">
        <v>10</v>
      </c>
      <c r="T3" s="39" t="s">
        <v>36</v>
      </c>
      <c r="U3" s="41" t="s">
        <v>34</v>
      </c>
    </row>
    <row r="4" spans="1:22" ht="15" thickBot="1" x14ac:dyDescent="0.4">
      <c r="A4" s="1"/>
      <c r="B4" s="4" t="s">
        <v>14</v>
      </c>
      <c r="D4" s="9"/>
      <c r="E4" s="22"/>
      <c r="F4" s="23"/>
      <c r="G4" s="10"/>
      <c r="H4" s="4"/>
      <c r="I4" s="35"/>
      <c r="J4" s="37">
        <f>AVERAGE(G4:G23)</f>
        <v>0.27177542716306419</v>
      </c>
      <c r="K4" s="38">
        <f>AVERAGE(I4:I23)</f>
        <v>90.625</v>
      </c>
      <c r="L4" s="1"/>
      <c r="M4" s="1"/>
      <c r="N4" s="1" t="s">
        <v>8</v>
      </c>
      <c r="O4" s="42">
        <f>J4</f>
        <v>0.27177542716306419</v>
      </c>
      <c r="P4" s="43">
        <f>STDEV(G4:G23)</f>
        <v>6.8437351055436038E-2</v>
      </c>
      <c r="Q4" s="44">
        <f>K5</f>
        <v>1.710933776385901E-2</v>
      </c>
      <c r="R4" s="29">
        <f>J10</f>
        <v>0.29320820294016425</v>
      </c>
      <c r="S4" s="29">
        <f>J7</f>
        <v>0.25034265138596423</v>
      </c>
      <c r="T4" s="48">
        <f>K4</f>
        <v>90.625</v>
      </c>
      <c r="U4" s="44">
        <f>STDEV(I4:I23)</f>
        <v>31.510580233735251</v>
      </c>
    </row>
    <row r="5" spans="1:22" x14ac:dyDescent="0.35">
      <c r="A5" s="1"/>
      <c r="B5" s="4" t="s">
        <v>15</v>
      </c>
      <c r="D5" s="9"/>
      <c r="E5" s="22"/>
      <c r="F5" s="23"/>
      <c r="G5" s="10"/>
      <c r="H5" s="4"/>
      <c r="I5" s="11"/>
      <c r="J5" s="33"/>
      <c r="K5" s="33">
        <f>STDEV(G4:G23)/SQRT(COUNT(G4:G23))</f>
        <v>1.710933776385901E-2</v>
      </c>
      <c r="L5" s="1"/>
      <c r="M5" s="1"/>
      <c r="N5" s="1" t="s">
        <v>112</v>
      </c>
      <c r="O5" s="42">
        <f>J24</f>
        <v>0.29330557587526096</v>
      </c>
      <c r="P5" s="43">
        <f>STDEV(G24:G47)</f>
        <v>7.9724462871181151E-2</v>
      </c>
      <c r="Q5" s="44">
        <f>K25</f>
        <v>1.662369966159935E-2</v>
      </c>
      <c r="R5" s="29">
        <f>J30</f>
        <v>0.29484273508860021</v>
      </c>
      <c r="S5" s="29">
        <f>J27</f>
        <v>0.29189651326303329</v>
      </c>
      <c r="T5" s="48">
        <f>K24</f>
        <v>103.47826086956522</v>
      </c>
      <c r="U5" s="44">
        <f>STDEV(I24:I47)</f>
        <v>45.786927039789816</v>
      </c>
    </row>
    <row r="6" spans="1:22" x14ac:dyDescent="0.35">
      <c r="A6" s="1"/>
      <c r="B6" s="4" t="s">
        <v>16</v>
      </c>
      <c r="D6" s="9"/>
      <c r="E6" s="22"/>
      <c r="F6" s="23"/>
      <c r="G6" s="10"/>
      <c r="H6" s="4"/>
      <c r="I6" s="11"/>
      <c r="J6" s="33" t="s">
        <v>10</v>
      </c>
      <c r="K6" s="31"/>
      <c r="L6" s="1"/>
      <c r="M6" s="1"/>
      <c r="N6" s="1" t="s">
        <v>113</v>
      </c>
      <c r="O6" s="42">
        <f>J48</f>
        <v>0.26644751655313098</v>
      </c>
      <c r="P6" s="43">
        <f>STDEV(G48:G71)</f>
        <v>5.3347723339235459E-2</v>
      </c>
      <c r="Q6" s="44">
        <f>K49</f>
        <v>1.3774322936729311E-2</v>
      </c>
      <c r="R6" s="29">
        <f>J54</f>
        <v>0.26252491183450494</v>
      </c>
      <c r="S6" s="29">
        <f>J51</f>
        <v>0.27093049337441794</v>
      </c>
      <c r="T6" s="48">
        <f>K48</f>
        <v>92.5</v>
      </c>
      <c r="U6" s="44">
        <f>STDEV(I48:I71)</f>
        <v>29.776948578836393</v>
      </c>
    </row>
    <row r="7" spans="1:22" x14ac:dyDescent="0.35">
      <c r="A7" s="1"/>
      <c r="B7" s="4" t="s">
        <v>17</v>
      </c>
      <c r="D7" s="9"/>
      <c r="E7" s="22"/>
      <c r="F7" s="23"/>
      <c r="G7" s="10"/>
      <c r="H7" s="4"/>
      <c r="I7" s="11"/>
      <c r="J7" s="33">
        <f>AVERAGE(G8,G10,G12,G14,G16,G18,G20,G22)</f>
        <v>0.25034265138596423</v>
      </c>
      <c r="K7" s="31"/>
      <c r="L7" s="1"/>
      <c r="M7" s="1"/>
      <c r="N7" s="1" t="s">
        <v>37</v>
      </c>
      <c r="O7" s="45">
        <f>J72</f>
        <v>0.26439787759879263</v>
      </c>
      <c r="P7" s="46">
        <f>STDEV(G72:G95)</f>
        <v>6.8426164890605906E-2</v>
      </c>
      <c r="Q7" s="47">
        <f>K73</f>
        <v>1.8287661807967665E-2</v>
      </c>
      <c r="R7" s="29">
        <f>J78</f>
        <v>0.2557763136465071</v>
      </c>
      <c r="S7" s="29">
        <f>J75</f>
        <v>0.28595178747950645</v>
      </c>
      <c r="T7" s="49">
        <f>K72</f>
        <v>74</v>
      </c>
      <c r="U7" s="47">
        <f>STDEV(I72:I95)</f>
        <v>21.974010622941432</v>
      </c>
    </row>
    <row r="8" spans="1:22" x14ac:dyDescent="0.35">
      <c r="A8" s="1"/>
      <c r="B8" s="4" t="s">
        <v>18</v>
      </c>
      <c r="C8">
        <v>1354</v>
      </c>
      <c r="D8" s="9">
        <f t="shared" ref="D8:D23" si="0">C8/450</f>
        <v>3.0088888888888889</v>
      </c>
      <c r="E8" s="22">
        <v>48</v>
      </c>
      <c r="F8" s="23">
        <f t="shared" ref="F8:F16" si="1">E8-40</f>
        <v>8</v>
      </c>
      <c r="G8" s="10">
        <f t="shared" ref="G8:G16" si="2">D8/F8</f>
        <v>0.37611111111111112</v>
      </c>
      <c r="H8" s="4">
        <v>3</v>
      </c>
      <c r="I8" s="11">
        <f t="shared" ref="I8:I16" si="3">H8/50*1000</f>
        <v>60</v>
      </c>
      <c r="J8" s="33"/>
      <c r="K8" s="31"/>
      <c r="L8" s="1"/>
      <c r="M8" s="1"/>
      <c r="N8" s="1"/>
      <c r="O8" s="34"/>
      <c r="P8" s="43"/>
      <c r="Q8" s="34"/>
      <c r="R8" s="34"/>
      <c r="S8" s="34"/>
      <c r="T8" s="32"/>
      <c r="U8" s="43"/>
      <c r="V8" s="63"/>
    </row>
    <row r="9" spans="1:22" x14ac:dyDescent="0.35">
      <c r="A9" s="1"/>
      <c r="B9" s="12" t="s">
        <v>19</v>
      </c>
      <c r="C9">
        <v>542</v>
      </c>
      <c r="D9" s="9">
        <f t="shared" si="0"/>
        <v>1.2044444444444444</v>
      </c>
      <c r="E9" s="22">
        <v>43.5</v>
      </c>
      <c r="F9" s="23">
        <f t="shared" si="1"/>
        <v>3.5</v>
      </c>
      <c r="G9" s="10">
        <f t="shared" si="2"/>
        <v>0.34412698412698411</v>
      </c>
      <c r="H9" s="4">
        <v>7</v>
      </c>
      <c r="I9" s="11">
        <f t="shared" si="3"/>
        <v>140</v>
      </c>
      <c r="J9" s="33" t="s">
        <v>11</v>
      </c>
      <c r="K9" s="31"/>
      <c r="L9" s="1"/>
      <c r="M9" s="1"/>
      <c r="N9" s="57"/>
      <c r="O9" s="63"/>
      <c r="P9" s="63"/>
      <c r="Q9" s="63"/>
      <c r="R9" s="63"/>
      <c r="S9" s="63"/>
      <c r="T9" s="63"/>
      <c r="U9" s="63"/>
    </row>
    <row r="10" spans="1:22" x14ac:dyDescent="0.35">
      <c r="A10" s="1"/>
      <c r="B10" s="12" t="s">
        <v>38</v>
      </c>
      <c r="C10">
        <v>2087</v>
      </c>
      <c r="D10" s="9">
        <f t="shared" si="0"/>
        <v>4.637777777777778</v>
      </c>
      <c r="E10" s="28">
        <v>57.8</v>
      </c>
      <c r="F10" s="23">
        <f t="shared" si="1"/>
        <v>17.799999999999997</v>
      </c>
      <c r="G10" s="10">
        <f t="shared" si="2"/>
        <v>0.26054931335830217</v>
      </c>
      <c r="H10">
        <v>2</v>
      </c>
      <c r="I10" s="11">
        <f t="shared" si="3"/>
        <v>40</v>
      </c>
      <c r="J10" s="33">
        <f>AVERAGE(G9,G11,G13,G15,G17,G19,G21,G23)</f>
        <v>0.29320820294016425</v>
      </c>
      <c r="K10" s="31"/>
      <c r="L10" s="1"/>
      <c r="M10" s="1"/>
    </row>
    <row r="11" spans="1:22" x14ac:dyDescent="0.35">
      <c r="A11" s="1"/>
      <c r="B11" s="12" t="s">
        <v>39</v>
      </c>
      <c r="C11">
        <v>595</v>
      </c>
      <c r="D11" s="9">
        <f t="shared" si="0"/>
        <v>1.3222222222222222</v>
      </c>
      <c r="E11" s="22">
        <v>44.1</v>
      </c>
      <c r="F11" s="23">
        <f>E11-40</f>
        <v>4.1000000000000014</v>
      </c>
      <c r="G11" s="10">
        <f t="shared" si="2"/>
        <v>0.32249322493224919</v>
      </c>
      <c r="H11" s="4">
        <v>6</v>
      </c>
      <c r="I11" s="11">
        <f>H11/50*1000</f>
        <v>120</v>
      </c>
      <c r="J11" s="33"/>
      <c r="K11" s="31"/>
    </row>
    <row r="12" spans="1:22" x14ac:dyDescent="0.35">
      <c r="A12" s="1"/>
      <c r="B12" s="12" t="s">
        <v>20</v>
      </c>
      <c r="C12">
        <v>1477</v>
      </c>
      <c r="D12" s="9">
        <f t="shared" si="0"/>
        <v>3.2822222222222224</v>
      </c>
      <c r="E12" s="28">
        <v>49.1</v>
      </c>
      <c r="F12" s="23">
        <f t="shared" ref="F12" si="4">E12-40</f>
        <v>9.1000000000000014</v>
      </c>
      <c r="G12" s="10">
        <f t="shared" ref="G12:G13" si="5">D12/F12</f>
        <v>0.36068376068376062</v>
      </c>
      <c r="H12" s="4">
        <v>4</v>
      </c>
      <c r="I12" s="11">
        <f t="shared" ref="I12" si="6">H12/50*1000</f>
        <v>80</v>
      </c>
      <c r="J12" s="33"/>
      <c r="K12" s="31"/>
      <c r="L12" s="1"/>
      <c r="M12" s="1"/>
    </row>
    <row r="13" spans="1:22" x14ac:dyDescent="0.35">
      <c r="A13" s="1"/>
      <c r="B13" s="12" t="s">
        <v>21</v>
      </c>
      <c r="C13">
        <v>413</v>
      </c>
      <c r="D13" s="9">
        <f t="shared" si="0"/>
        <v>0.9177777777777778</v>
      </c>
      <c r="E13" s="22">
        <v>43.2</v>
      </c>
      <c r="F13" s="23">
        <f>E13-40</f>
        <v>3.2000000000000028</v>
      </c>
      <c r="G13" s="10">
        <f t="shared" si="5"/>
        <v>0.28680555555555531</v>
      </c>
      <c r="H13" s="4">
        <v>4</v>
      </c>
      <c r="I13" s="11">
        <f>H13/50*1000</f>
        <v>80</v>
      </c>
      <c r="J13" s="33"/>
      <c r="K13" s="31"/>
    </row>
    <row r="14" spans="1:22" x14ac:dyDescent="0.35">
      <c r="A14" s="1"/>
      <c r="B14" s="12" t="s">
        <v>22</v>
      </c>
      <c r="C14">
        <v>1849</v>
      </c>
      <c r="D14" s="9">
        <f t="shared" si="0"/>
        <v>4.108888888888889</v>
      </c>
      <c r="E14" s="22">
        <v>58.8</v>
      </c>
      <c r="F14" s="23">
        <f t="shared" si="1"/>
        <v>18.799999999999997</v>
      </c>
      <c r="G14" s="10">
        <f t="shared" si="2"/>
        <v>0.21855791962174945</v>
      </c>
      <c r="H14" s="4">
        <v>3</v>
      </c>
      <c r="I14" s="11">
        <f t="shared" si="3"/>
        <v>60</v>
      </c>
      <c r="J14" s="33"/>
      <c r="K14" s="31"/>
    </row>
    <row r="15" spans="1:22" x14ac:dyDescent="0.35">
      <c r="A15" s="1"/>
      <c r="B15" s="12" t="s">
        <v>23</v>
      </c>
      <c r="C15">
        <v>496</v>
      </c>
      <c r="D15" s="9">
        <f t="shared" si="0"/>
        <v>1.1022222222222222</v>
      </c>
      <c r="E15" s="22">
        <v>44.8</v>
      </c>
      <c r="F15" s="23">
        <f t="shared" si="1"/>
        <v>4.7999999999999972</v>
      </c>
      <c r="G15" s="10">
        <f t="shared" si="2"/>
        <v>0.22962962962962977</v>
      </c>
      <c r="H15" s="4">
        <v>3.5</v>
      </c>
      <c r="I15" s="11">
        <f t="shared" si="3"/>
        <v>70</v>
      </c>
      <c r="J15" s="33"/>
      <c r="K15" s="31"/>
    </row>
    <row r="16" spans="1:22" x14ac:dyDescent="0.35">
      <c r="A16" s="1"/>
      <c r="B16" s="12" t="s">
        <v>24</v>
      </c>
      <c r="C16">
        <v>1904</v>
      </c>
      <c r="D16" s="9">
        <f t="shared" si="0"/>
        <v>4.2311111111111108</v>
      </c>
      <c r="E16" s="22">
        <v>55.6</v>
      </c>
      <c r="F16" s="23">
        <f t="shared" si="1"/>
        <v>15.600000000000001</v>
      </c>
      <c r="G16" s="10">
        <f t="shared" si="2"/>
        <v>0.27122507122507117</v>
      </c>
      <c r="H16" s="4">
        <v>4</v>
      </c>
      <c r="I16" s="11">
        <f t="shared" si="3"/>
        <v>80</v>
      </c>
      <c r="J16" s="33"/>
      <c r="K16" s="31"/>
    </row>
    <row r="17" spans="1:17" x14ac:dyDescent="0.35">
      <c r="A17" s="1"/>
      <c r="B17" s="4" t="s">
        <v>25</v>
      </c>
      <c r="C17">
        <v>578</v>
      </c>
      <c r="D17" s="9">
        <f t="shared" si="0"/>
        <v>1.2844444444444445</v>
      </c>
      <c r="E17" s="22">
        <v>44.2</v>
      </c>
      <c r="F17" s="23">
        <f t="shared" ref="F17:F30" si="7">E17-40</f>
        <v>4.2000000000000028</v>
      </c>
      <c r="G17" s="10">
        <f t="shared" ref="G17:G30" si="8">D17/F17</f>
        <v>0.3058201058201056</v>
      </c>
      <c r="H17" s="4">
        <v>8</v>
      </c>
      <c r="I17" s="11">
        <f t="shared" ref="I17:I30" si="9">H17/50*1000</f>
        <v>160</v>
      </c>
      <c r="J17" s="33"/>
      <c r="K17" s="31"/>
    </row>
    <row r="18" spans="1:17" x14ac:dyDescent="0.35">
      <c r="A18" s="1"/>
      <c r="B18" s="4" t="s">
        <v>26</v>
      </c>
      <c r="C18">
        <v>1483</v>
      </c>
      <c r="D18" s="9">
        <f t="shared" si="0"/>
        <v>3.2955555555555556</v>
      </c>
      <c r="E18" s="22">
        <v>62</v>
      </c>
      <c r="F18" s="23">
        <f t="shared" si="7"/>
        <v>22</v>
      </c>
      <c r="G18" s="10">
        <f t="shared" si="8"/>
        <v>0.14979797979797979</v>
      </c>
      <c r="H18" s="4">
        <v>4.5</v>
      </c>
      <c r="I18" s="11">
        <f t="shared" si="9"/>
        <v>90</v>
      </c>
      <c r="J18" s="33"/>
      <c r="K18" s="31"/>
    </row>
    <row r="19" spans="1:17" x14ac:dyDescent="0.35">
      <c r="A19" s="1"/>
      <c r="B19" s="12" t="s">
        <v>27</v>
      </c>
      <c r="C19">
        <v>696</v>
      </c>
      <c r="D19" s="9">
        <f t="shared" si="0"/>
        <v>1.5466666666666666</v>
      </c>
      <c r="E19" s="22">
        <v>45.4</v>
      </c>
      <c r="F19" s="23">
        <f t="shared" si="7"/>
        <v>5.3999999999999986</v>
      </c>
      <c r="G19" s="10">
        <f t="shared" si="8"/>
        <v>0.28641975308641981</v>
      </c>
      <c r="H19" s="4">
        <v>5.5</v>
      </c>
      <c r="I19" s="11">
        <f t="shared" si="9"/>
        <v>110</v>
      </c>
      <c r="J19" s="33"/>
      <c r="K19" s="31"/>
    </row>
    <row r="20" spans="1:17" x14ac:dyDescent="0.35">
      <c r="A20" s="1"/>
      <c r="B20" s="12" t="s">
        <v>28</v>
      </c>
      <c r="C20">
        <v>1981</v>
      </c>
      <c r="D20" s="9">
        <f t="shared" si="0"/>
        <v>4.402222222222222</v>
      </c>
      <c r="E20" s="22">
        <v>63.1</v>
      </c>
      <c r="F20" s="23">
        <f t="shared" si="7"/>
        <v>23.1</v>
      </c>
      <c r="G20" s="10">
        <f t="shared" si="8"/>
        <v>0.19057239057239056</v>
      </c>
      <c r="H20" s="4">
        <v>4</v>
      </c>
      <c r="I20" s="11">
        <f t="shared" si="9"/>
        <v>80</v>
      </c>
      <c r="J20" s="33"/>
      <c r="K20" s="31"/>
    </row>
    <row r="21" spans="1:17" x14ac:dyDescent="0.35">
      <c r="A21" s="1"/>
      <c r="B21" s="12" t="s">
        <v>29</v>
      </c>
      <c r="C21">
        <v>644</v>
      </c>
      <c r="D21" s="9">
        <f t="shared" si="0"/>
        <v>1.431111111111111</v>
      </c>
      <c r="E21" s="22">
        <v>44.2</v>
      </c>
      <c r="F21" s="23">
        <f t="shared" ref="F21:F22" si="10">E21-40</f>
        <v>4.2000000000000028</v>
      </c>
      <c r="G21" s="10">
        <f t="shared" ref="G21:G22" si="11">D21/F21</f>
        <v>0.34074074074074051</v>
      </c>
      <c r="H21" s="4">
        <v>6</v>
      </c>
      <c r="I21" s="11">
        <f t="shared" ref="I21:I22" si="12">H21/50*1000</f>
        <v>120</v>
      </c>
      <c r="J21" s="33"/>
      <c r="K21" s="31"/>
    </row>
    <row r="22" spans="1:17" x14ac:dyDescent="0.35">
      <c r="A22" s="1"/>
      <c r="B22" s="12" t="s">
        <v>30</v>
      </c>
      <c r="C22">
        <v>1798</v>
      </c>
      <c r="D22" s="9">
        <f t="shared" si="0"/>
        <v>3.9955555555555557</v>
      </c>
      <c r="E22" s="22">
        <v>62.8</v>
      </c>
      <c r="F22" s="23">
        <f t="shared" si="10"/>
        <v>22.799999999999997</v>
      </c>
      <c r="G22" s="10">
        <f t="shared" si="11"/>
        <v>0.17524366471734895</v>
      </c>
      <c r="H22" s="4">
        <v>4</v>
      </c>
      <c r="I22" s="11">
        <f t="shared" si="12"/>
        <v>80</v>
      </c>
      <c r="J22" s="33"/>
      <c r="K22" s="31"/>
    </row>
    <row r="23" spans="1:17" ht="15" thickBot="1" x14ac:dyDescent="0.4">
      <c r="A23" s="1"/>
      <c r="B23" s="5" t="s">
        <v>31</v>
      </c>
      <c r="C23" s="30">
        <v>558</v>
      </c>
      <c r="D23" s="9">
        <f t="shared" si="0"/>
        <v>1.24</v>
      </c>
      <c r="E23" s="21">
        <v>45.4</v>
      </c>
      <c r="F23" s="24">
        <f t="shared" si="7"/>
        <v>5.3999999999999986</v>
      </c>
      <c r="G23" s="13">
        <f t="shared" si="8"/>
        <v>0.22962962962962968</v>
      </c>
      <c r="H23" s="5">
        <v>4</v>
      </c>
      <c r="I23" s="14">
        <f t="shared" si="9"/>
        <v>80</v>
      </c>
      <c r="J23" s="33"/>
      <c r="K23" s="31"/>
    </row>
    <row r="24" spans="1:17" ht="15" thickBot="1" x14ac:dyDescent="0.4">
      <c r="A24" s="1"/>
      <c r="B24" s="4" t="s">
        <v>44</v>
      </c>
      <c r="C24">
        <v>1578</v>
      </c>
      <c r="D24" s="9">
        <f t="shared" ref="D24:D47" si="13">C24/450</f>
        <v>3.5066666666666668</v>
      </c>
      <c r="E24" s="22">
        <v>53.3</v>
      </c>
      <c r="F24" s="23">
        <f t="shared" si="7"/>
        <v>13.299999999999997</v>
      </c>
      <c r="G24" s="10">
        <f t="shared" si="8"/>
        <v>0.26365914786967426</v>
      </c>
      <c r="H24" s="4">
        <v>4.5</v>
      </c>
      <c r="I24" s="36">
        <f t="shared" si="9"/>
        <v>90</v>
      </c>
      <c r="J24" s="37">
        <f>AVERAGE(G24:G47)</f>
        <v>0.29330557587526096</v>
      </c>
      <c r="K24" s="38">
        <f>AVERAGE(I24:I47)</f>
        <v>103.47826086956522</v>
      </c>
      <c r="M24" s="1"/>
      <c r="N24" s="1"/>
      <c r="O24" s="1"/>
      <c r="P24" s="1"/>
      <c r="Q24" s="1"/>
    </row>
    <row r="25" spans="1:17" x14ac:dyDescent="0.35">
      <c r="A25" s="1"/>
      <c r="B25" s="4" t="s">
        <v>45</v>
      </c>
      <c r="C25">
        <v>505</v>
      </c>
      <c r="D25" s="9">
        <f t="shared" si="13"/>
        <v>1.1222222222222222</v>
      </c>
      <c r="E25" s="22">
        <v>43.9</v>
      </c>
      <c r="F25" s="23">
        <f t="shared" si="7"/>
        <v>3.8999999999999986</v>
      </c>
      <c r="G25" s="10">
        <f t="shared" si="8"/>
        <v>0.28774928774928787</v>
      </c>
      <c r="H25" s="4">
        <v>8</v>
      </c>
      <c r="I25" s="11">
        <f t="shared" si="9"/>
        <v>160</v>
      </c>
      <c r="J25" s="33">
        <f>TTEST(G4:G23,G24:G47,2,3)</f>
        <v>0.3728994906028511</v>
      </c>
      <c r="K25" s="33">
        <f>STDEV(G24:G47)/SQRT(COUNT(G24:G47))</f>
        <v>1.662369966159935E-2</v>
      </c>
      <c r="L25" s="33">
        <f>TTEST(I4:I23,I24:I47,2,3)</f>
        <v>0.30581226190763522</v>
      </c>
      <c r="M25" s="1"/>
      <c r="N25" s="1"/>
      <c r="O25" s="1"/>
      <c r="P25" s="1"/>
    </row>
    <row r="26" spans="1:17" x14ac:dyDescent="0.35">
      <c r="A26" s="1"/>
      <c r="B26" s="4" t="s">
        <v>46</v>
      </c>
      <c r="C26">
        <v>1633</v>
      </c>
      <c r="D26" s="9">
        <f t="shared" si="13"/>
        <v>3.6288888888888891</v>
      </c>
      <c r="E26" s="22">
        <v>51.8</v>
      </c>
      <c r="F26" s="23">
        <f t="shared" si="7"/>
        <v>11.799999999999997</v>
      </c>
      <c r="G26" s="10">
        <f t="shared" si="8"/>
        <v>0.30753295668549913</v>
      </c>
      <c r="H26" s="4">
        <v>4</v>
      </c>
      <c r="I26" s="11">
        <f t="shared" si="9"/>
        <v>80</v>
      </c>
      <c r="J26" s="33" t="s">
        <v>10</v>
      </c>
      <c r="K26" s="31"/>
      <c r="M26" s="1"/>
      <c r="N26" s="1"/>
      <c r="O26" s="1"/>
      <c r="P26" s="1"/>
    </row>
    <row r="27" spans="1:17" x14ac:dyDescent="0.35">
      <c r="A27" s="1"/>
      <c r="B27" s="4" t="s">
        <v>47</v>
      </c>
      <c r="C27">
        <v>497</v>
      </c>
      <c r="D27" s="9">
        <f t="shared" si="13"/>
        <v>1.1044444444444443</v>
      </c>
      <c r="E27" s="22">
        <v>43.9</v>
      </c>
      <c r="F27" s="23">
        <f t="shared" si="7"/>
        <v>3.8999999999999986</v>
      </c>
      <c r="G27" s="10">
        <f t="shared" si="8"/>
        <v>0.28319088319088326</v>
      </c>
      <c r="H27" s="4">
        <v>3</v>
      </c>
      <c r="I27" s="11">
        <f t="shared" si="9"/>
        <v>60</v>
      </c>
      <c r="J27" s="33">
        <f>AVERAGE(G24,G26,G28,G31,G32,G33,G36,G38,G40,G42,G44,G46)</f>
        <v>0.29189651326303329</v>
      </c>
      <c r="K27" s="31"/>
      <c r="M27" s="1"/>
      <c r="N27" s="1"/>
      <c r="O27" s="1"/>
      <c r="P27" s="1"/>
    </row>
    <row r="28" spans="1:17" x14ac:dyDescent="0.35">
      <c r="A28" s="1"/>
      <c r="B28" s="4" t="s">
        <v>48</v>
      </c>
      <c r="C28">
        <v>1769</v>
      </c>
      <c r="D28" s="9">
        <f t="shared" si="13"/>
        <v>3.931111111111111</v>
      </c>
      <c r="E28" s="22">
        <v>50.7</v>
      </c>
      <c r="F28" s="23">
        <f t="shared" si="7"/>
        <v>10.700000000000003</v>
      </c>
      <c r="G28" s="10">
        <f t="shared" si="8"/>
        <v>0.36739356178608507</v>
      </c>
      <c r="H28" s="4">
        <v>3</v>
      </c>
      <c r="I28" s="11">
        <f t="shared" si="9"/>
        <v>60</v>
      </c>
      <c r="J28" s="33"/>
      <c r="K28" s="31"/>
      <c r="M28" s="1"/>
      <c r="N28" s="1"/>
      <c r="O28" s="1"/>
      <c r="P28" s="1"/>
    </row>
    <row r="29" spans="1:17" x14ac:dyDescent="0.35">
      <c r="A29" s="1"/>
      <c r="B29" s="4" t="s">
        <v>49</v>
      </c>
      <c r="C29">
        <v>579</v>
      </c>
      <c r="D29" s="9">
        <f t="shared" si="13"/>
        <v>1.2866666666666666</v>
      </c>
      <c r="E29" s="22">
        <v>44.9</v>
      </c>
      <c r="F29" s="23">
        <f t="shared" si="7"/>
        <v>4.8999999999999986</v>
      </c>
      <c r="G29" s="10">
        <f t="shared" si="8"/>
        <v>0.2625850340136055</v>
      </c>
      <c r="H29" s="4">
        <v>8.5</v>
      </c>
      <c r="I29" s="11">
        <f t="shared" si="9"/>
        <v>170</v>
      </c>
      <c r="J29" s="33" t="s">
        <v>11</v>
      </c>
      <c r="K29" s="31"/>
      <c r="M29" s="1"/>
      <c r="N29" s="1"/>
      <c r="O29" s="1"/>
      <c r="P29" s="1"/>
      <c r="Q29" s="1"/>
    </row>
    <row r="30" spans="1:17" x14ac:dyDescent="0.35">
      <c r="A30" s="1"/>
      <c r="B30" s="4" t="s">
        <v>50</v>
      </c>
      <c r="C30">
        <v>665</v>
      </c>
      <c r="D30" s="9">
        <f t="shared" si="13"/>
        <v>1.4777777777777779</v>
      </c>
      <c r="E30" s="22">
        <v>49.3</v>
      </c>
      <c r="F30" s="23">
        <f t="shared" si="7"/>
        <v>9.2999999999999972</v>
      </c>
      <c r="G30" s="10">
        <f t="shared" si="8"/>
        <v>0.15890083632019122</v>
      </c>
      <c r="H30" s="4">
        <v>3</v>
      </c>
      <c r="I30" s="11">
        <f t="shared" si="9"/>
        <v>60</v>
      </c>
      <c r="J30" s="33">
        <f>AVERAGE(G25,G27,G29,G30,G34,G37,G39,G41,G43,G45,G47)</f>
        <v>0.29484273508860021</v>
      </c>
      <c r="K30" s="31"/>
      <c r="M30" s="1"/>
      <c r="N30" s="1"/>
      <c r="O30" s="1"/>
      <c r="P30" s="1"/>
      <c r="Q30" s="1"/>
    </row>
    <row r="31" spans="1:17" x14ac:dyDescent="0.35">
      <c r="A31" s="1"/>
      <c r="B31" s="4" t="s">
        <v>51</v>
      </c>
      <c r="C31">
        <v>1577</v>
      </c>
      <c r="D31" s="9">
        <f t="shared" si="13"/>
        <v>3.5044444444444443</v>
      </c>
      <c r="E31" s="22">
        <v>63</v>
      </c>
      <c r="F31" s="23">
        <f t="shared" ref="F31:F47" si="14">E31-40</f>
        <v>23</v>
      </c>
      <c r="G31" s="10">
        <f t="shared" ref="G31:G47" si="15">D31/F31</f>
        <v>0.15236714975845408</v>
      </c>
      <c r="H31" s="4">
        <v>4</v>
      </c>
      <c r="I31" s="11">
        <f t="shared" ref="I31:I47" si="16">H31/50*1000</f>
        <v>80</v>
      </c>
      <c r="J31" s="33"/>
      <c r="K31" s="31"/>
    </row>
    <row r="32" spans="1:17" x14ac:dyDescent="0.35">
      <c r="A32" s="1"/>
      <c r="B32" s="4" t="s">
        <v>52</v>
      </c>
      <c r="C32">
        <v>1622</v>
      </c>
      <c r="D32" s="9">
        <f t="shared" si="13"/>
        <v>3.6044444444444443</v>
      </c>
      <c r="E32" s="22">
        <v>62.2</v>
      </c>
      <c r="F32" s="23">
        <f t="shared" si="14"/>
        <v>22.200000000000003</v>
      </c>
      <c r="G32" s="10">
        <f t="shared" si="15"/>
        <v>0.16236236236236234</v>
      </c>
      <c r="H32" s="4">
        <v>3</v>
      </c>
      <c r="I32" s="11">
        <f t="shared" si="16"/>
        <v>60</v>
      </c>
      <c r="J32" s="33"/>
      <c r="K32" s="31"/>
    </row>
    <row r="33" spans="1:17" x14ac:dyDescent="0.35">
      <c r="A33" s="1"/>
      <c r="B33" s="4" t="s">
        <v>53</v>
      </c>
      <c r="C33">
        <v>1357</v>
      </c>
      <c r="D33" s="9">
        <f t="shared" si="13"/>
        <v>3.0155555555555558</v>
      </c>
      <c r="E33" s="22">
        <v>53.3</v>
      </c>
      <c r="F33" s="23">
        <f t="shared" si="14"/>
        <v>13.299999999999997</v>
      </c>
      <c r="G33" s="10">
        <f t="shared" si="15"/>
        <v>0.22673350041771101</v>
      </c>
      <c r="H33" s="4">
        <v>3.5</v>
      </c>
      <c r="I33" s="11">
        <f t="shared" si="16"/>
        <v>70</v>
      </c>
      <c r="J33" s="33"/>
      <c r="K33" s="31"/>
    </row>
    <row r="34" spans="1:17" x14ac:dyDescent="0.35">
      <c r="A34" s="1"/>
      <c r="B34" s="4" t="s">
        <v>54</v>
      </c>
      <c r="C34">
        <v>441</v>
      </c>
      <c r="D34" s="9">
        <f t="shared" si="13"/>
        <v>0.98</v>
      </c>
      <c r="E34" s="22">
        <v>44.8</v>
      </c>
      <c r="F34" s="23">
        <f t="shared" si="14"/>
        <v>4.7999999999999972</v>
      </c>
      <c r="G34" s="10">
        <f t="shared" si="15"/>
        <v>0.20416666666666677</v>
      </c>
      <c r="H34" s="4">
        <v>4</v>
      </c>
      <c r="I34" s="11">
        <f t="shared" si="16"/>
        <v>80</v>
      </c>
      <c r="J34" s="2"/>
      <c r="K34" s="31"/>
      <c r="M34" s="1"/>
      <c r="N34" s="1"/>
      <c r="O34" s="1"/>
      <c r="P34" s="1"/>
    </row>
    <row r="35" spans="1:17" x14ac:dyDescent="0.35">
      <c r="A35" s="1"/>
      <c r="B35" s="4" t="s">
        <v>55</v>
      </c>
      <c r="D35" s="9"/>
      <c r="E35" s="22"/>
      <c r="F35" s="23"/>
      <c r="G35" s="10"/>
      <c r="H35" s="4"/>
      <c r="I35" s="11"/>
      <c r="J35" s="33"/>
      <c r="K35" s="31"/>
      <c r="M35" s="1"/>
      <c r="N35" s="1"/>
      <c r="O35" s="1"/>
      <c r="P35" s="1"/>
    </row>
    <row r="36" spans="1:17" x14ac:dyDescent="0.35">
      <c r="A36" s="1"/>
      <c r="B36" s="4" t="s">
        <v>108</v>
      </c>
      <c r="C36">
        <v>1563</v>
      </c>
      <c r="D36" s="9">
        <f t="shared" si="13"/>
        <v>3.4733333333333332</v>
      </c>
      <c r="E36" s="22">
        <v>51.3</v>
      </c>
      <c r="F36" s="23">
        <f t="shared" ref="F36:F39" si="17">E36-40</f>
        <v>11.299999999999997</v>
      </c>
      <c r="G36" s="10">
        <f t="shared" ref="G36:G39" si="18">D36/F36</f>
        <v>0.30737463126843662</v>
      </c>
      <c r="H36" s="4">
        <v>3.5</v>
      </c>
      <c r="I36" s="11">
        <f t="shared" ref="I36:I39" si="19">H36/50*1000</f>
        <v>70</v>
      </c>
      <c r="J36" s="33"/>
      <c r="K36" s="31"/>
      <c r="M36" s="1"/>
      <c r="N36" s="1"/>
      <c r="O36" s="1"/>
      <c r="P36" s="1"/>
    </row>
    <row r="37" spans="1:17" x14ac:dyDescent="0.35">
      <c r="A37" s="1"/>
      <c r="B37" s="4" t="s">
        <v>109</v>
      </c>
      <c r="C37">
        <v>539</v>
      </c>
      <c r="D37" s="9">
        <f t="shared" si="13"/>
        <v>1.1977777777777778</v>
      </c>
      <c r="E37" s="22">
        <v>44.3</v>
      </c>
      <c r="F37" s="23">
        <f t="shared" si="17"/>
        <v>4.2999999999999972</v>
      </c>
      <c r="G37" s="10">
        <f t="shared" si="18"/>
        <v>0.2785529715762276</v>
      </c>
      <c r="H37" s="4">
        <v>5</v>
      </c>
      <c r="I37" s="11">
        <f t="shared" si="19"/>
        <v>100</v>
      </c>
      <c r="J37" s="33"/>
      <c r="K37" s="31"/>
      <c r="M37" s="1"/>
      <c r="N37" s="1"/>
      <c r="O37" s="1"/>
      <c r="P37" s="1"/>
    </row>
    <row r="38" spans="1:17" x14ac:dyDescent="0.35">
      <c r="A38" s="1"/>
      <c r="B38" s="4" t="s">
        <v>110</v>
      </c>
      <c r="C38">
        <v>1294</v>
      </c>
      <c r="D38" s="9">
        <f t="shared" si="13"/>
        <v>2.8755555555555556</v>
      </c>
      <c r="E38" s="22">
        <v>50.3</v>
      </c>
      <c r="F38" s="23">
        <f t="shared" si="17"/>
        <v>10.299999999999997</v>
      </c>
      <c r="G38" s="10">
        <f t="shared" si="18"/>
        <v>0.27918015102481131</v>
      </c>
      <c r="H38" s="4">
        <v>10</v>
      </c>
      <c r="I38" s="11">
        <f t="shared" si="19"/>
        <v>200</v>
      </c>
      <c r="J38" s="33"/>
      <c r="K38" s="31"/>
      <c r="M38" s="1"/>
      <c r="N38" s="1"/>
      <c r="O38" s="1"/>
      <c r="P38" s="1"/>
      <c r="Q38" s="1"/>
    </row>
    <row r="39" spans="1:17" x14ac:dyDescent="0.35">
      <c r="A39" s="1"/>
      <c r="B39" s="4" t="s">
        <v>111</v>
      </c>
      <c r="C39">
        <v>561</v>
      </c>
      <c r="D39" s="9">
        <f t="shared" si="13"/>
        <v>1.2466666666666666</v>
      </c>
      <c r="E39" s="22">
        <v>42.7</v>
      </c>
      <c r="F39" s="23">
        <f t="shared" si="17"/>
        <v>2.7000000000000028</v>
      </c>
      <c r="G39" s="10">
        <f t="shared" si="18"/>
        <v>0.46172839506172786</v>
      </c>
      <c r="H39" s="4">
        <v>4</v>
      </c>
      <c r="I39" s="11">
        <f t="shared" si="19"/>
        <v>80</v>
      </c>
      <c r="J39" s="33"/>
      <c r="K39" s="31"/>
      <c r="M39" s="1"/>
      <c r="N39" s="1"/>
      <c r="O39" s="1"/>
      <c r="P39" s="1"/>
      <c r="Q39" s="1"/>
    </row>
    <row r="40" spans="1:17" x14ac:dyDescent="0.35">
      <c r="A40" s="1"/>
      <c r="B40" s="4" t="s">
        <v>56</v>
      </c>
      <c r="C40">
        <v>1673</v>
      </c>
      <c r="D40" s="9">
        <f t="shared" si="13"/>
        <v>3.7177777777777776</v>
      </c>
      <c r="E40" s="22">
        <v>50</v>
      </c>
      <c r="F40" s="23">
        <f t="shared" si="14"/>
        <v>10</v>
      </c>
      <c r="G40" s="10">
        <f t="shared" si="15"/>
        <v>0.37177777777777776</v>
      </c>
      <c r="H40" s="4">
        <v>4</v>
      </c>
      <c r="I40" s="11">
        <f t="shared" si="16"/>
        <v>80</v>
      </c>
      <c r="J40" s="33"/>
      <c r="K40" s="31"/>
      <c r="M40" s="1"/>
      <c r="N40" s="1"/>
      <c r="O40" s="1"/>
      <c r="P40" s="1"/>
    </row>
    <row r="41" spans="1:17" x14ac:dyDescent="0.35">
      <c r="A41" s="1"/>
      <c r="B41" s="4" t="s">
        <v>57</v>
      </c>
      <c r="C41">
        <v>614</v>
      </c>
      <c r="D41" s="9">
        <f t="shared" si="13"/>
        <v>1.3644444444444443</v>
      </c>
      <c r="E41" s="22">
        <v>44.8</v>
      </c>
      <c r="F41" s="23">
        <f t="shared" si="14"/>
        <v>4.7999999999999972</v>
      </c>
      <c r="G41" s="10">
        <f t="shared" si="15"/>
        <v>0.28425925925925943</v>
      </c>
      <c r="H41" s="4">
        <v>4.5</v>
      </c>
      <c r="I41" s="11">
        <f t="shared" si="16"/>
        <v>90</v>
      </c>
      <c r="J41" s="33"/>
      <c r="K41" s="31"/>
      <c r="M41" s="1"/>
      <c r="N41" s="1"/>
      <c r="O41" s="1"/>
      <c r="P41" s="1"/>
    </row>
    <row r="42" spans="1:17" x14ac:dyDescent="0.35">
      <c r="A42" s="1"/>
      <c r="B42" s="4" t="s">
        <v>58</v>
      </c>
      <c r="C42">
        <v>1576</v>
      </c>
      <c r="D42" s="9">
        <f t="shared" si="13"/>
        <v>3.5022222222222221</v>
      </c>
      <c r="E42" s="22">
        <v>49.5</v>
      </c>
      <c r="F42" s="23">
        <f t="shared" si="14"/>
        <v>9.5</v>
      </c>
      <c r="G42" s="10">
        <f t="shared" si="15"/>
        <v>0.3686549707602339</v>
      </c>
      <c r="H42" s="4">
        <v>5</v>
      </c>
      <c r="I42" s="11">
        <f t="shared" si="16"/>
        <v>100</v>
      </c>
      <c r="J42" s="33"/>
      <c r="K42" s="31"/>
      <c r="M42" s="1"/>
      <c r="N42" s="1"/>
      <c r="O42" s="1"/>
      <c r="P42" s="1"/>
      <c r="Q42" s="1"/>
    </row>
    <row r="43" spans="1:17" x14ac:dyDescent="0.35">
      <c r="A43" s="1"/>
      <c r="B43" s="4" t="s">
        <v>59</v>
      </c>
      <c r="C43">
        <v>566</v>
      </c>
      <c r="D43" s="9">
        <f t="shared" si="13"/>
        <v>1.2577777777777779</v>
      </c>
      <c r="E43" s="22">
        <v>44</v>
      </c>
      <c r="F43" s="23">
        <f t="shared" si="14"/>
        <v>4</v>
      </c>
      <c r="G43" s="10">
        <f t="shared" si="15"/>
        <v>0.31444444444444447</v>
      </c>
      <c r="H43" s="4">
        <v>8.5</v>
      </c>
      <c r="I43" s="11">
        <f t="shared" si="16"/>
        <v>170</v>
      </c>
      <c r="J43" s="33"/>
      <c r="K43" s="31"/>
      <c r="M43" s="1"/>
      <c r="N43" s="1"/>
      <c r="O43" s="1"/>
      <c r="P43" s="1"/>
      <c r="Q43" s="1"/>
    </row>
    <row r="44" spans="1:17" x14ac:dyDescent="0.35">
      <c r="A44" s="1"/>
      <c r="B44" s="4" t="s">
        <v>60</v>
      </c>
      <c r="C44">
        <v>1457</v>
      </c>
      <c r="D44" s="9">
        <f t="shared" si="13"/>
        <v>3.2377777777777776</v>
      </c>
      <c r="E44" s="22">
        <v>50.4</v>
      </c>
      <c r="F44" s="23">
        <f t="shared" ref="F44:F46" si="20">E44-40</f>
        <v>10.399999999999999</v>
      </c>
      <c r="G44" s="10">
        <f t="shared" ref="G44:G46" si="21">D44/F44</f>
        <v>0.31132478632478633</v>
      </c>
      <c r="H44" s="4">
        <v>5</v>
      </c>
      <c r="I44" s="11">
        <f t="shared" ref="I44:I46" si="22">H44/50*1000</f>
        <v>100</v>
      </c>
      <c r="J44" s="33"/>
      <c r="K44" s="31"/>
    </row>
    <row r="45" spans="1:17" x14ac:dyDescent="0.35">
      <c r="A45" s="1"/>
      <c r="B45" s="4" t="s">
        <v>61</v>
      </c>
      <c r="C45">
        <v>514</v>
      </c>
      <c r="D45" s="9">
        <f t="shared" si="13"/>
        <v>1.1422222222222222</v>
      </c>
      <c r="E45" s="22">
        <v>43.9</v>
      </c>
      <c r="F45" s="23">
        <f t="shared" si="20"/>
        <v>3.8999999999999986</v>
      </c>
      <c r="G45" s="10">
        <f t="shared" si="21"/>
        <v>0.29287749287749298</v>
      </c>
      <c r="H45" s="4">
        <v>10.5</v>
      </c>
      <c r="I45" s="11">
        <f t="shared" si="22"/>
        <v>210</v>
      </c>
      <c r="J45" s="33"/>
      <c r="K45" s="31"/>
    </row>
    <row r="46" spans="1:17" x14ac:dyDescent="0.35">
      <c r="A46" s="1"/>
      <c r="B46" s="4" t="s">
        <v>62</v>
      </c>
      <c r="C46">
        <v>1626</v>
      </c>
      <c r="D46" s="9">
        <f t="shared" si="13"/>
        <v>3.6133333333333333</v>
      </c>
      <c r="E46" s="22">
        <v>49.4</v>
      </c>
      <c r="F46" s="23">
        <f t="shared" si="20"/>
        <v>9.3999999999999986</v>
      </c>
      <c r="G46" s="10">
        <f t="shared" si="21"/>
        <v>0.38439716312056743</v>
      </c>
      <c r="H46" s="4">
        <v>6</v>
      </c>
      <c r="I46" s="11">
        <f t="shared" si="22"/>
        <v>120</v>
      </c>
      <c r="J46" s="33"/>
      <c r="K46" s="31"/>
    </row>
    <row r="47" spans="1:17" ht="15" thickBot="1" x14ac:dyDescent="0.4">
      <c r="A47" s="1"/>
      <c r="B47" s="58" t="s">
        <v>63</v>
      </c>
      <c r="C47" s="59">
        <v>616</v>
      </c>
      <c r="D47" s="60">
        <f t="shared" si="13"/>
        <v>1.3688888888888888</v>
      </c>
      <c r="E47" s="25">
        <v>43.3</v>
      </c>
      <c r="F47" s="26">
        <f t="shared" si="14"/>
        <v>3.2999999999999972</v>
      </c>
      <c r="G47" s="16">
        <f t="shared" si="15"/>
        <v>0.41481481481481514</v>
      </c>
      <c r="H47" s="15">
        <v>4.5</v>
      </c>
      <c r="I47" s="17">
        <f t="shared" si="16"/>
        <v>90</v>
      </c>
      <c r="J47" s="33"/>
      <c r="K47" s="31"/>
    </row>
    <row r="48" spans="1:17" ht="15" thickBot="1" x14ac:dyDescent="0.4">
      <c r="A48" s="1"/>
      <c r="B48" s="4" t="s">
        <v>64</v>
      </c>
      <c r="C48">
        <v>1552</v>
      </c>
      <c r="D48" s="9">
        <f t="shared" ref="D48:D63" si="23">C48/450</f>
        <v>3.4488888888888889</v>
      </c>
      <c r="E48" s="22">
        <v>53.7</v>
      </c>
      <c r="F48" s="23">
        <f t="shared" ref="F48:F63" si="24">E48-40</f>
        <v>13.700000000000003</v>
      </c>
      <c r="G48" s="10">
        <f t="shared" ref="G48:G63" si="25">D48/F48</f>
        <v>0.2517437145174371</v>
      </c>
      <c r="H48" s="4">
        <v>4</v>
      </c>
      <c r="I48" s="36">
        <f t="shared" ref="I48:I63" si="26">H48/50*1000</f>
        <v>80</v>
      </c>
      <c r="J48" s="37">
        <f>AVERAGE(G48:G71)</f>
        <v>0.26644751655313098</v>
      </c>
      <c r="K48" s="38">
        <f>AVERAGE(I48:I71)</f>
        <v>92.5</v>
      </c>
      <c r="M48" s="1"/>
      <c r="N48" s="1"/>
      <c r="O48" s="1"/>
      <c r="P48" s="1"/>
      <c r="Q48" s="1"/>
    </row>
    <row r="49" spans="1:17" x14ac:dyDescent="0.35">
      <c r="A49" s="1"/>
      <c r="B49" s="4" t="s">
        <v>65</v>
      </c>
      <c r="C49">
        <v>779</v>
      </c>
      <c r="D49" s="9">
        <f t="shared" si="23"/>
        <v>1.731111111111111</v>
      </c>
      <c r="E49" s="22">
        <v>44.8</v>
      </c>
      <c r="F49" s="23">
        <f t="shared" si="24"/>
        <v>4.7999999999999972</v>
      </c>
      <c r="G49" s="10">
        <f t="shared" si="25"/>
        <v>0.36064814814814833</v>
      </c>
      <c r="H49" s="4">
        <v>5</v>
      </c>
      <c r="I49" s="36">
        <f t="shared" si="26"/>
        <v>100</v>
      </c>
      <c r="J49" s="33">
        <f>TTEST(G4:G23,G48:G71,2,3)</f>
        <v>0.81010533072092883</v>
      </c>
      <c r="K49" s="33">
        <f>STDEV(G48:G71)/SQRT(COUNT(G48:G71))</f>
        <v>1.3774322936729311E-2</v>
      </c>
      <c r="L49" s="33">
        <f>TTEST(I4:I23,I48:I71,2,3)</f>
        <v>0.86382192603184937</v>
      </c>
      <c r="M49" s="1"/>
      <c r="N49" s="1"/>
      <c r="O49" s="1"/>
      <c r="P49" s="1"/>
    </row>
    <row r="50" spans="1:17" x14ac:dyDescent="0.35">
      <c r="A50" s="1"/>
      <c r="B50" s="4" t="s">
        <v>66</v>
      </c>
      <c r="C50">
        <v>1654</v>
      </c>
      <c r="D50" s="9">
        <f t="shared" si="23"/>
        <v>3.6755555555555555</v>
      </c>
      <c r="E50" s="22">
        <v>53.2</v>
      </c>
      <c r="F50" s="23">
        <f t="shared" si="24"/>
        <v>13.200000000000003</v>
      </c>
      <c r="G50" s="10">
        <f t="shared" si="25"/>
        <v>0.27845117845117839</v>
      </c>
      <c r="H50" s="4">
        <v>5</v>
      </c>
      <c r="I50" s="36">
        <f t="shared" si="26"/>
        <v>100</v>
      </c>
      <c r="J50" s="33" t="s">
        <v>10</v>
      </c>
      <c r="K50" s="31"/>
      <c r="M50" s="1"/>
      <c r="N50" s="1"/>
      <c r="O50" s="1"/>
      <c r="P50" s="1"/>
    </row>
    <row r="51" spans="1:17" x14ac:dyDescent="0.35">
      <c r="A51" s="1"/>
      <c r="B51" s="4" t="s">
        <v>67</v>
      </c>
      <c r="C51">
        <v>651</v>
      </c>
      <c r="D51" s="9">
        <f t="shared" si="23"/>
        <v>1.4466666666666668</v>
      </c>
      <c r="E51" s="22">
        <v>45.2</v>
      </c>
      <c r="F51" s="23">
        <f t="shared" si="24"/>
        <v>5.2000000000000028</v>
      </c>
      <c r="G51" s="10">
        <f t="shared" si="25"/>
        <v>0.27820512820512805</v>
      </c>
      <c r="H51" s="4">
        <v>6</v>
      </c>
      <c r="I51" s="36">
        <f t="shared" si="26"/>
        <v>120</v>
      </c>
      <c r="J51" s="33">
        <f>AVERAGE(G48,G50,G52,G54,G57,G58,G60,G62)</f>
        <v>0.27093049337441794</v>
      </c>
      <c r="K51" s="31"/>
      <c r="M51" s="1"/>
      <c r="N51" s="1"/>
      <c r="O51" s="1"/>
      <c r="P51" s="1"/>
    </row>
    <row r="52" spans="1:17" x14ac:dyDescent="0.35">
      <c r="A52" s="1"/>
      <c r="B52" s="4" t="s">
        <v>68</v>
      </c>
      <c r="C52">
        <v>1737</v>
      </c>
      <c r="D52" s="9">
        <f t="shared" si="23"/>
        <v>3.86</v>
      </c>
      <c r="E52" s="22">
        <v>50.7</v>
      </c>
      <c r="F52" s="23">
        <f t="shared" ref="F52:F55" si="27">E52-40</f>
        <v>10.700000000000003</v>
      </c>
      <c r="G52" s="10">
        <f t="shared" si="25"/>
        <v>0.36074766355140175</v>
      </c>
      <c r="H52" s="4">
        <v>4</v>
      </c>
      <c r="I52" s="36">
        <f t="shared" si="26"/>
        <v>80</v>
      </c>
      <c r="J52" s="33"/>
      <c r="K52" s="31"/>
      <c r="M52" s="1"/>
      <c r="N52" s="1"/>
      <c r="O52" s="1"/>
      <c r="P52" s="1"/>
    </row>
    <row r="53" spans="1:17" x14ac:dyDescent="0.35">
      <c r="A53" s="1"/>
      <c r="B53" s="4" t="s">
        <v>69</v>
      </c>
      <c r="C53">
        <v>570</v>
      </c>
      <c r="D53" s="9">
        <f t="shared" si="23"/>
        <v>1.2666666666666666</v>
      </c>
      <c r="E53" s="22">
        <v>44.8</v>
      </c>
      <c r="F53" s="23">
        <f t="shared" si="27"/>
        <v>4.7999999999999972</v>
      </c>
      <c r="G53" s="10">
        <f t="shared" si="25"/>
        <v>0.26388888888888901</v>
      </c>
      <c r="H53" s="4">
        <v>6</v>
      </c>
      <c r="I53" s="36">
        <f t="shared" si="26"/>
        <v>120</v>
      </c>
      <c r="J53" s="33" t="s">
        <v>11</v>
      </c>
      <c r="K53" s="31"/>
      <c r="M53" s="1"/>
      <c r="N53" s="1"/>
      <c r="O53" s="1"/>
      <c r="P53" s="1"/>
      <c r="Q53" s="1"/>
    </row>
    <row r="54" spans="1:17" x14ac:dyDescent="0.35">
      <c r="A54" s="1"/>
      <c r="B54" s="4" t="s">
        <v>70</v>
      </c>
      <c r="C54">
        <v>1857</v>
      </c>
      <c r="D54" s="9">
        <f t="shared" si="23"/>
        <v>4.1266666666666669</v>
      </c>
      <c r="E54" s="22">
        <v>55.2</v>
      </c>
      <c r="F54" s="23">
        <f t="shared" si="27"/>
        <v>15.200000000000003</v>
      </c>
      <c r="G54" s="10">
        <f t="shared" si="25"/>
        <v>0.27149122807017539</v>
      </c>
      <c r="H54" s="4">
        <v>2.5</v>
      </c>
      <c r="I54" s="36">
        <f t="shared" si="26"/>
        <v>50</v>
      </c>
      <c r="J54" s="33">
        <f>AVERAGE(G49,G51,G53,G55,G56,G59,G61,G63)</f>
        <v>0.26252491183450494</v>
      </c>
      <c r="K54" s="31"/>
      <c r="M54" s="1"/>
      <c r="N54" s="1"/>
      <c r="O54" s="1"/>
      <c r="P54" s="1"/>
      <c r="Q54" s="1"/>
    </row>
    <row r="55" spans="1:17" x14ac:dyDescent="0.35">
      <c r="A55" s="1"/>
      <c r="B55" s="4" t="s">
        <v>71</v>
      </c>
      <c r="C55">
        <v>601</v>
      </c>
      <c r="D55" s="9">
        <f t="shared" si="23"/>
        <v>1.3355555555555556</v>
      </c>
      <c r="E55" s="22">
        <v>48.6</v>
      </c>
      <c r="F55" s="23">
        <f t="shared" si="27"/>
        <v>8.6000000000000014</v>
      </c>
      <c r="G55" s="10">
        <f t="shared" si="25"/>
        <v>0.15529715762273899</v>
      </c>
      <c r="H55" s="4">
        <v>4.5</v>
      </c>
      <c r="I55" s="36">
        <f t="shared" si="26"/>
        <v>90</v>
      </c>
      <c r="J55" s="33"/>
      <c r="K55" s="31"/>
    </row>
    <row r="56" spans="1:17" x14ac:dyDescent="0.35">
      <c r="A56" s="1"/>
      <c r="B56" s="4" t="s">
        <v>72</v>
      </c>
      <c r="C56">
        <v>601</v>
      </c>
      <c r="D56" s="9">
        <f t="shared" si="23"/>
        <v>1.3355555555555556</v>
      </c>
      <c r="E56" s="22">
        <v>44.3</v>
      </c>
      <c r="F56" s="23">
        <f t="shared" si="24"/>
        <v>4.2999999999999972</v>
      </c>
      <c r="G56" s="10">
        <f t="shared" si="25"/>
        <v>0.31059431524547826</v>
      </c>
      <c r="H56" s="4">
        <v>6</v>
      </c>
      <c r="I56" s="36">
        <f t="shared" si="26"/>
        <v>120</v>
      </c>
      <c r="J56" s="33"/>
      <c r="K56" s="31"/>
      <c r="M56" s="1"/>
      <c r="N56" s="1"/>
      <c r="O56" s="1"/>
      <c r="P56" s="1"/>
    </row>
    <row r="57" spans="1:17" x14ac:dyDescent="0.35">
      <c r="A57" s="1"/>
      <c r="B57" s="4" t="s">
        <v>73</v>
      </c>
      <c r="C57">
        <v>1780</v>
      </c>
      <c r="D57" s="9">
        <f t="shared" si="23"/>
        <v>3.9555555555555557</v>
      </c>
      <c r="E57" s="22">
        <v>58.8</v>
      </c>
      <c r="F57" s="23">
        <f t="shared" si="24"/>
        <v>18.799999999999997</v>
      </c>
      <c r="G57" s="10">
        <f t="shared" si="25"/>
        <v>0.21040189125295514</v>
      </c>
      <c r="H57" s="4">
        <v>4</v>
      </c>
      <c r="I57" s="36">
        <f t="shared" si="26"/>
        <v>80</v>
      </c>
      <c r="J57" s="33"/>
      <c r="K57" s="31"/>
      <c r="M57" s="1"/>
      <c r="N57" s="1"/>
      <c r="O57" s="1"/>
      <c r="P57" s="1"/>
      <c r="Q57" s="1"/>
    </row>
    <row r="58" spans="1:17" x14ac:dyDescent="0.35">
      <c r="A58" s="1"/>
      <c r="B58" s="4" t="s">
        <v>74</v>
      </c>
      <c r="C58">
        <v>1666</v>
      </c>
      <c r="D58" s="9">
        <f t="shared" si="23"/>
        <v>3.7022222222222223</v>
      </c>
      <c r="E58" s="22">
        <v>52.5</v>
      </c>
      <c r="F58" s="23">
        <f t="shared" si="24"/>
        <v>12.5</v>
      </c>
      <c r="G58" s="10">
        <f t="shared" si="25"/>
        <v>0.29617777777777776</v>
      </c>
      <c r="H58" s="4">
        <v>4</v>
      </c>
      <c r="I58" s="36">
        <f t="shared" si="26"/>
        <v>80</v>
      </c>
      <c r="J58" s="33"/>
      <c r="K58" s="31"/>
      <c r="M58" s="1"/>
      <c r="N58" s="1"/>
      <c r="O58" s="1"/>
      <c r="P58" s="1"/>
      <c r="Q58" s="1"/>
    </row>
    <row r="59" spans="1:17" x14ac:dyDescent="0.35">
      <c r="A59" s="1"/>
      <c r="B59" s="4" t="s">
        <v>75</v>
      </c>
      <c r="C59">
        <v>528</v>
      </c>
      <c r="D59" s="9">
        <f t="shared" si="23"/>
        <v>1.1733333333333333</v>
      </c>
      <c r="E59" s="22">
        <v>44.8</v>
      </c>
      <c r="F59" s="23">
        <f t="shared" si="24"/>
        <v>4.7999999999999972</v>
      </c>
      <c r="G59" s="10">
        <f t="shared" si="25"/>
        <v>0.2444444444444446</v>
      </c>
      <c r="H59" s="4">
        <v>2</v>
      </c>
      <c r="I59" s="36">
        <f t="shared" si="26"/>
        <v>40</v>
      </c>
      <c r="J59" s="33"/>
      <c r="K59" s="31"/>
    </row>
    <row r="60" spans="1:17" x14ac:dyDescent="0.35">
      <c r="A60" s="1"/>
      <c r="B60" s="4" t="s">
        <v>76</v>
      </c>
      <c r="C60">
        <v>1618</v>
      </c>
      <c r="D60" s="9">
        <f t="shared" si="23"/>
        <v>3.5955555555555554</v>
      </c>
      <c r="E60" s="22">
        <v>47.3</v>
      </c>
      <c r="F60" s="23">
        <f t="shared" si="24"/>
        <v>7.2999999999999972</v>
      </c>
      <c r="G60" s="62" t="s">
        <v>118</v>
      </c>
      <c r="H60" s="4">
        <v>3</v>
      </c>
      <c r="I60" s="36">
        <f t="shared" si="26"/>
        <v>60</v>
      </c>
      <c r="J60" s="33" t="s">
        <v>117</v>
      </c>
      <c r="K60" s="31"/>
    </row>
    <row r="61" spans="1:17" x14ac:dyDescent="0.35">
      <c r="A61" s="1"/>
      <c r="B61" s="4" t="s">
        <v>77</v>
      </c>
      <c r="C61">
        <v>580</v>
      </c>
      <c r="D61" s="9">
        <f t="shared" si="23"/>
        <v>1.288888888888889</v>
      </c>
      <c r="E61" s="22">
        <v>45.5</v>
      </c>
      <c r="F61" s="23">
        <f t="shared" si="24"/>
        <v>5.5</v>
      </c>
      <c r="G61" s="10">
        <f t="shared" si="25"/>
        <v>0.23434343434343435</v>
      </c>
      <c r="H61" s="4">
        <v>5</v>
      </c>
      <c r="I61" s="36">
        <f t="shared" si="26"/>
        <v>100</v>
      </c>
      <c r="J61" s="33"/>
      <c r="K61" s="31"/>
    </row>
    <row r="62" spans="1:17" x14ac:dyDescent="0.35">
      <c r="A62" s="1"/>
      <c r="B62" s="4" t="s">
        <v>78</v>
      </c>
      <c r="C62">
        <v>1638</v>
      </c>
      <c r="D62" s="9">
        <f t="shared" si="23"/>
        <v>3.64</v>
      </c>
      <c r="E62" s="22">
        <v>56</v>
      </c>
      <c r="F62" s="23">
        <f t="shared" si="24"/>
        <v>16</v>
      </c>
      <c r="G62" s="10">
        <f t="shared" si="25"/>
        <v>0.22750000000000001</v>
      </c>
      <c r="H62" s="4">
        <v>8</v>
      </c>
      <c r="I62" s="36">
        <f t="shared" si="26"/>
        <v>160</v>
      </c>
      <c r="J62" s="2"/>
      <c r="K62" s="31"/>
      <c r="M62" s="1"/>
      <c r="N62" s="1"/>
      <c r="O62" s="1"/>
      <c r="P62" s="1"/>
    </row>
    <row r="63" spans="1:17" x14ac:dyDescent="0.35">
      <c r="A63" s="1"/>
      <c r="B63" s="4" t="s">
        <v>79</v>
      </c>
      <c r="C63">
        <v>637</v>
      </c>
      <c r="D63" s="9">
        <f t="shared" si="23"/>
        <v>1.4155555555555555</v>
      </c>
      <c r="E63" s="22">
        <v>45.6</v>
      </c>
      <c r="F63" s="23">
        <f t="shared" si="24"/>
        <v>5.6000000000000014</v>
      </c>
      <c r="G63" s="10">
        <f t="shared" si="25"/>
        <v>0.25277777777777771</v>
      </c>
      <c r="H63" s="4">
        <v>5</v>
      </c>
      <c r="I63" s="36">
        <f t="shared" si="26"/>
        <v>100</v>
      </c>
      <c r="J63" s="33"/>
      <c r="K63" s="31"/>
      <c r="M63" s="1"/>
      <c r="N63" s="1"/>
      <c r="O63" s="1"/>
      <c r="P63" s="1"/>
    </row>
    <row r="64" spans="1:17" x14ac:dyDescent="0.35">
      <c r="A64" s="1"/>
      <c r="B64" s="4" t="s">
        <v>80</v>
      </c>
      <c r="C64" t="s">
        <v>114</v>
      </c>
      <c r="D64" s="9"/>
      <c r="E64" s="22"/>
      <c r="F64" s="23"/>
      <c r="G64" s="10"/>
      <c r="H64" s="4"/>
      <c r="I64" s="36"/>
      <c r="J64" s="33"/>
      <c r="K64" s="31"/>
      <c r="M64" s="1"/>
      <c r="N64" s="1"/>
      <c r="O64" s="1"/>
      <c r="P64" s="1"/>
    </row>
    <row r="65" spans="1:17" x14ac:dyDescent="0.35">
      <c r="A65" s="1"/>
      <c r="B65" s="4" t="s">
        <v>81</v>
      </c>
      <c r="D65" s="9"/>
      <c r="E65" s="22"/>
      <c r="F65" s="23"/>
      <c r="G65" s="10"/>
      <c r="H65" s="4"/>
      <c r="I65" s="36"/>
      <c r="J65" s="33"/>
      <c r="K65" s="31"/>
      <c r="M65" s="1"/>
      <c r="N65" s="1"/>
      <c r="O65" s="1"/>
      <c r="P65" s="1"/>
    </row>
    <row r="66" spans="1:17" x14ac:dyDescent="0.35">
      <c r="A66" s="1"/>
      <c r="B66" s="4" t="s">
        <v>82</v>
      </c>
      <c r="D66" s="9"/>
      <c r="E66" s="22"/>
      <c r="F66" s="23"/>
      <c r="G66" s="10"/>
      <c r="H66" s="4"/>
      <c r="I66" s="36"/>
      <c r="J66" s="33"/>
      <c r="K66" s="31"/>
      <c r="M66" s="1"/>
      <c r="N66" s="1"/>
      <c r="O66" s="1"/>
      <c r="P66" s="1"/>
      <c r="Q66" s="1"/>
    </row>
    <row r="67" spans="1:17" x14ac:dyDescent="0.35">
      <c r="A67" s="1"/>
      <c r="B67" s="4" t="s">
        <v>83</v>
      </c>
      <c r="D67" s="9"/>
      <c r="E67" s="22"/>
      <c r="F67" s="23"/>
      <c r="G67" s="10"/>
      <c r="H67" s="4"/>
      <c r="I67" s="36"/>
      <c r="J67" s="33"/>
      <c r="K67" s="31"/>
      <c r="M67" s="1"/>
      <c r="N67" s="1"/>
      <c r="O67" s="1"/>
      <c r="P67" s="1"/>
      <c r="Q67" s="1"/>
    </row>
    <row r="68" spans="1:17" x14ac:dyDescent="0.35">
      <c r="A68" s="1"/>
      <c r="B68" s="4" t="s">
        <v>84</v>
      </c>
      <c r="D68" s="9"/>
      <c r="E68" s="22"/>
      <c r="F68" s="23"/>
      <c r="G68" s="10"/>
      <c r="H68" s="4"/>
      <c r="I68" s="36"/>
      <c r="J68" s="33"/>
      <c r="K68" s="31"/>
    </row>
    <row r="69" spans="1:17" x14ac:dyDescent="0.35">
      <c r="A69" s="1"/>
      <c r="B69" s="4" t="s">
        <v>85</v>
      </c>
      <c r="D69" s="9"/>
      <c r="E69" s="22"/>
      <c r="F69" s="23"/>
      <c r="G69" s="10"/>
      <c r="H69" s="4"/>
      <c r="I69" s="36"/>
      <c r="J69" s="33"/>
      <c r="K69" s="31"/>
    </row>
    <row r="70" spans="1:17" x14ac:dyDescent="0.35">
      <c r="A70" s="1"/>
      <c r="B70" s="4" t="s">
        <v>86</v>
      </c>
      <c r="D70" s="9"/>
      <c r="E70" s="22"/>
      <c r="F70" s="23"/>
      <c r="G70" s="10"/>
      <c r="H70" s="4"/>
      <c r="I70" s="36"/>
      <c r="J70" s="33"/>
      <c r="K70" s="31"/>
    </row>
    <row r="71" spans="1:17" ht="15" thickBot="1" x14ac:dyDescent="0.4">
      <c r="A71" s="1"/>
      <c r="B71" s="58" t="s">
        <v>87</v>
      </c>
      <c r="C71" s="59"/>
      <c r="D71" s="9"/>
      <c r="E71" s="61"/>
      <c r="F71" s="26"/>
      <c r="G71" s="10"/>
      <c r="H71" s="15"/>
      <c r="I71" s="36"/>
      <c r="J71" s="33"/>
      <c r="K71" s="31"/>
    </row>
    <row r="72" spans="1:17" ht="15" thickBot="1" x14ac:dyDescent="0.4">
      <c r="A72" s="1"/>
      <c r="B72" s="4" t="s">
        <v>40</v>
      </c>
      <c r="C72">
        <v>670</v>
      </c>
      <c r="D72" s="9">
        <f t="shared" ref="D72:D93" si="28">C72/450</f>
        <v>1.4888888888888889</v>
      </c>
      <c r="E72" s="22">
        <v>45.7</v>
      </c>
      <c r="F72" s="23">
        <f t="shared" ref="F72:F93" si="29">E72-40</f>
        <v>5.7000000000000028</v>
      </c>
      <c r="G72" s="10">
        <f t="shared" ref="G72:G93" si="30">D72/F72</f>
        <v>0.26120857699805056</v>
      </c>
      <c r="H72" s="4">
        <v>3</v>
      </c>
      <c r="I72" s="36">
        <f t="shared" ref="I72:I93" si="31">H72/50*1000</f>
        <v>60</v>
      </c>
      <c r="J72" s="37">
        <f>AVERAGE(G72:G95)</f>
        <v>0.26439787759879263</v>
      </c>
      <c r="K72" s="38">
        <f>AVERAGE(I72:I95)</f>
        <v>74</v>
      </c>
      <c r="M72" s="1"/>
      <c r="N72" s="1"/>
      <c r="O72" s="1"/>
      <c r="P72" s="1"/>
      <c r="Q72" s="1"/>
    </row>
    <row r="73" spans="1:17" x14ac:dyDescent="0.35">
      <c r="A73" s="1"/>
      <c r="B73" s="4" t="s">
        <v>41</v>
      </c>
      <c r="C73">
        <v>498</v>
      </c>
      <c r="D73" s="9">
        <f t="shared" si="28"/>
        <v>1.1066666666666667</v>
      </c>
      <c r="E73" s="22">
        <v>44.2</v>
      </c>
      <c r="F73" s="23">
        <f t="shared" si="29"/>
        <v>4.2000000000000028</v>
      </c>
      <c r="G73" s="10">
        <f t="shared" si="30"/>
        <v>0.26349206349206333</v>
      </c>
      <c r="H73" s="4">
        <v>5</v>
      </c>
      <c r="I73" s="11">
        <f t="shared" si="31"/>
        <v>100</v>
      </c>
      <c r="J73" s="33">
        <f>TTEST(G4:G23,G72:G95,2,3)</f>
        <v>0.77052042482849292</v>
      </c>
      <c r="K73" s="33">
        <f>STDEV(G72:G95)/SQRT(COUNT(G72:G95))</f>
        <v>1.8287661807967665E-2</v>
      </c>
      <c r="L73" s="33">
        <f>TTEST(I4:I23,I72:I95,2,3)</f>
        <v>9.8332946457192427E-2</v>
      </c>
      <c r="M73" s="1"/>
      <c r="N73" s="1"/>
      <c r="O73" s="1"/>
      <c r="P73" s="1"/>
    </row>
    <row r="74" spans="1:17" x14ac:dyDescent="0.35">
      <c r="A74" s="1"/>
      <c r="B74" s="4" t="s">
        <v>42</v>
      </c>
      <c r="C74">
        <v>1308</v>
      </c>
      <c r="D74" s="9">
        <f t="shared" si="28"/>
        <v>2.9066666666666667</v>
      </c>
      <c r="E74" s="22">
        <v>62</v>
      </c>
      <c r="F74" s="23">
        <f t="shared" si="29"/>
        <v>22</v>
      </c>
      <c r="G74" s="10">
        <f t="shared" si="30"/>
        <v>0.13212121212121211</v>
      </c>
      <c r="H74" s="4">
        <v>3</v>
      </c>
      <c r="I74" s="11">
        <f t="shared" si="31"/>
        <v>60</v>
      </c>
      <c r="J74" s="33" t="s">
        <v>10</v>
      </c>
      <c r="K74" s="31"/>
      <c r="M74" s="1"/>
      <c r="N74" s="1"/>
      <c r="O74" s="1"/>
      <c r="P74" s="1"/>
    </row>
    <row r="75" spans="1:17" x14ac:dyDescent="0.35">
      <c r="A75" s="1"/>
      <c r="B75" s="4" t="s">
        <v>43</v>
      </c>
      <c r="D75" s="9"/>
      <c r="E75" s="22"/>
      <c r="F75" s="23"/>
      <c r="G75" s="10"/>
      <c r="H75" s="4"/>
      <c r="I75" s="11"/>
      <c r="J75" s="33">
        <f>AVERAGE(G74,G76,G78,G81,G89)</f>
        <v>0.28595178747950645</v>
      </c>
      <c r="K75" s="31"/>
      <c r="M75" s="1"/>
      <c r="N75" s="1"/>
      <c r="O75" s="1"/>
      <c r="P75" s="1"/>
    </row>
    <row r="76" spans="1:17" x14ac:dyDescent="0.35">
      <c r="A76" s="1"/>
      <c r="B76" s="4" t="s">
        <v>88</v>
      </c>
      <c r="C76">
        <v>1963</v>
      </c>
      <c r="D76" s="9">
        <f t="shared" si="28"/>
        <v>4.362222222222222</v>
      </c>
      <c r="E76" s="22">
        <v>51.1</v>
      </c>
      <c r="F76" s="23">
        <f t="shared" si="29"/>
        <v>11.100000000000001</v>
      </c>
      <c r="G76" s="10">
        <f t="shared" si="30"/>
        <v>0.3929929929929929</v>
      </c>
      <c r="H76" s="4">
        <v>3</v>
      </c>
      <c r="I76" s="11">
        <f t="shared" si="31"/>
        <v>60</v>
      </c>
      <c r="J76" s="33"/>
      <c r="K76" s="31"/>
      <c r="M76" s="1"/>
      <c r="N76" s="1"/>
      <c r="O76" s="1"/>
      <c r="P76" s="1"/>
    </row>
    <row r="77" spans="1:17" x14ac:dyDescent="0.35">
      <c r="A77" s="1"/>
      <c r="B77" s="4" t="s">
        <v>89</v>
      </c>
      <c r="C77">
        <v>571</v>
      </c>
      <c r="D77" s="9">
        <f t="shared" si="28"/>
        <v>1.268888888888889</v>
      </c>
      <c r="E77" s="22">
        <v>43.6</v>
      </c>
      <c r="F77" s="23">
        <f t="shared" si="29"/>
        <v>3.6000000000000014</v>
      </c>
      <c r="G77" s="10">
        <f t="shared" si="30"/>
        <v>0.35246913580246902</v>
      </c>
      <c r="H77" s="4">
        <v>2.5</v>
      </c>
      <c r="I77" s="11">
        <f t="shared" si="31"/>
        <v>50</v>
      </c>
      <c r="J77" s="33" t="s">
        <v>11</v>
      </c>
      <c r="K77" s="31"/>
      <c r="M77" s="1"/>
      <c r="N77" s="1"/>
      <c r="O77" s="1"/>
      <c r="P77" s="1"/>
      <c r="Q77" s="1"/>
    </row>
    <row r="78" spans="1:17" x14ac:dyDescent="0.35">
      <c r="A78" s="1"/>
      <c r="B78" s="4" t="s">
        <v>90</v>
      </c>
      <c r="C78">
        <v>1731</v>
      </c>
      <c r="D78" s="9">
        <f t="shared" si="28"/>
        <v>3.8466666666666667</v>
      </c>
      <c r="E78" s="22">
        <v>51.9</v>
      </c>
      <c r="F78" s="23">
        <f t="shared" si="29"/>
        <v>11.899999999999999</v>
      </c>
      <c r="G78" s="10">
        <f t="shared" si="30"/>
        <v>0.32324929971988797</v>
      </c>
      <c r="H78" s="4">
        <v>3</v>
      </c>
      <c r="I78" s="11">
        <f t="shared" si="31"/>
        <v>60</v>
      </c>
      <c r="J78" s="33">
        <f>AVERAGE(G72,G73,G77,G79,G80,G84,G88,G90,G92,G93)</f>
        <v>0.2557763136465071</v>
      </c>
      <c r="K78" s="31"/>
      <c r="M78" s="1"/>
      <c r="N78" s="1"/>
      <c r="O78" s="1"/>
      <c r="P78" s="1"/>
    </row>
    <row r="79" spans="1:17" x14ac:dyDescent="0.35">
      <c r="A79" s="1"/>
      <c r="B79" s="4" t="s">
        <v>91</v>
      </c>
      <c r="C79">
        <v>528</v>
      </c>
      <c r="D79" s="9">
        <f t="shared" si="28"/>
        <v>1.1733333333333333</v>
      </c>
      <c r="E79" s="22">
        <v>44.8</v>
      </c>
      <c r="F79" s="23">
        <f t="shared" si="29"/>
        <v>4.7999999999999972</v>
      </c>
      <c r="G79" s="10">
        <f t="shared" si="30"/>
        <v>0.2444444444444446</v>
      </c>
      <c r="H79" s="4">
        <v>6</v>
      </c>
      <c r="I79" s="11">
        <f t="shared" si="31"/>
        <v>120</v>
      </c>
      <c r="J79" s="33"/>
      <c r="K79" s="31"/>
      <c r="M79" s="1"/>
      <c r="N79" s="1"/>
      <c r="O79" s="1"/>
      <c r="P79" s="1"/>
      <c r="Q79" s="1"/>
    </row>
    <row r="80" spans="1:17" x14ac:dyDescent="0.35">
      <c r="A80" s="1"/>
      <c r="B80" s="4" t="s">
        <v>92</v>
      </c>
      <c r="C80">
        <v>706</v>
      </c>
      <c r="D80" s="9">
        <f t="shared" si="28"/>
        <v>1.568888888888889</v>
      </c>
      <c r="E80" s="22">
        <v>45.9</v>
      </c>
      <c r="F80" s="23">
        <f t="shared" ref="F80:F81" si="32">E80-40</f>
        <v>5.8999999999999986</v>
      </c>
      <c r="G80" s="10">
        <f t="shared" si="30"/>
        <v>0.26591337099811685</v>
      </c>
      <c r="H80" s="4">
        <v>4.5</v>
      </c>
      <c r="I80" s="11">
        <f t="shared" ref="I80:I81" si="33">H80/50*1000</f>
        <v>90</v>
      </c>
      <c r="J80" s="33"/>
      <c r="K80" s="31"/>
      <c r="M80" s="1"/>
      <c r="N80" s="1"/>
      <c r="O80" s="1"/>
      <c r="P80" s="1"/>
    </row>
    <row r="81" spans="1:17" x14ac:dyDescent="0.35">
      <c r="A81" s="1"/>
      <c r="B81" s="4" t="s">
        <v>93</v>
      </c>
      <c r="C81">
        <v>1970</v>
      </c>
      <c r="D81" s="9">
        <f t="shared" si="28"/>
        <v>4.3777777777777782</v>
      </c>
      <c r="E81" s="22">
        <v>46.2</v>
      </c>
      <c r="F81" s="23">
        <f t="shared" si="32"/>
        <v>6.2000000000000028</v>
      </c>
      <c r="G81" s="62" t="s">
        <v>119</v>
      </c>
      <c r="H81" s="4">
        <v>5</v>
      </c>
      <c r="I81" s="11">
        <f t="shared" si="33"/>
        <v>100</v>
      </c>
      <c r="J81" s="33" t="s">
        <v>116</v>
      </c>
      <c r="K81" s="31"/>
      <c r="M81" s="1"/>
      <c r="N81" s="1"/>
      <c r="O81" s="1"/>
      <c r="P81" s="1"/>
      <c r="Q81" s="1"/>
    </row>
    <row r="82" spans="1:17" x14ac:dyDescent="0.35">
      <c r="A82" s="1"/>
      <c r="B82" s="4" t="s">
        <v>94</v>
      </c>
      <c r="D82" s="9"/>
      <c r="E82" s="22"/>
      <c r="F82" s="23"/>
      <c r="G82" s="10"/>
      <c r="H82" s="4"/>
      <c r="I82" s="11"/>
      <c r="J82" s="33"/>
      <c r="K82" s="31"/>
      <c r="M82" s="1"/>
      <c r="N82" s="1"/>
      <c r="O82" s="1"/>
      <c r="P82" s="1"/>
      <c r="Q82" s="1"/>
    </row>
    <row r="83" spans="1:17" x14ac:dyDescent="0.35">
      <c r="A83" s="1"/>
      <c r="B83" s="4" t="s">
        <v>95</v>
      </c>
      <c r="D83" s="9"/>
      <c r="E83" s="22"/>
      <c r="F83" s="23"/>
      <c r="G83" s="10"/>
      <c r="H83" s="4"/>
      <c r="I83" s="11"/>
      <c r="J83" s="33"/>
      <c r="K83" s="31"/>
    </row>
    <row r="84" spans="1:17" x14ac:dyDescent="0.35">
      <c r="A84" s="1"/>
      <c r="B84" s="4" t="s">
        <v>96</v>
      </c>
      <c r="C84">
        <v>655</v>
      </c>
      <c r="D84" s="9">
        <f t="shared" si="28"/>
        <v>1.4555555555555555</v>
      </c>
      <c r="E84" s="22">
        <v>48.9</v>
      </c>
      <c r="F84" s="23">
        <f t="shared" si="29"/>
        <v>8.8999999999999986</v>
      </c>
      <c r="G84" s="10">
        <f t="shared" si="30"/>
        <v>0.16354556803995007</v>
      </c>
      <c r="H84" s="4">
        <v>2.5</v>
      </c>
      <c r="I84" s="11">
        <f t="shared" si="31"/>
        <v>50</v>
      </c>
      <c r="J84" s="33"/>
      <c r="K84" s="31"/>
    </row>
    <row r="85" spans="1:17" x14ac:dyDescent="0.35">
      <c r="A85" s="1"/>
      <c r="B85" s="4" t="s">
        <v>97</v>
      </c>
      <c r="D85" s="9"/>
      <c r="E85" s="22"/>
      <c r="F85" s="23"/>
      <c r="G85" s="10"/>
      <c r="H85" s="4"/>
      <c r="I85" s="11"/>
      <c r="J85" s="33"/>
      <c r="K85" s="31"/>
      <c r="M85" s="1"/>
      <c r="N85" s="1"/>
      <c r="O85" s="1"/>
      <c r="P85" s="1"/>
    </row>
    <row r="86" spans="1:17" x14ac:dyDescent="0.35">
      <c r="A86" s="1"/>
      <c r="B86" s="4" t="s">
        <v>98</v>
      </c>
      <c r="D86" s="9"/>
      <c r="E86" s="22"/>
      <c r="F86" s="23"/>
      <c r="G86" s="10"/>
      <c r="H86" s="4"/>
      <c r="I86" s="11"/>
      <c r="J86" s="33"/>
      <c r="K86" s="31"/>
      <c r="M86" s="1"/>
      <c r="N86" s="1"/>
      <c r="O86" s="1"/>
      <c r="P86" s="1"/>
    </row>
    <row r="87" spans="1:17" x14ac:dyDescent="0.35">
      <c r="A87" s="1"/>
      <c r="B87" s="4" t="s">
        <v>99</v>
      </c>
      <c r="D87" s="9"/>
      <c r="E87" s="22"/>
      <c r="F87" s="23"/>
      <c r="G87" s="10"/>
      <c r="H87" s="4"/>
      <c r="I87" s="11"/>
      <c r="J87" s="33"/>
      <c r="K87" s="31"/>
      <c r="M87" s="1"/>
      <c r="N87" s="1"/>
      <c r="O87" s="1"/>
      <c r="P87" s="1"/>
      <c r="Q87" s="1"/>
    </row>
    <row r="88" spans="1:17" x14ac:dyDescent="0.35">
      <c r="A88" s="1"/>
      <c r="B88" s="4" t="s">
        <v>104</v>
      </c>
      <c r="C88">
        <v>746</v>
      </c>
      <c r="D88" s="9">
        <f t="shared" si="28"/>
        <v>1.6577777777777778</v>
      </c>
      <c r="E88" s="22">
        <v>45.5</v>
      </c>
      <c r="F88" s="23">
        <f t="shared" ref="F88:F90" si="34">E88-40</f>
        <v>5.5</v>
      </c>
      <c r="G88" s="10">
        <f t="shared" si="30"/>
        <v>0.30141414141414141</v>
      </c>
      <c r="H88" s="4">
        <v>3</v>
      </c>
      <c r="I88" s="11">
        <f t="shared" ref="I88:I90" si="35">H88/50*1000</f>
        <v>60</v>
      </c>
      <c r="J88" s="33"/>
      <c r="K88" s="31"/>
    </row>
    <row r="89" spans="1:17" x14ac:dyDescent="0.35">
      <c r="A89" s="1"/>
      <c r="B89" s="4" t="s">
        <v>105</v>
      </c>
      <c r="C89">
        <v>1848</v>
      </c>
      <c r="D89" s="9">
        <f t="shared" si="28"/>
        <v>4.1066666666666665</v>
      </c>
      <c r="E89" s="22">
        <v>53.9</v>
      </c>
      <c r="F89" s="23">
        <f t="shared" si="34"/>
        <v>13.899999999999999</v>
      </c>
      <c r="G89" s="10">
        <f t="shared" si="30"/>
        <v>0.29544364508393289</v>
      </c>
      <c r="H89" s="4">
        <v>3</v>
      </c>
      <c r="I89" s="11">
        <f t="shared" si="35"/>
        <v>60</v>
      </c>
      <c r="J89" s="33"/>
      <c r="K89" s="31"/>
      <c r="M89" s="1"/>
      <c r="N89" s="1"/>
      <c r="O89" s="1"/>
      <c r="P89" s="1"/>
    </row>
    <row r="90" spans="1:17" x14ac:dyDescent="0.35">
      <c r="A90" s="1"/>
      <c r="B90" s="4" t="s">
        <v>106</v>
      </c>
      <c r="C90">
        <v>584</v>
      </c>
      <c r="D90" s="9">
        <f t="shared" si="28"/>
        <v>1.2977777777777777</v>
      </c>
      <c r="E90" s="22">
        <v>45.5</v>
      </c>
      <c r="F90" s="23">
        <f t="shared" si="34"/>
        <v>5.5</v>
      </c>
      <c r="G90" s="10">
        <f t="shared" si="30"/>
        <v>0.23595959595959595</v>
      </c>
      <c r="H90" s="4">
        <v>5</v>
      </c>
      <c r="I90" s="11">
        <f t="shared" si="35"/>
        <v>100</v>
      </c>
      <c r="J90" s="33"/>
      <c r="K90" s="31"/>
      <c r="M90" s="1"/>
      <c r="N90" s="1"/>
      <c r="O90" s="1"/>
      <c r="P90" s="1"/>
    </row>
    <row r="91" spans="1:17" x14ac:dyDescent="0.35">
      <c r="A91" s="1"/>
      <c r="B91" s="4" t="s">
        <v>107</v>
      </c>
      <c r="D91" s="9"/>
      <c r="E91" s="22"/>
      <c r="F91" s="23"/>
      <c r="G91" s="10"/>
      <c r="H91" s="4"/>
      <c r="I91" s="11"/>
      <c r="J91" s="33"/>
      <c r="K91" s="31"/>
      <c r="M91" s="1"/>
      <c r="N91" s="1"/>
      <c r="O91" s="1"/>
      <c r="P91" s="1"/>
      <c r="Q91" s="1"/>
    </row>
    <row r="92" spans="1:17" x14ac:dyDescent="0.35">
      <c r="A92" s="1"/>
      <c r="B92" s="4" t="s">
        <v>100</v>
      </c>
      <c r="C92">
        <v>709</v>
      </c>
      <c r="D92" s="9">
        <f t="shared" si="28"/>
        <v>1.5755555555555556</v>
      </c>
      <c r="E92" s="22">
        <v>46.5</v>
      </c>
      <c r="F92" s="23">
        <f t="shared" si="29"/>
        <v>6.5</v>
      </c>
      <c r="G92" s="10">
        <f t="shared" si="30"/>
        <v>0.24239316239316239</v>
      </c>
      <c r="H92" s="4">
        <v>3.5</v>
      </c>
      <c r="I92" s="11">
        <f t="shared" si="31"/>
        <v>70</v>
      </c>
      <c r="J92" s="33"/>
      <c r="K92" s="31"/>
    </row>
    <row r="93" spans="1:17" x14ac:dyDescent="0.35">
      <c r="A93" s="1"/>
      <c r="B93" s="4" t="s">
        <v>101</v>
      </c>
      <c r="C93">
        <v>531</v>
      </c>
      <c r="D93" s="9">
        <f t="shared" si="28"/>
        <v>1.18</v>
      </c>
      <c r="E93" s="22">
        <v>45.2</v>
      </c>
      <c r="F93" s="23">
        <f t="shared" si="29"/>
        <v>5.2000000000000028</v>
      </c>
      <c r="G93" s="10">
        <f t="shared" si="30"/>
        <v>0.22692307692307678</v>
      </c>
      <c r="H93" s="4">
        <v>3.5</v>
      </c>
      <c r="I93" s="11">
        <f t="shared" si="31"/>
        <v>70</v>
      </c>
      <c r="J93" s="33"/>
      <c r="K93" s="31"/>
    </row>
    <row r="94" spans="1:17" x14ac:dyDescent="0.35">
      <c r="A94" s="1"/>
      <c r="B94" s="4" t="s">
        <v>102</v>
      </c>
      <c r="D94" s="9"/>
      <c r="E94" s="22"/>
      <c r="F94" s="23"/>
      <c r="G94" s="10"/>
      <c r="H94" s="4"/>
      <c r="I94" s="11"/>
      <c r="J94" s="33"/>
      <c r="K94" s="31"/>
    </row>
    <row r="95" spans="1:17" ht="15" thickBot="1" x14ac:dyDescent="0.4">
      <c r="A95" s="1"/>
      <c r="B95" s="58" t="s">
        <v>103</v>
      </c>
      <c r="D95" s="9"/>
      <c r="E95" s="27"/>
      <c r="F95" s="23"/>
      <c r="G95" s="10"/>
      <c r="H95" s="4"/>
      <c r="I95" s="11"/>
      <c r="J95" s="33"/>
      <c r="K95" s="31"/>
    </row>
    <row r="96" spans="1:17" ht="15" thickBot="1" x14ac:dyDescent="0.4">
      <c r="A96" s="1"/>
      <c r="B96" s="50"/>
      <c r="C96" s="56"/>
      <c r="D96" s="51">
        <f t="shared" ref="D96:D103" si="36">C96/450</f>
        <v>0</v>
      </c>
      <c r="E96" s="52"/>
      <c r="F96" s="53">
        <f t="shared" ref="F96:F103" si="37">E96-40</f>
        <v>-40</v>
      </c>
      <c r="G96" s="54">
        <f t="shared" ref="G96:G103" si="38">D96/F96</f>
        <v>0</v>
      </c>
      <c r="H96" s="50"/>
      <c r="I96" s="55">
        <f t="shared" ref="I96:I103" si="39">H96/50*1000</f>
        <v>0</v>
      </c>
      <c r="J96" s="37">
        <f>AVERAGE(G96:G103)</f>
        <v>0</v>
      </c>
      <c r="K96" s="38">
        <f>AVERAGE(I96:I103)</f>
        <v>0</v>
      </c>
      <c r="M96" s="1"/>
      <c r="N96" s="1"/>
      <c r="O96" s="1"/>
      <c r="P96" s="1"/>
      <c r="Q96" s="1"/>
    </row>
    <row r="97" spans="1:17" x14ac:dyDescent="0.35">
      <c r="A97" s="1"/>
      <c r="B97" s="4"/>
      <c r="C97" s="28"/>
      <c r="D97" s="9">
        <f t="shared" si="36"/>
        <v>0</v>
      </c>
      <c r="E97" s="22"/>
      <c r="F97" s="23">
        <f t="shared" si="37"/>
        <v>-40</v>
      </c>
      <c r="G97" s="10">
        <f t="shared" si="38"/>
        <v>0</v>
      </c>
      <c r="H97" s="4"/>
      <c r="I97" s="11">
        <f t="shared" si="39"/>
        <v>0</v>
      </c>
      <c r="J97" s="33">
        <f>TTEST(G4:G23,G96:G103,2,3)</f>
        <v>8.6223643664768769E-11</v>
      </c>
      <c r="K97" s="33">
        <f>STDEV(G96:G103)/SQRT(COUNT(G96:G103))</f>
        <v>0</v>
      </c>
      <c r="M97" s="1"/>
      <c r="N97" s="1"/>
      <c r="O97" s="1"/>
      <c r="P97" s="1"/>
    </row>
    <row r="98" spans="1:17" x14ac:dyDescent="0.35">
      <c r="A98" s="1"/>
      <c r="B98" s="4"/>
      <c r="C98" s="28"/>
      <c r="D98" s="9">
        <f t="shared" si="36"/>
        <v>0</v>
      </c>
      <c r="E98" s="22"/>
      <c r="F98" s="23">
        <f t="shared" si="37"/>
        <v>-40</v>
      </c>
      <c r="G98" s="10">
        <f t="shared" si="38"/>
        <v>0</v>
      </c>
      <c r="H98" s="4"/>
      <c r="I98" s="11">
        <f t="shared" si="39"/>
        <v>0</v>
      </c>
      <c r="J98" s="33" t="s">
        <v>10</v>
      </c>
      <c r="K98" s="31"/>
      <c r="M98" s="1"/>
      <c r="N98" s="1"/>
      <c r="O98" s="1"/>
      <c r="P98" s="1"/>
    </row>
    <row r="99" spans="1:17" x14ac:dyDescent="0.35">
      <c r="A99" s="1"/>
      <c r="B99" s="4"/>
      <c r="C99" s="28"/>
      <c r="D99" s="9">
        <f t="shared" si="36"/>
        <v>0</v>
      </c>
      <c r="E99" s="22"/>
      <c r="F99" s="23">
        <f t="shared" si="37"/>
        <v>-40</v>
      </c>
      <c r="G99" s="10">
        <f t="shared" si="38"/>
        <v>0</v>
      </c>
      <c r="H99" s="4"/>
      <c r="I99" s="11">
        <f t="shared" si="39"/>
        <v>0</v>
      </c>
      <c r="J99" s="33">
        <f>AVERAGE(G96,G98,G100,G102)</f>
        <v>0</v>
      </c>
      <c r="K99" s="31"/>
      <c r="M99" s="1"/>
      <c r="N99" s="1"/>
      <c r="O99" s="1"/>
      <c r="P99" s="1"/>
    </row>
    <row r="100" spans="1:17" x14ac:dyDescent="0.35">
      <c r="A100" s="1"/>
      <c r="B100" s="4"/>
      <c r="C100" s="28"/>
      <c r="D100" s="9">
        <f t="shared" si="36"/>
        <v>0</v>
      </c>
      <c r="E100" s="22"/>
      <c r="F100" s="23">
        <f t="shared" si="37"/>
        <v>-40</v>
      </c>
      <c r="G100" s="10">
        <f t="shared" si="38"/>
        <v>0</v>
      </c>
      <c r="H100" s="4"/>
      <c r="I100" s="11">
        <f t="shared" si="39"/>
        <v>0</v>
      </c>
      <c r="J100" s="33"/>
      <c r="K100" s="31"/>
      <c r="M100" s="1"/>
      <c r="N100" s="1"/>
      <c r="O100" s="1"/>
      <c r="P100" s="1"/>
    </row>
    <row r="101" spans="1:17" x14ac:dyDescent="0.35">
      <c r="A101" s="1"/>
      <c r="B101" s="4"/>
      <c r="C101" s="28"/>
      <c r="D101" s="9">
        <f t="shared" si="36"/>
        <v>0</v>
      </c>
      <c r="E101" s="22"/>
      <c r="F101" s="23">
        <f t="shared" si="37"/>
        <v>-40</v>
      </c>
      <c r="G101" s="10">
        <f t="shared" si="38"/>
        <v>0</v>
      </c>
      <c r="H101" s="4"/>
      <c r="I101" s="11">
        <f t="shared" si="39"/>
        <v>0</v>
      </c>
      <c r="J101" s="33" t="s">
        <v>11</v>
      </c>
      <c r="K101" s="31"/>
      <c r="M101" s="1"/>
      <c r="N101" s="1"/>
      <c r="O101" s="1"/>
      <c r="P101" s="1"/>
      <c r="Q101" s="1"/>
    </row>
    <row r="102" spans="1:17" x14ac:dyDescent="0.35">
      <c r="A102" s="1"/>
      <c r="B102" s="4"/>
      <c r="C102" s="28"/>
      <c r="D102" s="9">
        <f t="shared" si="36"/>
        <v>0</v>
      </c>
      <c r="E102" s="22"/>
      <c r="F102" s="23">
        <f t="shared" si="37"/>
        <v>-40</v>
      </c>
      <c r="G102" s="10">
        <f t="shared" si="38"/>
        <v>0</v>
      </c>
      <c r="H102" s="4"/>
      <c r="I102" s="11">
        <f t="shared" si="39"/>
        <v>0</v>
      </c>
      <c r="J102" s="33">
        <f>AVERAGE(G97,G99,G101,G103)</f>
        <v>0</v>
      </c>
      <c r="K102" s="31"/>
      <c r="M102" s="1"/>
      <c r="N102" s="1"/>
      <c r="O102" s="1"/>
      <c r="P102" s="1"/>
    </row>
    <row r="103" spans="1:17" x14ac:dyDescent="0.35">
      <c r="A103" s="1"/>
      <c r="B103" s="4"/>
      <c r="C103" s="28"/>
      <c r="D103" s="9">
        <f t="shared" si="36"/>
        <v>0</v>
      </c>
      <c r="E103" s="22"/>
      <c r="F103" s="23">
        <f t="shared" si="37"/>
        <v>-40</v>
      </c>
      <c r="G103" s="10">
        <f t="shared" si="38"/>
        <v>0</v>
      </c>
      <c r="H103" s="4"/>
      <c r="I103" s="11">
        <f t="shared" si="39"/>
        <v>0</v>
      </c>
      <c r="J103" s="33"/>
      <c r="K103" s="31"/>
      <c r="M103" s="1"/>
      <c r="N103" s="1"/>
      <c r="O103" s="1"/>
      <c r="P103" s="1"/>
      <c r="Q103" s="1"/>
    </row>
    <row r="104" spans="1:17" x14ac:dyDescent="0.35">
      <c r="A104" s="1"/>
      <c r="B104" s="4"/>
      <c r="D104" s="9"/>
      <c r="E104" s="22"/>
      <c r="K104" s="31"/>
      <c r="M104" s="1"/>
      <c r="N104" s="1"/>
      <c r="O104" s="1"/>
      <c r="P104" s="1"/>
      <c r="Q104" s="1"/>
    </row>
    <row r="105" spans="1:17" x14ac:dyDescent="0.35">
      <c r="A105" s="1"/>
      <c r="B105" s="4"/>
      <c r="D105" s="9"/>
      <c r="E105" s="22"/>
      <c r="K105" s="31"/>
    </row>
    <row r="106" spans="1:17" x14ac:dyDescent="0.35">
      <c r="A106" s="1"/>
      <c r="B106" s="4"/>
      <c r="D106" s="9"/>
      <c r="E106" s="22"/>
      <c r="K106" s="31"/>
    </row>
    <row r="107" spans="1:17" x14ac:dyDescent="0.35">
      <c r="A107" s="1"/>
      <c r="B107" s="4"/>
      <c r="D107" s="9"/>
      <c r="E107" s="22"/>
      <c r="K107" s="31"/>
      <c r="M107" s="1"/>
      <c r="N107" s="1"/>
      <c r="O107" s="1"/>
      <c r="P107" s="1"/>
    </row>
    <row r="108" spans="1:17" x14ac:dyDescent="0.35">
      <c r="A108" s="1"/>
      <c r="B108" s="4"/>
      <c r="D108" s="9"/>
      <c r="E108" s="22"/>
      <c r="K108" s="31"/>
      <c r="M108" s="1"/>
      <c r="N108" s="1"/>
      <c r="O108" s="1"/>
      <c r="P108" s="1"/>
    </row>
    <row r="109" spans="1:17" x14ac:dyDescent="0.35">
      <c r="A109" s="1"/>
      <c r="B109" s="4"/>
      <c r="D109" s="9"/>
      <c r="E109" s="22"/>
      <c r="K109" s="31"/>
      <c r="M109" s="1"/>
      <c r="N109" s="1"/>
      <c r="O109" s="1"/>
      <c r="P109" s="1"/>
      <c r="Q109" s="1"/>
    </row>
    <row r="110" spans="1:17" x14ac:dyDescent="0.35">
      <c r="A110" s="1"/>
      <c r="B110" s="4"/>
      <c r="D110" s="9"/>
      <c r="E110" s="22"/>
      <c r="K110" s="31"/>
      <c r="M110" s="1"/>
      <c r="N110" s="1"/>
      <c r="O110" s="1"/>
      <c r="P110" s="1"/>
      <c r="Q110" s="1"/>
    </row>
    <row r="111" spans="1:17" x14ac:dyDescent="0.35">
      <c r="A111" s="1"/>
      <c r="B111" s="4"/>
      <c r="D111" s="9"/>
      <c r="E111" s="22"/>
      <c r="K111" s="31"/>
    </row>
    <row r="112" spans="1:17" x14ac:dyDescent="0.35">
      <c r="A112" s="1"/>
      <c r="B112" s="4"/>
      <c r="D112" s="9"/>
      <c r="E112" s="22"/>
      <c r="K112" s="31"/>
    </row>
    <row r="113" spans="1:11" x14ac:dyDescent="0.35">
      <c r="A113" s="1"/>
      <c r="B113" s="4"/>
      <c r="D113" s="9"/>
      <c r="E113" s="22"/>
      <c r="K113" s="31"/>
    </row>
    <row r="114" spans="1:11" x14ac:dyDescent="0.35">
      <c r="A114" s="1"/>
      <c r="B114" s="4"/>
      <c r="D114" s="18"/>
      <c r="E114" s="27"/>
      <c r="K114" s="31"/>
    </row>
    <row r="115" spans="1:11" x14ac:dyDescent="0.35">
      <c r="K115" s="31"/>
    </row>
    <row r="116" spans="1:11" x14ac:dyDescent="0.35">
      <c r="K116" s="31"/>
    </row>
    <row r="117" spans="1:11" x14ac:dyDescent="0.35">
      <c r="K117" s="31"/>
    </row>
    <row r="118" spans="1:11" x14ac:dyDescent="0.35">
      <c r="K118" s="3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vn 7d sorted</vt:lpstr>
      <vt:lpstr>vn 7d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AxoSim</dc:creator>
  <cp:lastModifiedBy>H</cp:lastModifiedBy>
  <dcterms:created xsi:type="dcterms:W3CDTF">2018-01-03T14:31:55Z</dcterms:created>
  <dcterms:modified xsi:type="dcterms:W3CDTF">2018-03-07T01:15:15Z</dcterms:modified>
</cp:coreProperties>
</file>