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2624"/>
  <workbookPr autoCompressPictures="0"/>
  <bookViews>
    <workbookView xWindow="120" yWindow="120" windowWidth="32660" windowHeight="1948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8" i="1" l="1"/>
  <c r="C21" i="1"/>
  <c r="C37" i="1"/>
  <c r="C35" i="1"/>
  <c r="C32" i="1"/>
  <c r="C9" i="1"/>
  <c r="C31" i="1"/>
  <c r="C33" i="1"/>
  <c r="C27" i="1"/>
  <c r="C39" i="1"/>
  <c r="D43" i="1"/>
  <c r="D41" i="1"/>
  <c r="C42" i="1"/>
  <c r="D42" i="1"/>
  <c r="C43" i="1"/>
  <c r="C41" i="1"/>
</calcChain>
</file>

<file path=xl/sharedStrings.xml><?xml version="1.0" encoding="utf-8"?>
<sst xmlns="http://schemas.openxmlformats.org/spreadsheetml/2006/main" count="62" uniqueCount="58">
  <si>
    <t>COGS</t>
  </si>
  <si>
    <t>Tooling</t>
  </si>
  <si>
    <t>Items</t>
  </si>
  <si>
    <t>Cost</t>
  </si>
  <si>
    <t>Prototypes</t>
  </si>
  <si>
    <t>Total Unit cost</t>
  </si>
  <si>
    <t>Total Fixed</t>
  </si>
  <si>
    <t>Comment</t>
  </si>
  <si>
    <t>Break Even Volume</t>
  </si>
  <si>
    <t>Kickstarter Sell Price</t>
  </si>
  <si>
    <t>KS Minimum Funding Target</t>
  </si>
  <si>
    <t>Calculated value at no profit.</t>
  </si>
  <si>
    <t>Dragon Innovation Kickstarter Worksheet</t>
  </si>
  <si>
    <t>Engineering</t>
  </si>
  <si>
    <t>Dragon Service Summary</t>
  </si>
  <si>
    <t>Request for Quote / Factory Selection</t>
  </si>
  <si>
    <t>Mechanical Engineering (per hour)</t>
  </si>
  <si>
    <t>DIY Retainer for Manufacturing in China (per month)</t>
  </si>
  <si>
    <t>Project Manager in China (per month)</t>
  </si>
  <si>
    <t>Exclusive Project Manager in China (per month)</t>
  </si>
  <si>
    <t>Budgetary COGS, Schedule and Quality Preparation for Kickstarter</t>
  </si>
  <si>
    <t>USA Design Review</t>
  </si>
  <si>
    <t>Kickstarter Commission</t>
  </si>
  <si>
    <t>Amazon Commission</t>
  </si>
  <si>
    <t>Total Commission per Unit</t>
  </si>
  <si>
    <t>Parameter</t>
  </si>
  <si>
    <t>Volume</t>
  </si>
  <si>
    <t>Payout if exceed min volume 100%</t>
  </si>
  <si>
    <t>Payout if exceed min volume 200%</t>
  </si>
  <si>
    <t>Payout if exceed min volume 300%</t>
  </si>
  <si>
    <t>Model does not include Taxes.  Please talk with your accountant.</t>
  </si>
  <si>
    <t>bill@dragoninnovation.com</t>
  </si>
  <si>
    <t>Includes Packaging.</t>
  </si>
  <si>
    <t>Tooling contingency for unanticipated parts:</t>
  </si>
  <si>
    <t>COGS contingency for unanticipated parts:</t>
  </si>
  <si>
    <t>Includes 15% markup of material and costs.</t>
  </si>
  <si>
    <t>6@$500</t>
  </si>
  <si>
    <t>Updated:17-October-2012</t>
  </si>
  <si>
    <t>Pre-RFQ Retainer (per month)</t>
  </si>
  <si>
    <t>Includes tool for die-cut foam packaging</t>
  </si>
  <si>
    <t>Ocean shipping</t>
  </si>
  <si>
    <t>Individual shipping</t>
  </si>
  <si>
    <t>Internal testing</t>
  </si>
  <si>
    <t>UL &amp; FCC testing</t>
  </si>
  <si>
    <t>International travel</t>
  </si>
  <si>
    <t>1 week ME @ 100/hr</t>
  </si>
  <si>
    <t>From Computime</t>
  </si>
  <si>
    <t>Bulk shipping through USPS</t>
  </si>
  <si>
    <t>1.9% + $0.30</t>
  </si>
  <si>
    <t>Outside capital</t>
  </si>
  <si>
    <t>Remaining fixed capital</t>
  </si>
  <si>
    <t>From Computime quote</t>
  </si>
  <si>
    <t>Remaining NPE payment</t>
  </si>
  <si>
    <t>6 months at $11K per month</t>
  </si>
  <si>
    <t>Gross margin per unit</t>
  </si>
  <si>
    <t>Dragon RFQ</t>
  </si>
  <si>
    <t>Dragon project manager</t>
  </si>
  <si>
    <t>RFQ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</si>
</sst>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&quot;$&quot;#,##0"/>
    <numFmt numFmtId="165" formatCode="0.0%"/>
    <numFmt numFmtId="166" formatCode="&quot;$&quot;#,##0.00"/>
    <numFmt numFmtId="170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9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43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61">
    <xf numFmtId="0" fontId="0" fillId="0" borderId="0" xfId="0"/>
    <xf numFmtId="164" fontId="0" fillId="0" borderId="0" xfId="0" applyNumberFormat="1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10" fontId="0" fillId="0" borderId="0" xfId="0" applyNumberFormat="1"/>
    <xf numFmtId="0" fontId="0" fillId="0" borderId="0" xfId="0" applyFill="1" applyBorder="1" applyAlignment="1">
      <alignment horizontal="right"/>
    </xf>
    <xf numFmtId="0" fontId="2" fillId="0" borderId="0" xfId="0" applyFont="1" applyAlignment="1">
      <alignment horizontal="right"/>
    </xf>
    <xf numFmtId="0" fontId="2" fillId="3" borderId="0" xfId="0" applyFont="1" applyFill="1" applyAlignment="1">
      <alignment horizontal="right"/>
    </xf>
    <xf numFmtId="164" fontId="2" fillId="3" borderId="0" xfId="0" applyNumberFormat="1" applyFont="1" applyFill="1"/>
    <xf numFmtId="0" fontId="0" fillId="0" borderId="0" xfId="0" applyAlignment="1">
      <alignment horizontal="center"/>
    </xf>
    <xf numFmtId="0" fontId="3" fillId="0" borderId="0" xfId="1" applyAlignment="1" applyProtection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wrapText="1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9" fontId="0" fillId="0" borderId="0" xfId="0" applyNumberFormat="1"/>
    <xf numFmtId="0" fontId="0" fillId="0" borderId="1" xfId="0" applyFill="1" applyBorder="1" applyAlignment="1">
      <alignment horizontal="right"/>
    </xf>
    <xf numFmtId="0" fontId="2" fillId="0" borderId="0" xfId="0" applyFont="1" applyFill="1" applyBorder="1" applyAlignment="1">
      <alignment horizontal="right"/>
    </xf>
    <xf numFmtId="164" fontId="0" fillId="3" borderId="0" xfId="0" applyNumberFormat="1" applyFill="1" applyBorder="1" applyAlignment="1">
      <alignment horizontal="center"/>
    </xf>
    <xf numFmtId="164" fontId="2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164" fontId="2" fillId="3" borderId="0" xfId="0" applyNumberFormat="1" applyFont="1" applyFill="1" applyAlignment="1">
      <alignment horizontal="center"/>
    </xf>
    <xf numFmtId="3" fontId="0" fillId="0" borderId="0" xfId="0" applyNumberFormat="1" applyAlignment="1">
      <alignment horizontal="center"/>
    </xf>
    <xf numFmtId="166" fontId="2" fillId="0" borderId="0" xfId="0" applyNumberFormat="1" applyFont="1"/>
    <xf numFmtId="166" fontId="0" fillId="3" borderId="1" xfId="0" applyNumberFormat="1" applyFill="1" applyBorder="1"/>
    <xf numFmtId="166" fontId="0" fillId="0" borderId="0" xfId="0" applyNumberFormat="1"/>
    <xf numFmtId="166" fontId="0" fillId="0" borderId="1" xfId="0" applyNumberFormat="1" applyBorder="1"/>
    <xf numFmtId="0" fontId="0" fillId="0" borderId="0" xfId="0" applyAlignment="1">
      <alignment horizontal="right" vertical="center"/>
    </xf>
    <xf numFmtId="164" fontId="0" fillId="3" borderId="0" xfId="0" applyNumberFormat="1" applyFill="1" applyAlignment="1">
      <alignment vertical="center"/>
    </xf>
    <xf numFmtId="164" fontId="0" fillId="3" borderId="0" xfId="0" applyNumberFormat="1" applyFill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quotePrefix="1" applyAlignment="1">
      <alignment vertical="center"/>
    </xf>
    <xf numFmtId="0" fontId="0" fillId="0" borderId="0" xfId="0" applyAlignment="1">
      <alignment horizontal="right" vertical="center" wrapText="1"/>
    </xf>
    <xf numFmtId="164" fontId="0" fillId="3" borderId="8" xfId="0" applyNumberFormat="1" applyFill="1" applyBorder="1" applyAlignment="1">
      <alignment vertical="center"/>
    </xf>
    <xf numFmtId="164" fontId="0" fillId="3" borderId="0" xfId="0" applyNumberFormat="1" applyFill="1" applyBorder="1" applyAlignment="1">
      <alignment vertical="center"/>
    </xf>
    <xf numFmtId="0" fontId="2" fillId="0" borderId="0" xfId="0" applyFont="1" applyAlignment="1">
      <alignment horizontal="right" vertical="center"/>
    </xf>
    <xf numFmtId="164" fontId="2" fillId="0" borderId="0" xfId="0" applyNumberFormat="1" applyFont="1" applyAlignment="1">
      <alignment vertical="center"/>
    </xf>
    <xf numFmtId="164" fontId="2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vertical="center"/>
    </xf>
    <xf numFmtId="164" fontId="0" fillId="0" borderId="0" xfId="0" applyNumberFormat="1" applyAlignment="1">
      <alignment horizontal="center" vertical="center"/>
    </xf>
    <xf numFmtId="166" fontId="0" fillId="3" borderId="0" xfId="0" applyNumberFormat="1" applyFill="1" applyAlignment="1">
      <alignment vertical="center"/>
    </xf>
    <xf numFmtId="166" fontId="0" fillId="3" borderId="8" xfId="0" applyNumberFormat="1" applyFill="1" applyBorder="1" applyAlignment="1">
      <alignment vertical="center"/>
    </xf>
    <xf numFmtId="0" fontId="0" fillId="0" borderId="1" xfId="0" applyBorder="1" applyAlignment="1">
      <alignment horizontal="right" vertical="center"/>
    </xf>
    <xf numFmtId="164" fontId="0" fillId="3" borderId="0" xfId="0" applyNumberFormat="1" applyFill="1" applyBorder="1" applyAlignment="1">
      <alignment horizontal="center" vertical="center"/>
    </xf>
    <xf numFmtId="0" fontId="0" fillId="0" borderId="4" xfId="0" applyBorder="1" applyAlignment="1">
      <alignment horizontal="right" vertical="center"/>
    </xf>
    <xf numFmtId="164" fontId="0" fillId="0" borderId="5" xfId="0" applyNumberFormat="1" applyBorder="1" applyAlignment="1">
      <alignment vertical="center"/>
    </xf>
    <xf numFmtId="0" fontId="0" fillId="0" borderId="6" xfId="0" applyBorder="1" applyAlignment="1">
      <alignment horizontal="right" vertical="center"/>
    </xf>
    <xf numFmtId="164" fontId="0" fillId="0" borderId="7" xfId="0" applyNumberFormat="1" applyBorder="1" applyAlignment="1">
      <alignment vertical="center"/>
    </xf>
    <xf numFmtId="0" fontId="0" fillId="0" borderId="0" xfId="0" applyFill="1" applyBorder="1" applyAlignment="1">
      <alignment horizontal="right" vertical="center"/>
    </xf>
    <xf numFmtId="166" fontId="0" fillId="3" borderId="1" xfId="0" applyNumberFormat="1" applyFill="1" applyBorder="1" applyAlignment="1">
      <alignment vertical="center"/>
    </xf>
    <xf numFmtId="0" fontId="0" fillId="0" borderId="1" xfId="0" applyBorder="1" applyAlignment="1">
      <alignment horizontal="right" vertical="center" wrapText="1"/>
    </xf>
    <xf numFmtId="164" fontId="0" fillId="3" borderId="1" xfId="0" applyNumberFormat="1" applyFill="1" applyBorder="1" applyAlignment="1">
      <alignment vertical="center"/>
    </xf>
    <xf numFmtId="9" fontId="0" fillId="0" borderId="0" xfId="0" quotePrefix="1" applyNumberFormat="1" applyAlignment="1">
      <alignment wrapText="1"/>
    </xf>
    <xf numFmtId="0" fontId="0" fillId="0" borderId="0" xfId="0" applyAlignment="1">
      <alignment horizontal="center" wrapText="1"/>
    </xf>
    <xf numFmtId="0" fontId="0" fillId="0" borderId="1" xfId="0" applyFont="1" applyBorder="1" applyAlignment="1">
      <alignment horizontal="right" vertical="center"/>
    </xf>
    <xf numFmtId="164" fontId="0" fillId="0" borderId="1" xfId="0" applyNumberFormat="1" applyFont="1" applyBorder="1" applyAlignment="1">
      <alignment vertical="center"/>
    </xf>
    <xf numFmtId="170" fontId="0" fillId="0" borderId="0" xfId="2" applyNumberFormat="1" applyFont="1"/>
  </cellXfs>
  <cellStyles count="9">
    <cellStyle name="Comma" xfId="2" builtinId="3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bill@dragoninnovation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46"/>
  <sheetViews>
    <sheetView tabSelected="1" workbookViewId="0">
      <selection activeCell="C21" sqref="C21"/>
    </sheetView>
  </sheetViews>
  <sheetFormatPr baseColWidth="10" defaultColWidth="8.83203125" defaultRowHeight="14" x14ac:dyDescent="0"/>
  <cols>
    <col min="2" max="2" width="35.1640625" customWidth="1"/>
    <col min="3" max="4" width="12.83203125" customWidth="1"/>
    <col min="5" max="5" width="42.5" customWidth="1"/>
    <col min="8" max="8" width="63.1640625" customWidth="1"/>
  </cols>
  <sheetData>
    <row r="2" spans="2:9">
      <c r="C2" s="12" t="s">
        <v>12</v>
      </c>
      <c r="D2" s="12"/>
    </row>
    <row r="3" spans="2:9">
      <c r="C3" s="10" t="s">
        <v>37</v>
      </c>
      <c r="D3" s="10"/>
    </row>
    <row r="4" spans="2:9">
      <c r="C4" s="11" t="s">
        <v>31</v>
      </c>
      <c r="D4" s="11"/>
    </row>
    <row r="5" spans="2:9">
      <c r="C5" s="10"/>
      <c r="D5" s="10"/>
    </row>
    <row r="6" spans="2:9" ht="15" thickBot="1"/>
    <row r="7" spans="2:9">
      <c r="B7" s="2" t="s">
        <v>2</v>
      </c>
      <c r="C7" s="2" t="s">
        <v>3</v>
      </c>
      <c r="D7" s="2" t="s">
        <v>25</v>
      </c>
      <c r="E7" s="2" t="s">
        <v>7</v>
      </c>
      <c r="H7" s="14" t="s">
        <v>14</v>
      </c>
      <c r="I7" s="15" t="s">
        <v>3</v>
      </c>
    </row>
    <row r="8" spans="2:9">
      <c r="B8" s="31" t="s">
        <v>13</v>
      </c>
      <c r="C8" s="32">
        <v>4000</v>
      </c>
      <c r="D8" s="33"/>
      <c r="E8" s="34" t="s">
        <v>45</v>
      </c>
      <c r="H8" s="48" t="s">
        <v>21</v>
      </c>
      <c r="I8" s="49">
        <v>3000</v>
      </c>
    </row>
    <row r="9" spans="2:9">
      <c r="B9" s="31" t="s">
        <v>4</v>
      </c>
      <c r="C9" s="32">
        <f>4*750</f>
        <v>3000</v>
      </c>
      <c r="D9" s="33"/>
      <c r="E9" s="35" t="s">
        <v>36</v>
      </c>
      <c r="H9" s="48" t="s">
        <v>16</v>
      </c>
      <c r="I9" s="49">
        <v>250</v>
      </c>
    </row>
    <row r="10" spans="2:9" ht="15" thickBot="1">
      <c r="B10" s="31" t="s">
        <v>1</v>
      </c>
      <c r="C10" s="32">
        <v>20107</v>
      </c>
      <c r="D10" s="33"/>
      <c r="E10" s="34" t="s">
        <v>39</v>
      </c>
      <c r="H10" s="48" t="s">
        <v>20</v>
      </c>
      <c r="I10" s="49">
        <v>3000</v>
      </c>
    </row>
    <row r="11" spans="2:9" ht="15" thickBot="1">
      <c r="B11" s="36" t="s">
        <v>33</v>
      </c>
      <c r="C11" s="37">
        <v>1000</v>
      </c>
      <c r="D11" s="33"/>
      <c r="E11" s="34"/>
      <c r="H11" s="48" t="s">
        <v>38</v>
      </c>
      <c r="I11" s="49">
        <v>2500</v>
      </c>
    </row>
    <row r="12" spans="2:9">
      <c r="B12" s="36" t="s">
        <v>44</v>
      </c>
      <c r="C12" s="38">
        <v>6000</v>
      </c>
      <c r="D12" s="33"/>
      <c r="E12" s="34"/>
      <c r="H12" s="48"/>
      <c r="I12" s="49"/>
    </row>
    <row r="13" spans="2:9">
      <c r="B13" s="52" t="s">
        <v>52</v>
      </c>
      <c r="C13" s="38">
        <v>1800</v>
      </c>
      <c r="E13" s="34"/>
      <c r="H13" s="48" t="s">
        <v>15</v>
      </c>
      <c r="I13" s="49">
        <v>10000</v>
      </c>
    </row>
    <row r="14" spans="2:9">
      <c r="B14" s="52" t="s">
        <v>55</v>
      </c>
      <c r="C14" s="38">
        <v>10000</v>
      </c>
      <c r="E14" s="34" t="s">
        <v>57</v>
      </c>
      <c r="H14" s="48"/>
      <c r="I14" s="49"/>
    </row>
    <row r="15" spans="2:9">
      <c r="B15" s="52" t="s">
        <v>56</v>
      </c>
      <c r="C15" s="38">
        <v>66000</v>
      </c>
      <c r="E15" t="s">
        <v>53</v>
      </c>
      <c r="H15" s="48" t="s">
        <v>17</v>
      </c>
      <c r="I15" s="49">
        <v>6000</v>
      </c>
    </row>
    <row r="16" spans="2:9">
      <c r="B16" s="36" t="s">
        <v>42</v>
      </c>
      <c r="C16" s="38">
        <v>8900</v>
      </c>
      <c r="D16" s="33"/>
      <c r="E16" s="34" t="s">
        <v>51</v>
      </c>
      <c r="H16" s="48" t="s">
        <v>18</v>
      </c>
      <c r="I16" s="49">
        <v>11000</v>
      </c>
    </row>
    <row r="17" spans="2:9" ht="15" thickBot="1">
      <c r="B17" s="54" t="s">
        <v>43</v>
      </c>
      <c r="C17" s="55">
        <v>22470</v>
      </c>
      <c r="D17" s="33"/>
      <c r="E17" s="34" t="s">
        <v>46</v>
      </c>
      <c r="H17" s="50" t="s">
        <v>19</v>
      </c>
      <c r="I17" s="51">
        <v>18000</v>
      </c>
    </row>
    <row r="18" spans="2:9" ht="15" thickTop="1">
      <c r="B18" s="39" t="s">
        <v>6</v>
      </c>
      <c r="C18" s="40">
        <f>SUM(C8:C17)</f>
        <v>143277</v>
      </c>
      <c r="D18" s="41"/>
      <c r="E18" s="34"/>
      <c r="I18" s="1"/>
    </row>
    <row r="19" spans="2:9">
      <c r="B19" s="39"/>
      <c r="C19" s="40"/>
      <c r="D19" s="41"/>
      <c r="E19" s="34"/>
      <c r="I19" s="1"/>
    </row>
    <row r="20" spans="2:9" ht="15" thickBot="1">
      <c r="B20" s="58" t="s">
        <v>49</v>
      </c>
      <c r="C20" s="59">
        <v>60000</v>
      </c>
      <c r="D20" s="41"/>
      <c r="E20" s="34"/>
      <c r="I20" s="1"/>
    </row>
    <row r="21" spans="2:9" ht="15" thickTop="1">
      <c r="B21" s="39" t="s">
        <v>50</v>
      </c>
      <c r="C21" s="40">
        <f>C18-C20</f>
        <v>83277</v>
      </c>
      <c r="D21" s="41"/>
      <c r="E21" s="34"/>
      <c r="I21" s="1"/>
    </row>
    <row r="22" spans="2:9">
      <c r="B22" s="31"/>
      <c r="C22" s="42"/>
      <c r="D22" s="43"/>
      <c r="E22" s="34"/>
      <c r="I22" s="1"/>
    </row>
    <row r="23" spans="2:9" ht="15" thickBot="1">
      <c r="B23" s="31" t="s">
        <v>0</v>
      </c>
      <c r="C23" s="44">
        <v>31.5</v>
      </c>
      <c r="D23" s="33"/>
      <c r="E23" s="34" t="s">
        <v>32</v>
      </c>
      <c r="I23" s="1"/>
    </row>
    <row r="24" spans="2:9" ht="15" thickBot="1">
      <c r="B24" s="36" t="s">
        <v>34</v>
      </c>
      <c r="C24" s="45">
        <v>1</v>
      </c>
      <c r="D24" s="33"/>
      <c r="E24" s="34" t="s">
        <v>35</v>
      </c>
      <c r="I24" s="1"/>
    </row>
    <row r="25" spans="2:9">
      <c r="B25" s="3" t="s">
        <v>41</v>
      </c>
      <c r="C25" s="44">
        <v>3</v>
      </c>
      <c r="E25" s="34" t="s">
        <v>47</v>
      </c>
      <c r="H25" s="1"/>
      <c r="I25" s="1"/>
    </row>
    <row r="26" spans="2:9" ht="15" thickBot="1">
      <c r="B26" s="46" t="s">
        <v>40</v>
      </c>
      <c r="C26" s="53">
        <v>0.5</v>
      </c>
      <c r="D26" s="47"/>
      <c r="E26" s="34"/>
      <c r="H26" s="1"/>
      <c r="I26" s="1"/>
    </row>
    <row r="27" spans="2:9" ht="15" thickTop="1">
      <c r="B27" s="7" t="s">
        <v>5</v>
      </c>
      <c r="C27" s="27">
        <f>SUM(C23:C26)</f>
        <v>36</v>
      </c>
      <c r="D27" s="20"/>
      <c r="E27" s="13"/>
      <c r="H27" s="1"/>
      <c r="I27" s="1"/>
    </row>
    <row r="28" spans="2:9">
      <c r="B28" s="3"/>
      <c r="C28" s="1"/>
      <c r="D28" s="21"/>
      <c r="E28" s="13"/>
    </row>
    <row r="29" spans="2:9" ht="15" thickBot="1">
      <c r="B29" s="4" t="s">
        <v>9</v>
      </c>
      <c r="C29" s="28">
        <v>59</v>
      </c>
      <c r="D29" s="19"/>
      <c r="E29" s="13"/>
      <c r="H29" s="1"/>
    </row>
    <row r="30" spans="2:9" ht="15" thickTop="1">
      <c r="D30" s="10"/>
      <c r="E30" s="13"/>
      <c r="H30" s="1"/>
    </row>
    <row r="31" spans="2:9">
      <c r="B31" s="6" t="s">
        <v>22</v>
      </c>
      <c r="C31" s="29">
        <f>0.05*C29</f>
        <v>2.95</v>
      </c>
      <c r="D31" s="22">
        <v>0.05</v>
      </c>
      <c r="E31" s="56"/>
      <c r="H31" s="1"/>
    </row>
    <row r="32" spans="2:9" ht="15" thickBot="1">
      <c r="B32" s="17" t="s">
        <v>23</v>
      </c>
      <c r="C32" s="30">
        <f>0.019*C29+0.3</f>
        <v>1.421</v>
      </c>
      <c r="D32" s="57" t="s">
        <v>48</v>
      </c>
      <c r="E32" s="13"/>
    </row>
    <row r="33" spans="2:5" ht="15" thickTop="1">
      <c r="B33" s="18" t="s">
        <v>24</v>
      </c>
      <c r="C33" s="27">
        <f>SUM(C31:C32)</f>
        <v>4.3710000000000004</v>
      </c>
      <c r="D33" s="20"/>
      <c r="E33" s="13"/>
    </row>
    <row r="34" spans="2:5">
      <c r="B34" s="18"/>
      <c r="C34" s="27"/>
      <c r="D34" s="20"/>
      <c r="E34" s="13"/>
    </row>
    <row r="35" spans="2:5">
      <c r="B35" s="18" t="s">
        <v>54</v>
      </c>
      <c r="C35" s="27">
        <f>C29-C27-C33</f>
        <v>18.628999999999998</v>
      </c>
      <c r="D35" s="20"/>
      <c r="E35" s="13"/>
    </row>
    <row r="36" spans="2:5">
      <c r="B36" s="6"/>
      <c r="C36" s="16"/>
      <c r="D36" s="23"/>
      <c r="E36" s="13"/>
    </row>
    <row r="37" spans="2:5">
      <c r="B37" s="6" t="s">
        <v>8</v>
      </c>
      <c r="C37" s="60">
        <f>ROUNDUP(C21/C35,0)</f>
        <v>4471</v>
      </c>
      <c r="D37" s="24"/>
      <c r="E37" s="13" t="s">
        <v>11</v>
      </c>
    </row>
    <row r="38" spans="2:5">
      <c r="D38" s="10"/>
      <c r="E38" s="13"/>
    </row>
    <row r="39" spans="2:5">
      <c r="B39" s="8" t="s">
        <v>10</v>
      </c>
      <c r="C39" s="9">
        <f>C29*C37</f>
        <v>263789</v>
      </c>
      <c r="D39" s="25"/>
      <c r="E39" s="13" t="s">
        <v>11</v>
      </c>
    </row>
    <row r="40" spans="2:5">
      <c r="D40" s="10"/>
      <c r="E40" s="13"/>
    </row>
    <row r="41" spans="2:5">
      <c r="B41" s="3" t="s">
        <v>27</v>
      </c>
      <c r="C41" s="1">
        <f>2*$C$37*($C$29-$C$27-$C$33)-$C$18</f>
        <v>23303.517999999982</v>
      </c>
      <c r="D41" s="26">
        <f>2*$C$37</f>
        <v>8942</v>
      </c>
      <c r="E41" s="13" t="s">
        <v>26</v>
      </c>
    </row>
    <row r="42" spans="2:5">
      <c r="B42" s="3" t="s">
        <v>28</v>
      </c>
      <c r="C42" s="1">
        <f>3*$C$37*($C$29-$C$27-$C$33)-$C$18</f>
        <v>106593.77699999997</v>
      </c>
      <c r="D42" s="26">
        <f>3*$C$37</f>
        <v>13413</v>
      </c>
      <c r="E42" s="13" t="s">
        <v>26</v>
      </c>
    </row>
    <row r="43" spans="2:5">
      <c r="B43" s="3" t="s">
        <v>29</v>
      </c>
      <c r="C43" s="1">
        <f>4*$C$37*($C$29-$C$27-$C$33)-$C$18</f>
        <v>189884.03599999996</v>
      </c>
      <c r="D43" s="26">
        <f>4*$C$37</f>
        <v>17884</v>
      </c>
      <c r="E43" s="13" t="s">
        <v>26</v>
      </c>
    </row>
    <row r="44" spans="2:5">
      <c r="B44" s="3"/>
      <c r="C44" s="1"/>
      <c r="D44" s="1"/>
    </row>
    <row r="45" spans="2:5">
      <c r="C45" s="1"/>
      <c r="D45" s="1"/>
      <c r="E45" s="7" t="s">
        <v>30</v>
      </c>
    </row>
    <row r="46" spans="2:5">
      <c r="B46" s="3"/>
      <c r="C46" s="5"/>
      <c r="D46" s="5"/>
    </row>
  </sheetData>
  <hyperlinks>
    <hyperlink ref="C4" r:id="rId1"/>
  </hyperlinks>
  <pageMargins left="0.7" right="0.7" top="0.75" bottom="0.75" header="0.3" footer="0.3"/>
  <pageSetup orientation="portrait" horizontalDpi="1200" verticalDpi="120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Dragon Innovation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N. Miller</dc:creator>
  <cp:lastModifiedBy>Zach Supalla</cp:lastModifiedBy>
  <dcterms:created xsi:type="dcterms:W3CDTF">2012-04-28T18:58:56Z</dcterms:created>
  <dcterms:modified xsi:type="dcterms:W3CDTF">2012-10-29T20:59:37Z</dcterms:modified>
</cp:coreProperties>
</file>